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44525"/>
</workbook>
</file>

<file path=xl/calcChain.xml><?xml version="1.0" encoding="utf-8"?>
<calcChain xmlns="http://schemas.openxmlformats.org/spreadsheetml/2006/main">
  <c r="AH90" i="1" l="1"/>
  <c r="AH89" i="1"/>
  <c r="AH88" i="1"/>
  <c r="AH87" i="1"/>
  <c r="AH86" i="1"/>
  <c r="AH85" i="1"/>
  <c r="AH84" i="1"/>
  <c r="AH83" i="1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8" i="1"/>
  <c r="AH47" i="1"/>
  <c r="AH46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G21" i="1"/>
  <c r="AG96" i="1" s="1"/>
  <c r="AH20" i="1"/>
  <c r="AH19" i="1"/>
  <c r="AH18" i="1"/>
  <c r="AG100" i="1"/>
  <c r="AF100" i="1"/>
  <c r="AF99" i="1"/>
  <c r="AG99" i="1" s="1"/>
  <c r="AF96" i="1"/>
  <c r="AH100" i="1" l="1"/>
  <c r="AH99" i="1"/>
  <c r="Q13" i="1"/>
  <c r="K13" i="1" l="1"/>
  <c r="J10" i="1" l="1"/>
  <c r="AD10" i="1" l="1"/>
  <c r="O10" i="1"/>
  <c r="AC10" i="1" l="1"/>
  <c r="AE10" i="1" s="1"/>
  <c r="T10" i="1"/>
  <c r="S10" i="1"/>
  <c r="AA10" i="1"/>
  <c r="J9" i="1"/>
  <c r="O9" i="1" s="1"/>
  <c r="Z9" i="1" s="1"/>
  <c r="J8" i="1"/>
  <c r="O8" i="1" s="1"/>
  <c r="AD8" i="1"/>
  <c r="AD9" i="1"/>
  <c r="AD11" i="1"/>
  <c r="AD7" i="1"/>
  <c r="J11" i="1"/>
  <c r="O11" i="1" s="1"/>
  <c r="AA11" i="1" s="1"/>
  <c r="J7" i="1"/>
  <c r="O7" i="1" s="1"/>
  <c r="M13" i="1"/>
  <c r="W13" i="1"/>
  <c r="X13" i="1"/>
  <c r="E8" i="3"/>
  <c r="G8" i="3" s="1"/>
  <c r="D21" i="3"/>
  <c r="E21" i="3"/>
  <c r="G21" i="3" s="1"/>
  <c r="D20" i="3"/>
  <c r="E20" i="3" s="1"/>
  <c r="G20" i="3" s="1"/>
  <c r="D13" i="3"/>
  <c r="E13" i="3"/>
  <c r="G13" i="3" s="1"/>
  <c r="D12" i="3"/>
  <c r="E12" i="3" s="1"/>
  <c r="G12" i="3" s="1"/>
  <c r="D8" i="3"/>
  <c r="D26" i="3"/>
  <c r="E26" i="3" s="1"/>
  <c r="G26" i="3" s="1"/>
  <c r="D25" i="3"/>
  <c r="E25" i="3" s="1"/>
  <c r="G25" i="3" s="1"/>
  <c r="D24" i="3"/>
  <c r="E24" i="3" s="1"/>
  <c r="G24" i="3" s="1"/>
  <c r="D23" i="3"/>
  <c r="E23" i="3" s="1"/>
  <c r="G23" i="3" s="1"/>
  <c r="D22" i="3"/>
  <c r="E22" i="3" s="1"/>
  <c r="G22" i="3" s="1"/>
  <c r="D19" i="3"/>
  <c r="E19" i="3" s="1"/>
  <c r="G19" i="3" s="1"/>
  <c r="D18" i="3"/>
  <c r="E18" i="3" s="1"/>
  <c r="D17" i="3"/>
  <c r="E17" i="3"/>
  <c r="G17" i="3" s="1"/>
  <c r="D16" i="3"/>
  <c r="E16" i="3" s="1"/>
  <c r="G16" i="3" s="1"/>
  <c r="D15" i="3"/>
  <c r="E15" i="3"/>
  <c r="G15" i="3" s="1"/>
  <c r="D14" i="3"/>
  <c r="E14" i="3" s="1"/>
  <c r="G14" i="3" s="1"/>
  <c r="D11" i="3"/>
  <c r="E11" i="3" s="1"/>
  <c r="G11" i="3" s="1"/>
  <c r="D10" i="3"/>
  <c r="E10" i="3" s="1"/>
  <c r="G10" i="3" s="1"/>
  <c r="D9" i="3"/>
  <c r="E9" i="3" s="1"/>
  <c r="G9" i="3" s="1"/>
  <c r="D7" i="3"/>
  <c r="D28" i="3" s="1"/>
  <c r="C9" i="2"/>
  <c r="C8" i="2"/>
  <c r="V13" i="1"/>
  <c r="N13" i="1"/>
  <c r="L13" i="1"/>
  <c r="O17" i="1"/>
  <c r="Z17" i="1" s="1"/>
  <c r="AA17" i="1" s="1"/>
  <c r="AH17" i="1" s="1"/>
  <c r="O16" i="1"/>
  <c r="Z16" i="1" s="1"/>
  <c r="P13" i="1"/>
  <c r="Y13" i="1"/>
  <c r="Z10" i="1" l="1"/>
  <c r="AB10" i="1" s="1"/>
  <c r="AH10" i="1" s="1"/>
  <c r="E7" i="3"/>
  <c r="G7" i="3" s="1"/>
  <c r="G28" i="3" s="1"/>
  <c r="AC11" i="1"/>
  <c r="AE11" i="1" s="1"/>
  <c r="T11" i="1"/>
  <c r="S11" i="1"/>
  <c r="AC17" i="1"/>
  <c r="AE17" i="1" s="1"/>
  <c r="AB17" i="1"/>
  <c r="AB16" i="1"/>
  <c r="AC16" i="1"/>
  <c r="AE16" i="1" s="1"/>
  <c r="AA16" i="1"/>
  <c r="AC7" i="1"/>
  <c r="AE7" i="1" s="1"/>
  <c r="Z7" i="1"/>
  <c r="AA7" i="1"/>
  <c r="AD13" i="1"/>
  <c r="AC8" i="1"/>
  <c r="AE8" i="1" s="1"/>
  <c r="Z8" i="1"/>
  <c r="AC9" i="1"/>
  <c r="AE9" i="1" s="1"/>
  <c r="AA9" i="1"/>
  <c r="AA8" i="1"/>
  <c r="J13" i="1"/>
  <c r="O13" i="1"/>
  <c r="Z11" i="1" l="1"/>
  <c r="AB11" i="1" s="1"/>
  <c r="AE18" i="1"/>
  <c r="AE19" i="1" s="1"/>
  <c r="AB7" i="1"/>
  <c r="AH7" i="1" s="1"/>
  <c r="AB9" i="1"/>
  <c r="AH9" i="1" s="1"/>
  <c r="AB8" i="1"/>
  <c r="AH8" i="1" s="1"/>
  <c r="AC13" i="1"/>
  <c r="AA13" i="1"/>
  <c r="AA15" i="1" s="1"/>
  <c r="AH11" i="1" l="1"/>
  <c r="AH96" i="1" s="1"/>
  <c r="AE20" i="1"/>
  <c r="AE22" i="1" s="1"/>
  <c r="AB13" i="1"/>
  <c r="AE13" i="1"/>
  <c r="Z13" i="1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<sst xmlns="http://schemas.openxmlformats.org/spreadsheetml/2006/main" count="113" uniqueCount="89">
  <si>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</si>
  <si>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</si>
  <si>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</si>
  <si>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</si>
  <si>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</si>
  <si>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</si>
  <si>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</si>
  <si>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</si>
  <si>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</si>
  <si>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</si>
  <si>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</si>
  <si>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</si>
  <si>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</si>
  <si>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</si>
  <si>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</si>
  <si>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</si>
  <si>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</si>
  <si>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</si>
  <si>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</si>
  <si>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</si>
  <si>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</si>
  <si>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</si>
  <si>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</si>
  <si>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</si>
  <si>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</si>
  <si>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</si>
  <si>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</si>
  <si>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</si>
  <si>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</si>
  <si>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</si>
  <si>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</si>
  <si>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</si>
  <si>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</si>
  <si>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</si>
  <si>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</si>
  <si>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</si>
  <si>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</si>
  <si>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</si>
  <si>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</si>
  <si>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</si>
  <si>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</si>
  <si>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</si>
  <si>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</si>
  <si>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</si>
  <si>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</si>
  <si>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</si>
  <si>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</si>
  <si>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</si>
  <si>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</si>
  <si>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</si>
  <si>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</si>
  <si>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</si>
  <si>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</si>
  <si>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</si>
  <si>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</si>
  <si>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</si>
  <si>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</si>
  <si>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</si>
  <si>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</si>
  <si>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</si>
  <si>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</si>
  <si>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</si>
  <si>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</si>
  <si>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</si>
  <si>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</si>
  <si>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</si>
  <si>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</si>
  <si>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</si>
  <si>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</si>
  <si>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</si>
  <si>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</si>
  <si>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</si>
  <si>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</si>
  <si>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</si>
  <si>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</si>
  <si>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</si>
  <si>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</si>
  <si>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</si>
  <si>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</si>
  <si>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</si>
  <si>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</si>
  <si>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</si>
  <si>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</si>
  <si>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</si>
  <si>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</si>
  <si>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</si>
  <si>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</si>
  <si>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Periodo Semana 23</t>
  </si>
  <si>
    <t>01/06/16 AL 07/06/16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</si>
</sst>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70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37</v>
      </c>
      <c r="B5" s="79" t="s">
        <v>38</v>
      </c>
      <c r="C5" s="79" t="s">
        <v>39</v>
      </c>
      <c r="D5" s="73"/>
      <c r="E5" s="79" t="s">
        <v>0</v>
      </c>
      <c r="F5" s="78" t="s">
        <v>59</v>
      </c>
      <c r="G5" s="78" t="s">
        <v>57</v>
      </c>
      <c r="H5" s="46"/>
      <c r="I5" s="46"/>
      <c r="J5" s="78" t="s">
        <v>32</v>
      </c>
      <c r="K5" s="46"/>
      <c r="L5" s="78" t="s">
        <v>33</v>
      </c>
      <c r="M5" s="78" t="s">
        <v>34</v>
      </c>
      <c r="N5" s="78" t="s">
        <v>55</v>
      </c>
      <c r="O5" s="78" t="s">
        <v>35</v>
      </c>
      <c r="P5" s="78" t="s">
        <v>36</v>
      </c>
      <c r="Q5" s="59"/>
      <c r="R5" s="50"/>
      <c r="S5" s="50"/>
      <c r="T5" s="50"/>
      <c r="U5" s="50"/>
      <c r="V5" s="78" t="s">
        <v>28</v>
      </c>
      <c r="W5" s="78" t="s">
        <v>54</v>
      </c>
      <c r="X5" s="78" t="s">
        <v>53</v>
      </c>
      <c r="Y5" s="78" t="s">
        <v>30</v>
      </c>
      <c r="Z5" s="78" t="s">
        <v>56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85</v>
      </c>
      <c r="AG5" s="81"/>
      <c r="AH5" s="82" t="s">
        <v>84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86</v>
      </c>
      <c r="E6" s="79"/>
      <c r="F6" s="78"/>
      <c r="G6" s="78"/>
      <c r="H6" s="46" t="s">
        <v>58</v>
      </c>
      <c r="I6" s="46" t="s">
        <v>60</v>
      </c>
      <c r="J6" s="78"/>
      <c r="K6" s="46" t="s">
        <v>63</v>
      </c>
      <c r="L6" s="78"/>
      <c r="M6" s="78"/>
      <c r="N6" s="78"/>
      <c r="O6" s="78"/>
      <c r="P6" s="78"/>
      <c r="Q6" s="59" t="s">
        <v>83</v>
      </c>
      <c r="R6" s="55" t="s">
        <v>66</v>
      </c>
      <c r="S6" s="55" t="s">
        <v>67</v>
      </c>
      <c r="T6" s="55" t="s">
        <v>68</v>
      </c>
      <c r="U6" s="55" t="s">
        <v>69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58</v>
      </c>
      <c r="AG6" s="70" t="s">
        <v>60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65</v>
      </c>
      <c r="B7" s="52" t="s">
        <v>71</v>
      </c>
      <c r="C7" s="52" t="s">
        <v>72</v>
      </c>
      <c r="D7" s="74">
        <v>42051</v>
      </c>
      <c r="E7" s="52" t="s">
        <v>76</v>
      </c>
      <c r="F7" s="26"/>
      <c r="G7" s="26"/>
      <c r="H7" s="53">
        <v>2333.33</v>
      </c>
      <c r="I7" s="53"/>
      <c r="J7" s="27">
        <f>+H7+I7</f>
        <v>2333.33</v>
      </c>
      <c r="K7" s="28">
        <v>4146.3100000000004</v>
      </c>
      <c r="L7" s="28"/>
      <c r="M7" s="28"/>
      <c r="N7" s="29"/>
      <c r="O7" s="30">
        <f t="shared" ref="O7:O11" si="0">SUM(J7:M7)-N7</f>
        <v>6479.64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6479.64</v>
      </c>
      <c r="AA7" s="33">
        <f t="shared" ref="AA7:AA11" si="2">IF(O7&gt;4500,O7*0.1,0)</f>
        <v>647.96400000000006</v>
      </c>
      <c r="AB7" s="30">
        <f t="shared" ref="AB7:AB11" si="3">+Z7-AA7</f>
        <v>5831.6760000000004</v>
      </c>
      <c r="AC7" s="34">
        <f t="shared" ref="AC7:AC11" si="4">IF(O7&lt;4500,O7*0.1,0)</f>
        <v>0</v>
      </c>
      <c r="AD7" s="33">
        <f t="shared" ref="AD7:AD11" si="5">H7*0.02</f>
        <v>46.666600000000003</v>
      </c>
      <c r="AE7" s="69">
        <f t="shared" ref="AE7:AE11" si="6">+O7+AC7+AD7</f>
        <v>6526.3065999999999</v>
      </c>
      <c r="AF7" s="75"/>
      <c r="AG7" s="76"/>
      <c r="AH7" s="71">
        <f>+AF7+AG7-AB7</f>
        <v>-5831.6760000000004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61</v>
      </c>
      <c r="B8" s="52" t="s">
        <v>73</v>
      </c>
      <c r="C8" s="52" t="s">
        <v>74</v>
      </c>
      <c r="D8" s="74">
        <v>42314</v>
      </c>
      <c r="E8" s="52" t="s">
        <v>62</v>
      </c>
      <c r="F8" s="26"/>
      <c r="G8" s="26"/>
      <c r="H8" s="53">
        <v>1400</v>
      </c>
      <c r="I8" s="26"/>
      <c r="J8" s="27">
        <f>+H8+I8</f>
        <v>1400</v>
      </c>
      <c r="K8" s="72">
        <v>0</v>
      </c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/>
      <c r="AG8" s="75"/>
      <c r="AH8" s="71">
        <f t="shared" ref="AH8:AH11" si="7">+AF8+AG8-AB8</f>
        <v>-1400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61</v>
      </c>
      <c r="B9" s="52" t="s">
        <v>75</v>
      </c>
      <c r="C9" s="52" t="s">
        <v>79</v>
      </c>
      <c r="D9" s="74">
        <v>41666</v>
      </c>
      <c r="E9" s="52" t="s">
        <v>62</v>
      </c>
      <c r="F9" s="26"/>
      <c r="G9" s="26"/>
      <c r="H9" s="56">
        <v>1400</v>
      </c>
      <c r="I9" s="26"/>
      <c r="J9" s="27">
        <f>+H9+I9</f>
        <v>1400</v>
      </c>
      <c r="K9" s="72">
        <v>0</v>
      </c>
      <c r="L9" s="28"/>
      <c r="M9" s="28"/>
      <c r="N9" s="29"/>
      <c r="O9" s="30">
        <f t="shared" si="0"/>
        <v>1400</v>
      </c>
      <c r="P9" s="31"/>
      <c r="Q9" s="54">
        <v>58.91</v>
      </c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1341.09</v>
      </c>
      <c r="AA9" s="33">
        <f t="shared" si="2"/>
        <v>0</v>
      </c>
      <c r="AB9" s="30">
        <f t="shared" si="3"/>
        <v>1341.09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/>
      <c r="AG9" s="75"/>
      <c r="AH9" s="71">
        <f t="shared" si="7"/>
        <v>-1341.09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64</v>
      </c>
      <c r="B10" s="52" t="s">
        <v>77</v>
      </c>
      <c r="C10" s="52" t="s">
        <v>78</v>
      </c>
      <c r="D10" s="74">
        <v>41890</v>
      </c>
      <c r="E10" s="52" t="s">
        <v>80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4416.93</v>
      </c>
      <c r="L10" s="28"/>
      <c r="M10" s="28"/>
      <c r="N10" s="29"/>
      <c r="O10" s="30">
        <f t="shared" si="0"/>
        <v>5007.38</v>
      </c>
      <c r="P10" s="31"/>
      <c r="Q10" s="57"/>
      <c r="R10" s="54">
        <v>0</v>
      </c>
      <c r="S10" s="57">
        <f>+O10*4.9%</f>
        <v>245.36162000000002</v>
      </c>
      <c r="T10" s="57">
        <f>+O10*0.1%</f>
        <v>5.0073800000000004</v>
      </c>
      <c r="U10" s="54"/>
      <c r="V10" s="51"/>
      <c r="W10" s="51"/>
      <c r="X10" s="58">
        <v>296.2</v>
      </c>
      <c r="Y10" s="37"/>
      <c r="Z10" s="30">
        <f t="shared" si="1"/>
        <v>4460.8109999999997</v>
      </c>
      <c r="AA10" s="33">
        <f t="shared" si="2"/>
        <v>500.73800000000006</v>
      </c>
      <c r="AB10" s="30">
        <f t="shared" si="3"/>
        <v>3960.0729999999994</v>
      </c>
      <c r="AC10" s="34">
        <f t="shared" si="4"/>
        <v>0</v>
      </c>
      <c r="AD10" s="33">
        <f t="shared" si="5"/>
        <v>11.809000000000001</v>
      </c>
      <c r="AE10" s="69">
        <f t="shared" si="6"/>
        <v>5019.1890000000003</v>
      </c>
      <c r="AF10" s="75"/>
      <c r="AG10" s="76"/>
      <c r="AH10" s="71">
        <f t="shared" si="7"/>
        <v>-3960.0729999999994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64</v>
      </c>
      <c r="B11" s="52" t="s">
        <v>81</v>
      </c>
      <c r="C11" s="52" t="s">
        <v>82</v>
      </c>
      <c r="D11" s="74">
        <v>42023</v>
      </c>
      <c r="E11" s="52" t="s">
        <v>80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>
        <v>2286.9899999999998</v>
      </c>
      <c r="L11" s="27"/>
      <c r="M11" s="27"/>
      <c r="N11" s="29"/>
      <c r="O11" s="30">
        <f t="shared" si="0"/>
        <v>2798.2699999999995</v>
      </c>
      <c r="P11" s="31"/>
      <c r="Q11" s="57"/>
      <c r="R11" s="54">
        <v>0</v>
      </c>
      <c r="S11" s="57">
        <f>+O11*4.9%</f>
        <v>137.11522999999997</v>
      </c>
      <c r="T11" s="57">
        <f>+O11*0.1%</f>
        <v>2.7982699999999996</v>
      </c>
      <c r="U11" s="54"/>
      <c r="V11" s="51"/>
      <c r="W11" s="51"/>
      <c r="X11" s="52"/>
      <c r="Y11" s="37"/>
      <c r="Z11" s="30">
        <f t="shared" si="1"/>
        <v>2658.3564999999994</v>
      </c>
      <c r="AA11" s="33">
        <f t="shared" si="2"/>
        <v>0</v>
      </c>
      <c r="AB11" s="30">
        <f t="shared" si="3"/>
        <v>2658.3564999999994</v>
      </c>
      <c r="AC11" s="34">
        <f t="shared" si="4"/>
        <v>279.82699999999994</v>
      </c>
      <c r="AD11" s="33">
        <f t="shared" si="5"/>
        <v>10.2256</v>
      </c>
      <c r="AE11" s="69">
        <f t="shared" si="6"/>
        <v>3088.3225999999995</v>
      </c>
      <c r="AF11" s="75"/>
      <c r="AG11" s="76"/>
      <c r="AH11" s="71">
        <f t="shared" si="7"/>
        <v>-2658.3564999999994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10850.230000000001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17085.29</v>
      </c>
      <c r="P13" s="44">
        <f t="shared" si="9"/>
        <v>0</v>
      </c>
      <c r="Q13" s="44">
        <f t="shared" si="9"/>
        <v>58.91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16339.897499999999</v>
      </c>
      <c r="AA13" s="44">
        <f>SUBTOTAL(9,AA5:AA12)</f>
        <v>1148.7020000000002</v>
      </c>
      <c r="AB13" s="44">
        <f>SUM(AB7:AB11)</f>
        <v>15191.1955</v>
      </c>
      <c r="AC13" s="44">
        <f>SUM(AC7:AC11)</f>
        <v>559.827</v>
      </c>
      <c r="AD13" s="44">
        <f>SUM(AD7:AD11)</f>
        <v>124.7012</v>
      </c>
      <c r="AE13" s="44">
        <f>SUBTOTAL(9,AE5:AE12)</f>
        <v>17769.818200000002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77" t="s">
        <v>31</v>
      </c>
      <c r="B15" s="77"/>
      <c r="AA15" s="22">
        <f>+AA13-AA14</f>
        <v>1148.7020000000002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0</v>
      </c>
      <c r="AG96" s="66">
        <f t="shared" si="15"/>
        <v>0</v>
      </c>
      <c r="AH96" s="66">
        <f t="shared" si="15"/>
        <v>-15191.1955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contabilidad qm</cp:lastModifiedBy>
  <cp:lastPrinted>2016-02-12T20:59:22Z</cp:lastPrinted>
  <dcterms:created xsi:type="dcterms:W3CDTF">2015-07-23T15:19:36Z</dcterms:created>
  <dcterms:modified xsi:type="dcterms:W3CDTF">2016-06-16T18:27:57Z</dcterms:modified>
</cp:coreProperties>
</file>