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4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NOMINA'!$A$6:$AY$6</definedName>
  </definedNames>
  <calcPr calcId="144525"/>
</workbook>
</file>

<file path=xl/calcChain.xml><?xml version="1.0" encoding="utf-8"?>
<calcChain xmlns="http://schemas.openxmlformats.org/spreadsheetml/2006/main">
  <c r="AG100" i="1" l="1"/>
  <c r="AG99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7" i="1"/>
  <c r="AG76" i="1"/>
  <c r="AG75" i="1"/>
  <c r="AG74" i="1"/>
  <c r="AG73" i="1"/>
  <c r="AG72" i="1"/>
  <c r="AG71" i="1"/>
  <c r="AG70" i="1"/>
  <c r="AG69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8" i="1"/>
  <c r="AG47" i="1"/>
  <c r="AG46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F100" i="1"/>
  <c r="AE100" i="1"/>
  <c r="AE99" i="1"/>
  <c r="AF99" i="1" s="1"/>
  <c r="AF96" i="1"/>
  <c r="AE96" i="1"/>
  <c r="P13" i="1" l="1"/>
  <c r="J13" i="1" l="1"/>
  <c r="I10" i="1" l="1"/>
  <c r="AC10" i="1" l="1"/>
  <c r="N10" i="1"/>
  <c r="AB10" i="1" l="1"/>
  <c r="AD10" i="1" s="1"/>
  <c r="S10" i="1"/>
  <c r="R10" i="1"/>
  <c r="Z10" i="1"/>
  <c r="I9" i="1"/>
  <c r="N9" i="1" s="1"/>
  <c r="Y9" i="1" s="1"/>
  <c r="I8" i="1"/>
  <c r="N8" i="1" s="1"/>
  <c r="AC8" i="1"/>
  <c r="AC9" i="1"/>
  <c r="AC11" i="1"/>
  <c r="AC7" i="1"/>
  <c r="I11" i="1"/>
  <c r="N11" i="1" s="1"/>
  <c r="Z11" i="1" s="1"/>
  <c r="I7" i="1"/>
  <c r="N7" i="1" s="1"/>
  <c r="L13" i="1"/>
  <c r="V13" i="1"/>
  <c r="W13" i="1"/>
  <c r="E20" i="3"/>
  <c r="G20" i="3"/>
  <c r="E16" i="3"/>
  <c r="G16" i="3" s="1"/>
  <c r="E12" i="3"/>
  <c r="G12" i="3" s="1"/>
  <c r="E8" i="3"/>
  <c r="G8" i="3" s="1"/>
  <c r="D21" i="3"/>
  <c r="E21" i="3"/>
  <c r="G21" i="3"/>
  <c r="D20" i="3"/>
  <c r="D13" i="3"/>
  <c r="E13" i="3"/>
  <c r="G13" i="3"/>
  <c r="D12" i="3"/>
  <c r="D8" i="3"/>
  <c r="D26" i="3"/>
  <c r="E26" i="3"/>
  <c r="G26" i="3" s="1"/>
  <c r="D25" i="3"/>
  <c r="E25" i="3"/>
  <c r="G25" i="3" s="1"/>
  <c r="D24" i="3"/>
  <c r="E24" i="3" s="1"/>
  <c r="G24" i="3" s="1"/>
  <c r="D23" i="3"/>
  <c r="E23" i="3" s="1"/>
  <c r="G23" i="3" s="1"/>
  <c r="D22" i="3"/>
  <c r="E22" i="3" s="1"/>
  <c r="G22" i="3" s="1"/>
  <c r="D19" i="3"/>
  <c r="E19" i="3" s="1"/>
  <c r="G19" i="3" s="1"/>
  <c r="D18" i="3"/>
  <c r="E18" i="3" s="1"/>
  <c r="D17" i="3"/>
  <c r="E17" i="3"/>
  <c r="G17" i="3"/>
  <c r="D16" i="3"/>
  <c r="D15" i="3"/>
  <c r="E15" i="3"/>
  <c r="G15" i="3"/>
  <c r="D14" i="3"/>
  <c r="E14" i="3" s="1"/>
  <c r="G14" i="3" s="1"/>
  <c r="D11" i="3"/>
  <c r="E11" i="3" s="1"/>
  <c r="G11" i="3" s="1"/>
  <c r="D10" i="3"/>
  <c r="E10" i="3" s="1"/>
  <c r="G10" i="3" s="1"/>
  <c r="D9" i="3"/>
  <c r="E9" i="3" s="1"/>
  <c r="G9" i="3" s="1"/>
  <c r="D7" i="3"/>
  <c r="D28" i="3" s="1"/>
  <c r="C9" i="2"/>
  <c r="C8" i="2"/>
  <c r="U13" i="1"/>
  <c r="M13" i="1"/>
  <c r="K13" i="1"/>
  <c r="N17" i="1"/>
  <c r="Y17" i="1" s="1"/>
  <c r="Z17" i="1" s="1"/>
  <c r="N16" i="1"/>
  <c r="Y16" i="1" s="1"/>
  <c r="O13" i="1"/>
  <c r="X13" i="1"/>
  <c r="Y10" i="1" l="1"/>
  <c r="AA10" i="1" s="1"/>
  <c r="AG10" i="1" s="1"/>
  <c r="E7" i="3"/>
  <c r="G7" i="3" s="1"/>
  <c r="G28" i="3" s="1"/>
  <c r="AB11" i="1"/>
  <c r="AD11" i="1" s="1"/>
  <c r="S11" i="1"/>
  <c r="R11" i="1"/>
  <c r="AB17" i="1"/>
  <c r="AA17" i="1"/>
  <c r="AA16" i="1"/>
  <c r="AB16" i="1"/>
  <c r="AD16" i="1" s="1"/>
  <c r="Z16" i="1"/>
  <c r="AD17" i="1"/>
  <c r="AB7" i="1"/>
  <c r="AD7" i="1" s="1"/>
  <c r="Y7" i="1"/>
  <c r="Z7" i="1"/>
  <c r="AC13" i="1"/>
  <c r="AB8" i="1"/>
  <c r="AD8" i="1" s="1"/>
  <c r="Y8" i="1"/>
  <c r="AB9" i="1"/>
  <c r="AD9" i="1" s="1"/>
  <c r="Z9" i="1"/>
  <c r="Z8" i="1"/>
  <c r="I13" i="1"/>
  <c r="N13" i="1"/>
  <c r="Y11" i="1" l="1"/>
  <c r="AA11" i="1" s="1"/>
  <c r="AD18" i="1"/>
  <c r="AD19" i="1" s="1"/>
  <c r="AA7" i="1"/>
  <c r="AG7" i="1" s="1"/>
  <c r="AA9" i="1"/>
  <c r="AG9" i="1" s="1"/>
  <c r="AA8" i="1"/>
  <c r="AG8" i="1" s="1"/>
  <c r="AB13" i="1"/>
  <c r="Z13" i="1"/>
  <c r="Z15" i="1" s="1"/>
  <c r="AG11" i="1" l="1"/>
  <c r="AG96" i="1" s="1"/>
  <c r="AD20" i="1"/>
  <c r="AD22" i="1" s="1"/>
  <c r="AA13" i="1"/>
  <c r="AD13" i="1"/>
  <c r="Y13" i="1"/>
</calcChain>
</file>

<file path=xl/comments1.xml><?xml version="1.0" encoding="utf-8"?>
<comments xmlns="http://schemas.openxmlformats.org/spreadsheetml/2006/main">
  <authors>
    <author>contabilidad qm</author>
  </authors>
  <commentList>
    <comment ref="P10" author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FALTA 4 SEMANAS A DESCONTAR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<sst xmlns="http://schemas.openxmlformats.org/spreadsheetml/2006/main" count="112" uniqueCount="88">
  <si>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</si>
  <si>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</si>
  <si>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</si>
  <si>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</si>
  <si>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</si>
  <si>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</si>
  <si>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</si>
  <si>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</si>
  <si>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</si>
  <si>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</si>
  <si>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</si>
  <si>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</si>
  <si>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</si>
  <si>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</si>
  <si>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</si>
  <si>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</si>
  <si>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</si>
  <si>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</si>
  <si>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</si>
  <si>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</si>
  <si>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</si>
  <si>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</si>
  <si>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</si>
  <si>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</si>
  <si>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</si>
  <si>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</si>
  <si>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</si>
  <si>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</si>
  <si>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</si>
  <si>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</si>
  <si>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</si>
  <si>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</si>
  <si>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</si>
  <si>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</si>
  <si>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</si>
  <si>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</si>
  <si>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</si>
  <si>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</si>
  <si>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</si>
  <si>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</si>
  <si>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</si>
  <si>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</si>
  <si>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</si>
  <si>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</si>
  <si>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</si>
  <si>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</si>
  <si>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</si>
  <si>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</si>
  <si>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</si>
  <si>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</si>
  <si>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</si>
  <si>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</si>
  <si>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</si>
  <si>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</si>
  <si>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</si>
  <si>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</si>
  <si>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</si>
  <si>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</si>
  <si>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</si>
  <si>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</si>
  <si>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</si>
  <si>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</si>
  <si>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</si>
  <si>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</si>
  <si>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</si>
  <si>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</si>
  <si>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</si>
  <si>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</si>
  <si>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</si>
  <si>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</si>
  <si>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</si>
  <si>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</si>
  <si>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</si>
  <si>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</si>
  <si>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</si>
  <si>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</si>
  <si>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</si>
  <si>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</si>
  <si>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</si>
  <si>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</si>
  <si>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</si>
  <si>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</si>
  <si>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</si>
  <si>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</si>
  <si>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DISPERCION</t>
  </si>
  <si>
    <t>DIFERENCIA</t>
  </si>
  <si>
    <t>Periodo Semana 8</t>
  </si>
  <si>
    <t>17 FEBRERO AL 23 FEBRERO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</si>
</sst>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);\-#,##0.00"/>
  </numFmts>
  <fonts count="20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77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8" fillId="0" borderId="0" xfId="0" applyFont="1" applyProtection="1"/>
    <xf numFmtId="0" fontId="19" fillId="0" borderId="0" xfId="0" applyFont="1"/>
    <xf numFmtId="43" fontId="19" fillId="8" borderId="1" xfId="2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11" borderId="0" xfId="0" applyFont="1" applyFill="1"/>
    <xf numFmtId="43" fontId="19" fillId="0" borderId="3" xfId="2" applyFont="1" applyBorder="1"/>
    <xf numFmtId="43" fontId="19" fillId="0" borderId="0" xfId="2" applyFont="1"/>
    <xf numFmtId="43" fontId="19" fillId="3" borderId="1" xfId="2" applyFont="1" applyFill="1" applyBorder="1"/>
    <xf numFmtId="0" fontId="18" fillId="0" borderId="0" xfId="0" applyFont="1"/>
    <xf numFmtId="43" fontId="18" fillId="0" borderId="0" xfId="0" applyNumberFormat="1" applyFont="1" applyFill="1"/>
    <xf numFmtId="43" fontId="18" fillId="11" borderId="0" xfId="0" applyNumberFormat="1" applyFont="1" applyFill="1"/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9" fillId="8" borderId="5" xfId="2" applyFont="1" applyFill="1" applyBorder="1" applyAlignment="1">
      <alignment horizontal="center" wrapText="1"/>
    </xf>
    <xf numFmtId="43" fontId="19" fillId="8" borderId="6" xfId="2" applyFont="1" applyFill="1" applyBorder="1" applyAlignment="1">
      <alignment horizontal="center" wrapText="1"/>
    </xf>
    <xf numFmtId="0" fontId="19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00"/>
  <sheetViews>
    <sheetView tabSelected="1" zoomScale="85" zoomScaleNormal="85" workbookViewId="0">
      <pane xSplit="2" ySplit="6" topLeftCell="H7" activePane="bottomRight" state="frozen"/>
      <selection pane="topRight" activeCell="C1" sqref="C1"/>
      <selection pane="bottomLeft" activeCell="A7" sqref="A7"/>
      <selection pane="bottomRight" activeCell="K22" sqref="K22"/>
    </sheetView>
  </sheetViews>
  <sheetFormatPr baseColWidth="10" defaultColWidth="11.5703125" defaultRowHeight="15.75" x14ac:dyDescent="0.25"/>
  <cols>
    <col min="1" max="1" width="28.7109375" style="25" customWidth="1"/>
    <col min="2" max="2" width="39.140625" style="25" customWidth="1"/>
    <col min="3" max="3" width="8.85546875" style="25" customWidth="1"/>
    <col min="4" max="4" width="31.5703125" style="25" customWidth="1"/>
    <col min="5" max="5" width="13" style="25" customWidth="1"/>
    <col min="6" max="6" width="11.7109375" style="25" customWidth="1"/>
    <col min="7" max="7" width="17.140625" style="25" customWidth="1"/>
    <col min="8" max="8" width="11.7109375" style="25" customWidth="1"/>
    <col min="9" max="10" width="13.85546875" style="22" customWidth="1"/>
    <col min="11" max="13" width="13.5703125" style="22" customWidth="1"/>
    <col min="14" max="14" width="17" style="23" customWidth="1"/>
    <col min="15" max="16" width="13.5703125" style="22" customWidth="1"/>
    <col min="17" max="17" width="13.5703125" style="47" customWidth="1"/>
    <col min="18" max="18" width="19.28515625" style="47" customWidth="1"/>
    <col min="19" max="19" width="16.85546875" style="47" customWidth="1"/>
    <col min="20" max="20" width="16.140625" style="47" customWidth="1"/>
    <col min="21" max="24" width="13.5703125" style="22" customWidth="1"/>
    <col min="25" max="25" width="16.7109375" style="23" customWidth="1"/>
    <col min="26" max="26" width="16.7109375" style="22" customWidth="1"/>
    <col min="27" max="27" width="15.42578125" style="23" customWidth="1"/>
    <col min="28" max="29" width="13.5703125" style="22" customWidth="1"/>
    <col min="30" max="30" width="15.42578125" style="23" customWidth="1"/>
    <col min="31" max="32" width="22.5703125" style="68" customWidth="1"/>
    <col min="33" max="33" width="18" style="68" customWidth="1"/>
    <col min="34" max="16384" width="11.5703125" style="25"/>
  </cols>
  <sheetData>
    <row r="1" spans="1:51" s="16" customFormat="1" x14ac:dyDescent="0.25">
      <c r="A1" s="12" t="s">
        <v>22</v>
      </c>
      <c r="B1" s="12"/>
      <c r="C1" s="12"/>
      <c r="D1" s="13"/>
      <c r="E1" s="13"/>
      <c r="F1" s="13"/>
      <c r="G1" s="13"/>
      <c r="H1" s="13"/>
      <c r="I1" s="14"/>
      <c r="J1" s="14"/>
      <c r="K1" s="14"/>
      <c r="L1" s="14"/>
      <c r="M1" s="14"/>
      <c r="N1" s="15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14"/>
      <c r="AA1" s="15"/>
      <c r="AB1" s="14"/>
      <c r="AC1" s="14"/>
      <c r="AD1" s="15"/>
      <c r="AE1" s="60"/>
      <c r="AF1" s="60"/>
      <c r="AG1" s="60"/>
    </row>
    <row r="2" spans="1:51" s="16" customFormat="1" x14ac:dyDescent="0.25">
      <c r="A2" s="17" t="s">
        <v>70</v>
      </c>
      <c r="B2" s="17"/>
      <c r="C2" s="17"/>
      <c r="D2" s="18"/>
      <c r="E2" s="18"/>
      <c r="F2" s="18"/>
      <c r="G2" s="18"/>
      <c r="H2" s="18"/>
      <c r="I2" s="14"/>
      <c r="J2" s="14"/>
      <c r="K2" s="14"/>
      <c r="L2" s="14"/>
      <c r="M2" s="14"/>
      <c r="N2" s="15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14"/>
      <c r="AA2" s="15"/>
      <c r="AB2" s="14"/>
      <c r="AC2" s="14"/>
      <c r="AD2" s="15"/>
      <c r="AE2" s="60"/>
      <c r="AF2" s="60"/>
      <c r="AG2" s="60"/>
    </row>
    <row r="3" spans="1:51" s="16" customFormat="1" x14ac:dyDescent="0.25">
      <c r="A3" s="19" t="s">
        <v>86</v>
      </c>
      <c r="B3" s="19"/>
      <c r="C3" s="19"/>
      <c r="D3" s="20"/>
      <c r="E3" s="20"/>
      <c r="F3" s="20"/>
      <c r="G3" s="20"/>
      <c r="H3" s="20"/>
      <c r="I3" s="14"/>
      <c r="J3" s="14"/>
      <c r="K3" s="14"/>
      <c r="L3" s="14"/>
      <c r="M3" s="14"/>
      <c r="N3" s="15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4"/>
      <c r="AA3" s="15"/>
      <c r="AB3" s="14"/>
      <c r="AC3" s="14"/>
      <c r="AD3" s="15"/>
      <c r="AE3" s="60"/>
      <c r="AF3" s="60"/>
      <c r="AG3" s="60"/>
    </row>
    <row r="4" spans="1:51" s="21" customFormat="1" x14ac:dyDescent="0.25">
      <c r="A4" s="21" t="s">
        <v>87</v>
      </c>
      <c r="I4" s="22"/>
      <c r="J4" s="22"/>
      <c r="K4" s="22"/>
      <c r="L4" s="22"/>
      <c r="M4" s="22"/>
      <c r="N4" s="23"/>
      <c r="O4" s="22"/>
      <c r="P4" s="22"/>
      <c r="Q4" s="47"/>
      <c r="R4" s="47"/>
      <c r="S4" s="47"/>
      <c r="T4" s="47"/>
      <c r="U4" s="22"/>
      <c r="V4" s="22"/>
      <c r="W4" s="22"/>
      <c r="X4" s="22"/>
      <c r="Y4" s="23"/>
      <c r="Z4" s="22"/>
      <c r="AA4" s="23"/>
      <c r="AB4" s="22"/>
      <c r="AC4" s="22"/>
      <c r="AD4" s="23"/>
      <c r="AE4" s="61"/>
      <c r="AF4" s="61"/>
      <c r="AG4" s="61"/>
    </row>
    <row r="5" spans="1:51" s="21" customFormat="1" ht="28.5" customHeight="1" x14ac:dyDescent="0.25">
      <c r="A5" s="73" t="s">
        <v>37</v>
      </c>
      <c r="B5" s="73" t="s">
        <v>38</v>
      </c>
      <c r="C5" s="73" t="s">
        <v>39</v>
      </c>
      <c r="D5" s="73" t="s">
        <v>0</v>
      </c>
      <c r="E5" s="72" t="s">
        <v>59</v>
      </c>
      <c r="F5" s="72" t="s">
        <v>57</v>
      </c>
      <c r="G5" s="46"/>
      <c r="H5" s="46"/>
      <c r="I5" s="72" t="s">
        <v>32</v>
      </c>
      <c r="J5" s="46"/>
      <c r="K5" s="72" t="s">
        <v>33</v>
      </c>
      <c r="L5" s="72" t="s">
        <v>34</v>
      </c>
      <c r="M5" s="72" t="s">
        <v>55</v>
      </c>
      <c r="N5" s="72" t="s">
        <v>35</v>
      </c>
      <c r="O5" s="72" t="s">
        <v>36</v>
      </c>
      <c r="P5" s="59"/>
      <c r="Q5" s="50"/>
      <c r="R5" s="50"/>
      <c r="S5" s="50"/>
      <c r="T5" s="50"/>
      <c r="U5" s="72" t="s">
        <v>28</v>
      </c>
      <c r="V5" s="72" t="s">
        <v>54</v>
      </c>
      <c r="W5" s="72" t="s">
        <v>53</v>
      </c>
      <c r="X5" s="72" t="s">
        <v>30</v>
      </c>
      <c r="Y5" s="72" t="s">
        <v>56</v>
      </c>
      <c r="Z5" s="72" t="s">
        <v>25</v>
      </c>
      <c r="AA5" s="72" t="s">
        <v>29</v>
      </c>
      <c r="AB5" s="72" t="s">
        <v>24</v>
      </c>
      <c r="AC5" s="72" t="s">
        <v>26</v>
      </c>
      <c r="AD5" s="72" t="s">
        <v>27</v>
      </c>
      <c r="AE5" s="74" t="s">
        <v>84</v>
      </c>
      <c r="AF5" s="75"/>
      <c r="AG5" s="76" t="s">
        <v>85</v>
      </c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</row>
    <row r="6" spans="1:51" s="21" customFormat="1" ht="39" customHeight="1" x14ac:dyDescent="0.25">
      <c r="A6" s="73"/>
      <c r="B6" s="73"/>
      <c r="C6" s="73"/>
      <c r="D6" s="73"/>
      <c r="E6" s="72"/>
      <c r="F6" s="72"/>
      <c r="G6" s="46" t="s">
        <v>58</v>
      </c>
      <c r="H6" s="46" t="s">
        <v>60</v>
      </c>
      <c r="I6" s="72"/>
      <c r="J6" s="46" t="s">
        <v>63</v>
      </c>
      <c r="K6" s="72"/>
      <c r="L6" s="72"/>
      <c r="M6" s="72"/>
      <c r="N6" s="72"/>
      <c r="O6" s="72"/>
      <c r="P6" s="59" t="s">
        <v>83</v>
      </c>
      <c r="Q6" s="55" t="s">
        <v>66</v>
      </c>
      <c r="R6" s="55" t="s">
        <v>67</v>
      </c>
      <c r="S6" s="55" t="s">
        <v>68</v>
      </c>
      <c r="T6" s="55" t="s">
        <v>69</v>
      </c>
      <c r="U6" s="72"/>
      <c r="V6" s="72"/>
      <c r="W6" s="72"/>
      <c r="X6" s="72"/>
      <c r="Y6" s="72"/>
      <c r="Z6" s="72"/>
      <c r="AA6" s="72"/>
      <c r="AB6" s="72"/>
      <c r="AC6" s="72"/>
      <c r="AD6" s="72"/>
      <c r="AE6" s="62" t="s">
        <v>58</v>
      </c>
      <c r="AF6" s="62" t="s">
        <v>60</v>
      </c>
      <c r="AG6" s="76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s="36" customFormat="1" x14ac:dyDescent="0.25">
      <c r="A7" s="52" t="s">
        <v>65</v>
      </c>
      <c r="B7" s="52" t="s">
        <v>71</v>
      </c>
      <c r="C7" s="52" t="s">
        <v>72</v>
      </c>
      <c r="D7" s="52" t="s">
        <v>76</v>
      </c>
      <c r="E7" s="26"/>
      <c r="F7" s="26"/>
      <c r="G7" s="53">
        <v>2333.33</v>
      </c>
      <c r="H7" s="53"/>
      <c r="I7" s="27">
        <f>+G7+H7</f>
        <v>2333.33</v>
      </c>
      <c r="J7" s="27">
        <v>11315.44</v>
      </c>
      <c r="K7" s="28"/>
      <c r="L7" s="28"/>
      <c r="M7" s="29"/>
      <c r="N7" s="30">
        <f t="shared" ref="N7:N11" si="0">SUM(I7:L7)-M7</f>
        <v>13648.77</v>
      </c>
      <c r="O7" s="31"/>
      <c r="P7" s="54"/>
      <c r="Q7" s="54">
        <v>0</v>
      </c>
      <c r="R7" s="54"/>
      <c r="S7" s="54"/>
      <c r="T7" s="54"/>
      <c r="U7" s="51"/>
      <c r="V7" s="51"/>
      <c r="W7" s="52"/>
      <c r="X7" s="37"/>
      <c r="Y7" s="30">
        <f t="shared" ref="Y7:Y11" si="1">+N7-SUM(O7:X7)</f>
        <v>13648.77</v>
      </c>
      <c r="Z7" s="33">
        <f t="shared" ref="Z7:Z11" si="2">IF(N7&gt;4500,N7*0.1,0)</f>
        <v>1364.8770000000002</v>
      </c>
      <c r="AA7" s="30">
        <f t="shared" ref="AA7:AA11" si="3">+Y7-Z7</f>
        <v>12283.893</v>
      </c>
      <c r="AB7" s="34">
        <f t="shared" ref="AB7:AB11" si="4">IF(N7&lt;4500,N7*0.1,0)</f>
        <v>0</v>
      </c>
      <c r="AC7" s="33">
        <f t="shared" ref="AC7:AC11" si="5">G7*0.02</f>
        <v>46.666600000000003</v>
      </c>
      <c r="AD7" s="30">
        <f t="shared" ref="AD7:AD11" si="6">+N7+AB7+AC7</f>
        <v>13695.436600000001</v>
      </c>
      <c r="AE7" s="63">
        <v>577.4</v>
      </c>
      <c r="AF7" s="63">
        <v>1755.93</v>
      </c>
      <c r="AG7" s="69">
        <f>+AE7+AF7-AA7</f>
        <v>-9950.5630000000001</v>
      </c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</row>
    <row r="8" spans="1:51" x14ac:dyDescent="0.25">
      <c r="A8" s="52" t="s">
        <v>61</v>
      </c>
      <c r="B8" s="52" t="s">
        <v>73</v>
      </c>
      <c r="C8" s="52" t="s">
        <v>74</v>
      </c>
      <c r="D8" s="52" t="s">
        <v>62</v>
      </c>
      <c r="E8" s="26"/>
      <c r="F8" s="26"/>
      <c r="G8" s="53">
        <v>1400</v>
      </c>
      <c r="H8" s="26"/>
      <c r="I8" s="27">
        <f>+G8+H8</f>
        <v>1400</v>
      </c>
      <c r="J8" s="27">
        <v>1967.25</v>
      </c>
      <c r="K8" s="28"/>
      <c r="L8" s="28"/>
      <c r="M8" s="29"/>
      <c r="N8" s="30">
        <f t="shared" si="0"/>
        <v>3367.25</v>
      </c>
      <c r="O8" s="31"/>
      <c r="P8" s="54"/>
      <c r="Q8" s="54">
        <v>0</v>
      </c>
      <c r="R8" s="54"/>
      <c r="S8" s="54"/>
      <c r="T8" s="54"/>
      <c r="U8" s="51"/>
      <c r="V8" s="51"/>
      <c r="W8" s="52"/>
      <c r="X8" s="37"/>
      <c r="Y8" s="30">
        <f t="shared" si="1"/>
        <v>3367.25</v>
      </c>
      <c r="Z8" s="33">
        <f t="shared" si="2"/>
        <v>0</v>
      </c>
      <c r="AA8" s="30">
        <f t="shared" si="3"/>
        <v>3367.25</v>
      </c>
      <c r="AB8" s="34">
        <f t="shared" si="4"/>
        <v>336.72500000000002</v>
      </c>
      <c r="AC8" s="33">
        <f t="shared" si="5"/>
        <v>28</v>
      </c>
      <c r="AD8" s="30">
        <f t="shared" si="6"/>
        <v>3731.9749999999999</v>
      </c>
      <c r="AE8" s="63">
        <v>577.4</v>
      </c>
      <c r="AF8" s="63">
        <v>822.6</v>
      </c>
      <c r="AG8" s="69">
        <f t="shared" ref="AG8:AG11" si="7">+AE8+AF8-AA8</f>
        <v>-1967.25</v>
      </c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</row>
    <row r="9" spans="1:51" x14ac:dyDescent="0.25">
      <c r="A9" s="52" t="s">
        <v>61</v>
      </c>
      <c r="B9" s="52" t="s">
        <v>75</v>
      </c>
      <c r="C9" s="52" t="s">
        <v>79</v>
      </c>
      <c r="D9" s="52" t="s">
        <v>62</v>
      </c>
      <c r="E9" s="26"/>
      <c r="F9" s="26"/>
      <c r="G9" s="56">
        <v>1400</v>
      </c>
      <c r="H9" s="26"/>
      <c r="I9" s="27">
        <f>+G9+H9</f>
        <v>1400</v>
      </c>
      <c r="J9" s="27">
        <v>3530.68</v>
      </c>
      <c r="K9" s="28"/>
      <c r="L9" s="28"/>
      <c r="M9" s="29"/>
      <c r="N9" s="30">
        <f t="shared" si="0"/>
        <v>4930.68</v>
      </c>
      <c r="O9" s="31"/>
      <c r="P9" s="54">
        <v>58.91</v>
      </c>
      <c r="Q9" s="54">
        <v>0</v>
      </c>
      <c r="R9" s="54"/>
      <c r="S9" s="54"/>
      <c r="T9" s="54"/>
      <c r="U9" s="51"/>
      <c r="V9" s="51"/>
      <c r="W9" s="52"/>
      <c r="X9" s="37"/>
      <c r="Y9" s="30">
        <f t="shared" si="1"/>
        <v>4871.7700000000004</v>
      </c>
      <c r="Z9" s="33">
        <f t="shared" si="2"/>
        <v>493.06800000000004</v>
      </c>
      <c r="AA9" s="30">
        <f t="shared" si="3"/>
        <v>4378.7020000000002</v>
      </c>
      <c r="AB9" s="34">
        <f t="shared" si="4"/>
        <v>0</v>
      </c>
      <c r="AC9" s="33">
        <f t="shared" si="5"/>
        <v>28</v>
      </c>
      <c r="AD9" s="30">
        <f t="shared" si="6"/>
        <v>4958.68</v>
      </c>
      <c r="AE9" s="63">
        <v>577.4</v>
      </c>
      <c r="AF9" s="63">
        <v>763.69</v>
      </c>
      <c r="AG9" s="69">
        <f t="shared" si="7"/>
        <v>-3037.6120000000001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</row>
    <row r="10" spans="1:51" x14ac:dyDescent="0.25">
      <c r="A10" s="52" t="s">
        <v>64</v>
      </c>
      <c r="B10" s="52" t="s">
        <v>77</v>
      </c>
      <c r="C10" s="52" t="s">
        <v>78</v>
      </c>
      <c r="D10" s="52" t="s">
        <v>80</v>
      </c>
      <c r="E10" s="26"/>
      <c r="F10" s="26"/>
      <c r="G10" s="52">
        <v>590.45000000000005</v>
      </c>
      <c r="H10" s="26"/>
      <c r="I10" s="27">
        <f>+G10+H10</f>
        <v>590.45000000000005</v>
      </c>
      <c r="J10" s="27">
        <v>4003.43</v>
      </c>
      <c r="K10" s="28"/>
      <c r="L10" s="28"/>
      <c r="M10" s="29"/>
      <c r="N10" s="30">
        <f t="shared" si="0"/>
        <v>4593.88</v>
      </c>
      <c r="O10" s="31"/>
      <c r="P10" s="57">
        <v>341.33</v>
      </c>
      <c r="Q10" s="54">
        <v>0</v>
      </c>
      <c r="R10" s="57">
        <f>+N10*4.9%</f>
        <v>225.10012</v>
      </c>
      <c r="S10" s="57">
        <f>+N10*0.1%</f>
        <v>4.5938800000000004</v>
      </c>
      <c r="T10" s="54"/>
      <c r="U10" s="51"/>
      <c r="V10" s="51"/>
      <c r="W10" s="58">
        <v>296.2</v>
      </c>
      <c r="X10" s="37"/>
      <c r="Y10" s="30">
        <f t="shared" si="1"/>
        <v>3726.6559999999999</v>
      </c>
      <c r="Z10" s="33">
        <f t="shared" si="2"/>
        <v>459.38800000000003</v>
      </c>
      <c r="AA10" s="30">
        <f t="shared" si="3"/>
        <v>3267.268</v>
      </c>
      <c r="AB10" s="34">
        <f t="shared" si="4"/>
        <v>0</v>
      </c>
      <c r="AC10" s="33">
        <f t="shared" si="5"/>
        <v>11.809000000000001</v>
      </c>
      <c r="AD10" s="30">
        <f t="shared" si="6"/>
        <v>4605.6890000000003</v>
      </c>
      <c r="AE10" s="63">
        <v>577.4</v>
      </c>
      <c r="AF10" s="63">
        <v>2952.54</v>
      </c>
      <c r="AG10" s="69">
        <f t="shared" si="7"/>
        <v>262.67200000000003</v>
      </c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</row>
    <row r="11" spans="1:51" x14ac:dyDescent="0.25">
      <c r="A11" s="52" t="s">
        <v>64</v>
      </c>
      <c r="B11" s="52" t="s">
        <v>81</v>
      </c>
      <c r="C11" s="52" t="s">
        <v>82</v>
      </c>
      <c r="D11" s="52" t="s">
        <v>80</v>
      </c>
      <c r="E11" s="37"/>
      <c r="F11" s="37"/>
      <c r="G11" s="53">
        <v>511.28</v>
      </c>
      <c r="H11" s="53"/>
      <c r="I11" s="27">
        <f t="shared" ref="I11" si="8">+G11+H11</f>
        <v>511.28</v>
      </c>
      <c r="J11" s="27">
        <v>1016.4</v>
      </c>
      <c r="K11" s="27"/>
      <c r="L11" s="27"/>
      <c r="M11" s="29"/>
      <c r="N11" s="30">
        <f t="shared" si="0"/>
        <v>1527.6799999999998</v>
      </c>
      <c r="O11" s="31"/>
      <c r="P11" s="57"/>
      <c r="Q11" s="54">
        <v>0</v>
      </c>
      <c r="R11" s="57">
        <f>+N11*4.9%</f>
        <v>74.856319999999997</v>
      </c>
      <c r="S11" s="57">
        <f>+N11*0.1%</f>
        <v>1.5276799999999999</v>
      </c>
      <c r="T11" s="54"/>
      <c r="U11" s="51"/>
      <c r="V11" s="51"/>
      <c r="W11" s="52"/>
      <c r="X11" s="37"/>
      <c r="Y11" s="30">
        <f t="shared" si="1"/>
        <v>1451.2959999999998</v>
      </c>
      <c r="Z11" s="33">
        <f t="shared" si="2"/>
        <v>0</v>
      </c>
      <c r="AA11" s="30">
        <f t="shared" si="3"/>
        <v>1451.2959999999998</v>
      </c>
      <c r="AB11" s="34">
        <f t="shared" si="4"/>
        <v>152.768</v>
      </c>
      <c r="AC11" s="33">
        <f t="shared" si="5"/>
        <v>10.2256</v>
      </c>
      <c r="AD11" s="30">
        <f t="shared" si="6"/>
        <v>1690.6735999999999</v>
      </c>
      <c r="AE11" s="63">
        <v>577.4</v>
      </c>
      <c r="AF11" s="63">
        <v>1629.14</v>
      </c>
      <c r="AG11" s="69">
        <f t="shared" si="7"/>
        <v>755.24400000000014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</row>
    <row r="12" spans="1:51" s="35" customFormat="1" x14ac:dyDescent="0.25">
      <c r="A12" s="38"/>
      <c r="B12" s="39"/>
      <c r="C12" s="39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1"/>
      <c r="O12" s="40"/>
      <c r="P12" s="40"/>
      <c r="Q12" s="40"/>
      <c r="R12" s="40"/>
      <c r="S12" s="40"/>
      <c r="T12" s="40"/>
      <c r="U12" s="33"/>
      <c r="V12" s="33"/>
      <c r="W12" s="33"/>
      <c r="X12" s="33"/>
      <c r="Y12" s="42"/>
      <c r="Z12" s="33"/>
      <c r="AA12" s="41"/>
      <c r="AB12" s="33"/>
      <c r="AC12" s="33"/>
      <c r="AD12" s="41"/>
      <c r="AE12" s="63"/>
      <c r="AF12" s="63"/>
      <c r="AG12" s="69"/>
    </row>
    <row r="13" spans="1:51" ht="16.5" thickBot="1" x14ac:dyDescent="0.3">
      <c r="B13" s="43" t="s">
        <v>17</v>
      </c>
      <c r="C13" s="43"/>
      <c r="D13" s="43"/>
      <c r="E13" s="43"/>
      <c r="F13" s="43"/>
      <c r="G13" s="43"/>
      <c r="H13" s="43"/>
      <c r="I13" s="44">
        <f t="shared" ref="I13:P13" si="9">SUM(I7:I11)</f>
        <v>6235.0599999999995</v>
      </c>
      <c r="J13" s="44">
        <f t="shared" si="9"/>
        <v>21833.200000000001</v>
      </c>
      <c r="K13" s="44">
        <f t="shared" si="9"/>
        <v>0</v>
      </c>
      <c r="L13" s="44">
        <f t="shared" si="9"/>
        <v>0</v>
      </c>
      <c r="M13" s="44">
        <f t="shared" si="9"/>
        <v>0</v>
      </c>
      <c r="N13" s="44">
        <f t="shared" si="9"/>
        <v>28068.260000000002</v>
      </c>
      <c r="O13" s="44">
        <f t="shared" si="9"/>
        <v>0</v>
      </c>
      <c r="P13" s="44">
        <f t="shared" si="9"/>
        <v>400.24</v>
      </c>
      <c r="Q13" s="49"/>
      <c r="R13" s="49"/>
      <c r="S13" s="49"/>
      <c r="T13" s="49"/>
      <c r="U13" s="44">
        <f>SUM(U7:U11)</f>
        <v>0</v>
      </c>
      <c r="V13" s="44">
        <f>SUM(V7:V11)</f>
        <v>0</v>
      </c>
      <c r="W13" s="44">
        <f>SUM(W7:W11)</f>
        <v>296.2</v>
      </c>
      <c r="X13" s="44">
        <f>SUM(X7:X11)</f>
        <v>0</v>
      </c>
      <c r="Y13" s="44">
        <f>SUM(Y7:Y11)</f>
        <v>27065.741999999998</v>
      </c>
      <c r="Z13" s="44">
        <f>SUBTOTAL(9,Z5:Z12)</f>
        <v>2317.3330000000001</v>
      </c>
      <c r="AA13" s="44">
        <f>SUM(AA7:AA11)</f>
        <v>24748.409</v>
      </c>
      <c r="AB13" s="44">
        <f>SUM(AB7:AB11)</f>
        <v>489.49300000000005</v>
      </c>
      <c r="AC13" s="44">
        <f>SUM(AC7:AC11)</f>
        <v>124.7012</v>
      </c>
      <c r="AD13" s="44">
        <f>SUBTOTAL(9,AD5:AD12)</f>
        <v>28682.454199999996</v>
      </c>
      <c r="AE13" s="64"/>
      <c r="AF13" s="64"/>
      <c r="AG13" s="69"/>
    </row>
    <row r="14" spans="1:51" ht="16.5" thickTop="1" x14ac:dyDescent="0.25">
      <c r="AE14" s="63"/>
      <c r="AF14" s="63"/>
      <c r="AG14" s="69"/>
    </row>
    <row r="15" spans="1:51" x14ac:dyDescent="0.25">
      <c r="A15" s="71" t="s">
        <v>31</v>
      </c>
      <c r="B15" s="71"/>
      <c r="Z15" s="22">
        <f>+Z13-Z14</f>
        <v>2317.3330000000001</v>
      </c>
      <c r="AE15" s="63"/>
      <c r="AF15" s="63"/>
      <c r="AG15" s="69"/>
    </row>
    <row r="16" spans="1:51" x14ac:dyDescent="0.25">
      <c r="A16" s="38"/>
      <c r="B16" s="37"/>
      <c r="C16" s="26"/>
      <c r="D16" s="37"/>
      <c r="E16" s="37"/>
      <c r="F16" s="37"/>
      <c r="G16" s="37"/>
      <c r="H16" s="37"/>
      <c r="I16" s="27"/>
      <c r="J16" s="27"/>
      <c r="K16" s="27"/>
      <c r="L16" s="27"/>
      <c r="M16" s="27"/>
      <c r="N16" s="30">
        <f>SUM(I16:M16)</f>
        <v>0</v>
      </c>
      <c r="O16" s="31"/>
      <c r="P16" s="31"/>
      <c r="Q16" s="48"/>
      <c r="R16" s="48"/>
      <c r="S16" s="48"/>
      <c r="T16" s="48"/>
      <c r="U16" s="32"/>
      <c r="V16" s="32"/>
      <c r="W16" s="32"/>
      <c r="X16" s="32"/>
      <c r="Y16" s="30">
        <f>+N16-O16</f>
        <v>0</v>
      </c>
      <c r="Z16" s="33">
        <f>+Y16*0.05</f>
        <v>0</v>
      </c>
      <c r="AA16" s="30">
        <f>+Y16-U16-X16</f>
        <v>0</v>
      </c>
      <c r="AB16" s="34">
        <f>IF(Y16&lt;3000,Y16*0.1,0)</f>
        <v>0</v>
      </c>
      <c r="AC16" s="33">
        <v>0</v>
      </c>
      <c r="AD16" s="30">
        <f>+Y16+AB16+AC16</f>
        <v>0</v>
      </c>
      <c r="AE16" s="63"/>
      <c r="AF16" s="63"/>
      <c r="AG16" s="69"/>
    </row>
    <row r="17" spans="1:33" x14ac:dyDescent="0.25">
      <c r="A17" s="38"/>
      <c r="B17" s="26"/>
      <c r="C17" s="26"/>
      <c r="D17" s="26"/>
      <c r="E17" s="26"/>
      <c r="F17" s="26"/>
      <c r="G17" s="26"/>
      <c r="H17" s="26"/>
      <c r="I17" s="28"/>
      <c r="J17" s="28"/>
      <c r="K17" s="28"/>
      <c r="L17" s="28"/>
      <c r="M17" s="28"/>
      <c r="N17" s="30">
        <f>SUM(I17:M17)</f>
        <v>0</v>
      </c>
      <c r="O17" s="31"/>
      <c r="P17" s="31"/>
      <c r="Q17" s="48"/>
      <c r="R17" s="48"/>
      <c r="S17" s="48"/>
      <c r="T17" s="48"/>
      <c r="U17" s="32"/>
      <c r="V17" s="32"/>
      <c r="W17" s="32"/>
      <c r="X17" s="32"/>
      <c r="Y17" s="30">
        <f>+N17-O17</f>
        <v>0</v>
      </c>
      <c r="Z17" s="33">
        <f>+Y17*0.05</f>
        <v>0</v>
      </c>
      <c r="AA17" s="30">
        <f>+Y17-U17-X17</f>
        <v>0</v>
      </c>
      <c r="AB17" s="34">
        <f>IF(Y17&lt;3000,Y17*0.1,0)</f>
        <v>0</v>
      </c>
      <c r="AC17" s="33">
        <v>0</v>
      </c>
      <c r="AD17" s="30">
        <f>+Y17+AB17+AC17</f>
        <v>0</v>
      </c>
      <c r="AE17" s="63"/>
      <c r="AF17" s="63"/>
      <c r="AG17" s="69">
        <f t="shared" ref="AG17:AG36" si="10">+AE17+AF17-Z17</f>
        <v>0</v>
      </c>
    </row>
    <row r="18" spans="1:33" x14ac:dyDescent="0.25">
      <c r="AD18" s="23">
        <f>SUM(AD16:AD17)</f>
        <v>0</v>
      </c>
      <c r="AE18" s="63"/>
      <c r="AF18" s="63"/>
      <c r="AG18" s="69">
        <f t="shared" si="10"/>
        <v>0</v>
      </c>
    </row>
    <row r="19" spans="1:33" x14ac:dyDescent="0.25">
      <c r="B19" s="45"/>
      <c r="C19" s="45"/>
      <c r="AD19" s="23">
        <f>+AD18*0.16</f>
        <v>0</v>
      </c>
      <c r="AE19" s="63"/>
      <c r="AF19" s="63"/>
      <c r="AG19" s="69">
        <f t="shared" si="10"/>
        <v>0</v>
      </c>
    </row>
    <row r="20" spans="1:33" x14ac:dyDescent="0.25">
      <c r="B20" s="45"/>
      <c r="C20" s="45"/>
      <c r="AD20" s="23">
        <f>+AD18+AD19</f>
        <v>0</v>
      </c>
      <c r="AE20" s="63"/>
      <c r="AF20" s="63"/>
      <c r="AG20" s="69">
        <f t="shared" si="10"/>
        <v>0</v>
      </c>
    </row>
    <row r="21" spans="1:33" x14ac:dyDescent="0.25">
      <c r="B21" s="45"/>
      <c r="C21" s="45"/>
      <c r="AE21" s="63"/>
      <c r="AF21" s="63"/>
      <c r="AG21" s="69">
        <f t="shared" si="10"/>
        <v>0</v>
      </c>
    </row>
    <row r="22" spans="1:33" x14ac:dyDescent="0.25">
      <c r="B22" s="45"/>
      <c r="C22" s="45"/>
      <c r="AD22" s="23">
        <f>+AD15+AD20</f>
        <v>0</v>
      </c>
      <c r="AE22" s="63"/>
      <c r="AF22" s="63"/>
      <c r="AG22" s="69">
        <f t="shared" si="10"/>
        <v>0</v>
      </c>
    </row>
    <row r="23" spans="1:33" x14ac:dyDescent="0.25">
      <c r="AE23" s="63"/>
      <c r="AF23" s="63"/>
      <c r="AG23" s="69">
        <f t="shared" si="10"/>
        <v>0</v>
      </c>
    </row>
    <row r="24" spans="1:33" x14ac:dyDescent="0.25">
      <c r="AE24" s="63"/>
      <c r="AF24" s="63"/>
      <c r="AG24" s="69">
        <f t="shared" si="10"/>
        <v>0</v>
      </c>
    </row>
    <row r="25" spans="1:33" x14ac:dyDescent="0.25">
      <c r="AE25" s="63"/>
      <c r="AF25" s="63"/>
      <c r="AG25" s="69">
        <f t="shared" si="10"/>
        <v>0</v>
      </c>
    </row>
    <row r="26" spans="1:33" x14ac:dyDescent="0.25">
      <c r="AE26" s="63"/>
      <c r="AF26" s="63"/>
      <c r="AG26" s="69">
        <f t="shared" si="10"/>
        <v>0</v>
      </c>
    </row>
    <row r="27" spans="1:33" x14ac:dyDescent="0.25">
      <c r="AE27" s="63"/>
      <c r="AF27" s="63"/>
      <c r="AG27" s="69">
        <f t="shared" si="10"/>
        <v>0</v>
      </c>
    </row>
    <row r="28" spans="1:33" x14ac:dyDescent="0.25">
      <c r="AE28" s="63"/>
      <c r="AF28" s="63"/>
      <c r="AG28" s="69">
        <f t="shared" si="10"/>
        <v>0</v>
      </c>
    </row>
    <row r="29" spans="1:33" x14ac:dyDescent="0.25">
      <c r="B29" s="22"/>
      <c r="AE29" s="63"/>
      <c r="AF29" s="63"/>
      <c r="AG29" s="69">
        <f t="shared" si="10"/>
        <v>0</v>
      </c>
    </row>
    <row r="30" spans="1:33" x14ac:dyDescent="0.25">
      <c r="B30" s="22"/>
      <c r="AE30" s="63"/>
      <c r="AF30" s="63"/>
      <c r="AG30" s="69">
        <f t="shared" si="10"/>
        <v>0</v>
      </c>
    </row>
    <row r="31" spans="1:33" x14ac:dyDescent="0.25">
      <c r="B31" s="22"/>
      <c r="AE31" s="63"/>
      <c r="AF31" s="63"/>
      <c r="AG31" s="69">
        <f t="shared" si="10"/>
        <v>0</v>
      </c>
    </row>
    <row r="32" spans="1:33" x14ac:dyDescent="0.25">
      <c r="B32" s="22"/>
      <c r="AE32" s="63"/>
      <c r="AF32" s="63"/>
      <c r="AG32" s="69">
        <f t="shared" si="10"/>
        <v>0</v>
      </c>
    </row>
    <row r="33" spans="2:33" x14ac:dyDescent="0.25">
      <c r="B33" s="22"/>
      <c r="AE33" s="63"/>
      <c r="AF33" s="63"/>
      <c r="AG33" s="69">
        <f t="shared" si="10"/>
        <v>0</v>
      </c>
    </row>
    <row r="34" spans="2:33" x14ac:dyDescent="0.25">
      <c r="B34" s="22"/>
      <c r="AE34" s="64"/>
      <c r="AF34" s="64"/>
      <c r="AG34" s="69">
        <f t="shared" si="10"/>
        <v>0</v>
      </c>
    </row>
    <row r="35" spans="2:33" x14ac:dyDescent="0.25">
      <c r="AE35" s="63"/>
      <c r="AF35" s="63"/>
      <c r="AG35" s="69">
        <f t="shared" si="10"/>
        <v>0</v>
      </c>
    </row>
    <row r="36" spans="2:33" x14ac:dyDescent="0.25">
      <c r="AE36" s="63"/>
      <c r="AF36" s="63"/>
      <c r="AG36" s="69">
        <f t="shared" si="10"/>
        <v>0</v>
      </c>
    </row>
    <row r="37" spans="2:33" x14ac:dyDescent="0.25">
      <c r="AE37" s="63"/>
      <c r="AF37" s="63"/>
      <c r="AG37" s="69">
        <f t="shared" ref="AG37:AG44" si="11">+AD37-AE37-AF37</f>
        <v>0</v>
      </c>
    </row>
    <row r="38" spans="2:33" x14ac:dyDescent="0.25">
      <c r="AE38" s="63"/>
      <c r="AF38" s="63"/>
      <c r="AG38" s="69">
        <f t="shared" si="11"/>
        <v>0</v>
      </c>
    </row>
    <row r="39" spans="2:33" x14ac:dyDescent="0.25">
      <c r="AE39" s="63"/>
      <c r="AF39" s="63"/>
      <c r="AG39" s="69">
        <f t="shared" si="11"/>
        <v>0</v>
      </c>
    </row>
    <row r="40" spans="2:33" x14ac:dyDescent="0.25">
      <c r="AE40" s="63"/>
      <c r="AF40" s="63"/>
      <c r="AG40" s="69">
        <f t="shared" si="11"/>
        <v>0</v>
      </c>
    </row>
    <row r="41" spans="2:33" x14ac:dyDescent="0.25">
      <c r="AE41" s="63"/>
      <c r="AF41" s="63"/>
      <c r="AG41" s="69">
        <f t="shared" si="11"/>
        <v>0</v>
      </c>
    </row>
    <row r="42" spans="2:33" x14ac:dyDescent="0.25">
      <c r="AE42" s="63"/>
      <c r="AF42" s="63"/>
      <c r="AG42" s="69">
        <f t="shared" si="11"/>
        <v>0</v>
      </c>
    </row>
    <row r="43" spans="2:33" x14ac:dyDescent="0.25">
      <c r="AE43" s="63"/>
      <c r="AF43" s="63"/>
      <c r="AG43" s="69">
        <f t="shared" si="11"/>
        <v>0</v>
      </c>
    </row>
    <row r="44" spans="2:33" x14ac:dyDescent="0.25">
      <c r="AE44" s="63"/>
      <c r="AF44" s="63"/>
      <c r="AG44" s="69">
        <f t="shared" si="11"/>
        <v>0</v>
      </c>
    </row>
    <row r="45" spans="2:33" x14ac:dyDescent="0.25">
      <c r="AE45" s="64"/>
      <c r="AF45" s="64"/>
      <c r="AG45" s="70"/>
    </row>
    <row r="46" spans="2:33" x14ac:dyDescent="0.25">
      <c r="AE46" s="63"/>
      <c r="AF46" s="63"/>
      <c r="AG46" s="69">
        <f>+AD46-AE46-AF46</f>
        <v>0</v>
      </c>
    </row>
    <row r="47" spans="2:33" x14ac:dyDescent="0.25">
      <c r="AE47" s="63"/>
      <c r="AF47" s="63"/>
      <c r="AG47" s="69">
        <f>+AD47-AE47-AF47</f>
        <v>0</v>
      </c>
    </row>
    <row r="48" spans="2:33" x14ac:dyDescent="0.25">
      <c r="AE48" s="63"/>
      <c r="AF48" s="63"/>
      <c r="AG48" s="69">
        <f>+AD48-AE48-AF48</f>
        <v>0</v>
      </c>
    </row>
    <row r="49" spans="31:33" x14ac:dyDescent="0.25">
      <c r="AE49" s="64"/>
      <c r="AF49" s="64"/>
      <c r="AG49" s="70"/>
    </row>
    <row r="50" spans="31:33" x14ac:dyDescent="0.25">
      <c r="AE50" s="63"/>
      <c r="AF50" s="63"/>
      <c r="AG50" s="69">
        <f t="shared" ref="AG50:AG67" si="12">+AD50-AE50-AF50</f>
        <v>0</v>
      </c>
    </row>
    <row r="51" spans="31:33" x14ac:dyDescent="0.25">
      <c r="AE51" s="63"/>
      <c r="AF51" s="63"/>
      <c r="AG51" s="69">
        <f t="shared" si="12"/>
        <v>0</v>
      </c>
    </row>
    <row r="52" spans="31:33" x14ac:dyDescent="0.25">
      <c r="AE52" s="63"/>
      <c r="AF52" s="63"/>
      <c r="AG52" s="69">
        <f t="shared" si="12"/>
        <v>0</v>
      </c>
    </row>
    <row r="53" spans="31:33" x14ac:dyDescent="0.25">
      <c r="AE53" s="63"/>
      <c r="AF53" s="63"/>
      <c r="AG53" s="69">
        <f t="shared" si="12"/>
        <v>0</v>
      </c>
    </row>
    <row r="54" spans="31:33" x14ac:dyDescent="0.25">
      <c r="AE54" s="63"/>
      <c r="AF54" s="63"/>
      <c r="AG54" s="69">
        <f t="shared" si="12"/>
        <v>0</v>
      </c>
    </row>
    <row r="55" spans="31:33" x14ac:dyDescent="0.25">
      <c r="AE55" s="63"/>
      <c r="AF55" s="63"/>
      <c r="AG55" s="69">
        <f t="shared" si="12"/>
        <v>0</v>
      </c>
    </row>
    <row r="56" spans="31:33" x14ac:dyDescent="0.25">
      <c r="AE56" s="63"/>
      <c r="AF56" s="63"/>
      <c r="AG56" s="69">
        <f t="shared" si="12"/>
        <v>0</v>
      </c>
    </row>
    <row r="57" spans="31:33" x14ac:dyDescent="0.25">
      <c r="AE57" s="63"/>
      <c r="AF57" s="63"/>
      <c r="AG57" s="69">
        <f t="shared" si="12"/>
        <v>0</v>
      </c>
    </row>
    <row r="58" spans="31:33" x14ac:dyDescent="0.25">
      <c r="AE58" s="63"/>
      <c r="AF58" s="63"/>
      <c r="AG58" s="69">
        <f t="shared" si="12"/>
        <v>0</v>
      </c>
    </row>
    <row r="59" spans="31:33" x14ac:dyDescent="0.25">
      <c r="AE59" s="63"/>
      <c r="AF59" s="63"/>
      <c r="AG59" s="69">
        <f t="shared" si="12"/>
        <v>0</v>
      </c>
    </row>
    <row r="60" spans="31:33" x14ac:dyDescent="0.25">
      <c r="AE60" s="63"/>
      <c r="AF60" s="63"/>
      <c r="AG60" s="69">
        <f t="shared" si="12"/>
        <v>0</v>
      </c>
    </row>
    <row r="61" spans="31:33" x14ac:dyDescent="0.25">
      <c r="AE61" s="63"/>
      <c r="AF61" s="63"/>
      <c r="AG61" s="69">
        <f t="shared" si="12"/>
        <v>0</v>
      </c>
    </row>
    <row r="62" spans="31:33" x14ac:dyDescent="0.25">
      <c r="AE62" s="63"/>
      <c r="AF62" s="63"/>
      <c r="AG62" s="69">
        <f t="shared" si="12"/>
        <v>0</v>
      </c>
    </row>
    <row r="63" spans="31:33" x14ac:dyDescent="0.25">
      <c r="AE63" s="63"/>
      <c r="AF63" s="63"/>
      <c r="AG63" s="69">
        <f t="shared" si="12"/>
        <v>0</v>
      </c>
    </row>
    <row r="64" spans="31:33" x14ac:dyDescent="0.25">
      <c r="AE64" s="63"/>
      <c r="AF64" s="63"/>
      <c r="AG64" s="69">
        <f t="shared" si="12"/>
        <v>0</v>
      </c>
    </row>
    <row r="65" spans="31:33" x14ac:dyDescent="0.25">
      <c r="AE65" s="63"/>
      <c r="AF65" s="63"/>
      <c r="AG65" s="69">
        <f t="shared" si="12"/>
        <v>0</v>
      </c>
    </row>
    <row r="66" spans="31:33" x14ac:dyDescent="0.25">
      <c r="AE66" s="63"/>
      <c r="AF66" s="63"/>
      <c r="AG66" s="69">
        <f t="shared" si="12"/>
        <v>0</v>
      </c>
    </row>
    <row r="67" spans="31:33" x14ac:dyDescent="0.25">
      <c r="AE67" s="63"/>
      <c r="AF67" s="63"/>
      <c r="AG67" s="69">
        <f t="shared" si="12"/>
        <v>0</v>
      </c>
    </row>
    <row r="68" spans="31:33" x14ac:dyDescent="0.25">
      <c r="AE68" s="64"/>
      <c r="AF68" s="64"/>
      <c r="AG68" s="70"/>
    </row>
    <row r="69" spans="31:33" x14ac:dyDescent="0.25">
      <c r="AE69" s="63"/>
      <c r="AF69" s="63"/>
      <c r="AG69" s="69">
        <f t="shared" ref="AG69:AG77" si="13">+AD69-AE69-AF69</f>
        <v>0</v>
      </c>
    </row>
    <row r="70" spans="31:33" x14ac:dyDescent="0.25">
      <c r="AE70" s="63"/>
      <c r="AF70" s="63"/>
      <c r="AG70" s="69">
        <f t="shared" si="13"/>
        <v>0</v>
      </c>
    </row>
    <row r="71" spans="31:33" x14ac:dyDescent="0.25">
      <c r="AE71" s="63"/>
      <c r="AF71" s="63"/>
      <c r="AG71" s="69">
        <f t="shared" si="13"/>
        <v>0</v>
      </c>
    </row>
    <row r="72" spans="31:33" x14ac:dyDescent="0.25">
      <c r="AE72" s="63"/>
      <c r="AF72" s="63"/>
      <c r="AG72" s="69">
        <f t="shared" si="13"/>
        <v>0</v>
      </c>
    </row>
    <row r="73" spans="31:33" x14ac:dyDescent="0.25">
      <c r="AE73" s="63"/>
      <c r="AF73" s="63"/>
      <c r="AG73" s="69">
        <f t="shared" si="13"/>
        <v>0</v>
      </c>
    </row>
    <row r="74" spans="31:33" x14ac:dyDescent="0.25">
      <c r="AE74" s="63"/>
      <c r="AF74" s="63"/>
      <c r="AG74" s="69">
        <f t="shared" si="13"/>
        <v>0</v>
      </c>
    </row>
    <row r="75" spans="31:33" x14ac:dyDescent="0.25">
      <c r="AE75" s="63"/>
      <c r="AF75" s="63"/>
      <c r="AG75" s="69">
        <f t="shared" si="13"/>
        <v>0</v>
      </c>
    </row>
    <row r="76" spans="31:33" x14ac:dyDescent="0.25">
      <c r="AE76" s="63"/>
      <c r="AF76" s="63"/>
      <c r="AG76" s="69">
        <f t="shared" si="13"/>
        <v>0</v>
      </c>
    </row>
    <row r="77" spans="31:33" x14ac:dyDescent="0.25">
      <c r="AE77" s="63"/>
      <c r="AF77" s="63"/>
      <c r="AG77" s="69">
        <f t="shared" si="13"/>
        <v>0</v>
      </c>
    </row>
    <row r="78" spans="31:33" x14ac:dyDescent="0.25">
      <c r="AE78" s="64"/>
      <c r="AF78" s="64"/>
      <c r="AG78" s="70"/>
    </row>
    <row r="79" spans="31:33" x14ac:dyDescent="0.25">
      <c r="AE79" s="63"/>
      <c r="AF79" s="63"/>
      <c r="AG79" s="69">
        <f t="shared" ref="AG79:AG90" si="14">+AD79-AE79-AF79</f>
        <v>0</v>
      </c>
    </row>
    <row r="80" spans="31:33" x14ac:dyDescent="0.25">
      <c r="AE80" s="63"/>
      <c r="AF80" s="63"/>
      <c r="AG80" s="69">
        <f t="shared" si="14"/>
        <v>0</v>
      </c>
    </row>
    <row r="81" spans="31:33" x14ac:dyDescent="0.25">
      <c r="AE81" s="63"/>
      <c r="AF81" s="63"/>
      <c r="AG81" s="69">
        <f t="shared" si="14"/>
        <v>0</v>
      </c>
    </row>
    <row r="82" spans="31:33" x14ac:dyDescent="0.25">
      <c r="AE82" s="63"/>
      <c r="AF82" s="63"/>
      <c r="AG82" s="69">
        <f t="shared" si="14"/>
        <v>0</v>
      </c>
    </row>
    <row r="83" spans="31:33" x14ac:dyDescent="0.25">
      <c r="AE83" s="63"/>
      <c r="AF83" s="63"/>
      <c r="AG83" s="69">
        <f t="shared" si="14"/>
        <v>0</v>
      </c>
    </row>
    <row r="84" spans="31:33" x14ac:dyDescent="0.25">
      <c r="AE84" s="63"/>
      <c r="AF84" s="63"/>
      <c r="AG84" s="69">
        <f t="shared" si="14"/>
        <v>0</v>
      </c>
    </row>
    <row r="85" spans="31:33" x14ac:dyDescent="0.25">
      <c r="AE85" s="63"/>
      <c r="AF85" s="63"/>
      <c r="AG85" s="69">
        <f t="shared" si="14"/>
        <v>0</v>
      </c>
    </row>
    <row r="86" spans="31:33" x14ac:dyDescent="0.25">
      <c r="AE86" s="63"/>
      <c r="AF86" s="63"/>
      <c r="AG86" s="69">
        <f t="shared" si="14"/>
        <v>0</v>
      </c>
    </row>
    <row r="87" spans="31:33" x14ac:dyDescent="0.25">
      <c r="AE87" s="63"/>
      <c r="AF87" s="63"/>
      <c r="AG87" s="69">
        <f t="shared" si="14"/>
        <v>0</v>
      </c>
    </row>
    <row r="88" spans="31:33" x14ac:dyDescent="0.25">
      <c r="AE88" s="63"/>
      <c r="AF88" s="63"/>
      <c r="AG88" s="69">
        <f t="shared" si="14"/>
        <v>0</v>
      </c>
    </row>
    <row r="89" spans="31:33" x14ac:dyDescent="0.25">
      <c r="AE89" s="63"/>
      <c r="AF89" s="63"/>
      <c r="AG89" s="69">
        <f t="shared" si="14"/>
        <v>0</v>
      </c>
    </row>
    <row r="90" spans="31:33" x14ac:dyDescent="0.25">
      <c r="AE90" s="63"/>
      <c r="AF90" s="63"/>
      <c r="AG90" s="69">
        <f t="shared" si="14"/>
        <v>0</v>
      </c>
    </row>
    <row r="91" spans="31:33" x14ac:dyDescent="0.25">
      <c r="AE91" s="63"/>
      <c r="AF91" s="63"/>
      <c r="AG91" s="63"/>
    </row>
    <row r="92" spans="31:33" x14ac:dyDescent="0.25">
      <c r="AE92" s="63"/>
      <c r="AF92" s="63"/>
      <c r="AG92" s="63"/>
    </row>
    <row r="93" spans="31:33" x14ac:dyDescent="0.25">
      <c r="AE93" s="63"/>
      <c r="AF93" s="63"/>
      <c r="AG93" s="63"/>
    </row>
    <row r="94" spans="31:33" x14ac:dyDescent="0.25">
      <c r="AE94" s="63"/>
      <c r="AF94" s="63"/>
      <c r="AG94" s="63"/>
    </row>
    <row r="95" spans="31:33" x14ac:dyDescent="0.25">
      <c r="AE95" s="63"/>
      <c r="AF95" s="63"/>
      <c r="AG95" s="63"/>
    </row>
    <row r="96" spans="31:33" ht="16.5" thickBot="1" x14ac:dyDescent="0.3">
      <c r="AE96" s="65">
        <f t="shared" ref="AE96:AG96" si="15">SUM(AE7:AE95)</f>
        <v>2887</v>
      </c>
      <c r="AF96" s="65">
        <f t="shared" si="15"/>
        <v>7923.9000000000005</v>
      </c>
      <c r="AG96" s="65">
        <f t="shared" si="15"/>
        <v>-13937.508999999998</v>
      </c>
    </row>
    <row r="97" spans="31:33" ht="16.5" thickTop="1" x14ac:dyDescent="0.25">
      <c r="AE97" s="66"/>
      <c r="AF97" s="66"/>
      <c r="AG97" s="66"/>
    </row>
    <row r="98" spans="31:33" x14ac:dyDescent="0.25">
      <c r="AE98" s="66"/>
      <c r="AF98" s="66"/>
      <c r="AG98" s="66"/>
    </row>
    <row r="99" spans="31:33" x14ac:dyDescent="0.25">
      <c r="AE99" s="67" t="e">
        <f>+X99+#REF!+AD99</f>
        <v>#REF!</v>
      </c>
      <c r="AF99" s="67" t="e">
        <f>+Y99+AD99+AE99</f>
        <v>#REF!</v>
      </c>
      <c r="AG99" s="67" t="e">
        <f>+Z99+AE99+AF99</f>
        <v>#REF!</v>
      </c>
    </row>
    <row r="100" spans="31:33" x14ac:dyDescent="0.25">
      <c r="AE100" s="67" t="e">
        <f>+X100+#REF!+AD100</f>
        <v>#REF!</v>
      </c>
      <c r="AF100" s="67" t="e">
        <f>+Y100+AD100+AE100</f>
        <v>#REF!</v>
      </c>
      <c r="AG100" s="67" t="e">
        <f>+Z100+AE100+AF100</f>
        <v>#REF!</v>
      </c>
    </row>
  </sheetData>
  <sheetProtection selectLockedCells="1" selectUnlockedCells="1"/>
  <autoFilter ref="A6:AY6">
    <sortState ref="A8:AX82">
      <sortCondition ref="B6"/>
    </sortState>
  </autoFilter>
  <mergeCells count="25">
    <mergeCell ref="AE5:AF5"/>
    <mergeCell ref="AG5:AG6"/>
    <mergeCell ref="AD5:AD6"/>
    <mergeCell ref="B5:B6"/>
    <mergeCell ref="D5:D6"/>
    <mergeCell ref="N5:N6"/>
    <mergeCell ref="O5:O6"/>
    <mergeCell ref="Y5:Y6"/>
    <mergeCell ref="U5:U6"/>
    <mergeCell ref="AB5:AB6"/>
    <mergeCell ref="Z5:Z6"/>
    <mergeCell ref="AC5:AC6"/>
    <mergeCell ref="L5:L6"/>
    <mergeCell ref="E5:E6"/>
    <mergeCell ref="I5:I6"/>
    <mergeCell ref="A15:B15"/>
    <mergeCell ref="X5:X6"/>
    <mergeCell ref="AA5:AA6"/>
    <mergeCell ref="K5:K6"/>
    <mergeCell ref="M5:M6"/>
    <mergeCell ref="F5:F6"/>
    <mergeCell ref="V5:V6"/>
    <mergeCell ref="W5:W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9"/>
  <sheetViews>
    <sheetView workbookViewId="0">
      <selection activeCell="B6" sqref="B6"/>
    </sheetView>
  </sheetViews>
  <sheetFormatPr baseColWidth="10" defaultColWidth="11.5703125" defaultRowHeight="12.75" x14ac:dyDescent="0.2"/>
  <cols>
    <col min="1" max="1" width="35" customWidth="1"/>
  </cols>
  <sheetData>
    <row r="6" spans="1:3" x14ac:dyDescent="0.2">
      <c r="A6" t="s">
        <v>44</v>
      </c>
    </row>
    <row r="7" spans="1:3" x14ac:dyDescent="0.2">
      <c r="B7" t="s">
        <v>43</v>
      </c>
      <c r="C7" t="s">
        <v>42</v>
      </c>
    </row>
    <row r="8" spans="1:3" x14ac:dyDescent="0.2">
      <c r="A8" t="s">
        <v>40</v>
      </c>
      <c r="B8" s="4">
        <v>14667.23</v>
      </c>
      <c r="C8" s="4">
        <f>+B8/24</f>
        <v>611.13458333333335</v>
      </c>
    </row>
    <row r="9" spans="1:3" x14ac:dyDescent="0.2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 x14ac:dyDescent="0.2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 x14ac:dyDescent="0.3">
      <c r="A1" s="1" t="s">
        <v>22</v>
      </c>
      <c r="B1" s="1"/>
    </row>
    <row r="2" spans="1:7" ht="18" x14ac:dyDescent="0.25">
      <c r="A2" s="2" t="s">
        <v>23</v>
      </c>
      <c r="B2" s="2"/>
    </row>
    <row r="3" spans="1:7" ht="15" x14ac:dyDescent="0.2">
      <c r="A3" s="3" t="s">
        <v>45</v>
      </c>
      <c r="B3" s="3"/>
    </row>
    <row r="5" spans="1:7" x14ac:dyDescent="0.2">
      <c r="C5" s="4">
        <v>73.400000000000006</v>
      </c>
      <c r="D5" s="11" t="s">
        <v>51</v>
      </c>
    </row>
    <row r="6" spans="1:7" ht="15" x14ac:dyDescent="0.2">
      <c r="A6" s="5" t="s">
        <v>5</v>
      </c>
      <c r="B6" s="5" t="s">
        <v>48</v>
      </c>
      <c r="C6" s="6" t="s">
        <v>46</v>
      </c>
      <c r="G6" s="4">
        <v>316.81</v>
      </c>
    </row>
    <row r="7" spans="1:7" ht="15" x14ac:dyDescent="0.2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 x14ac:dyDescent="0.2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 x14ac:dyDescent="0.2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 x14ac:dyDescent="0.2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 x14ac:dyDescent="0.2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 x14ac:dyDescent="0.2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 x14ac:dyDescent="0.2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 x14ac:dyDescent="0.2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 x14ac:dyDescent="0.2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 x14ac:dyDescent="0.2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 x14ac:dyDescent="0.2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 x14ac:dyDescent="0.2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 x14ac:dyDescent="0.2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 x14ac:dyDescent="0.2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 x14ac:dyDescent="0.2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 x14ac:dyDescent="0.2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 x14ac:dyDescent="0.2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 x14ac:dyDescent="0.2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 x14ac:dyDescent="0.2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 x14ac:dyDescent="0.2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 x14ac:dyDescent="0.2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contabilidad qm</cp:lastModifiedBy>
  <cp:lastPrinted>2016-02-12T20:59:22Z</cp:lastPrinted>
  <dcterms:created xsi:type="dcterms:W3CDTF">2015-07-23T15:19:36Z</dcterms:created>
  <dcterms:modified xsi:type="dcterms:W3CDTF">2016-03-02T22:45:46Z</dcterms:modified>
</cp:coreProperties>
</file>