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935"/>
  </bookViews>
  <sheets>
    <sheet name="FACTURACIÓN" sheetId="1" r:id="rId1"/>
    <sheet name="C&amp;A" sheetId="3" r:id="rId2"/>
    <sheet name="SINDICATO" sheetId="4" r:id="rId3"/>
    <sheet name="INFONAVIT" sheetId="2" r:id="rId4"/>
  </sheets>
  <calcPr calcId="144525"/>
</workbook>
</file>

<file path=xl/calcChain.xml><?xml version="1.0" encoding="utf-8"?>
<calcChain xmlns="http://schemas.openxmlformats.org/spreadsheetml/2006/main">
  <c r="N14" i="1" l="1"/>
  <c r="N13" i="1"/>
  <c r="N12" i="1"/>
  <c r="N11" i="1"/>
  <c r="N10" i="1"/>
  <c r="G16" i="1" l="1"/>
  <c r="H13" i="1"/>
  <c r="I13" i="1" s="1"/>
  <c r="G11" i="4"/>
  <c r="G12" i="4"/>
  <c r="G13" i="4"/>
  <c r="G14" i="4"/>
  <c r="K14" i="4" s="1"/>
  <c r="G10" i="4"/>
  <c r="F11" i="4"/>
  <c r="K11" i="4" s="1"/>
  <c r="F12" i="4"/>
  <c r="K12" i="4" s="1"/>
  <c r="F13" i="4"/>
  <c r="F14" i="4"/>
  <c r="F10" i="4"/>
  <c r="J11" i="1"/>
  <c r="J12" i="1"/>
  <c r="J13" i="1"/>
  <c r="J14" i="1"/>
  <c r="J10" i="1"/>
  <c r="I12" i="1"/>
  <c r="H11" i="1"/>
  <c r="H12" i="1"/>
  <c r="H14" i="1"/>
  <c r="H10" i="1"/>
  <c r="D16" i="4"/>
  <c r="H16" i="4"/>
  <c r="I16" i="4"/>
  <c r="J16" i="4"/>
  <c r="C12" i="4" l="1"/>
  <c r="E12" i="4" s="1"/>
  <c r="L12" i="4" s="1"/>
  <c r="P12" i="1" s="1"/>
  <c r="C11" i="4"/>
  <c r="E11" i="4" s="1"/>
  <c r="L11" i="4" s="1"/>
  <c r="P11" i="1" s="1"/>
  <c r="C10" i="4"/>
  <c r="E10" i="4" s="1"/>
  <c r="K13" i="4"/>
  <c r="K13" i="1"/>
  <c r="L13" i="1" s="1"/>
  <c r="M13" i="1" s="1"/>
  <c r="F16" i="4"/>
  <c r="G16" i="4"/>
  <c r="C14" i="4"/>
  <c r="E14" i="4" s="1"/>
  <c r="I10" i="1"/>
  <c r="I11" i="1"/>
  <c r="K12" i="1"/>
  <c r="L12" i="1" s="1"/>
  <c r="M12" i="1" s="1"/>
  <c r="C13" i="4"/>
  <c r="E13" i="4" s="1"/>
  <c r="I14" i="1"/>
  <c r="K14" i="1" s="1"/>
  <c r="L14" i="1" s="1"/>
  <c r="M14" i="1" s="1"/>
  <c r="K10" i="4"/>
  <c r="K16" i="4" s="1"/>
  <c r="K10" i="1"/>
  <c r="K11" i="1"/>
  <c r="L11" i="1" s="1"/>
  <c r="M11" i="1" s="1"/>
  <c r="L13" i="4"/>
  <c r="P13" i="1" s="1"/>
  <c r="L10" i="4"/>
  <c r="P10" i="1" s="1"/>
  <c r="C16" i="4" l="1"/>
  <c r="E16" i="4"/>
  <c r="L10" i="1"/>
  <c r="M10" i="1" s="1"/>
  <c r="M16" i="1" s="1"/>
  <c r="L14" i="4"/>
  <c r="P14" i="1" s="1"/>
  <c r="P16" i="1"/>
  <c r="L16" i="4" l="1"/>
  <c r="D16" i="1"/>
  <c r="E16" i="1"/>
  <c r="F16" i="1"/>
  <c r="J16" i="1"/>
  <c r="C16" i="1"/>
  <c r="H16" i="1" l="1"/>
  <c r="I16" i="1" l="1"/>
  <c r="K16" i="1" l="1"/>
  <c r="L16" i="1" l="1"/>
</calcChain>
</file>

<file path=xl/sharedStrings.xml><?xml version="1.0" encoding="utf-8"?>
<sst xmlns="http://schemas.openxmlformats.org/spreadsheetml/2006/main" count="154" uniqueCount="62">
  <si>
    <t>CONTPAQ i</t>
  </si>
  <si>
    <t xml:space="preserve">      NÓMINAS</t>
  </si>
  <si>
    <t>Lista de Raya (forma tabular)</t>
  </si>
  <si>
    <t>Código</t>
  </si>
  <si>
    <t>Empleado</t>
  </si>
  <si>
    <t>*TOTAL* *PERCEPCIONES*</t>
  </si>
  <si>
    <t>Total Gral.</t>
  </si>
  <si>
    <t xml:space="preserve"> </t>
  </si>
  <si>
    <t>IVA</t>
  </si>
  <si>
    <t>TOTAL PERCEPCIONES</t>
  </si>
  <si>
    <t>SUELDO BASE</t>
  </si>
  <si>
    <t>COMISIONES</t>
  </si>
  <si>
    <t>Comision 10%</t>
  </si>
  <si>
    <t>2% S/N</t>
  </si>
  <si>
    <t>SUBTOTAL</t>
  </si>
  <si>
    <t>TOTOAL</t>
  </si>
  <si>
    <t>SUBSIDO ENTREGADO</t>
  </si>
  <si>
    <t>SGV</t>
  </si>
  <si>
    <t>Reyes Garcia Aaron</t>
  </si>
  <si>
    <t>Rodriguez Sanchez Luis Enrique</t>
  </si>
  <si>
    <t>DESCUENTOS ESPECIALES</t>
  </si>
  <si>
    <t>Aguilar Santiago Vilma</t>
  </si>
  <si>
    <t>Carstensen Gonzalez Karla Maria</t>
  </si>
  <si>
    <t>Franco Morales Saul</t>
  </si>
  <si>
    <t>AS16</t>
  </si>
  <si>
    <t>CG06</t>
  </si>
  <si>
    <t>FM27</t>
  </si>
  <si>
    <t>RG08</t>
  </si>
  <si>
    <t>RS10</t>
  </si>
  <si>
    <t>S10-01/2016</t>
  </si>
  <si>
    <t xml:space="preserve">         An</t>
  </si>
  <si>
    <t>Clave</t>
  </si>
  <si>
    <t xml:space="preserve"> Nombre</t>
  </si>
  <si>
    <t>nfonavit  p</t>
  </si>
  <si>
    <t>-----------</t>
  </si>
  <si>
    <t>----------------------</t>
  </si>
  <si>
    <t>DG03</t>
  </si>
  <si>
    <t xml:space="preserve"> DIAZ LIZARRAGA ARMAN</t>
  </si>
  <si>
    <t xml:space="preserve"> REYES GARCIA AARON</t>
  </si>
  <si>
    <t xml:space="preserve"> AGUILAR SANTIAGO VIL</t>
  </si>
  <si>
    <t xml:space="preserve"> CARSTENSEN GONZALEZ</t>
  </si>
  <si>
    <t xml:space="preserve"> FRANCO MORALES SAUL</t>
  </si>
  <si>
    <t>07 CONSULTORES &amp; ASESORES INTEGRALES SC</t>
  </si>
  <si>
    <t>Periodo 6 al 6 Semanal del 03/02/2016 al 09/02/2016</t>
  </si>
  <si>
    <t>Reg Pat IMSS: 00000000000,E2375841103</t>
  </si>
  <si>
    <t xml:space="preserve">RFC: C&amp;A -050406-NL0 </t>
  </si>
  <si>
    <t>Sueldo</t>
  </si>
  <si>
    <t>Séptimo día</t>
  </si>
  <si>
    <t>Subsidio al Empleo (sp)</t>
  </si>
  <si>
    <t>Ajuste al neto</t>
  </si>
  <si>
    <t>*TOTAL* *DEDUCCIONES*</t>
  </si>
  <si>
    <t>*NETO*</t>
  </si>
  <si>
    <t xml:space="preserve">    Reg. Pat. IMSS:  E2375841103</t>
  </si>
  <si>
    <t xml:space="preserve">  =============</t>
  </si>
  <si>
    <t>Apoyo Sindicato Apoyo 23 c.c.</t>
  </si>
  <si>
    <t>Apoyo Extra</t>
  </si>
  <si>
    <t xml:space="preserve"> generales</t>
  </si>
  <si>
    <t xml:space="preserve"> especiales</t>
  </si>
  <si>
    <t xml:space="preserve"> Infonavit</t>
  </si>
  <si>
    <t>Comisión</t>
  </si>
  <si>
    <t>07 SINDICATO ASO RALLY</t>
  </si>
  <si>
    <t>LO QUE SE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</si>
</sst>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0.00_ ;[Red]\-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49" fontId="2" fillId="0" borderId="0" xfId="0" applyNumberFormat="1" applyFont="1" applyAlignment="1">
      <alignment horizontal="centerContinuous"/>
    </xf>
    <xf numFmtId="0" fontId="4" fillId="0" borderId="0" xfId="0" applyFont="1" applyAlignment="1"/>
    <xf numFmtId="0" fontId="3" fillId="0" borderId="0" xfId="0" applyFont="1"/>
    <xf numFmtId="49" fontId="5" fillId="0" borderId="0" xfId="0" applyNumberFormat="1" applyFont="1" applyAlignment="1">
      <alignment horizontal="centerContinuous" vertical="top"/>
    </xf>
    <xf numFmtId="0" fontId="4" fillId="0" borderId="0" xfId="0" applyFont="1" applyAlignment="1">
      <alignment vertical="center"/>
    </xf>
    <xf numFmtId="49" fontId="3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49" fontId="6" fillId="0" borderId="0" xfId="0" applyNumberFormat="1" applyFont="1"/>
    <xf numFmtId="49" fontId="3" fillId="0" borderId="0" xfId="0" applyNumberFormat="1" applyFont="1" applyFill="1"/>
    <xf numFmtId="0" fontId="3" fillId="0" borderId="0" xfId="0" applyFont="1" applyFill="1"/>
    <xf numFmtId="44" fontId="3" fillId="0" borderId="0" xfId="1" applyFont="1" applyFill="1"/>
    <xf numFmtId="0" fontId="7" fillId="0" borderId="0" xfId="0" applyFont="1" applyFill="1"/>
    <xf numFmtId="49" fontId="8" fillId="0" borderId="0" xfId="0" applyNumberFormat="1" applyFont="1" applyFill="1" applyAlignment="1">
      <alignment horizontal="left"/>
    </xf>
    <xf numFmtId="164" fontId="8" fillId="0" borderId="2" xfId="0" applyNumberFormat="1" applyFont="1" applyFill="1" applyBorder="1"/>
    <xf numFmtId="0" fontId="6" fillId="0" borderId="0" xfId="0" applyFont="1" applyFill="1"/>
    <xf numFmtId="49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0" fillId="0" borderId="0" xfId="0"/>
    <xf numFmtId="49" fontId="9" fillId="0" borderId="0" xfId="0" applyNumberFormat="1" applyFont="1"/>
    <xf numFmtId="0" fontId="0" fillId="0" borderId="0" xfId="0"/>
    <xf numFmtId="0" fontId="9" fillId="0" borderId="0" xfId="0" applyFont="1"/>
    <xf numFmtId="49" fontId="9" fillId="0" borderId="0" xfId="0" applyNumberFormat="1" applyFont="1"/>
    <xf numFmtId="49" fontId="10" fillId="0" borderId="0" xfId="0" applyNumberFormat="1" applyFont="1" applyAlignment="1">
      <alignment horizontal="centerContinuous"/>
    </xf>
    <xf numFmtId="49" fontId="11" fillId="0" borderId="0" xfId="0" applyNumberFormat="1" applyFont="1" applyAlignment="1">
      <alignment horizontal="centerContinuous" vertical="top"/>
    </xf>
    <xf numFmtId="0" fontId="0" fillId="0" borderId="0" xfId="0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49" fontId="16" fillId="2" borderId="1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49" fontId="18" fillId="0" borderId="0" xfId="0" applyNumberFormat="1" applyFont="1"/>
    <xf numFmtId="164" fontId="9" fillId="0" borderId="0" xfId="0" applyNumberFormat="1" applyFont="1"/>
    <xf numFmtId="164" fontId="19" fillId="0" borderId="0" xfId="0" applyNumberFormat="1" applyFont="1"/>
    <xf numFmtId="49" fontId="9" fillId="0" borderId="0" xfId="0" applyNumberFormat="1" applyFont="1" applyAlignment="1">
      <alignment horizontal="right"/>
    </xf>
    <xf numFmtId="0" fontId="16" fillId="0" borderId="0" xfId="0" applyFont="1"/>
    <xf numFmtId="164" fontId="16" fillId="0" borderId="0" xfId="0" applyNumberFormat="1" applyFont="1"/>
    <xf numFmtId="49" fontId="16" fillId="0" borderId="0" xfId="0" applyNumberFormat="1" applyFont="1" applyAlignment="1">
      <alignment horizontal="left"/>
    </xf>
    <xf numFmtId="164" fontId="20" fillId="0" borderId="0" xfId="0" applyNumberFormat="1" applyFont="1"/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/>
    <xf numFmtId="0" fontId="15" fillId="0" borderId="0" xfId="0" applyFont="1" applyAlignment="1"/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5" fontId="18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4" fontId="3" fillId="0" borderId="0" xfId="0" applyNumberFormat="1" applyFont="1" applyFill="1"/>
    <xf numFmtId="0" fontId="6" fillId="2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12" fillId="0" borderId="0" xfId="0" applyFont="1" applyAlignment="1">
      <alignment horizontal="center"/>
    </xf>
    <xf numFmtId="0" fontId="9" fillId="0" borderId="0" xfId="0" applyFont="1" applyAlignme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pane xSplit="2" ySplit="9" topLeftCell="G10" activePane="bottomRight" state="frozen"/>
      <selection pane="topRight" activeCell="C1" sqref="C1"/>
      <selection pane="bottomLeft" activeCell="A13" sqref="A13"/>
      <selection pane="bottomRight" activeCell="J24" sqref="J24"/>
    </sheetView>
  </sheetViews>
  <sheetFormatPr baseColWidth="10" defaultRowHeight="11.25" x14ac:dyDescent="0.2"/>
  <cols>
    <col min="1" max="1" width="12.28515625" style="6" customWidth="1"/>
    <col min="2" max="2" width="30.7109375" style="3" customWidth="1"/>
    <col min="3" max="3" width="13" style="3" bestFit="1" customWidth="1"/>
    <col min="4" max="7" width="13" style="3" customWidth="1"/>
    <col min="8" max="8" width="13.5703125" style="3" bestFit="1" customWidth="1"/>
    <col min="9" max="13" width="13" style="3" bestFit="1" customWidth="1"/>
    <col min="14" max="15" width="13" style="3" customWidth="1"/>
    <col min="16" max="16384" width="11.42578125" style="3"/>
  </cols>
  <sheetData>
    <row r="1" spans="1:16" ht="18" customHeight="1" x14ac:dyDescent="0.25">
      <c r="A1" s="1" t="s">
        <v>0</v>
      </c>
      <c r="B1" s="52" t="s">
        <v>7</v>
      </c>
      <c r="C1" s="53"/>
      <c r="D1" s="2"/>
      <c r="E1" s="2"/>
      <c r="F1" s="2"/>
      <c r="G1" s="18"/>
    </row>
    <row r="2" spans="1:16" ht="24.95" customHeight="1" x14ac:dyDescent="0.2">
      <c r="A2" s="4" t="s">
        <v>1</v>
      </c>
      <c r="B2" s="41" t="s">
        <v>42</v>
      </c>
      <c r="C2" s="41"/>
      <c r="D2" s="5"/>
      <c r="E2" s="5"/>
      <c r="F2" s="5"/>
      <c r="G2" s="5"/>
    </row>
    <row r="3" spans="1:16" ht="15.75" x14ac:dyDescent="0.25">
      <c r="B3" s="43" t="s">
        <v>2</v>
      </c>
      <c r="C3" s="43"/>
      <c r="D3" s="2"/>
      <c r="E3" s="2"/>
      <c r="F3" s="2"/>
      <c r="G3" s="18"/>
    </row>
    <row r="4" spans="1:16" ht="15" x14ac:dyDescent="0.25">
      <c r="B4" s="44" t="s">
        <v>43</v>
      </c>
      <c r="C4" s="44"/>
      <c r="D4" s="2"/>
      <c r="E4" s="2"/>
      <c r="F4" s="2"/>
      <c r="G4" s="18"/>
    </row>
    <row r="5" spans="1:16" x14ac:dyDescent="0.2">
      <c r="B5" s="27" t="s">
        <v>44</v>
      </c>
      <c r="C5" s="27"/>
    </row>
    <row r="6" spans="1:16" x14ac:dyDescent="0.2">
      <c r="B6" s="27" t="s">
        <v>45</v>
      </c>
      <c r="C6" s="27"/>
    </row>
    <row r="7" spans="1:16" x14ac:dyDescent="0.2">
      <c r="C7" s="3" t="s">
        <v>10</v>
      </c>
    </row>
    <row r="8" spans="1:16" s="17" customFormat="1" ht="23.25" thickBot="1" x14ac:dyDescent="0.3">
      <c r="A8" s="16" t="s">
        <v>3</v>
      </c>
      <c r="B8" s="7" t="s">
        <v>4</v>
      </c>
      <c r="C8" s="7" t="s">
        <v>9</v>
      </c>
      <c r="D8" s="7" t="s">
        <v>16</v>
      </c>
      <c r="E8" s="7" t="s">
        <v>11</v>
      </c>
      <c r="F8" s="7" t="s">
        <v>17</v>
      </c>
      <c r="G8" s="7" t="s">
        <v>20</v>
      </c>
      <c r="H8" s="7" t="s">
        <v>5</v>
      </c>
      <c r="I8" s="7" t="s">
        <v>12</v>
      </c>
      <c r="J8" s="7" t="s">
        <v>13</v>
      </c>
      <c r="K8" s="7" t="s">
        <v>14</v>
      </c>
      <c r="L8" s="7" t="s">
        <v>8</v>
      </c>
      <c r="M8" s="7" t="s">
        <v>15</v>
      </c>
      <c r="N8" s="50" t="s">
        <v>61</v>
      </c>
      <c r="O8" s="50"/>
    </row>
    <row r="9" spans="1:16" ht="12" thickTop="1" x14ac:dyDescent="0.2">
      <c r="A9" s="8"/>
    </row>
    <row r="10" spans="1:16" s="10" customFormat="1" x14ac:dyDescent="0.2">
      <c r="A10" s="20" t="s">
        <v>24</v>
      </c>
      <c r="B10" s="10" t="s">
        <v>21</v>
      </c>
      <c r="C10" s="11">
        <v>2333.33</v>
      </c>
      <c r="D10" s="11">
        <v>0</v>
      </c>
      <c r="E10" s="11">
        <v>1500</v>
      </c>
      <c r="F10" s="11">
        <v>0</v>
      </c>
      <c r="G10" s="11"/>
      <c r="H10" s="11">
        <f>+C10+D10+E10+F10</f>
        <v>3833.33</v>
      </c>
      <c r="I10" s="11">
        <f>IF(H10&lt;=5000,H10*0.1,0)</f>
        <v>383.33300000000003</v>
      </c>
      <c r="J10" s="11">
        <f>+'C&amp;A'!E10*0.02</f>
        <v>10.2256</v>
      </c>
      <c r="K10" s="11">
        <f>SUM(H10:J10)</f>
        <v>4226.8885999999993</v>
      </c>
      <c r="L10" s="11">
        <f>+K10*0.16</f>
        <v>676.30217599999992</v>
      </c>
      <c r="M10" s="11">
        <f>+K10+L10</f>
        <v>4903.1907759999995</v>
      </c>
      <c r="N10" s="11">
        <f>577.4+3255.93</f>
        <v>3833.33</v>
      </c>
      <c r="O10" s="11"/>
      <c r="P10" s="49">
        <f>+H10-'C&amp;A'!I10-SINDICATO!L10</f>
        <v>0</v>
      </c>
    </row>
    <row r="11" spans="1:16" s="10" customFormat="1" x14ac:dyDescent="0.2">
      <c r="A11" s="20" t="s">
        <v>25</v>
      </c>
      <c r="B11" s="10" t="s">
        <v>22</v>
      </c>
      <c r="C11" s="11">
        <v>1400</v>
      </c>
      <c r="D11" s="11">
        <v>67.84</v>
      </c>
      <c r="E11" s="11">
        <v>0</v>
      </c>
      <c r="F11" s="11">
        <v>0</v>
      </c>
      <c r="G11" s="11"/>
      <c r="H11" s="11">
        <f t="shared" ref="H11:H14" si="0">+C11+D11+E11+F11</f>
        <v>1467.84</v>
      </c>
      <c r="I11" s="11">
        <f t="shared" ref="I11:I14" si="1">IF(H11&lt;=5000,H11*0.1,0)</f>
        <v>146.78399999999999</v>
      </c>
      <c r="J11" s="11">
        <f>+'C&amp;A'!E11*0.02</f>
        <v>10.2256</v>
      </c>
      <c r="K11" s="11">
        <f t="shared" ref="K11:K14" si="2">SUM(H11:J11)</f>
        <v>1624.8495999999998</v>
      </c>
      <c r="L11" s="11">
        <f t="shared" ref="L11:L14" si="3">+K11*0.16</f>
        <v>259.97593599999999</v>
      </c>
      <c r="M11" s="11">
        <f t="shared" ref="M11:M14" si="4">+K11+L11</f>
        <v>1884.8255359999998</v>
      </c>
      <c r="N11" s="11">
        <f>577.2+890.64</f>
        <v>1467.8400000000001</v>
      </c>
      <c r="O11" s="11"/>
      <c r="P11" s="49">
        <f>+H11-'C&amp;A'!I11-SINDICATO!L11</f>
        <v>0</v>
      </c>
    </row>
    <row r="12" spans="1:16" s="10" customFormat="1" x14ac:dyDescent="0.2">
      <c r="A12" s="20" t="s">
        <v>26</v>
      </c>
      <c r="B12" s="10" t="s">
        <v>23</v>
      </c>
      <c r="C12" s="11">
        <v>1400</v>
      </c>
      <c r="D12" s="11">
        <v>67.84</v>
      </c>
      <c r="E12" s="11">
        <v>0</v>
      </c>
      <c r="F12" s="11">
        <v>0</v>
      </c>
      <c r="G12" s="11"/>
      <c r="H12" s="11">
        <f t="shared" si="0"/>
        <v>1467.84</v>
      </c>
      <c r="I12" s="11">
        <f t="shared" si="1"/>
        <v>146.78399999999999</v>
      </c>
      <c r="J12" s="11">
        <f>+'C&amp;A'!E12*0.02</f>
        <v>10.2256</v>
      </c>
      <c r="K12" s="11">
        <f t="shared" si="2"/>
        <v>1624.8495999999998</v>
      </c>
      <c r="L12" s="11">
        <f t="shared" si="3"/>
        <v>259.97593599999999</v>
      </c>
      <c r="M12" s="11">
        <f t="shared" si="4"/>
        <v>1884.8255359999998</v>
      </c>
      <c r="N12" s="11">
        <f>577.4+890.44</f>
        <v>1467.8400000000001</v>
      </c>
      <c r="O12" s="11"/>
      <c r="P12" s="49">
        <f>+H12-'C&amp;A'!I12-SINDICATO!L12</f>
        <v>0</v>
      </c>
    </row>
    <row r="13" spans="1:16" s="10" customFormat="1" x14ac:dyDescent="0.2">
      <c r="A13" s="20" t="s">
        <v>27</v>
      </c>
      <c r="B13" s="10" t="s">
        <v>18</v>
      </c>
      <c r="C13" s="11">
        <v>590.45000000000005</v>
      </c>
      <c r="D13" s="11">
        <v>0</v>
      </c>
      <c r="E13" s="11">
        <v>466</v>
      </c>
      <c r="F13" s="11">
        <v>-341.33</v>
      </c>
      <c r="G13" s="11">
        <v>165.14</v>
      </c>
      <c r="H13" s="11">
        <f>+C13+D13+E13+F13</f>
        <v>715.12000000000012</v>
      </c>
      <c r="I13" s="11">
        <f t="shared" si="1"/>
        <v>71.512000000000015</v>
      </c>
      <c r="J13" s="11">
        <f>+'C&amp;A'!E13*0.02</f>
        <v>10.2256</v>
      </c>
      <c r="K13" s="11">
        <f t="shared" si="2"/>
        <v>796.85760000000016</v>
      </c>
      <c r="L13" s="11">
        <f t="shared" si="3"/>
        <v>127.49721600000002</v>
      </c>
      <c r="M13" s="11">
        <f t="shared" si="4"/>
        <v>924.35481600000014</v>
      </c>
      <c r="N13" s="11">
        <f>482.6+67.38</f>
        <v>549.98</v>
      </c>
      <c r="O13" s="11"/>
      <c r="P13" s="49">
        <f>+H13-'C&amp;A'!I13-SINDICATO!L13</f>
        <v>165.14</v>
      </c>
    </row>
    <row r="14" spans="1:16" s="10" customFormat="1" x14ac:dyDescent="0.2">
      <c r="A14" s="20" t="s">
        <v>28</v>
      </c>
      <c r="B14" s="10" t="s">
        <v>19</v>
      </c>
      <c r="C14" s="11">
        <v>511.28</v>
      </c>
      <c r="D14" s="11">
        <v>81.569999999999993</v>
      </c>
      <c r="E14" s="11">
        <v>1285.58</v>
      </c>
      <c r="F14" s="11">
        <v>0</v>
      </c>
      <c r="G14" s="11">
        <v>62.89</v>
      </c>
      <c r="H14" s="11">
        <f t="shared" si="0"/>
        <v>1878.4299999999998</v>
      </c>
      <c r="I14" s="11">
        <f t="shared" si="1"/>
        <v>187.84299999999999</v>
      </c>
      <c r="J14" s="11">
        <f>+'C&amp;A'!E14*0.02</f>
        <v>10.2256</v>
      </c>
      <c r="K14" s="11">
        <f t="shared" si="2"/>
        <v>2076.4985999999999</v>
      </c>
      <c r="L14" s="11">
        <f t="shared" si="3"/>
        <v>332.23977600000001</v>
      </c>
      <c r="M14" s="11">
        <f t="shared" si="4"/>
        <v>2408.7383759999998</v>
      </c>
      <c r="N14" s="11">
        <f>577.4+1238.14</f>
        <v>1815.54</v>
      </c>
      <c r="O14" s="11"/>
      <c r="P14" s="49">
        <f>+H14-'C&amp;A'!I14-SINDICATO!L14</f>
        <v>62.8900000000001</v>
      </c>
    </row>
    <row r="15" spans="1:16" s="10" customFormat="1" x14ac:dyDescent="0.2">
      <c r="A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6" s="10" customFormat="1" ht="15.75" thickBot="1" x14ac:dyDescent="0.3">
      <c r="A16" s="13" t="s">
        <v>6</v>
      </c>
      <c r="B16" s="12" t="s">
        <v>7</v>
      </c>
      <c r="C16" s="14">
        <f>SUM(C10:C15)</f>
        <v>6235.0599999999995</v>
      </c>
      <c r="D16" s="14">
        <f t="shared" ref="D16:L16" si="5">SUM(D10:D15)</f>
        <v>217.25</v>
      </c>
      <c r="E16" s="14">
        <f t="shared" si="5"/>
        <v>3251.58</v>
      </c>
      <c r="F16" s="14">
        <f t="shared" si="5"/>
        <v>-341.33</v>
      </c>
      <c r="G16" s="14">
        <f>SUM(G10:G15)</f>
        <v>228.02999999999997</v>
      </c>
      <c r="H16" s="14">
        <f t="shared" si="5"/>
        <v>9362.56</v>
      </c>
      <c r="I16" s="14">
        <f t="shared" si="5"/>
        <v>936.25599999999997</v>
      </c>
      <c r="J16" s="14">
        <f t="shared" si="5"/>
        <v>51.128</v>
      </c>
      <c r="K16" s="14">
        <f t="shared" si="5"/>
        <v>10349.944</v>
      </c>
      <c r="L16" s="14">
        <f t="shared" si="5"/>
        <v>1655.9910399999999</v>
      </c>
      <c r="M16" s="14">
        <f>SUM(M10:M15)</f>
        <v>12005.93504</v>
      </c>
      <c r="N16" s="51"/>
      <c r="O16" s="51"/>
      <c r="P16" s="49">
        <f>SUM(P10:P14)</f>
        <v>228.03000000000009</v>
      </c>
    </row>
    <row r="17" spans="1:15" s="10" customFormat="1" ht="12" thickTop="1" x14ac:dyDescent="0.2">
      <c r="A17" s="9"/>
    </row>
    <row r="18" spans="1:15" s="10" customFormat="1" x14ac:dyDescent="0.2">
      <c r="A18" s="9"/>
      <c r="C18" s="10" t="s">
        <v>7</v>
      </c>
      <c r="H18" s="10" t="s">
        <v>7</v>
      </c>
      <c r="I18" s="10" t="s">
        <v>7</v>
      </c>
      <c r="J18" s="10" t="s">
        <v>7</v>
      </c>
      <c r="K18" s="10" t="s">
        <v>7</v>
      </c>
      <c r="L18" s="10" t="s">
        <v>7</v>
      </c>
      <c r="M18" s="10" t="s">
        <v>7</v>
      </c>
    </row>
    <row r="19" spans="1:15" s="10" customFormat="1" x14ac:dyDescent="0.2">
      <c r="A19" s="9" t="s">
        <v>7</v>
      </c>
      <c r="B19" s="10" t="s">
        <v>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s="10" customFormat="1" x14ac:dyDescent="0.2">
      <c r="A20" s="9"/>
    </row>
    <row r="21" spans="1:15" s="10" customFormat="1" x14ac:dyDescent="0.2">
      <c r="A21" s="9"/>
    </row>
    <row r="22" spans="1:15" s="10" customFormat="1" x14ac:dyDescent="0.2">
      <c r="A22" s="9"/>
    </row>
    <row r="23" spans="1:15" s="10" customFormat="1" x14ac:dyDescent="0.2">
      <c r="A23" s="9"/>
    </row>
    <row r="24" spans="1:15" s="10" customFormat="1" x14ac:dyDescent="0.2">
      <c r="A24" s="9"/>
    </row>
    <row r="25" spans="1:15" s="10" customFormat="1" x14ac:dyDescent="0.2">
      <c r="A25" s="9"/>
    </row>
    <row r="26" spans="1:15" s="10" customFormat="1" x14ac:dyDescent="0.2">
      <c r="A26" s="9"/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workbookViewId="0">
      <selection activeCell="C16" sqref="C16"/>
    </sheetView>
  </sheetViews>
  <sheetFormatPr baseColWidth="10" defaultRowHeight="15" x14ac:dyDescent="0.25"/>
  <cols>
    <col min="1" max="1" width="6.7109375" customWidth="1"/>
    <col min="2" max="2" width="24.42578125" customWidth="1"/>
    <col min="3" max="9" width="13" bestFit="1" customWidth="1"/>
  </cols>
  <sheetData>
    <row r="2" spans="1:9" x14ac:dyDescent="0.25">
      <c r="A2" s="24" t="s">
        <v>0</v>
      </c>
      <c r="B2" s="54" t="s">
        <v>7</v>
      </c>
      <c r="C2" s="55"/>
      <c r="D2" s="55"/>
      <c r="E2" s="21"/>
      <c r="F2" s="21"/>
      <c r="G2" s="21"/>
      <c r="H2" s="21"/>
      <c r="I2" s="21"/>
    </row>
    <row r="3" spans="1:9" ht="18" x14ac:dyDescent="0.25">
      <c r="A3" s="25" t="s">
        <v>1</v>
      </c>
      <c r="B3" s="41" t="s">
        <v>42</v>
      </c>
      <c r="C3" s="42"/>
      <c r="D3" s="42"/>
      <c r="E3" s="21"/>
      <c r="F3" s="21"/>
      <c r="G3" s="21"/>
      <c r="H3" s="21"/>
      <c r="I3" s="21"/>
    </row>
    <row r="4" spans="1:9" ht="15.75" x14ac:dyDescent="0.25">
      <c r="A4" s="21"/>
      <c r="B4" s="43" t="s">
        <v>2</v>
      </c>
      <c r="C4" s="26"/>
      <c r="D4" s="26"/>
      <c r="E4" s="21"/>
      <c r="F4" s="21"/>
      <c r="G4" s="21"/>
      <c r="H4" s="21"/>
      <c r="I4" s="21"/>
    </row>
    <row r="5" spans="1:9" x14ac:dyDescent="0.25">
      <c r="A5" s="21"/>
      <c r="B5" s="44" t="s">
        <v>43</v>
      </c>
      <c r="C5" s="26"/>
      <c r="D5" s="26"/>
      <c r="E5" s="21"/>
      <c r="F5" s="21"/>
      <c r="G5" s="21"/>
      <c r="H5" s="21"/>
      <c r="I5" s="21"/>
    </row>
    <row r="6" spans="1:9" x14ac:dyDescent="0.25">
      <c r="A6" s="21"/>
      <c r="B6" s="27" t="s">
        <v>44</v>
      </c>
      <c r="C6" s="21"/>
      <c r="D6" s="21"/>
      <c r="E6" s="21"/>
      <c r="F6" s="21"/>
      <c r="G6" s="21"/>
      <c r="H6" s="21"/>
      <c r="I6" s="21"/>
    </row>
    <row r="7" spans="1:9" x14ac:dyDescent="0.25">
      <c r="A7" s="21"/>
      <c r="B7" s="27" t="s">
        <v>45</v>
      </c>
      <c r="C7" s="21"/>
      <c r="D7" s="21"/>
      <c r="E7" s="21"/>
      <c r="F7" s="21"/>
      <c r="G7" s="21"/>
      <c r="H7" s="21"/>
      <c r="I7" s="21"/>
    </row>
    <row r="8" spans="1:9" ht="35.25" thickBot="1" x14ac:dyDescent="0.3">
      <c r="A8" s="29" t="s">
        <v>3</v>
      </c>
      <c r="B8" s="30" t="s">
        <v>4</v>
      </c>
      <c r="C8" s="30" t="s">
        <v>46</v>
      </c>
      <c r="D8" s="30" t="s">
        <v>47</v>
      </c>
      <c r="E8" s="31" t="s">
        <v>5</v>
      </c>
      <c r="F8" s="30" t="s">
        <v>48</v>
      </c>
      <c r="G8" s="30" t="s">
        <v>49</v>
      </c>
      <c r="H8" s="31" t="s">
        <v>50</v>
      </c>
      <c r="I8" s="32" t="s">
        <v>51</v>
      </c>
    </row>
    <row r="9" spans="1:9" ht="15.75" thickTop="1" x14ac:dyDescent="0.25">
      <c r="A9" s="33" t="s">
        <v>52</v>
      </c>
      <c r="B9" s="21"/>
      <c r="C9" s="21"/>
      <c r="D9" s="21"/>
      <c r="E9" s="21"/>
      <c r="F9" s="21"/>
      <c r="G9" s="21"/>
      <c r="H9" s="21"/>
      <c r="I9" s="21"/>
    </row>
    <row r="10" spans="1:9" x14ac:dyDescent="0.25">
      <c r="A10" s="23" t="s">
        <v>24</v>
      </c>
      <c r="B10" s="22" t="s">
        <v>21</v>
      </c>
      <c r="C10" s="34">
        <v>438.24</v>
      </c>
      <c r="D10" s="34">
        <v>73.040000000000006</v>
      </c>
      <c r="E10" s="34">
        <v>511.28</v>
      </c>
      <c r="F10" s="35">
        <v>-66.069999999999993</v>
      </c>
      <c r="G10" s="35">
        <v>-0.05</v>
      </c>
      <c r="H10" s="34">
        <v>-66.12</v>
      </c>
      <c r="I10" s="34">
        <v>577.4</v>
      </c>
    </row>
    <row r="11" spans="1:9" x14ac:dyDescent="0.25">
      <c r="A11" s="23" t="s">
        <v>25</v>
      </c>
      <c r="B11" s="22" t="s">
        <v>22</v>
      </c>
      <c r="C11" s="34">
        <v>438.24</v>
      </c>
      <c r="D11" s="34">
        <v>73.040000000000006</v>
      </c>
      <c r="E11" s="34">
        <v>511.28</v>
      </c>
      <c r="F11" s="35">
        <v>-66.069999999999993</v>
      </c>
      <c r="G11" s="34">
        <v>0.15</v>
      </c>
      <c r="H11" s="34">
        <v>-65.92</v>
      </c>
      <c r="I11" s="34">
        <v>577.20000000000005</v>
      </c>
    </row>
    <row r="12" spans="1:9" x14ac:dyDescent="0.25">
      <c r="A12" s="23" t="s">
        <v>26</v>
      </c>
      <c r="B12" s="22" t="s">
        <v>23</v>
      </c>
      <c r="C12" s="34">
        <v>438.24</v>
      </c>
      <c r="D12" s="34">
        <v>73.040000000000006</v>
      </c>
      <c r="E12" s="34">
        <v>511.28</v>
      </c>
      <c r="F12" s="35">
        <v>-66.069999999999993</v>
      </c>
      <c r="G12" s="35">
        <v>-0.05</v>
      </c>
      <c r="H12" s="34">
        <v>-66.12</v>
      </c>
      <c r="I12" s="34">
        <v>577.4</v>
      </c>
    </row>
    <row r="13" spans="1:9" x14ac:dyDescent="0.25">
      <c r="A13" s="23" t="s">
        <v>27</v>
      </c>
      <c r="B13" s="22" t="s">
        <v>18</v>
      </c>
      <c r="C13" s="34">
        <v>438.24</v>
      </c>
      <c r="D13" s="34">
        <v>73.040000000000006</v>
      </c>
      <c r="E13" s="34">
        <v>511.28</v>
      </c>
      <c r="F13" s="35">
        <v>-66.069999999999993</v>
      </c>
      <c r="G13" s="34">
        <v>0.15</v>
      </c>
      <c r="H13" s="34">
        <v>-65.92</v>
      </c>
      <c r="I13" s="34">
        <v>577.20000000000005</v>
      </c>
    </row>
    <row r="14" spans="1:9" x14ac:dyDescent="0.25">
      <c r="A14" s="23" t="s">
        <v>28</v>
      </c>
      <c r="B14" s="22" t="s">
        <v>19</v>
      </c>
      <c r="C14" s="34">
        <v>438.24</v>
      </c>
      <c r="D14" s="34">
        <v>73.040000000000006</v>
      </c>
      <c r="E14" s="34">
        <v>511.28</v>
      </c>
      <c r="F14" s="35">
        <v>-66.069999999999993</v>
      </c>
      <c r="G14" s="35">
        <v>-0.05</v>
      </c>
      <c r="H14" s="34">
        <v>-66.12</v>
      </c>
      <c r="I14" s="34">
        <v>577.4</v>
      </c>
    </row>
    <row r="15" spans="1:9" x14ac:dyDescent="0.25">
      <c r="A15" s="36"/>
      <c r="B15" s="28"/>
      <c r="C15" s="28" t="s">
        <v>53</v>
      </c>
      <c r="D15" s="28" t="s">
        <v>53</v>
      </c>
      <c r="E15" s="28" t="s">
        <v>53</v>
      </c>
      <c r="F15" s="28" t="s">
        <v>53</v>
      </c>
      <c r="G15" s="28" t="s">
        <v>53</v>
      </c>
      <c r="H15" s="28" t="s">
        <v>53</v>
      </c>
      <c r="I15" s="28" t="s">
        <v>53</v>
      </c>
    </row>
    <row r="16" spans="1:9" x14ac:dyDescent="0.25">
      <c r="A16" s="39" t="s">
        <v>6</v>
      </c>
      <c r="B16" s="22" t="s">
        <v>7</v>
      </c>
      <c r="C16" s="38">
        <v>2191.1999999999998</v>
      </c>
      <c r="D16" s="38">
        <v>365.2</v>
      </c>
      <c r="E16" s="38">
        <v>2556.4</v>
      </c>
      <c r="F16" s="40">
        <v>-330.35</v>
      </c>
      <c r="G16" s="38">
        <v>0.15</v>
      </c>
      <c r="H16" s="38">
        <v>-330.2</v>
      </c>
      <c r="I16" s="38">
        <v>2886.6</v>
      </c>
    </row>
    <row r="18" spans="1:9" x14ac:dyDescent="0.25">
      <c r="A18" s="21"/>
      <c r="B18" s="21"/>
      <c r="C18" s="22" t="s">
        <v>7</v>
      </c>
      <c r="D18" s="22" t="s">
        <v>7</v>
      </c>
      <c r="E18" s="22" t="s">
        <v>7</v>
      </c>
      <c r="F18" s="22" t="s">
        <v>7</v>
      </c>
      <c r="G18" s="22" t="s">
        <v>7</v>
      </c>
      <c r="H18" s="22" t="s">
        <v>7</v>
      </c>
      <c r="I18" s="22" t="s">
        <v>7</v>
      </c>
    </row>
    <row r="19" spans="1:9" x14ac:dyDescent="0.25">
      <c r="A19" s="23" t="s">
        <v>7</v>
      </c>
      <c r="B19" s="22" t="s">
        <v>7</v>
      </c>
      <c r="C19" s="37"/>
      <c r="D19" s="37"/>
      <c r="E19" s="37"/>
      <c r="F19" s="37"/>
      <c r="G19" s="37"/>
      <c r="H19" s="37"/>
      <c r="I19" s="37"/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workbookViewId="0">
      <selection activeCell="C10" sqref="C10:C14"/>
    </sheetView>
  </sheetViews>
  <sheetFormatPr baseColWidth="10" defaultRowHeight="15" x14ac:dyDescent="0.25"/>
  <cols>
    <col min="1" max="1" width="6.7109375" style="21" customWidth="1"/>
    <col min="2" max="2" width="24.42578125" style="21" customWidth="1"/>
    <col min="3" max="5" width="13" style="21" bestFit="1" customWidth="1"/>
    <col min="6" max="8" width="12.5703125" style="21" customWidth="1"/>
    <col min="9" max="9" width="13" style="21" bestFit="1" customWidth="1"/>
    <col min="10" max="16384" width="11.42578125" style="21"/>
  </cols>
  <sheetData>
    <row r="2" spans="1:13" x14ac:dyDescent="0.25">
      <c r="A2" s="24" t="s">
        <v>0</v>
      </c>
      <c r="B2" s="54" t="s">
        <v>7</v>
      </c>
      <c r="C2" s="55"/>
      <c r="D2" s="55"/>
    </row>
    <row r="3" spans="1:13" ht="18" x14ac:dyDescent="0.25">
      <c r="A3" s="25" t="s">
        <v>1</v>
      </c>
      <c r="B3" s="41" t="s">
        <v>60</v>
      </c>
      <c r="C3" s="42"/>
      <c r="D3" s="42"/>
    </row>
    <row r="4" spans="1:13" ht="15.75" x14ac:dyDescent="0.25">
      <c r="B4" s="43" t="s">
        <v>2</v>
      </c>
      <c r="C4" s="26"/>
      <c r="D4" s="26"/>
    </row>
    <row r="5" spans="1:13" x14ac:dyDescent="0.25">
      <c r="B5" s="44" t="s">
        <v>43</v>
      </c>
      <c r="C5" s="26"/>
      <c r="D5" s="26"/>
    </row>
    <row r="6" spans="1:13" x14ac:dyDescent="0.25">
      <c r="B6" s="27"/>
    </row>
    <row r="7" spans="1:13" x14ac:dyDescent="0.25">
      <c r="B7" s="27"/>
    </row>
    <row r="8" spans="1:13" ht="34.5" thickBot="1" x14ac:dyDescent="0.3">
      <c r="A8" s="29" t="s">
        <v>3</v>
      </c>
      <c r="B8" s="30" t="s">
        <v>4</v>
      </c>
      <c r="C8" s="45" t="s">
        <v>54</v>
      </c>
      <c r="D8" s="45" t="s">
        <v>55</v>
      </c>
      <c r="E8" s="46" t="s">
        <v>5</v>
      </c>
      <c r="F8" s="45" t="s">
        <v>56</v>
      </c>
      <c r="G8" s="45" t="s">
        <v>57</v>
      </c>
      <c r="H8" s="45" t="s">
        <v>58</v>
      </c>
      <c r="I8" s="45" t="s">
        <v>59</v>
      </c>
      <c r="J8" s="45" t="s">
        <v>49</v>
      </c>
      <c r="K8" s="46" t="s">
        <v>50</v>
      </c>
      <c r="L8" s="47" t="s">
        <v>51</v>
      </c>
    </row>
    <row r="9" spans="1:13" ht="15.75" thickTop="1" x14ac:dyDescent="0.25">
      <c r="A9" s="33" t="s">
        <v>52</v>
      </c>
    </row>
    <row r="10" spans="1:13" x14ac:dyDescent="0.25">
      <c r="A10" s="23" t="s">
        <v>24</v>
      </c>
      <c r="B10" s="22" t="s">
        <v>21</v>
      </c>
      <c r="C10" s="34">
        <f>+FACTURACIÓN!H10-'C&amp;A'!I10+F10</f>
        <v>3255.93</v>
      </c>
      <c r="D10" s="34">
        <v>0</v>
      </c>
      <c r="E10" s="34">
        <f>SUM(C10:D10)</f>
        <v>3255.93</v>
      </c>
      <c r="F10" s="35">
        <f>-FACTURACIÓN!F10</f>
        <v>0</v>
      </c>
      <c r="G10" s="35">
        <f>+FACTURACIÓN!G10</f>
        <v>0</v>
      </c>
      <c r="H10" s="35">
        <v>0</v>
      </c>
      <c r="I10" s="35">
        <v>0</v>
      </c>
      <c r="J10" s="35">
        <v>0</v>
      </c>
      <c r="K10" s="48">
        <f>SUM(F10:J10)</f>
        <v>0</v>
      </c>
      <c r="L10" s="48">
        <f>+E10-K10</f>
        <v>3255.93</v>
      </c>
    </row>
    <row r="11" spans="1:13" x14ac:dyDescent="0.25">
      <c r="A11" s="23" t="s">
        <v>25</v>
      </c>
      <c r="B11" s="22" t="s">
        <v>22</v>
      </c>
      <c r="C11" s="34">
        <f>+FACTURACIÓN!H11-'C&amp;A'!I11+F11</f>
        <v>890.63999999999987</v>
      </c>
      <c r="D11" s="34">
        <v>0</v>
      </c>
      <c r="E11" s="34">
        <f t="shared" ref="E11:E14" si="0">SUM(C11:D11)</f>
        <v>890.63999999999987</v>
      </c>
      <c r="F11" s="35">
        <f>-FACTURACIÓN!F11</f>
        <v>0</v>
      </c>
      <c r="G11" s="35">
        <f>+FACTURACIÓN!G11</f>
        <v>0</v>
      </c>
      <c r="H11" s="35">
        <v>0</v>
      </c>
      <c r="I11" s="35">
        <v>0</v>
      </c>
      <c r="J11" s="35">
        <v>0</v>
      </c>
      <c r="K11" s="48">
        <f t="shared" ref="K11:K14" si="1">SUM(F11:J11)</f>
        <v>0</v>
      </c>
      <c r="L11" s="48">
        <f t="shared" ref="L11:L14" si="2">+E11-K11</f>
        <v>890.63999999999987</v>
      </c>
    </row>
    <row r="12" spans="1:13" x14ac:dyDescent="0.25">
      <c r="A12" s="23" t="s">
        <v>26</v>
      </c>
      <c r="B12" s="22" t="s">
        <v>23</v>
      </c>
      <c r="C12" s="34">
        <f>+FACTURACIÓN!H12-'C&amp;A'!I12+F12</f>
        <v>890.43999999999994</v>
      </c>
      <c r="D12" s="34">
        <v>0</v>
      </c>
      <c r="E12" s="34">
        <f t="shared" si="0"/>
        <v>890.43999999999994</v>
      </c>
      <c r="F12" s="35">
        <f>-FACTURACIÓN!F12</f>
        <v>0</v>
      </c>
      <c r="G12" s="35">
        <f>+FACTURACIÓN!G12</f>
        <v>0</v>
      </c>
      <c r="H12" s="35">
        <v>0</v>
      </c>
      <c r="I12" s="35">
        <v>0</v>
      </c>
      <c r="J12" s="35">
        <v>0</v>
      </c>
      <c r="K12" s="48">
        <f t="shared" si="1"/>
        <v>0</v>
      </c>
      <c r="L12" s="48">
        <f t="shared" si="2"/>
        <v>890.43999999999994</v>
      </c>
    </row>
    <row r="13" spans="1:13" x14ac:dyDescent="0.25">
      <c r="A13" s="23" t="s">
        <v>27</v>
      </c>
      <c r="B13" s="22" t="s">
        <v>18</v>
      </c>
      <c r="C13" s="34">
        <f>+FACTURACIÓN!H13-'C&amp;A'!I13+F13</f>
        <v>479.25000000000006</v>
      </c>
      <c r="D13" s="34">
        <v>0</v>
      </c>
      <c r="E13" s="34">
        <f t="shared" si="0"/>
        <v>479.25000000000006</v>
      </c>
      <c r="F13" s="35">
        <f>-FACTURACIÓN!F13</f>
        <v>341.33</v>
      </c>
      <c r="G13" s="35">
        <f>+FACTURACIÓN!G13</f>
        <v>165.14</v>
      </c>
      <c r="H13" s="35">
        <v>0</v>
      </c>
      <c r="I13" s="35">
        <v>0</v>
      </c>
      <c r="J13" s="35">
        <v>0</v>
      </c>
      <c r="K13" s="48">
        <f t="shared" si="1"/>
        <v>506.46999999999997</v>
      </c>
      <c r="L13" s="48">
        <f t="shared" si="2"/>
        <v>-27.219999999999914</v>
      </c>
    </row>
    <row r="14" spans="1:13" x14ac:dyDescent="0.25">
      <c r="A14" s="23" t="s">
        <v>28</v>
      </c>
      <c r="B14" s="22" t="s">
        <v>19</v>
      </c>
      <c r="C14" s="34">
        <f>+FACTURACIÓN!H14-'C&amp;A'!I14+F14</f>
        <v>1301.0299999999997</v>
      </c>
      <c r="D14" s="34">
        <v>0</v>
      </c>
      <c r="E14" s="34">
        <f t="shared" si="0"/>
        <v>1301.0299999999997</v>
      </c>
      <c r="F14" s="35">
        <f>-FACTURACIÓN!F14</f>
        <v>0</v>
      </c>
      <c r="G14" s="35">
        <f>+FACTURACIÓN!G14</f>
        <v>62.89</v>
      </c>
      <c r="H14" s="35">
        <v>0</v>
      </c>
      <c r="I14" s="35">
        <v>0</v>
      </c>
      <c r="J14" s="35">
        <v>0</v>
      </c>
      <c r="K14" s="48">
        <f t="shared" si="1"/>
        <v>62.89</v>
      </c>
      <c r="L14" s="48">
        <f t="shared" si="2"/>
        <v>1238.1399999999996</v>
      </c>
    </row>
    <row r="15" spans="1:13" x14ac:dyDescent="0.25">
      <c r="A15" s="36"/>
      <c r="B15" s="28"/>
      <c r="C15" s="28" t="s">
        <v>53</v>
      </c>
      <c r="D15" s="28" t="s">
        <v>53</v>
      </c>
      <c r="E15" s="28" t="s">
        <v>53</v>
      </c>
      <c r="F15" s="28" t="s">
        <v>53</v>
      </c>
      <c r="G15" s="28" t="s">
        <v>53</v>
      </c>
      <c r="H15" s="28" t="s">
        <v>53</v>
      </c>
      <c r="I15" s="28" t="s">
        <v>53</v>
      </c>
      <c r="J15" s="28" t="s">
        <v>53</v>
      </c>
      <c r="K15" s="28" t="s">
        <v>53</v>
      </c>
      <c r="L15" s="28" t="s">
        <v>53</v>
      </c>
      <c r="M15" s="28"/>
    </row>
    <row r="16" spans="1:13" x14ac:dyDescent="0.25">
      <c r="A16" s="39" t="s">
        <v>6</v>
      </c>
      <c r="B16" s="22" t="s">
        <v>7</v>
      </c>
      <c r="C16" s="38">
        <f>SUM(C10:C15)</f>
        <v>6817.2899999999991</v>
      </c>
      <c r="D16" s="38">
        <f t="shared" ref="D16:L16" si="3">SUM(D10:D15)</f>
        <v>0</v>
      </c>
      <c r="E16" s="38">
        <f t="shared" si="3"/>
        <v>6817.2899999999991</v>
      </c>
      <c r="F16" s="38">
        <f t="shared" si="3"/>
        <v>341.33</v>
      </c>
      <c r="G16" s="38">
        <f t="shared" si="3"/>
        <v>228.02999999999997</v>
      </c>
      <c r="H16" s="38">
        <f t="shared" si="3"/>
        <v>0</v>
      </c>
      <c r="I16" s="38">
        <f t="shared" si="3"/>
        <v>0</v>
      </c>
      <c r="J16" s="38">
        <f t="shared" si="3"/>
        <v>0</v>
      </c>
      <c r="K16" s="38">
        <f t="shared" si="3"/>
        <v>569.36</v>
      </c>
      <c r="L16" s="38">
        <f t="shared" si="3"/>
        <v>6247.9299999999985</v>
      </c>
      <c r="M16" s="38"/>
    </row>
    <row r="18" spans="1:9" x14ac:dyDescent="0.25">
      <c r="C18" s="22" t="s">
        <v>7</v>
      </c>
      <c r="D18" s="22" t="s">
        <v>7</v>
      </c>
      <c r="E18" s="22" t="s">
        <v>7</v>
      </c>
      <c r="F18" s="22"/>
      <c r="G18" s="22"/>
      <c r="H18" s="22"/>
      <c r="I18" s="22"/>
    </row>
    <row r="19" spans="1:9" x14ac:dyDescent="0.25">
      <c r="A19" s="23" t="s">
        <v>7</v>
      </c>
      <c r="B19" s="22" t="s">
        <v>7</v>
      </c>
      <c r="C19" s="37"/>
      <c r="D19" s="37"/>
      <c r="E19" s="37"/>
      <c r="F19" s="37"/>
      <c r="G19" s="37"/>
      <c r="H19" s="37"/>
      <c r="I19" s="37"/>
    </row>
  </sheetData>
  <mergeCells count="1"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5" workbookViewId="0">
      <selection activeCell="C12" sqref="C12"/>
    </sheetView>
  </sheetViews>
  <sheetFormatPr baseColWidth="10" defaultRowHeight="15" x14ac:dyDescent="0.25"/>
  <cols>
    <col min="1" max="1" width="11.85546875" style="19" bestFit="1" customWidth="1"/>
    <col min="2" max="2" width="24" style="19" bestFit="1" customWidth="1"/>
    <col min="3" max="3" width="10.42578125" style="19" bestFit="1" customWidth="1"/>
    <col min="4" max="16384" width="11.42578125" style="19"/>
  </cols>
  <sheetData>
    <row r="1" spans="1:3" x14ac:dyDescent="0.25">
      <c r="A1" s="19" t="s">
        <v>29</v>
      </c>
    </row>
    <row r="7" spans="1:3" x14ac:dyDescent="0.25">
      <c r="C7" s="19" t="s">
        <v>30</v>
      </c>
    </row>
    <row r="8" spans="1:3" x14ac:dyDescent="0.25">
      <c r="A8" s="19" t="s">
        <v>31</v>
      </c>
      <c r="B8" s="19" t="s">
        <v>32</v>
      </c>
      <c r="C8" s="19" t="s">
        <v>33</v>
      </c>
    </row>
    <row r="9" spans="1:3" x14ac:dyDescent="0.25">
      <c r="A9" s="19" t="s">
        <v>34</v>
      </c>
      <c r="B9" s="19" t="s">
        <v>35</v>
      </c>
      <c r="C9" s="19" t="s">
        <v>34</v>
      </c>
    </row>
    <row r="10" spans="1:3" x14ac:dyDescent="0.25">
      <c r="A10" s="19" t="s">
        <v>24</v>
      </c>
      <c r="B10" s="19" t="s">
        <v>39</v>
      </c>
      <c r="C10" s="19">
        <v>0</v>
      </c>
    </row>
    <row r="11" spans="1:3" x14ac:dyDescent="0.25">
      <c r="A11" s="19" t="s">
        <v>25</v>
      </c>
      <c r="B11" s="19" t="s">
        <v>40</v>
      </c>
      <c r="C11" s="19">
        <v>0</v>
      </c>
    </row>
    <row r="12" spans="1:3" x14ac:dyDescent="0.25">
      <c r="A12" s="19" t="s">
        <v>36</v>
      </c>
      <c r="B12" s="19" t="s">
        <v>37</v>
      </c>
      <c r="C12" s="19">
        <v>155.96</v>
      </c>
    </row>
    <row r="13" spans="1:3" x14ac:dyDescent="0.25">
      <c r="A13" s="19" t="s">
        <v>26</v>
      </c>
      <c r="B13" s="19" t="s">
        <v>41</v>
      </c>
      <c r="C13" s="19">
        <v>0</v>
      </c>
    </row>
    <row r="14" spans="1:3" x14ac:dyDescent="0.25">
      <c r="A14" s="19" t="s">
        <v>27</v>
      </c>
      <c r="B14" s="19" t="s">
        <v>38</v>
      </c>
      <c r="C14" s="19">
        <v>0</v>
      </c>
    </row>
  </sheetData>
  <sortState ref="A10:D29">
    <sortCondition ref="B10:B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FACTURACIÓN</vt:lpstr>
      <vt:lpstr>C&amp;A</vt:lpstr>
      <vt:lpstr>SINDICATO</vt:lpstr>
      <vt:lpstr>INFONAVIT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contabilidad qm</cp:lastModifiedBy>
  <cp:lastPrinted>2016-01-16T18:55:13Z</cp:lastPrinted>
  <dcterms:created xsi:type="dcterms:W3CDTF">2016-01-16T18:25:25Z</dcterms:created>
  <dcterms:modified xsi:type="dcterms:W3CDTF">2016-02-16T02:08:43Z</dcterms:modified>
</cp:coreProperties>
</file>