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NOMINA'!$A$6:$AX$6</definedName>
  </definedNames>
  <calcPr calcId="144525"/>
</workbook>
</file>

<file path=xl/calcChain.xml><?xml version="1.0" encoding="utf-8"?>
<calcChain xmlns="http://schemas.openxmlformats.org/spreadsheetml/2006/main">
  <c r="J13" i="1" l="1"/>
  <c r="I10" i="1" l="1"/>
  <c r="AB10" i="1" l="1"/>
  <c r="N10" i="1"/>
  <c r="AA10" i="1" l="1"/>
  <c r="AC10" i="1" s="1"/>
  <c r="R10" i="1"/>
  <c r="Q10" i="1"/>
  <c r="X10" i="1" s="1"/>
  <c r="Y10" i="1"/>
  <c r="I9" i="1"/>
  <c r="N9" i="1" s="1"/>
  <c r="X9" i="1" s="1"/>
  <c r="I8" i="1"/>
  <c r="N8" i="1" s="1"/>
  <c r="AB8" i="1"/>
  <c r="AB9" i="1"/>
  <c r="AB11" i="1"/>
  <c r="AB7" i="1"/>
  <c r="I11" i="1"/>
  <c r="N11" i="1" s="1"/>
  <c r="Y11" i="1" s="1"/>
  <c r="I7" i="1"/>
  <c r="N7" i="1" s="1"/>
  <c r="L13" i="1"/>
  <c r="U13" i="1"/>
  <c r="V13" i="1"/>
  <c r="G25" i="3"/>
  <c r="G16" i="3"/>
  <c r="G8" i="3"/>
  <c r="G7" i="3"/>
  <c r="E23" i="3"/>
  <c r="G23" i="3"/>
  <c r="E20" i="3"/>
  <c r="G20" i="3"/>
  <c r="E19" i="3"/>
  <c r="G19" i="3"/>
  <c r="E16" i="3"/>
  <c r="E12" i="3"/>
  <c r="G12" i="3"/>
  <c r="E11" i="3"/>
  <c r="G11" i="3"/>
  <c r="E8" i="3"/>
  <c r="E7" i="3"/>
  <c r="D21" i="3"/>
  <c r="E21" i="3"/>
  <c r="G21" i="3"/>
  <c r="D20" i="3"/>
  <c r="D13" i="3"/>
  <c r="E13" i="3"/>
  <c r="G13" i="3"/>
  <c r="D12" i="3"/>
  <c r="D8" i="3"/>
  <c r="D26" i="3"/>
  <c r="E26" i="3"/>
  <c r="G26" i="3"/>
  <c r="D25" i="3"/>
  <c r="E25" i="3"/>
  <c r="D24" i="3"/>
  <c r="E24" i="3"/>
  <c r="G24" i="3"/>
  <c r="D23" i="3"/>
  <c r="D22" i="3"/>
  <c r="E22" i="3"/>
  <c r="G22" i="3"/>
  <c r="D19" i="3"/>
  <c r="D18" i="3"/>
  <c r="E18" i="3"/>
  <c r="D17" i="3"/>
  <c r="E17" i="3"/>
  <c r="G17" i="3"/>
  <c r="D16" i="3"/>
  <c r="D15" i="3"/>
  <c r="E15" i="3"/>
  <c r="G15" i="3"/>
  <c r="D14" i="3"/>
  <c r="E14" i="3"/>
  <c r="G14" i="3"/>
  <c r="D11" i="3"/>
  <c r="D10" i="3"/>
  <c r="E10" i="3"/>
  <c r="G10" i="3"/>
  <c r="D9" i="3"/>
  <c r="E9" i="3"/>
  <c r="G9" i="3"/>
  <c r="D7" i="3"/>
  <c r="C9" i="2"/>
  <c r="C8" i="2"/>
  <c r="T13" i="1"/>
  <c r="M13" i="1"/>
  <c r="K13" i="1"/>
  <c r="N17" i="1"/>
  <c r="X17" i="1"/>
  <c r="Y17" i="1" s="1"/>
  <c r="N16" i="1"/>
  <c r="X16" i="1" s="1"/>
  <c r="O13" i="1"/>
  <c r="W13" i="1"/>
  <c r="D28" i="3"/>
  <c r="G28" i="3"/>
  <c r="AA11" i="1" l="1"/>
  <c r="R11" i="1"/>
  <c r="Q11" i="1"/>
  <c r="X11" i="1" s="1"/>
  <c r="Z10" i="1"/>
  <c r="AA17" i="1"/>
  <c r="Z17" i="1"/>
  <c r="Z16" i="1"/>
  <c r="AA16" i="1"/>
  <c r="AC16" i="1" s="1"/>
  <c r="Y16" i="1"/>
  <c r="AC17" i="1"/>
  <c r="AA7" i="1"/>
  <c r="AC7" i="1" s="1"/>
  <c r="X7" i="1"/>
  <c r="Y7" i="1"/>
  <c r="AB13" i="1"/>
  <c r="AA8" i="1"/>
  <c r="AC8" i="1" s="1"/>
  <c r="X8" i="1"/>
  <c r="AA9" i="1"/>
  <c r="AC9" i="1" s="1"/>
  <c r="Y9" i="1"/>
  <c r="Y8" i="1"/>
  <c r="I13" i="1"/>
  <c r="AC11" i="1"/>
  <c r="N13" i="1"/>
  <c r="AC18" i="1" l="1"/>
  <c r="AC19" i="1" s="1"/>
  <c r="Z7" i="1"/>
  <c r="Z9" i="1"/>
  <c r="Z8" i="1"/>
  <c r="Z11" i="1"/>
  <c r="AA13" i="1"/>
  <c r="Y13" i="1"/>
  <c r="Y15" i="1" s="1"/>
  <c r="AC20" i="1" l="1"/>
  <c r="AC22" i="1" s="1"/>
  <c r="Z13" i="1"/>
  <c r="AC13" i="1"/>
  <c r="X13" i="1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<sst xmlns="http://schemas.openxmlformats.org/spreadsheetml/2006/main" count="106" uniqueCount="84">
  <si>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</si>
  <si>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</si>
  <si>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</si>
  <si>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</si>
  <si>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</si>
  <si>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</si>
  <si>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</si>
  <si>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</si>
  <si>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</si>
  <si>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</si>
  <si>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</si>
  <si>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</si>
  <si>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</si>
  <si>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</si>
  <si>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</si>
  <si>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</si>
  <si>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</si>
  <si>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</si>
  <si>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</si>
  <si>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</si>
  <si>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</si>
  <si>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</si>
  <si>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</si>
  <si>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</si>
  <si>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</si>
  <si>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</si>
  <si>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</si>
  <si>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</si>
  <si>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</si>
  <si>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</si>
  <si>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</si>
  <si>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</si>
  <si>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</si>
  <si>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</si>
  <si>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</si>
  <si>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</si>
  <si>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</si>
  <si>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</si>
  <si>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</si>
  <si>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</si>
  <si>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</si>
  <si>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</si>
  <si>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</si>
  <si>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</si>
  <si>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</si>
  <si>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</si>
  <si>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</si>
  <si>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</si>
  <si>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</si>
  <si>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</si>
  <si>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</si>
  <si>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</si>
  <si>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</si>
  <si>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</si>
  <si>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</si>
  <si>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</si>
  <si>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</si>
  <si>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</si>
  <si>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</si>
  <si>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</si>
  <si>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</si>
  <si>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</si>
  <si>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</si>
  <si>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</si>
  <si>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</si>
  <si>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</si>
  <si>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</si>
  <si>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</si>
  <si>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</si>
  <si>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</si>
  <si>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</si>
  <si>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</si>
  <si>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</si>
  <si>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</si>
  <si>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</si>
  <si>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</si>
  <si>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</si>
  <si>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</si>
  <si>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</si>
  <si>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</si>
  <si>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</si>
  <si>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</si>
  <si>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</si>
  <si>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Periodo Semana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</si>
</sst>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-#,##0.00"/>
  </numFmts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6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0" fontId="11" fillId="7" borderId="4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0" sqref="K10"/>
    </sheetView>
  </sheetViews>
  <sheetFormatPr baseColWidth="10" defaultColWidth="11.5703125" defaultRowHeight="15.75" x14ac:dyDescent="0.25"/>
  <cols>
    <col min="1" max="1" width="28.7109375" style="26" customWidth="1"/>
    <col min="2" max="2" width="39.140625" style="26" customWidth="1"/>
    <col min="3" max="3" width="8.85546875" style="26" customWidth="1"/>
    <col min="4" max="4" width="31.5703125" style="26" customWidth="1"/>
    <col min="5" max="5" width="13" style="26" bestFit="1" customWidth="1"/>
    <col min="6" max="6" width="11.7109375" style="26" customWidth="1"/>
    <col min="7" max="7" width="17.140625" style="26" customWidth="1"/>
    <col min="8" max="8" width="11.7109375" style="26" customWidth="1"/>
    <col min="9" max="10" width="13.85546875" style="23" customWidth="1"/>
    <col min="11" max="13" width="13.5703125" style="23" customWidth="1"/>
    <col min="14" max="14" width="17" style="24" customWidth="1"/>
    <col min="15" max="15" width="13.5703125" style="23" customWidth="1"/>
    <col min="16" max="16" width="13.5703125" style="48" customWidth="1"/>
    <col min="17" max="17" width="19.28515625" style="48" customWidth="1"/>
    <col min="18" max="18" width="16.85546875" style="48" customWidth="1"/>
    <col min="19" max="19" width="16.140625" style="48" customWidth="1"/>
    <col min="20" max="23" width="13.5703125" style="23" customWidth="1"/>
    <col min="24" max="24" width="16.7109375" style="24" customWidth="1"/>
    <col min="25" max="25" width="16.7109375" style="23" customWidth="1"/>
    <col min="26" max="26" width="15.42578125" style="24" customWidth="1"/>
    <col min="27" max="28" width="13.5703125" style="23" customWidth="1"/>
    <col min="29" max="29" width="15.42578125" style="24" customWidth="1"/>
    <col min="30" max="16384" width="11.5703125" style="26"/>
  </cols>
  <sheetData>
    <row r="1" spans="1:50" s="17" customFormat="1" x14ac:dyDescent="0.25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5"/>
      <c r="Y1" s="14"/>
      <c r="Z1" s="15"/>
      <c r="AA1" s="14"/>
      <c r="AB1" s="14"/>
      <c r="AC1" s="15"/>
      <c r="AD1" s="16"/>
    </row>
    <row r="2" spans="1:50" s="17" customFormat="1" x14ac:dyDescent="0.25">
      <c r="A2" s="18" t="s">
        <v>70</v>
      </c>
      <c r="B2" s="18"/>
      <c r="C2" s="18"/>
      <c r="D2" s="19"/>
      <c r="E2" s="19"/>
      <c r="F2" s="19"/>
      <c r="G2" s="19"/>
      <c r="H2" s="19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5"/>
      <c r="Y2" s="14"/>
      <c r="Z2" s="15"/>
      <c r="AA2" s="14"/>
      <c r="AB2" s="14"/>
      <c r="AC2" s="15"/>
      <c r="AD2" s="16"/>
    </row>
    <row r="3" spans="1:50" s="17" customFormat="1" x14ac:dyDescent="0.25">
      <c r="A3" s="20" t="s">
        <v>83</v>
      </c>
      <c r="B3" s="20"/>
      <c r="C3" s="20"/>
      <c r="D3" s="21"/>
      <c r="E3" s="21"/>
      <c r="F3" s="21"/>
      <c r="G3" s="21"/>
      <c r="H3" s="21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5"/>
      <c r="Y3" s="14"/>
      <c r="Z3" s="15"/>
      <c r="AA3" s="14"/>
      <c r="AB3" s="14"/>
      <c r="AC3" s="15"/>
      <c r="AD3" s="16"/>
    </row>
    <row r="4" spans="1:50" s="22" customFormat="1" x14ac:dyDescent="0.25">
      <c r="I4" s="23"/>
      <c r="J4" s="23"/>
      <c r="K4" s="23"/>
      <c r="L4" s="23"/>
      <c r="M4" s="23"/>
      <c r="N4" s="24"/>
      <c r="O4" s="23"/>
      <c r="P4" s="48"/>
      <c r="Q4" s="48"/>
      <c r="R4" s="48"/>
      <c r="S4" s="48"/>
      <c r="T4" s="23"/>
      <c r="U4" s="23"/>
      <c r="V4" s="23"/>
      <c r="W4" s="23"/>
      <c r="X4" s="24"/>
      <c r="Y4" s="23"/>
      <c r="Z4" s="24"/>
      <c r="AA4" s="23"/>
      <c r="AB4" s="23"/>
      <c r="AC4" s="24"/>
    </row>
    <row r="5" spans="1:50" s="22" customFormat="1" ht="28.5" customHeight="1" x14ac:dyDescent="0.25">
      <c r="A5" s="61" t="s">
        <v>37</v>
      </c>
      <c r="B5" s="61" t="s">
        <v>38</v>
      </c>
      <c r="C5" s="61" t="s">
        <v>39</v>
      </c>
      <c r="D5" s="61" t="s">
        <v>0</v>
      </c>
      <c r="E5" s="60" t="s">
        <v>59</v>
      </c>
      <c r="F5" s="60" t="s">
        <v>57</v>
      </c>
      <c r="G5" s="47"/>
      <c r="H5" s="47"/>
      <c r="I5" s="60" t="s">
        <v>32</v>
      </c>
      <c r="J5" s="47"/>
      <c r="K5" s="60" t="s">
        <v>33</v>
      </c>
      <c r="L5" s="60" t="s">
        <v>34</v>
      </c>
      <c r="M5" s="60" t="s">
        <v>55</v>
      </c>
      <c r="N5" s="60" t="s">
        <v>35</v>
      </c>
      <c r="O5" s="60" t="s">
        <v>36</v>
      </c>
      <c r="P5" s="51"/>
      <c r="Q5" s="51"/>
      <c r="R5" s="51"/>
      <c r="S5" s="51"/>
      <c r="T5" s="60" t="s">
        <v>28</v>
      </c>
      <c r="U5" s="60" t="s">
        <v>54</v>
      </c>
      <c r="V5" s="60" t="s">
        <v>53</v>
      </c>
      <c r="W5" s="60" t="s">
        <v>30</v>
      </c>
      <c r="X5" s="60" t="s">
        <v>56</v>
      </c>
      <c r="Y5" s="60" t="s">
        <v>25</v>
      </c>
      <c r="Z5" s="60" t="s">
        <v>29</v>
      </c>
      <c r="AA5" s="60" t="s">
        <v>24</v>
      </c>
      <c r="AB5" s="60" t="s">
        <v>26</v>
      </c>
      <c r="AC5" s="60" t="s">
        <v>27</v>
      </c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1:50" s="22" customFormat="1" ht="39" customHeight="1" x14ac:dyDescent="0.25">
      <c r="A6" s="61"/>
      <c r="B6" s="61"/>
      <c r="C6" s="61"/>
      <c r="D6" s="61"/>
      <c r="E6" s="60"/>
      <c r="F6" s="60"/>
      <c r="G6" s="47" t="s">
        <v>58</v>
      </c>
      <c r="H6" s="47" t="s">
        <v>60</v>
      </c>
      <c r="I6" s="60"/>
      <c r="J6" s="47" t="s">
        <v>63</v>
      </c>
      <c r="K6" s="60"/>
      <c r="L6" s="60"/>
      <c r="M6" s="60"/>
      <c r="N6" s="60"/>
      <c r="O6" s="60"/>
      <c r="P6" s="56" t="s">
        <v>66</v>
      </c>
      <c r="Q6" s="56" t="s">
        <v>67</v>
      </c>
      <c r="R6" s="56" t="s">
        <v>68</v>
      </c>
      <c r="S6" s="56" t="s">
        <v>69</v>
      </c>
      <c r="T6" s="60"/>
      <c r="U6" s="60"/>
      <c r="V6" s="60"/>
      <c r="W6" s="60"/>
      <c r="X6" s="60"/>
      <c r="Y6" s="60"/>
      <c r="Z6" s="60"/>
      <c r="AA6" s="60"/>
      <c r="AB6" s="60"/>
      <c r="AC6" s="60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</row>
    <row r="7" spans="1:50" s="37" customFormat="1" x14ac:dyDescent="0.25">
      <c r="A7" s="53" t="s">
        <v>65</v>
      </c>
      <c r="B7" s="53" t="s">
        <v>71</v>
      </c>
      <c r="C7" s="53" t="s">
        <v>72</v>
      </c>
      <c r="D7" s="53" t="s">
        <v>76</v>
      </c>
      <c r="E7" s="27"/>
      <c r="F7" s="27"/>
      <c r="G7" s="54">
        <v>2333.33</v>
      </c>
      <c r="H7" s="54"/>
      <c r="I7" s="28">
        <f>+G7+H7</f>
        <v>2333.33</v>
      </c>
      <c r="J7" s="28">
        <v>0</v>
      </c>
      <c r="K7" s="29"/>
      <c r="L7" s="29"/>
      <c r="M7" s="30">
        <v>45.13</v>
      </c>
      <c r="N7" s="31">
        <f t="shared" ref="N7:N11" si="0">SUM(I7:L7)-M7</f>
        <v>2288.1999999999998</v>
      </c>
      <c r="O7" s="32"/>
      <c r="P7" s="55">
        <v>0</v>
      </c>
      <c r="Q7" s="55"/>
      <c r="R7" s="55"/>
      <c r="S7" s="55"/>
      <c r="T7" s="52"/>
      <c r="U7" s="52"/>
      <c r="V7" s="53"/>
      <c r="W7" s="38"/>
      <c r="X7" s="31">
        <f t="shared" ref="X7:X11" si="1">+N7-SUM(O7:W7)</f>
        <v>2288.1999999999998</v>
      </c>
      <c r="Y7" s="34">
        <f t="shared" ref="Y7:Y11" si="2">IF(N7&gt;4500,N7*0.1,0)</f>
        <v>0</v>
      </c>
      <c r="Z7" s="31">
        <f t="shared" ref="Z7:Z11" si="3">+X7-Y7</f>
        <v>2288.1999999999998</v>
      </c>
      <c r="AA7" s="35">
        <f t="shared" ref="AA7:AA11" si="4">IF(N7&lt;4500,N7*0.1,0)</f>
        <v>228.82</v>
      </c>
      <c r="AB7" s="34">
        <f t="shared" ref="AB7:AB11" si="5">G7*0.02</f>
        <v>46.666600000000003</v>
      </c>
      <c r="AC7" s="31">
        <f t="shared" ref="AC7:AC11" si="6">+N7+AA7+AB7</f>
        <v>2563.6866</v>
      </c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</row>
    <row r="8" spans="1:50" x14ac:dyDescent="0.25">
      <c r="A8" s="53" t="s">
        <v>61</v>
      </c>
      <c r="B8" s="53" t="s">
        <v>73</v>
      </c>
      <c r="C8" s="53" t="s">
        <v>74</v>
      </c>
      <c r="D8" s="53" t="s">
        <v>62</v>
      </c>
      <c r="E8" s="27"/>
      <c r="F8" s="27"/>
      <c r="G8" s="54">
        <v>1400</v>
      </c>
      <c r="H8" s="27"/>
      <c r="I8" s="28">
        <f>+G8+H8</f>
        <v>1400</v>
      </c>
      <c r="J8" s="28">
        <v>0</v>
      </c>
      <c r="K8" s="29"/>
      <c r="L8" s="29"/>
      <c r="M8" s="30"/>
      <c r="N8" s="31">
        <f t="shared" si="0"/>
        <v>1400</v>
      </c>
      <c r="O8" s="32"/>
      <c r="P8" s="55">
        <v>0</v>
      </c>
      <c r="Q8" s="55"/>
      <c r="R8" s="55"/>
      <c r="S8" s="55"/>
      <c r="T8" s="52"/>
      <c r="U8" s="52"/>
      <c r="V8" s="53"/>
      <c r="W8" s="38"/>
      <c r="X8" s="31">
        <f t="shared" si="1"/>
        <v>1400</v>
      </c>
      <c r="Y8" s="34">
        <f t="shared" si="2"/>
        <v>0</v>
      </c>
      <c r="Z8" s="31">
        <f t="shared" si="3"/>
        <v>1400</v>
      </c>
      <c r="AA8" s="35">
        <f t="shared" si="4"/>
        <v>140</v>
      </c>
      <c r="AB8" s="34">
        <f t="shared" si="5"/>
        <v>28</v>
      </c>
      <c r="AC8" s="31">
        <f t="shared" si="6"/>
        <v>1568</v>
      </c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</row>
    <row r="9" spans="1:50" x14ac:dyDescent="0.25">
      <c r="A9" s="53" t="s">
        <v>61</v>
      </c>
      <c r="B9" s="53" t="s">
        <v>75</v>
      </c>
      <c r="C9" s="53" t="s">
        <v>79</v>
      </c>
      <c r="D9" s="53" t="s">
        <v>62</v>
      </c>
      <c r="E9" s="27"/>
      <c r="F9" s="27"/>
      <c r="G9" s="57">
        <v>1400</v>
      </c>
      <c r="H9" s="27"/>
      <c r="I9" s="28">
        <f>+G9+H9</f>
        <v>1400</v>
      </c>
      <c r="J9" s="28">
        <v>0</v>
      </c>
      <c r="K9" s="29"/>
      <c r="L9" s="29"/>
      <c r="M9" s="30">
        <v>45.13</v>
      </c>
      <c r="N9" s="31">
        <f t="shared" si="0"/>
        <v>1354.87</v>
      </c>
      <c r="O9" s="32"/>
      <c r="P9" s="55">
        <v>0</v>
      </c>
      <c r="Q9" s="55"/>
      <c r="R9" s="55"/>
      <c r="S9" s="55"/>
      <c r="T9" s="52"/>
      <c r="U9" s="52"/>
      <c r="V9" s="53"/>
      <c r="W9" s="38"/>
      <c r="X9" s="31">
        <f t="shared" si="1"/>
        <v>1354.87</v>
      </c>
      <c r="Y9" s="34">
        <f t="shared" si="2"/>
        <v>0</v>
      </c>
      <c r="Z9" s="31">
        <f t="shared" si="3"/>
        <v>1354.87</v>
      </c>
      <c r="AA9" s="35">
        <f t="shared" si="4"/>
        <v>135.48699999999999</v>
      </c>
      <c r="AB9" s="34">
        <f t="shared" si="5"/>
        <v>28</v>
      </c>
      <c r="AC9" s="31">
        <f t="shared" si="6"/>
        <v>1518.357</v>
      </c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</row>
    <row r="10" spans="1:50" x14ac:dyDescent="0.25">
      <c r="A10" s="53" t="s">
        <v>64</v>
      </c>
      <c r="B10" s="53" t="s">
        <v>77</v>
      </c>
      <c r="C10" s="53" t="s">
        <v>78</v>
      </c>
      <c r="D10" s="53" t="s">
        <v>80</v>
      </c>
      <c r="E10" s="27"/>
      <c r="F10" s="27"/>
      <c r="G10" s="53">
        <v>590.45000000000005</v>
      </c>
      <c r="H10" s="27"/>
      <c r="I10" s="28">
        <f>+G10+H10</f>
        <v>590.45000000000005</v>
      </c>
      <c r="J10" s="28">
        <v>0</v>
      </c>
      <c r="K10" s="29"/>
      <c r="L10" s="29"/>
      <c r="M10" s="30">
        <v>45.13</v>
      </c>
      <c r="N10" s="31">
        <f t="shared" si="0"/>
        <v>545.32000000000005</v>
      </c>
      <c r="O10" s="32"/>
      <c r="P10" s="55">
        <v>0</v>
      </c>
      <c r="Q10" s="58">
        <f>+N10*4.9%</f>
        <v>26.720680000000005</v>
      </c>
      <c r="R10" s="58">
        <f>+N10*0.1%</f>
        <v>0.54532000000000003</v>
      </c>
      <c r="S10" s="55"/>
      <c r="T10" s="52"/>
      <c r="U10" s="52"/>
      <c r="V10" s="59">
        <v>296.2</v>
      </c>
      <c r="W10" s="38"/>
      <c r="X10" s="31">
        <f t="shared" si="1"/>
        <v>221.85400000000004</v>
      </c>
      <c r="Y10" s="34">
        <f t="shared" si="2"/>
        <v>0</v>
      </c>
      <c r="Z10" s="31">
        <f t="shared" si="3"/>
        <v>221.85400000000004</v>
      </c>
      <c r="AA10" s="35">
        <f t="shared" si="4"/>
        <v>54.532000000000011</v>
      </c>
      <c r="AB10" s="34">
        <f t="shared" si="5"/>
        <v>11.809000000000001</v>
      </c>
      <c r="AC10" s="31">
        <f t="shared" si="6"/>
        <v>611.66100000000006</v>
      </c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</row>
    <row r="11" spans="1:50" x14ac:dyDescent="0.25">
      <c r="A11" s="53" t="s">
        <v>64</v>
      </c>
      <c r="B11" s="53" t="s">
        <v>81</v>
      </c>
      <c r="C11" s="53" t="s">
        <v>82</v>
      </c>
      <c r="D11" s="53" t="s">
        <v>80</v>
      </c>
      <c r="E11" s="38"/>
      <c r="F11" s="38"/>
      <c r="G11" s="54">
        <v>511.28</v>
      </c>
      <c r="H11" s="54"/>
      <c r="I11" s="28">
        <f t="shared" ref="I11" si="7">+G11+H11</f>
        <v>511.28</v>
      </c>
      <c r="J11" s="28">
        <v>0</v>
      </c>
      <c r="K11" s="28"/>
      <c r="L11" s="28"/>
      <c r="M11" s="30"/>
      <c r="N11" s="31">
        <f t="shared" si="0"/>
        <v>511.28</v>
      </c>
      <c r="O11" s="32"/>
      <c r="P11" s="55">
        <v>0</v>
      </c>
      <c r="Q11" s="58">
        <f>+N11*4.9%</f>
        <v>25.052720000000001</v>
      </c>
      <c r="R11" s="58">
        <f>+N11*0.1%</f>
        <v>0.51127999999999996</v>
      </c>
      <c r="S11" s="55"/>
      <c r="T11" s="52"/>
      <c r="U11" s="52"/>
      <c r="V11" s="53"/>
      <c r="W11" s="38"/>
      <c r="X11" s="31">
        <f t="shared" si="1"/>
        <v>485.71599999999995</v>
      </c>
      <c r="Y11" s="34">
        <f t="shared" si="2"/>
        <v>0</v>
      </c>
      <c r="Z11" s="31">
        <f t="shared" si="3"/>
        <v>485.71599999999995</v>
      </c>
      <c r="AA11" s="35">
        <f t="shared" si="4"/>
        <v>51.128</v>
      </c>
      <c r="AB11" s="34">
        <f t="shared" si="5"/>
        <v>10.2256</v>
      </c>
      <c r="AC11" s="31">
        <f t="shared" si="6"/>
        <v>572.6336</v>
      </c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</row>
    <row r="12" spans="1:50" s="36" customFormat="1" x14ac:dyDescent="0.25">
      <c r="A12" s="39"/>
      <c r="B12" s="40"/>
      <c r="C12" s="40"/>
      <c r="D12" s="40"/>
      <c r="E12" s="40"/>
      <c r="F12" s="40"/>
      <c r="G12" s="40"/>
      <c r="H12" s="40"/>
      <c r="I12" s="41"/>
      <c r="J12" s="41"/>
      <c r="K12" s="41"/>
      <c r="L12" s="41"/>
      <c r="M12" s="41"/>
      <c r="N12" s="42"/>
      <c r="O12" s="41"/>
      <c r="P12" s="41"/>
      <c r="Q12" s="41"/>
      <c r="R12" s="41"/>
      <c r="S12" s="41"/>
      <c r="T12" s="34"/>
      <c r="U12" s="34"/>
      <c r="V12" s="34"/>
      <c r="W12" s="34"/>
      <c r="X12" s="43"/>
      <c r="Y12" s="34"/>
      <c r="Z12" s="42"/>
      <c r="AA12" s="34"/>
      <c r="AB12" s="34"/>
      <c r="AC12" s="42"/>
    </row>
    <row r="13" spans="1:50" ht="16.5" thickBot="1" x14ac:dyDescent="0.3">
      <c r="B13" s="44" t="s">
        <v>17</v>
      </c>
      <c r="C13" s="44"/>
      <c r="D13" s="44"/>
      <c r="E13" s="44"/>
      <c r="F13" s="44"/>
      <c r="G13" s="44"/>
      <c r="H13" s="44"/>
      <c r="I13" s="45">
        <f t="shared" ref="I13:O13" si="8">SUM(I7:I11)</f>
        <v>6235.0599999999995</v>
      </c>
      <c r="J13" s="45">
        <f t="shared" si="8"/>
        <v>0</v>
      </c>
      <c r="K13" s="45">
        <f t="shared" si="8"/>
        <v>0</v>
      </c>
      <c r="L13" s="45">
        <f t="shared" si="8"/>
        <v>0</v>
      </c>
      <c r="M13" s="45">
        <f t="shared" si="8"/>
        <v>135.39000000000001</v>
      </c>
      <c r="N13" s="45">
        <f t="shared" si="8"/>
        <v>6099.6699999999992</v>
      </c>
      <c r="O13" s="45">
        <f t="shared" si="8"/>
        <v>0</v>
      </c>
      <c r="P13" s="50"/>
      <c r="Q13" s="50"/>
      <c r="R13" s="50"/>
      <c r="S13" s="50"/>
      <c r="T13" s="45">
        <f>SUM(T7:T11)</f>
        <v>0</v>
      </c>
      <c r="U13" s="45">
        <f>SUM(U7:U11)</f>
        <v>0</v>
      </c>
      <c r="V13" s="45">
        <f>SUM(V7:V11)</f>
        <v>296.2</v>
      </c>
      <c r="W13" s="45">
        <f>SUM(W7:W11)</f>
        <v>0</v>
      </c>
      <c r="X13" s="45">
        <f>SUM(X7:X11)</f>
        <v>5750.64</v>
      </c>
      <c r="Y13" s="45">
        <f>SUBTOTAL(9,Y5:Y12)</f>
        <v>0</v>
      </c>
      <c r="Z13" s="45">
        <f>SUM(Z7:Z11)</f>
        <v>5750.64</v>
      </c>
      <c r="AA13" s="45">
        <f>SUM(AA7:AA11)</f>
        <v>609.9670000000001</v>
      </c>
      <c r="AB13" s="45">
        <f>SUM(AB7:AB11)</f>
        <v>124.7012</v>
      </c>
      <c r="AC13" s="45">
        <f>SUBTOTAL(9,AC5:AC12)</f>
        <v>6834.3382000000001</v>
      </c>
    </row>
    <row r="14" spans="1:50" ht="16.5" thickTop="1" x14ac:dyDescent="0.25"/>
    <row r="15" spans="1:50" x14ac:dyDescent="0.25">
      <c r="A15" s="62" t="s">
        <v>31</v>
      </c>
      <c r="B15" s="62"/>
      <c r="Y15" s="23">
        <f>+Y13-Y14</f>
        <v>0</v>
      </c>
    </row>
    <row r="16" spans="1:50" x14ac:dyDescent="0.25">
      <c r="A16" s="39"/>
      <c r="B16" s="38"/>
      <c r="C16" s="27"/>
      <c r="D16" s="38"/>
      <c r="E16" s="38"/>
      <c r="F16" s="38"/>
      <c r="G16" s="38"/>
      <c r="H16" s="38"/>
      <c r="I16" s="28"/>
      <c r="J16" s="28"/>
      <c r="K16" s="28"/>
      <c r="L16" s="28"/>
      <c r="M16" s="28"/>
      <c r="N16" s="31">
        <f>SUM(I16:M16)</f>
        <v>0</v>
      </c>
      <c r="O16" s="32"/>
      <c r="P16" s="49"/>
      <c r="Q16" s="49"/>
      <c r="R16" s="49"/>
      <c r="S16" s="49"/>
      <c r="T16" s="33"/>
      <c r="U16" s="33"/>
      <c r="V16" s="33"/>
      <c r="W16" s="33"/>
      <c r="X16" s="31">
        <f>+N16-O16</f>
        <v>0</v>
      </c>
      <c r="Y16" s="34">
        <f>+X16*0.05</f>
        <v>0</v>
      </c>
      <c r="Z16" s="31">
        <f>+X16-T16-W16</f>
        <v>0</v>
      </c>
      <c r="AA16" s="35">
        <f>IF(X16&lt;3000,X16*0.1,0)</f>
        <v>0</v>
      </c>
      <c r="AB16" s="34">
        <v>0</v>
      </c>
      <c r="AC16" s="31">
        <f>+X16+AA16+AB16</f>
        <v>0</v>
      </c>
    </row>
    <row r="17" spans="1:29" x14ac:dyDescent="0.25">
      <c r="A17" s="39"/>
      <c r="B17" s="27"/>
      <c r="C17" s="27"/>
      <c r="D17" s="27"/>
      <c r="E17" s="27"/>
      <c r="F17" s="27"/>
      <c r="G17" s="27"/>
      <c r="H17" s="27"/>
      <c r="I17" s="29"/>
      <c r="J17" s="29"/>
      <c r="K17" s="29"/>
      <c r="L17" s="29"/>
      <c r="M17" s="29"/>
      <c r="N17" s="31">
        <f>SUM(I17:M17)</f>
        <v>0</v>
      </c>
      <c r="O17" s="32"/>
      <c r="P17" s="49"/>
      <c r="Q17" s="49"/>
      <c r="R17" s="49"/>
      <c r="S17" s="49"/>
      <c r="T17" s="33"/>
      <c r="U17" s="33"/>
      <c r="V17" s="33"/>
      <c r="W17" s="33"/>
      <c r="X17" s="31">
        <f>+N17-O17</f>
        <v>0</v>
      </c>
      <c r="Y17" s="34">
        <f>+X17*0.05</f>
        <v>0</v>
      </c>
      <c r="Z17" s="31">
        <f>+X17-T17-W17</f>
        <v>0</v>
      </c>
      <c r="AA17" s="35">
        <f>IF(X17&lt;3000,X17*0.1,0)</f>
        <v>0</v>
      </c>
      <c r="AB17" s="34">
        <v>0</v>
      </c>
      <c r="AC17" s="31">
        <f>+X17+AA17+AB17</f>
        <v>0</v>
      </c>
    </row>
    <row r="18" spans="1:29" x14ac:dyDescent="0.25">
      <c r="AC18" s="24">
        <f>SUM(AC16:AC17)</f>
        <v>0</v>
      </c>
    </row>
    <row r="19" spans="1:29" x14ac:dyDescent="0.25">
      <c r="B19" s="46"/>
      <c r="C19" s="46"/>
      <c r="AC19" s="24">
        <f>+AC18*0.16</f>
        <v>0</v>
      </c>
    </row>
    <row r="20" spans="1:29" x14ac:dyDescent="0.25">
      <c r="B20" s="46"/>
      <c r="C20" s="46"/>
      <c r="AC20" s="24">
        <f>+AC18+AC19</f>
        <v>0</v>
      </c>
    </row>
    <row r="21" spans="1:29" x14ac:dyDescent="0.25">
      <c r="B21" s="46"/>
      <c r="C21" s="46"/>
    </row>
    <row r="22" spans="1:29" x14ac:dyDescent="0.25">
      <c r="B22" s="46"/>
      <c r="C22" s="46"/>
      <c r="AC22" s="24">
        <f>+AC15+AC20</f>
        <v>0</v>
      </c>
    </row>
    <row r="29" spans="1:29" x14ac:dyDescent="0.25">
      <c r="B29" s="23"/>
    </row>
    <row r="30" spans="1:29" x14ac:dyDescent="0.25">
      <c r="B30" s="23"/>
    </row>
    <row r="31" spans="1:29" x14ac:dyDescent="0.25">
      <c r="B31" s="23"/>
    </row>
    <row r="32" spans="1:29" x14ac:dyDescent="0.25">
      <c r="B32" s="23"/>
    </row>
    <row r="33" spans="2:2" x14ac:dyDescent="0.25">
      <c r="B33" s="23"/>
    </row>
    <row r="34" spans="2:2" x14ac:dyDescent="0.25">
      <c r="B34" s="23"/>
    </row>
  </sheetData>
  <sheetProtection selectLockedCells="1" selectUnlockedCells="1"/>
  <autoFilter ref="A6:AX6">
    <sortState ref="A8:AX82">
      <sortCondition ref="B6"/>
    </sortState>
  </autoFilter>
  <mergeCells count="23">
    <mergeCell ref="A15:B15"/>
    <mergeCell ref="W5:W6"/>
    <mergeCell ref="Z5:Z6"/>
    <mergeCell ref="K5:K6"/>
    <mergeCell ref="M5:M6"/>
    <mergeCell ref="F5:F6"/>
    <mergeCell ref="U5:U6"/>
    <mergeCell ref="V5:V6"/>
    <mergeCell ref="A5:A6"/>
    <mergeCell ref="C5:C6"/>
    <mergeCell ref="AC5:AC6"/>
    <mergeCell ref="B5:B6"/>
    <mergeCell ref="D5:D6"/>
    <mergeCell ref="N5:N6"/>
    <mergeCell ref="O5:O6"/>
    <mergeCell ref="X5:X6"/>
    <mergeCell ref="T5:T6"/>
    <mergeCell ref="AA5:AA6"/>
    <mergeCell ref="Y5:Y6"/>
    <mergeCell ref="AB5:AB6"/>
    <mergeCell ref="L5:L6"/>
    <mergeCell ref="E5:E6"/>
    <mergeCell ref="I5:I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9"/>
  <sheetViews>
    <sheetView workbookViewId="0">
      <selection activeCell="B6" sqref="B6"/>
    </sheetView>
  </sheetViews>
  <sheetFormatPr baseColWidth="10" defaultColWidth="11.5703125" defaultRowHeight="12.75" x14ac:dyDescent="0.2"/>
  <cols>
    <col min="1" max="1" width="35" customWidth="1"/>
  </cols>
  <sheetData>
    <row r="6" spans="1:3" x14ac:dyDescent="0.2">
      <c r="A6" t="s">
        <v>44</v>
      </c>
    </row>
    <row r="7" spans="1:3" x14ac:dyDescent="0.2">
      <c r="B7" t="s">
        <v>43</v>
      </c>
      <c r="C7" t="s">
        <v>42</v>
      </c>
    </row>
    <row r="8" spans="1:3" x14ac:dyDescent="0.2">
      <c r="A8" t="s">
        <v>40</v>
      </c>
      <c r="B8" s="4">
        <v>14667.23</v>
      </c>
      <c r="C8" s="4">
        <f>+B8/24</f>
        <v>611.13458333333335</v>
      </c>
    </row>
    <row r="9" spans="1:3" x14ac:dyDescent="0.2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 x14ac:dyDescent="0.2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 x14ac:dyDescent="0.3">
      <c r="A1" s="1" t="s">
        <v>22</v>
      </c>
      <c r="B1" s="1"/>
    </row>
    <row r="2" spans="1:7" ht="18" x14ac:dyDescent="0.25">
      <c r="A2" s="2" t="s">
        <v>23</v>
      </c>
      <c r="B2" s="2"/>
    </row>
    <row r="3" spans="1:7" ht="15" x14ac:dyDescent="0.2">
      <c r="A3" s="3" t="s">
        <v>45</v>
      </c>
      <c r="B3" s="3"/>
    </row>
    <row r="5" spans="1:7" x14ac:dyDescent="0.2">
      <c r="C5" s="4">
        <v>73.400000000000006</v>
      </c>
      <c r="D5" s="11" t="s">
        <v>51</v>
      </c>
    </row>
    <row r="6" spans="1:7" ht="15" x14ac:dyDescent="0.2">
      <c r="A6" s="5" t="s">
        <v>5</v>
      </c>
      <c r="B6" s="5" t="s">
        <v>48</v>
      </c>
      <c r="C6" s="6" t="s">
        <v>46</v>
      </c>
      <c r="G6" s="4">
        <v>316.81</v>
      </c>
    </row>
    <row r="7" spans="1:7" ht="15" x14ac:dyDescent="0.2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 x14ac:dyDescent="0.2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 x14ac:dyDescent="0.2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 x14ac:dyDescent="0.2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 x14ac:dyDescent="0.2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 x14ac:dyDescent="0.2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 x14ac:dyDescent="0.2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 x14ac:dyDescent="0.2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 x14ac:dyDescent="0.2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 x14ac:dyDescent="0.2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 x14ac:dyDescent="0.2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 x14ac:dyDescent="0.2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 x14ac:dyDescent="0.2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 x14ac:dyDescent="0.2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 x14ac:dyDescent="0.2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 x14ac:dyDescent="0.2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 x14ac:dyDescent="0.2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 x14ac:dyDescent="0.2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 x14ac:dyDescent="0.2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 x14ac:dyDescent="0.2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 x14ac:dyDescent="0.2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contabilidad qm</cp:lastModifiedBy>
  <cp:lastPrinted>2016-02-12T20:59:22Z</cp:lastPrinted>
  <dcterms:created xsi:type="dcterms:W3CDTF">2015-07-23T15:19:36Z</dcterms:created>
  <dcterms:modified xsi:type="dcterms:W3CDTF">2016-02-18T16:44:43Z</dcterms:modified>
</cp:coreProperties>
</file>