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445"/>
  </bookViews>
  <sheets>
    <sheet name="FACTURA" sheetId="1" r:id="rId1"/>
    <sheet name="C&amp;A" sheetId="3" r:id="rId2"/>
    <sheet name="SINDICATO" sheetId="4" r:id="rId3"/>
    <sheet name="Hoja2" sheetId="2" r:id="rId4"/>
  </sheets>
  <calcPr calcId="144525"/>
</workbook>
</file>

<file path=xl/calcChain.xml><?xml version="1.0" encoding="utf-8"?>
<calcChain xmlns="http://schemas.openxmlformats.org/spreadsheetml/2006/main">
  <c r="H13" i="1" l="1"/>
  <c r="AS14" i="1" l="1"/>
  <c r="AS15" i="1"/>
  <c r="AS16" i="1"/>
  <c r="AS13" i="1"/>
  <c r="D16" i="1" l="1"/>
  <c r="C16" i="1" l="1"/>
  <c r="F20" i="1" l="1"/>
  <c r="I13" i="1" l="1"/>
  <c r="L9" i="4"/>
  <c r="L10" i="4" s="1"/>
  <c r="L11" i="4" s="1"/>
  <c r="I14" i="4" l="1"/>
  <c r="I15" i="4"/>
  <c r="E20" i="4"/>
  <c r="F20" i="4"/>
  <c r="G20" i="4"/>
  <c r="E13" i="4"/>
  <c r="I14" i="1"/>
  <c r="I15" i="1"/>
  <c r="I16" i="1"/>
  <c r="I20" i="1" l="1"/>
  <c r="E20" i="1"/>
  <c r="C20" i="1"/>
  <c r="D14" i="1"/>
  <c r="G14" i="1" s="1"/>
  <c r="D15" i="1"/>
  <c r="G15" i="1" s="1"/>
  <c r="G16" i="1"/>
  <c r="D13" i="1"/>
  <c r="G13" i="1" s="1"/>
  <c r="D20" i="3"/>
  <c r="E20" i="3"/>
  <c r="F20" i="3"/>
  <c r="G20" i="3"/>
  <c r="H20" i="3"/>
  <c r="I20" i="3"/>
  <c r="J20" i="3"/>
  <c r="C20" i="3"/>
  <c r="H13" i="4" l="1"/>
  <c r="J13" i="1"/>
  <c r="C15" i="4"/>
  <c r="D15" i="4" s="1"/>
  <c r="J15" i="4" s="1"/>
  <c r="H15" i="1"/>
  <c r="J15" i="1" s="1"/>
  <c r="K15" i="1" s="1"/>
  <c r="L15" i="1" s="1"/>
  <c r="H16" i="4"/>
  <c r="I16" i="4" s="1"/>
  <c r="H16" i="1"/>
  <c r="J16" i="1" s="1"/>
  <c r="K16" i="1" s="1"/>
  <c r="L16" i="1" s="1"/>
  <c r="C16" i="4"/>
  <c r="D16" i="4" s="1"/>
  <c r="C14" i="4"/>
  <c r="D14" i="4" s="1"/>
  <c r="J14" i="4" s="1"/>
  <c r="H14" i="1"/>
  <c r="J14" i="1" s="1"/>
  <c r="K14" i="1" s="1"/>
  <c r="L14" i="1" s="1"/>
  <c r="D20" i="1"/>
  <c r="G20" i="1"/>
  <c r="C13" i="4"/>
  <c r="J16" i="4" l="1"/>
  <c r="J20" i="1"/>
  <c r="K13" i="1"/>
  <c r="K20" i="1" s="1"/>
  <c r="H20" i="1"/>
  <c r="D13" i="4"/>
  <c r="C20" i="4"/>
  <c r="H20" i="4"/>
  <c r="I13" i="4"/>
  <c r="I20" i="4" s="1"/>
  <c r="L13" i="1" l="1"/>
  <c r="L20" i="1" s="1"/>
  <c r="J13" i="4"/>
  <c r="D20" i="4"/>
  <c r="J20" i="4" l="1"/>
</calcChain>
</file>

<file path=xl/comments1.xml><?xml version="1.0" encoding="utf-8"?>
<comments xmlns="http://schemas.openxmlformats.org/spreadsheetml/2006/main">
  <authors>
    <author>contabilidad qm</author>
  </authors>
  <commentList>
    <comment ref="E14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INFONAVIT</t>
        </r>
      </text>
    </comment>
  </commentList>
</comments>
</file>

<file path=xl/sharedStrings.xml><?xml version="1.0" encoding="utf-8"?>
<sst xmlns="http://schemas.openxmlformats.org/spreadsheetml/2006/main" count="252" uniqueCount="104">
  <si>
    <t>CONTPAQ i</t>
  </si>
  <si>
    <t xml:space="preserve">      NÓMINAS</t>
  </si>
  <si>
    <t>07 CONSULTORES &amp; ASESORES INTEGRALES SC</t>
  </si>
  <si>
    <t>Lista de Raya (forma tabular)</t>
  </si>
  <si>
    <t>Periodo 1 al 1 Quincenal del 01/01/2016 al 15/01/2016</t>
  </si>
  <si>
    <t>Reg Pat IMSS: 00000000000,E2375841103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</si>
  <si>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</si>
  <si>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</si>
  <si>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</si>
  <si>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</si>
  <si>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</si>
  <si>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</si>
  <si>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</si>
  <si>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</si>
  <si>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</si>
  <si>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</si>
  <si>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</si>
  <si>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E2375841103</t>
  </si>
  <si>
    <t>GP02</t>
  </si>
  <si>
    <t>Gaona Perez Luis Ricardo</t>
  </si>
  <si>
    <t>GV02</t>
  </si>
  <si>
    <t>Gomez Valencia Evelia</t>
  </si>
  <si>
    <t>RGJ01</t>
  </si>
  <si>
    <t>Rodriguez Garcia  Joaquin</t>
  </si>
  <si>
    <t>VM00</t>
  </si>
  <si>
    <t>Vargas Mendoza Maria De Los Angeles</t>
  </si>
  <si>
    <t xml:space="preserve">  =============</t>
  </si>
  <si>
    <t>Total Gral.</t>
  </si>
  <si>
    <t xml:space="preserve"> </t>
  </si>
  <si>
    <t>Q0-01/2016</t>
  </si>
  <si>
    <t>/16 12:25</t>
  </si>
  <si>
    <t xml:space="preserve">            P</t>
  </si>
  <si>
    <t>AG. 1</t>
  </si>
  <si>
    <t xml:space="preserve">               R ALLY CHAMPION S.A 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</si>
  <si>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</si>
  <si>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</si>
  <si>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</si>
  <si>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</si>
  <si>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</si>
  <si>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</si>
  <si>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</si>
  <si>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</si>
  <si>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</si>
  <si>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</si>
  <si>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</si>
  <si>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</si>
  <si>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</si>
  <si>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</si>
  <si>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</si>
  <si>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</si>
  <si>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</si>
  <si>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</si>
  <si>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</si>
  <si>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</si>
  <si>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</si>
  <si>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</si>
  <si>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</si>
  <si>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</si>
  <si>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</si>
  <si>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</si>
  <si>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</si>
  <si>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</si>
  <si>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</si>
  <si>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</si>
  <si>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</si>
  <si>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</si>
  <si>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</si>
  <si>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</si>
  <si>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</si>
  <si>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</si>
  <si>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</si>
  <si>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</si>
  <si>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</si>
  <si>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</si>
  <si>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</si>
  <si>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</si>
  <si>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</si>
  <si>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</si>
  <si>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</si>
  <si>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</si>
  <si>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</si>
  <si>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</si>
  <si>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</si>
  <si>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GAONA PEREZ LUIS RIC</t>
  </si>
  <si>
    <t xml:space="preserve"> AUX. ADMINISTRATIVO</t>
  </si>
  <si>
    <t>GOMEZ VALENCIA EVELI</t>
  </si>
  <si>
    <t xml:space="preserve"> AUXILIAR CONTABLE</t>
  </si>
  <si>
    <t>RODRIGUEZ GARCIA JOA</t>
  </si>
  <si>
    <t xml:space="preserve"> JEFE DE POSTVENTA</t>
  </si>
  <si>
    <t>VARGAS MENDOZA MARIA</t>
  </si>
  <si>
    <t xml:space="preserve"> INTENDENCIA</t>
  </si>
  <si>
    <t>IVA</t>
  </si>
  <si>
    <t>CLAUSULA 23</t>
  </si>
  <si>
    <t>SUBSIDIO ACREDITABLE</t>
  </si>
  <si>
    <t>COMISION</t>
  </si>
  <si>
    <t>2% S/N</t>
  </si>
  <si>
    <t xml:space="preserve">SUBTOTAL </t>
  </si>
  <si>
    <t xml:space="preserve">TOTAL FACTURA </t>
  </si>
  <si>
    <t>VSM</t>
  </si>
  <si>
    <t>INFONAVIT</t>
  </si>
  <si>
    <t>SVG</t>
  </si>
  <si>
    <t>DIFERENCIA EN PAGO</t>
  </si>
  <si>
    <t>SINDICATO</t>
  </si>
  <si>
    <t>CONSULTORES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</si>
</sst>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49" fontId="13" fillId="0" borderId="0" xfId="0" applyNumberFormat="1" applyFont="1" applyAlignment="1">
      <alignment horizontal="left"/>
    </xf>
    <xf numFmtId="164" fontId="13" fillId="0" borderId="0" xfId="0" applyNumberFormat="1" applyFont="1"/>
    <xf numFmtId="165" fontId="0" fillId="0" borderId="0" xfId="0" applyNumberFormat="1"/>
    <xf numFmtId="43" fontId="0" fillId="0" borderId="0" xfId="1" applyFont="1"/>
    <xf numFmtId="43" fontId="2" fillId="0" borderId="0" xfId="1" applyFont="1"/>
    <xf numFmtId="43" fontId="12" fillId="0" borderId="0" xfId="1" applyFont="1"/>
    <xf numFmtId="43" fontId="2" fillId="0" borderId="0" xfId="1" applyFont="1" applyAlignment="1">
      <alignment horizontal="right"/>
    </xf>
    <xf numFmtId="43" fontId="13" fillId="0" borderId="0" xfId="1" applyFont="1"/>
    <xf numFmtId="43" fontId="1" fillId="0" borderId="0" xfId="1" applyFont="1"/>
    <xf numFmtId="43" fontId="2" fillId="0" borderId="0" xfId="1" applyFont="1" applyAlignment="1">
      <alignment horizontal="center"/>
    </xf>
    <xf numFmtId="43" fontId="2" fillId="0" borderId="0" xfId="0" applyNumberFormat="1" applyFont="1"/>
    <xf numFmtId="0" fontId="0" fillId="0" borderId="0" xfId="0" applyAlignment="1"/>
    <xf numFmtId="0" fontId="17" fillId="3" borderId="0" xfId="0" applyFont="1" applyFill="1" applyAlignment="1">
      <alignment horizontal="center" wrapText="1"/>
    </xf>
    <xf numFmtId="43" fontId="2" fillId="0" borderId="0" xfId="1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8"/>
  <sheetViews>
    <sheetView tabSelected="1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H30" sqref="H30"/>
    </sheetView>
  </sheetViews>
  <sheetFormatPr baseColWidth="10" defaultRowHeight="11.25" x14ac:dyDescent="0.2"/>
  <cols>
    <col min="1" max="1" width="12.28515625" style="3" customWidth="1"/>
    <col min="2" max="2" width="28.7109375" style="2" customWidth="1"/>
    <col min="3" max="3" width="13" style="2" bestFit="1" customWidth="1"/>
    <col min="4" max="6" width="13" style="2" customWidth="1"/>
    <col min="7" max="7" width="13.5703125" style="2" bestFit="1" customWidth="1"/>
    <col min="8" max="12" width="13" style="2" bestFit="1" customWidth="1"/>
    <col min="13" max="13" width="0" style="2" hidden="1" customWidth="1"/>
    <col min="14" max="14" width="24.5703125" style="2" hidden="1" customWidth="1"/>
    <col min="15" max="42" width="0" style="2" hidden="1" customWidth="1"/>
    <col min="43" max="43" width="12.85546875" style="26" customWidth="1"/>
    <col min="44" max="44" width="11.42578125" style="2"/>
    <col min="45" max="45" width="13.28515625" style="2" customWidth="1"/>
    <col min="46" max="16384" width="11.42578125" style="2"/>
  </cols>
  <sheetData>
    <row r="1" spans="1:46" ht="18" customHeight="1" x14ac:dyDescent="0.25">
      <c r="A1" s="4" t="s">
        <v>0</v>
      </c>
      <c r="B1" s="36" t="s">
        <v>28</v>
      </c>
      <c r="C1" s="37"/>
      <c r="D1" s="21"/>
      <c r="E1" s="21"/>
      <c r="F1" s="33"/>
    </row>
    <row r="2" spans="1:46" ht="24.95" customHeight="1" x14ac:dyDescent="0.2">
      <c r="A2" s="5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38" t="s">
        <v>3</v>
      </c>
      <c r="C3" s="37"/>
      <c r="D3" s="21"/>
      <c r="E3" s="21"/>
      <c r="F3" s="33"/>
    </row>
    <row r="4" spans="1:46" ht="15" x14ac:dyDescent="0.25">
      <c r="B4" s="20" t="s">
        <v>4</v>
      </c>
      <c r="C4" s="21"/>
      <c r="D4" s="21"/>
      <c r="E4" s="21"/>
      <c r="F4" s="33"/>
    </row>
    <row r="5" spans="1:46" x14ac:dyDescent="0.2">
      <c r="B5" s="7" t="s">
        <v>5</v>
      </c>
    </row>
    <row r="6" spans="1:46" x14ac:dyDescent="0.2">
      <c r="B6" s="7" t="s">
        <v>6</v>
      </c>
    </row>
    <row r="8" spans="1:46" s="6" customFormat="1" ht="23.25" thickBot="1" x14ac:dyDescent="0.25">
      <c r="A8" s="9" t="s">
        <v>7</v>
      </c>
      <c r="B8" s="10" t="s">
        <v>8</v>
      </c>
      <c r="C8" s="10" t="s">
        <v>9</v>
      </c>
      <c r="D8" s="10" t="s">
        <v>93</v>
      </c>
      <c r="E8" s="10" t="s">
        <v>100</v>
      </c>
      <c r="F8" s="10" t="s">
        <v>99</v>
      </c>
      <c r="G8" s="11" t="s">
        <v>10</v>
      </c>
      <c r="H8" s="10" t="s">
        <v>94</v>
      </c>
      <c r="I8" s="10" t="s">
        <v>95</v>
      </c>
      <c r="J8" s="10" t="s">
        <v>96</v>
      </c>
      <c r="K8" s="10" t="s">
        <v>91</v>
      </c>
      <c r="L8" s="12" t="s">
        <v>97</v>
      </c>
      <c r="AQ8" s="35" t="s">
        <v>103</v>
      </c>
      <c r="AR8" s="6" t="s">
        <v>102</v>
      </c>
      <c r="AS8" s="34" t="s">
        <v>101</v>
      </c>
    </row>
    <row r="9" spans="1:46" ht="12" thickTop="1" x14ac:dyDescent="0.2"/>
    <row r="11" spans="1:46" x14ac:dyDescent="0.2">
      <c r="A11" s="13" t="s">
        <v>17</v>
      </c>
    </row>
    <row r="12" spans="1:46" ht="15" x14ac:dyDescent="0.25">
      <c r="M12" t="s">
        <v>56</v>
      </c>
      <c r="N12" t="s">
        <v>57</v>
      </c>
      <c r="O12" t="s">
        <v>58</v>
      </c>
      <c r="P12" t="s">
        <v>59</v>
      </c>
      <c r="Q12" t="s">
        <v>60</v>
      </c>
      <c r="R12" t="s">
        <v>61</v>
      </c>
      <c r="S12" t="s">
        <v>62</v>
      </c>
      <c r="T12" t="s">
        <v>63</v>
      </c>
      <c r="U12" t="s">
        <v>64</v>
      </c>
      <c r="V12" t="s">
        <v>65</v>
      </c>
      <c r="W12" t="s">
        <v>66</v>
      </c>
      <c r="X12" t="s">
        <v>67</v>
      </c>
      <c r="Y12" t="s">
        <v>68</v>
      </c>
      <c r="Z12" t="s">
        <v>69</v>
      </c>
      <c r="AA12" t="s">
        <v>70</v>
      </c>
      <c r="AB12" t="s">
        <v>71</v>
      </c>
      <c r="AC12" t="s">
        <v>72</v>
      </c>
      <c r="AD12" t="s">
        <v>73</v>
      </c>
      <c r="AE12" t="s">
        <v>74</v>
      </c>
      <c r="AF12" t="s">
        <v>75</v>
      </c>
      <c r="AG12" t="s">
        <v>76</v>
      </c>
      <c r="AH12" t="s">
        <v>77</v>
      </c>
      <c r="AI12" t="s">
        <v>78</v>
      </c>
      <c r="AJ12" t="s">
        <v>79</v>
      </c>
      <c r="AK12" t="s">
        <v>80</v>
      </c>
      <c r="AL12" t="s">
        <v>81</v>
      </c>
      <c r="AM12" t="s">
        <v>82</v>
      </c>
    </row>
    <row r="13" spans="1:46" ht="15" x14ac:dyDescent="0.25">
      <c r="A13" s="3" t="s">
        <v>18</v>
      </c>
      <c r="B13" s="2" t="s">
        <v>19</v>
      </c>
      <c r="C13" s="25">
        <v>4700</v>
      </c>
      <c r="D13" s="25">
        <f>+X13</f>
        <v>0</v>
      </c>
      <c r="E13" s="25"/>
      <c r="F13" s="25"/>
      <c r="G13" s="26">
        <f>SUM(C13:E13)</f>
        <v>4700</v>
      </c>
      <c r="H13" s="27">
        <f>IF(G13&lt;=4000,G13*0.1,0)</f>
        <v>0</v>
      </c>
      <c r="I13" s="26">
        <f>+'C&amp;A'!D13*0.02</f>
        <v>21.911999999999999</v>
      </c>
      <c r="J13" s="26">
        <f>+G13+H13+I13</f>
        <v>4721.9120000000003</v>
      </c>
      <c r="K13" s="27">
        <f>+J13*0.16</f>
        <v>755.50592000000006</v>
      </c>
      <c r="L13" s="26">
        <f>+J13+K13</f>
        <v>5477.4179199999999</v>
      </c>
      <c r="M13" t="s">
        <v>18</v>
      </c>
      <c r="N13" t="s">
        <v>83</v>
      </c>
      <c r="O13" t="s">
        <v>84</v>
      </c>
      <c r="P13">
        <v>1095.5999999999999</v>
      </c>
      <c r="Q13">
        <v>141.63999999999999</v>
      </c>
      <c r="R13">
        <v>0</v>
      </c>
      <c r="S13">
        <v>0</v>
      </c>
      <c r="T13">
        <v>4700</v>
      </c>
      <c r="U13">
        <v>0</v>
      </c>
      <c r="V13">
        <v>0</v>
      </c>
      <c r="W13">
        <v>4700</v>
      </c>
      <c r="X13">
        <v>0</v>
      </c>
      <c r="Y13">
        <v>4700</v>
      </c>
      <c r="Z13">
        <v>0</v>
      </c>
      <c r="AA13">
        <v>0</v>
      </c>
      <c r="AB13">
        <v>223.04</v>
      </c>
      <c r="AC13">
        <v>0</v>
      </c>
      <c r="AD13">
        <v>0</v>
      </c>
      <c r="AE13">
        <v>0</v>
      </c>
      <c r="AF13">
        <v>223.04</v>
      </c>
      <c r="AG13">
        <v>4476.96</v>
      </c>
      <c r="AH13">
        <v>0</v>
      </c>
      <c r="AI13">
        <v>447.7</v>
      </c>
      <c r="AJ13">
        <v>4476.96</v>
      </c>
      <c r="AK13">
        <v>24.74</v>
      </c>
      <c r="AL13">
        <v>0</v>
      </c>
      <c r="AM13">
        <v>4949.3999999999996</v>
      </c>
      <c r="AQ13" s="26">
        <v>1237.2</v>
      </c>
      <c r="AR13" s="2">
        <v>2992.8</v>
      </c>
      <c r="AS13" s="32">
        <f>+AQ13+AR13-G13</f>
        <v>-470</v>
      </c>
      <c r="AT13" s="32"/>
    </row>
    <row r="14" spans="1:46" ht="15" x14ac:dyDescent="0.25">
      <c r="A14" s="3" t="s">
        <v>20</v>
      </c>
      <c r="B14" s="2" t="s">
        <v>21</v>
      </c>
      <c r="C14" s="25">
        <v>4000</v>
      </c>
      <c r="D14" s="25">
        <f t="shared" ref="D14:D15" si="0">+X14</f>
        <v>0</v>
      </c>
      <c r="E14" s="25"/>
      <c r="F14" s="25">
        <v>-1414.96</v>
      </c>
      <c r="G14" s="26">
        <f>SUM(C14:E14)</f>
        <v>4000</v>
      </c>
      <c r="H14" s="27">
        <f t="shared" ref="H14:H16" si="1">IF(G14&lt;=4000,G14*0.1,0)</f>
        <v>400</v>
      </c>
      <c r="I14" s="26">
        <f>+'C&amp;A'!D14*0.02</f>
        <v>21.911999999999999</v>
      </c>
      <c r="J14" s="26">
        <f t="shared" ref="J14:J16" si="2">+G14+H14+I14</f>
        <v>4421.9120000000003</v>
      </c>
      <c r="K14" s="27">
        <f t="shared" ref="K14:K16" si="3">+J14*0.16</f>
        <v>707.50592000000006</v>
      </c>
      <c r="L14" s="26">
        <f t="shared" ref="L14:L16" si="4">+J14+K14</f>
        <v>5129.4179199999999</v>
      </c>
      <c r="M14" t="s">
        <v>20</v>
      </c>
      <c r="N14" t="s">
        <v>85</v>
      </c>
      <c r="O14" t="s">
        <v>86</v>
      </c>
      <c r="P14">
        <v>1095.5999999999999</v>
      </c>
      <c r="Q14">
        <v>141.63999999999999</v>
      </c>
      <c r="R14">
        <v>0</v>
      </c>
      <c r="S14">
        <v>0</v>
      </c>
      <c r="T14">
        <v>4000</v>
      </c>
      <c r="U14">
        <v>0</v>
      </c>
      <c r="V14">
        <v>0</v>
      </c>
      <c r="W14">
        <v>4000</v>
      </c>
      <c r="X14">
        <v>0</v>
      </c>
      <c r="Y14">
        <v>4000</v>
      </c>
      <c r="Z14">
        <v>0</v>
      </c>
      <c r="AA14">
        <v>0</v>
      </c>
      <c r="AB14">
        <v>0</v>
      </c>
      <c r="AC14">
        <v>0</v>
      </c>
      <c r="AD14" s="25">
        <v>1414.96</v>
      </c>
      <c r="AE14">
        <v>0</v>
      </c>
      <c r="AF14">
        <v>1414.96</v>
      </c>
      <c r="AG14">
        <v>2585.04</v>
      </c>
      <c r="AH14">
        <v>0</v>
      </c>
      <c r="AI14">
        <v>258.5</v>
      </c>
      <c r="AJ14">
        <v>2585.04</v>
      </c>
      <c r="AK14">
        <v>24.74</v>
      </c>
      <c r="AL14">
        <v>0</v>
      </c>
      <c r="AM14">
        <v>4283.24</v>
      </c>
      <c r="AQ14" s="26">
        <v>1237.2</v>
      </c>
      <c r="AR14" s="2">
        <v>1304.68</v>
      </c>
      <c r="AS14" s="32">
        <f t="shared" ref="AS14:AS16" si="5">+AQ14+AR14-G14</f>
        <v>-1458.12</v>
      </c>
      <c r="AT14" s="32"/>
    </row>
    <row r="15" spans="1:46" ht="15" x14ac:dyDescent="0.25">
      <c r="A15" s="3" t="s">
        <v>22</v>
      </c>
      <c r="B15" s="2" t="s">
        <v>23</v>
      </c>
      <c r="C15" s="25">
        <v>4000</v>
      </c>
      <c r="D15" s="25">
        <f t="shared" si="0"/>
        <v>0</v>
      </c>
      <c r="E15" s="25"/>
      <c r="F15" s="25">
        <v>0</v>
      </c>
      <c r="G15" s="26">
        <f>SUM(C15:E15)</f>
        <v>4000</v>
      </c>
      <c r="H15" s="27">
        <f t="shared" si="1"/>
        <v>400</v>
      </c>
      <c r="I15" s="26">
        <f>+'C&amp;A'!D15*0.02</f>
        <v>21.911999999999999</v>
      </c>
      <c r="J15" s="26">
        <f t="shared" si="2"/>
        <v>4421.9120000000003</v>
      </c>
      <c r="K15" s="27">
        <f t="shared" si="3"/>
        <v>707.50592000000006</v>
      </c>
      <c r="L15" s="26">
        <f t="shared" si="4"/>
        <v>5129.4179199999999</v>
      </c>
      <c r="M15" t="s">
        <v>22</v>
      </c>
      <c r="N15" t="s">
        <v>87</v>
      </c>
      <c r="O15" t="s">
        <v>88</v>
      </c>
      <c r="P15">
        <v>1095.5999999999999</v>
      </c>
      <c r="Q15">
        <v>141.63999999999999</v>
      </c>
      <c r="R15">
        <v>0</v>
      </c>
      <c r="S15">
        <v>0</v>
      </c>
      <c r="T15">
        <v>4000</v>
      </c>
      <c r="U15">
        <v>9538.76</v>
      </c>
      <c r="V15">
        <v>0</v>
      </c>
      <c r="W15">
        <v>13538.76</v>
      </c>
      <c r="X15">
        <v>0</v>
      </c>
      <c r="Y15">
        <v>13538.76</v>
      </c>
      <c r="Z15">
        <v>0</v>
      </c>
      <c r="AA15">
        <v>0</v>
      </c>
      <c r="AB15">
        <v>45.13</v>
      </c>
      <c r="AC15">
        <v>0</v>
      </c>
      <c r="AD15">
        <v>0</v>
      </c>
      <c r="AE15">
        <v>0</v>
      </c>
      <c r="AF15">
        <v>45.13</v>
      </c>
      <c r="AG15">
        <v>13493.63</v>
      </c>
      <c r="AH15">
        <v>1349.36</v>
      </c>
      <c r="AI15">
        <v>0</v>
      </c>
      <c r="AJ15">
        <v>12144.27</v>
      </c>
      <c r="AK15">
        <v>24.74</v>
      </c>
      <c r="AL15">
        <v>0</v>
      </c>
      <c r="AM15">
        <v>13518.37</v>
      </c>
      <c r="AQ15" s="26">
        <v>1237.2</v>
      </c>
      <c r="AR15" s="2">
        <v>2762.8</v>
      </c>
      <c r="AS15" s="32">
        <f t="shared" si="5"/>
        <v>0</v>
      </c>
      <c r="AT15" s="32"/>
    </row>
    <row r="16" spans="1:46" ht="15" x14ac:dyDescent="0.25">
      <c r="A16" s="3" t="s">
        <v>24</v>
      </c>
      <c r="B16" s="2" t="s">
        <v>25</v>
      </c>
      <c r="C16" s="25">
        <f>1800+715</f>
        <v>2515</v>
      </c>
      <c r="D16" s="25">
        <f>211.5+400</f>
        <v>611.5</v>
      </c>
      <c r="E16" s="25"/>
      <c r="F16" s="25">
        <v>0</v>
      </c>
      <c r="G16" s="26">
        <f t="shared" ref="G16" si="6">SUM(C16:E16)</f>
        <v>3126.5</v>
      </c>
      <c r="H16" s="27">
        <f t="shared" si="1"/>
        <v>312.65000000000003</v>
      </c>
      <c r="I16" s="26">
        <f>+'C&amp;A'!D16*0.02</f>
        <v>21.911999999999999</v>
      </c>
      <c r="J16" s="26">
        <f t="shared" si="2"/>
        <v>3461.0619999999999</v>
      </c>
      <c r="K16" s="27">
        <f t="shared" si="3"/>
        <v>553.76991999999996</v>
      </c>
      <c r="L16" s="26">
        <f t="shared" si="4"/>
        <v>4014.8319199999996</v>
      </c>
      <c r="M16" t="s">
        <v>24</v>
      </c>
      <c r="N16" t="s">
        <v>89</v>
      </c>
      <c r="O16" t="s">
        <v>90</v>
      </c>
      <c r="P16">
        <v>1095.5999999999999</v>
      </c>
      <c r="Q16">
        <v>141.63999999999999</v>
      </c>
      <c r="R16">
        <v>0</v>
      </c>
      <c r="S16">
        <v>0</v>
      </c>
      <c r="T16">
        <v>1800</v>
      </c>
      <c r="U16">
        <v>713</v>
      </c>
      <c r="V16">
        <v>0</v>
      </c>
      <c r="W16">
        <v>2513</v>
      </c>
      <c r="X16">
        <v>160.30000000000001</v>
      </c>
      <c r="Y16">
        <v>2673.3</v>
      </c>
      <c r="Z16">
        <v>0</v>
      </c>
      <c r="AA16">
        <v>0</v>
      </c>
      <c r="AB16">
        <v>295.13</v>
      </c>
      <c r="AC16">
        <v>0</v>
      </c>
      <c r="AD16">
        <v>0</v>
      </c>
      <c r="AE16">
        <v>0</v>
      </c>
      <c r="AF16">
        <v>295.13</v>
      </c>
      <c r="AG16">
        <v>2378.17</v>
      </c>
      <c r="AH16">
        <v>0</v>
      </c>
      <c r="AI16">
        <v>237.82</v>
      </c>
      <c r="AJ16">
        <v>2378.17</v>
      </c>
      <c r="AK16">
        <v>24.74</v>
      </c>
      <c r="AL16">
        <v>0</v>
      </c>
      <c r="AM16">
        <v>2640.73</v>
      </c>
      <c r="AQ16" s="26">
        <v>1237.2</v>
      </c>
      <c r="AR16" s="2">
        <v>1889.3</v>
      </c>
      <c r="AS16" s="32">
        <f t="shared" si="5"/>
        <v>0</v>
      </c>
      <c r="AT16" s="32"/>
    </row>
    <row r="17" spans="1:43" ht="15" x14ac:dyDescent="0.25">
      <c r="C17" s="26"/>
      <c r="D17" s="26"/>
      <c r="E17" s="26"/>
      <c r="F17" s="26"/>
      <c r="G17" s="26"/>
      <c r="H17" s="26"/>
      <c r="I17" s="26"/>
      <c r="J17" s="26"/>
      <c r="K17" s="26"/>
      <c r="L17" s="26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43" x14ac:dyDescent="0.2"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43" s="8" customFormat="1" x14ac:dyDescent="0.2">
      <c r="A19" s="16"/>
      <c r="C19" s="28" t="s">
        <v>26</v>
      </c>
      <c r="D19" s="28" t="s">
        <v>26</v>
      </c>
      <c r="E19" s="28" t="s">
        <v>26</v>
      </c>
      <c r="F19" s="28"/>
      <c r="G19" s="28" t="s">
        <v>26</v>
      </c>
      <c r="H19" s="28" t="s">
        <v>26</v>
      </c>
      <c r="I19" s="28" t="s">
        <v>26</v>
      </c>
      <c r="J19" s="28" t="s">
        <v>26</v>
      </c>
      <c r="K19" s="28" t="s">
        <v>26</v>
      </c>
      <c r="L19" s="28" t="s">
        <v>26</v>
      </c>
      <c r="AQ19" s="28"/>
    </row>
    <row r="20" spans="1:43" s="1" customFormat="1" ht="15" x14ac:dyDescent="0.25">
      <c r="A20" s="22" t="s">
        <v>27</v>
      </c>
      <c r="B20" s="1" t="s">
        <v>28</v>
      </c>
      <c r="C20" s="29">
        <f>SUM(C13:C19)</f>
        <v>15215</v>
      </c>
      <c r="D20" s="29">
        <f t="shared" ref="D20:L20" si="7">SUM(D13:D19)</f>
        <v>611.5</v>
      </c>
      <c r="E20" s="29">
        <f t="shared" si="7"/>
        <v>0</v>
      </c>
      <c r="F20" s="29">
        <f t="shared" si="7"/>
        <v>-1414.96</v>
      </c>
      <c r="G20" s="29">
        <f t="shared" si="7"/>
        <v>15826.5</v>
      </c>
      <c r="H20" s="29">
        <f t="shared" si="7"/>
        <v>1112.6500000000001</v>
      </c>
      <c r="I20" s="29">
        <f t="shared" si="7"/>
        <v>87.647999999999996</v>
      </c>
      <c r="J20" s="29">
        <f t="shared" si="7"/>
        <v>17026.798000000003</v>
      </c>
      <c r="K20" s="29">
        <f t="shared" si="7"/>
        <v>2724.2876800000004</v>
      </c>
      <c r="L20" s="29">
        <f t="shared" si="7"/>
        <v>19751.08568</v>
      </c>
      <c r="AQ20" s="30"/>
    </row>
    <row r="22" spans="1:43" x14ac:dyDescent="0.2">
      <c r="C22" s="2" t="s">
        <v>28</v>
      </c>
      <c r="G22" s="2" t="s">
        <v>28</v>
      </c>
      <c r="H22" s="2" t="s">
        <v>28</v>
      </c>
      <c r="I22" s="2" t="s">
        <v>28</v>
      </c>
      <c r="J22" s="2" t="s">
        <v>28</v>
      </c>
      <c r="K22" s="2" t="s">
        <v>28</v>
      </c>
      <c r="L22" s="2" t="s">
        <v>28</v>
      </c>
    </row>
    <row r="23" spans="1:43" x14ac:dyDescent="0.2">
      <c r="A23" s="3" t="s">
        <v>28</v>
      </c>
      <c r="B23" s="2" t="s">
        <v>28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8" spans="1:43" x14ac:dyDescent="0.2">
      <c r="G28" s="32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3" sqref="C13:J14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6384" width="11.42578125" style="2"/>
  </cols>
  <sheetData>
    <row r="1" spans="1:10" ht="18" customHeight="1" x14ac:dyDescent="0.25">
      <c r="A1" s="4" t="s">
        <v>0</v>
      </c>
      <c r="B1" s="36" t="s">
        <v>28</v>
      </c>
      <c r="C1" s="37"/>
    </row>
    <row r="2" spans="1:10" ht="24.95" customHeight="1" x14ac:dyDescent="0.2">
      <c r="A2" s="5" t="s">
        <v>1</v>
      </c>
      <c r="B2" s="18" t="s">
        <v>2</v>
      </c>
      <c r="C2" s="19"/>
    </row>
    <row r="3" spans="1:10" ht="15.75" x14ac:dyDescent="0.25">
      <c r="B3" s="38" t="s">
        <v>3</v>
      </c>
      <c r="C3" s="37"/>
    </row>
    <row r="4" spans="1:10" ht="15" x14ac:dyDescent="0.25">
      <c r="B4" s="20" t="s">
        <v>4</v>
      </c>
      <c r="C4" s="21"/>
    </row>
    <row r="5" spans="1:10" x14ac:dyDescent="0.2">
      <c r="B5" s="7" t="s">
        <v>5</v>
      </c>
    </row>
    <row r="6" spans="1:10" x14ac:dyDescent="0.2">
      <c r="B6" s="7" t="s">
        <v>6</v>
      </c>
    </row>
    <row r="8" spans="1:10" s="6" customFormat="1" ht="23.25" thickBot="1" x14ac:dyDescent="0.25">
      <c r="A8" s="9" t="s">
        <v>7</v>
      </c>
      <c r="B8" s="10" t="s">
        <v>8</v>
      </c>
      <c r="C8" s="10" t="s">
        <v>9</v>
      </c>
      <c r="D8" s="11" t="s">
        <v>10</v>
      </c>
      <c r="E8" s="10" t="s">
        <v>11</v>
      </c>
      <c r="F8" s="10" t="s">
        <v>12</v>
      </c>
      <c r="G8" s="10" t="s">
        <v>13</v>
      </c>
      <c r="H8" s="10" t="s">
        <v>14</v>
      </c>
      <c r="I8" s="11" t="s">
        <v>15</v>
      </c>
      <c r="J8" s="12" t="s">
        <v>16</v>
      </c>
    </row>
    <row r="9" spans="1:10" ht="12" thickTop="1" x14ac:dyDescent="0.2"/>
    <row r="11" spans="1:10" x14ac:dyDescent="0.2">
      <c r="A11" s="13" t="s">
        <v>17</v>
      </c>
    </row>
    <row r="13" spans="1:10" x14ac:dyDescent="0.2">
      <c r="A13" s="3" t="s">
        <v>18</v>
      </c>
      <c r="B13" s="2" t="s">
        <v>19</v>
      </c>
      <c r="C13" s="14">
        <v>1095.5999999999999</v>
      </c>
      <c r="D13" s="14">
        <v>1095.5999999999999</v>
      </c>
      <c r="E13" s="15">
        <v>-141.59</v>
      </c>
      <c r="F13" s="14">
        <v>0</v>
      </c>
      <c r="G13" s="14">
        <v>0</v>
      </c>
      <c r="H13" s="15">
        <v>-0.01</v>
      </c>
      <c r="I13" s="14">
        <v>-141.6</v>
      </c>
      <c r="J13" s="14">
        <v>1237.2</v>
      </c>
    </row>
    <row r="14" spans="1:10" x14ac:dyDescent="0.2">
      <c r="A14" s="3" t="s">
        <v>20</v>
      </c>
      <c r="B14" s="2" t="s">
        <v>21</v>
      </c>
      <c r="C14" s="14">
        <v>1095.5999999999999</v>
      </c>
      <c r="D14" s="14">
        <v>1095.5999999999999</v>
      </c>
      <c r="E14" s="15">
        <v>-141.59</v>
      </c>
      <c r="F14" s="14">
        <v>0</v>
      </c>
      <c r="G14" s="14">
        <v>0</v>
      </c>
      <c r="H14" s="15">
        <v>-0.01</v>
      </c>
      <c r="I14" s="14">
        <v>-141.6</v>
      </c>
      <c r="J14" s="14">
        <v>1237.2</v>
      </c>
    </row>
    <row r="15" spans="1:10" x14ac:dyDescent="0.2">
      <c r="A15" s="3" t="s">
        <v>22</v>
      </c>
      <c r="B15" s="2" t="s">
        <v>23</v>
      </c>
      <c r="C15" s="14">
        <v>1095.5999999999999</v>
      </c>
      <c r="D15" s="14">
        <v>1095.5999999999999</v>
      </c>
      <c r="E15" s="15">
        <v>-141.59</v>
      </c>
      <c r="F15" s="14">
        <v>0</v>
      </c>
      <c r="G15" s="14">
        <v>0</v>
      </c>
      <c r="H15" s="15">
        <v>-0.01</v>
      </c>
      <c r="I15" s="14">
        <v>-141.6</v>
      </c>
      <c r="J15" s="14">
        <v>1237.2</v>
      </c>
    </row>
    <row r="16" spans="1:10" x14ac:dyDescent="0.2">
      <c r="A16" s="3" t="s">
        <v>24</v>
      </c>
      <c r="B16" s="2" t="s">
        <v>25</v>
      </c>
      <c r="C16" s="14">
        <v>1095.5999999999999</v>
      </c>
      <c r="D16" s="14">
        <v>1095.5999999999999</v>
      </c>
      <c r="E16" s="15">
        <v>-141.59</v>
      </c>
      <c r="F16" s="14">
        <v>0</v>
      </c>
      <c r="G16" s="14">
        <v>0</v>
      </c>
      <c r="H16" s="15">
        <v>-0.01</v>
      </c>
      <c r="I16" s="14">
        <v>-141.6</v>
      </c>
      <c r="J16" s="14">
        <v>1237.2</v>
      </c>
    </row>
    <row r="19" spans="1:10" s="8" customFormat="1" x14ac:dyDescent="0.2">
      <c r="A19" s="16"/>
      <c r="C19" s="8" t="s">
        <v>26</v>
      </c>
      <c r="D19" s="8" t="s">
        <v>26</v>
      </c>
      <c r="E19" s="8" t="s">
        <v>26</v>
      </c>
      <c r="F19" s="8" t="s">
        <v>26</v>
      </c>
      <c r="G19" s="8" t="s">
        <v>26</v>
      </c>
      <c r="H19" s="8" t="s">
        <v>26</v>
      </c>
      <c r="I19" s="8" t="s">
        <v>26</v>
      </c>
      <c r="J19" s="8" t="s">
        <v>26</v>
      </c>
    </row>
    <row r="20" spans="1:10" s="1" customFormat="1" ht="15" x14ac:dyDescent="0.25">
      <c r="A20" s="22" t="s">
        <v>27</v>
      </c>
      <c r="B20" s="1" t="s">
        <v>28</v>
      </c>
      <c r="C20" s="23">
        <f>SUM(C13:C19)</f>
        <v>4382.3999999999996</v>
      </c>
      <c r="D20" s="23">
        <f t="shared" ref="D20:J20" si="0">SUM(D13:D19)</f>
        <v>4382.3999999999996</v>
      </c>
      <c r="E20" s="23">
        <f t="shared" si="0"/>
        <v>-566.36</v>
      </c>
      <c r="F20" s="23">
        <f t="shared" si="0"/>
        <v>0</v>
      </c>
      <c r="G20" s="23">
        <f t="shared" si="0"/>
        <v>0</v>
      </c>
      <c r="H20" s="23">
        <f t="shared" si="0"/>
        <v>-0.04</v>
      </c>
      <c r="I20" s="23">
        <f t="shared" si="0"/>
        <v>-566.4</v>
      </c>
      <c r="J20" s="23">
        <f t="shared" si="0"/>
        <v>4948.8</v>
      </c>
    </row>
    <row r="22" spans="1:10" x14ac:dyDescent="0.2">
      <c r="C22" s="2" t="s">
        <v>28</v>
      </c>
      <c r="D22" s="2" t="s">
        <v>28</v>
      </c>
      <c r="E22" s="2" t="s">
        <v>28</v>
      </c>
      <c r="F22" s="2" t="s">
        <v>28</v>
      </c>
      <c r="G22" s="2" t="s">
        <v>28</v>
      </c>
      <c r="H22" s="2" t="s">
        <v>28</v>
      </c>
      <c r="I22" s="2" t="s">
        <v>28</v>
      </c>
      <c r="J22" s="2" t="s">
        <v>28</v>
      </c>
    </row>
    <row r="23" spans="1:10" x14ac:dyDescent="0.2">
      <c r="A23" s="3" t="s">
        <v>28</v>
      </c>
      <c r="B23" s="2" t="s">
        <v>28</v>
      </c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B1:C1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H13" sqref="H13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6384" width="11.42578125" style="2"/>
  </cols>
  <sheetData>
    <row r="1" spans="1:13" ht="18" customHeight="1" x14ac:dyDescent="0.25">
      <c r="A1" s="4" t="s">
        <v>0</v>
      </c>
      <c r="B1" s="36" t="s">
        <v>28</v>
      </c>
      <c r="C1" s="37"/>
    </row>
    <row r="2" spans="1:13" ht="24.95" customHeight="1" x14ac:dyDescent="0.2">
      <c r="A2" s="5" t="s">
        <v>1</v>
      </c>
      <c r="B2" s="18" t="s">
        <v>2</v>
      </c>
      <c r="C2" s="19"/>
    </row>
    <row r="3" spans="1:13" ht="15.75" x14ac:dyDescent="0.25">
      <c r="B3" s="38" t="s">
        <v>3</v>
      </c>
      <c r="C3" s="37"/>
    </row>
    <row r="4" spans="1:13" ht="15" x14ac:dyDescent="0.25">
      <c r="B4" s="20" t="s">
        <v>4</v>
      </c>
      <c r="C4" s="21"/>
    </row>
    <row r="5" spans="1:13" x14ac:dyDescent="0.2">
      <c r="B5" s="7" t="s">
        <v>5</v>
      </c>
    </row>
    <row r="6" spans="1:13" x14ac:dyDescent="0.2">
      <c r="B6" s="7" t="s">
        <v>6</v>
      </c>
    </row>
    <row r="8" spans="1:13" s="6" customFormat="1" ht="23.25" thickBot="1" x14ac:dyDescent="0.25">
      <c r="A8" s="9" t="s">
        <v>7</v>
      </c>
      <c r="B8" s="10" t="s">
        <v>8</v>
      </c>
      <c r="C8" s="10" t="s">
        <v>92</v>
      </c>
      <c r="D8" s="11" t="s">
        <v>10</v>
      </c>
      <c r="E8" s="10" t="s">
        <v>71</v>
      </c>
      <c r="F8" s="10" t="s">
        <v>72</v>
      </c>
      <c r="G8" s="10" t="s">
        <v>73</v>
      </c>
      <c r="H8" s="10" t="s">
        <v>94</v>
      </c>
      <c r="I8" s="11" t="s">
        <v>15</v>
      </c>
      <c r="J8" s="12" t="s">
        <v>16</v>
      </c>
      <c r="L8" s="31">
        <v>39.823999999999998</v>
      </c>
      <c r="M8" s="6" t="s">
        <v>98</v>
      </c>
    </row>
    <row r="9" spans="1:13" ht="12" thickTop="1" x14ac:dyDescent="0.2">
      <c r="L9" s="26">
        <f>+L8*73.04*2</f>
        <v>5817.48992</v>
      </c>
    </row>
    <row r="10" spans="1:13" x14ac:dyDescent="0.2">
      <c r="L10" s="26">
        <f>+L9+15</f>
        <v>5832.48992</v>
      </c>
    </row>
    <row r="11" spans="1:13" x14ac:dyDescent="0.2">
      <c r="A11" s="13" t="s">
        <v>17</v>
      </c>
      <c r="L11" s="26">
        <f>+L10/4</f>
        <v>1458.12248</v>
      </c>
    </row>
    <row r="12" spans="1:13" x14ac:dyDescent="0.2">
      <c r="L12" s="26"/>
    </row>
    <row r="13" spans="1:13" x14ac:dyDescent="0.2">
      <c r="A13" s="3" t="s">
        <v>18</v>
      </c>
      <c r="B13" s="2" t="s">
        <v>19</v>
      </c>
      <c r="C13" s="26">
        <f>+FACTURA!G13-'C&amp;A'!J13-FACTURA!E13</f>
        <v>3462.8</v>
      </c>
      <c r="D13" s="26">
        <f>+C13</f>
        <v>3462.8</v>
      </c>
      <c r="E13" s="27">
        <f>223.04-45.13</f>
        <v>177.91</v>
      </c>
      <c r="F13" s="26">
        <v>0</v>
      </c>
      <c r="G13" s="26">
        <v>0</v>
      </c>
      <c r="H13" s="27">
        <f>+IF(FACTURA!G13&gt;=4000,FACTURA!G13*0.1,0)</f>
        <v>470</v>
      </c>
      <c r="I13" s="26">
        <f>+E13+F13+G13+H13</f>
        <v>647.91</v>
      </c>
      <c r="J13" s="26">
        <f>+D13-I13</f>
        <v>2814.8900000000003</v>
      </c>
      <c r="K13" s="26"/>
    </row>
    <row r="14" spans="1:13" x14ac:dyDescent="0.2">
      <c r="A14" s="3" t="s">
        <v>20</v>
      </c>
      <c r="B14" s="2" t="s">
        <v>21</v>
      </c>
      <c r="C14" s="26">
        <f>+FACTURA!G14-'C&amp;A'!J14-FACTURA!E14</f>
        <v>2762.8</v>
      </c>
      <c r="D14" s="26">
        <f t="shared" ref="D14:D16" si="0">+C14</f>
        <v>2762.8</v>
      </c>
      <c r="E14" s="27">
        <v>0</v>
      </c>
      <c r="F14" s="26">
        <v>0</v>
      </c>
      <c r="G14" s="26">
        <v>1458.12</v>
      </c>
      <c r="H14" s="27">
        <v>0</v>
      </c>
      <c r="I14" s="26">
        <f t="shared" ref="I14:I16" si="1">+E14+F14+G14+H14</f>
        <v>1458.12</v>
      </c>
      <c r="J14" s="26">
        <f t="shared" ref="J14:J16" si="2">+D14-I14</f>
        <v>1304.6800000000003</v>
      </c>
      <c r="K14" s="26"/>
    </row>
    <row r="15" spans="1:13" x14ac:dyDescent="0.2">
      <c r="A15" s="3" t="s">
        <v>22</v>
      </c>
      <c r="B15" s="2" t="s">
        <v>23</v>
      </c>
      <c r="C15" s="26">
        <f>+FACTURA!G15-'C&amp;A'!J15-FACTURA!E15</f>
        <v>2762.8</v>
      </c>
      <c r="D15" s="26">
        <f t="shared" si="0"/>
        <v>2762.8</v>
      </c>
      <c r="E15" s="27">
        <v>0</v>
      </c>
      <c r="F15" s="26">
        <v>0</v>
      </c>
      <c r="G15" s="26">
        <v>0</v>
      </c>
      <c r="H15" s="27">
        <v>0</v>
      </c>
      <c r="I15" s="26">
        <f t="shared" si="1"/>
        <v>0</v>
      </c>
      <c r="J15" s="26">
        <f t="shared" si="2"/>
        <v>2762.8</v>
      </c>
      <c r="K15" s="26"/>
    </row>
    <row r="16" spans="1:13" x14ac:dyDescent="0.2">
      <c r="A16" s="3" t="s">
        <v>24</v>
      </c>
      <c r="B16" s="2" t="s">
        <v>25</v>
      </c>
      <c r="C16" s="26">
        <f>+FACTURA!G16-'C&amp;A'!J16-FACTURA!E16</f>
        <v>1889.3</v>
      </c>
      <c r="D16" s="26">
        <f t="shared" si="0"/>
        <v>1889.3</v>
      </c>
      <c r="E16" s="27">
        <v>250</v>
      </c>
      <c r="F16" s="26">
        <v>0</v>
      </c>
      <c r="G16" s="26">
        <v>0</v>
      </c>
      <c r="H16" s="27">
        <f>+IF(FACTURA!G16&gt;=4000,FACTURA!G16*0.1,0)</f>
        <v>0</v>
      </c>
      <c r="I16" s="26">
        <f t="shared" si="1"/>
        <v>250</v>
      </c>
      <c r="J16" s="26">
        <f t="shared" si="2"/>
        <v>1639.3</v>
      </c>
      <c r="K16" s="26"/>
    </row>
    <row r="17" spans="1:11" x14ac:dyDescent="0.2">
      <c r="C17" s="26"/>
      <c r="D17" s="26"/>
      <c r="E17" s="26"/>
      <c r="F17" s="26"/>
      <c r="G17" s="26"/>
      <c r="H17" s="26"/>
      <c r="I17" s="26"/>
      <c r="J17" s="26"/>
      <c r="K17" s="26"/>
    </row>
    <row r="18" spans="1:11" x14ac:dyDescent="0.2">
      <c r="C18" s="26"/>
      <c r="D18" s="26"/>
      <c r="E18" s="26"/>
      <c r="F18" s="26"/>
      <c r="G18" s="26"/>
      <c r="H18" s="26"/>
      <c r="I18" s="26"/>
      <c r="J18" s="26"/>
      <c r="K18" s="26"/>
    </row>
    <row r="19" spans="1:11" s="8" customFormat="1" x14ac:dyDescent="0.2">
      <c r="A19" s="16"/>
      <c r="C19" s="28" t="s">
        <v>26</v>
      </c>
      <c r="D19" s="28" t="s">
        <v>26</v>
      </c>
      <c r="E19" s="28" t="s">
        <v>26</v>
      </c>
      <c r="F19" s="28" t="s">
        <v>26</v>
      </c>
      <c r="G19" s="28" t="s">
        <v>26</v>
      </c>
      <c r="H19" s="28" t="s">
        <v>26</v>
      </c>
      <c r="I19" s="28" t="s">
        <v>26</v>
      </c>
      <c r="J19" s="28" t="s">
        <v>26</v>
      </c>
      <c r="K19" s="28"/>
    </row>
    <row r="20" spans="1:11" s="1" customFormat="1" ht="15" x14ac:dyDescent="0.25">
      <c r="A20" s="22" t="s">
        <v>27</v>
      </c>
      <c r="B20" s="1" t="s">
        <v>28</v>
      </c>
      <c r="C20" s="29">
        <f>SUM(C13:C19)</f>
        <v>10877.7</v>
      </c>
      <c r="D20" s="29">
        <f t="shared" ref="D20:J20" si="3">SUM(D13:D19)</f>
        <v>10877.7</v>
      </c>
      <c r="E20" s="29">
        <f t="shared" si="3"/>
        <v>427.90999999999997</v>
      </c>
      <c r="F20" s="29">
        <f t="shared" si="3"/>
        <v>0</v>
      </c>
      <c r="G20" s="29">
        <f t="shared" si="3"/>
        <v>1458.12</v>
      </c>
      <c r="H20" s="29">
        <f t="shared" si="3"/>
        <v>470</v>
      </c>
      <c r="I20" s="29">
        <f t="shared" si="3"/>
        <v>2356.0299999999997</v>
      </c>
      <c r="J20" s="29">
        <f t="shared" si="3"/>
        <v>8521.67</v>
      </c>
      <c r="K20" s="30"/>
    </row>
    <row r="21" spans="1:11" x14ac:dyDescent="0.2">
      <c r="C21" s="26"/>
      <c r="D21" s="26"/>
      <c r="E21" s="26"/>
      <c r="F21" s="26"/>
      <c r="G21" s="26"/>
      <c r="H21" s="26"/>
      <c r="I21" s="26"/>
      <c r="J21" s="26"/>
      <c r="K21" s="26"/>
    </row>
    <row r="22" spans="1:11" x14ac:dyDescent="0.2">
      <c r="C22" s="2" t="s">
        <v>28</v>
      </c>
      <c r="D22" s="2" t="s">
        <v>28</v>
      </c>
      <c r="E22" s="2" t="s">
        <v>28</v>
      </c>
      <c r="F22" s="2" t="s">
        <v>28</v>
      </c>
      <c r="G22" s="2" t="s">
        <v>28</v>
      </c>
      <c r="H22" s="2" t="s">
        <v>28</v>
      </c>
      <c r="I22" s="2" t="s">
        <v>28</v>
      </c>
      <c r="J22" s="2" t="s">
        <v>28</v>
      </c>
    </row>
    <row r="23" spans="1:11" x14ac:dyDescent="0.2">
      <c r="A23" s="3" t="s">
        <v>28</v>
      </c>
      <c r="B23" s="2" t="s">
        <v>28</v>
      </c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B1:C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M1" workbookViewId="0">
      <selection activeCell="N23" sqref="N23"/>
    </sheetView>
  </sheetViews>
  <sheetFormatPr baseColWidth="10" defaultRowHeight="15" x14ac:dyDescent="0.25"/>
  <cols>
    <col min="2" max="2" width="24.5703125" bestFit="1" customWidth="1"/>
  </cols>
  <sheetData>
    <row r="1" spans="1:27" x14ac:dyDescent="0.25">
      <c r="A1" t="s">
        <v>29</v>
      </c>
      <c r="Z1" s="24">
        <v>42383</v>
      </c>
      <c r="AA1" t="s">
        <v>30</v>
      </c>
    </row>
    <row r="2" spans="1:27" x14ac:dyDescent="0.25">
      <c r="Z2" t="s">
        <v>31</v>
      </c>
      <c r="AA2" t="s">
        <v>32</v>
      </c>
    </row>
    <row r="3" spans="1:27" x14ac:dyDescent="0.25">
      <c r="G3" s="39" t="s">
        <v>33</v>
      </c>
      <c r="H3" s="39"/>
      <c r="I3" s="39"/>
      <c r="J3" s="39"/>
      <c r="K3" s="39"/>
      <c r="L3" s="39"/>
      <c r="M3" s="39"/>
    </row>
    <row r="4" spans="1:27" x14ac:dyDescent="0.25">
      <c r="G4" t="s">
        <v>34</v>
      </c>
      <c r="H4" t="s">
        <v>35</v>
      </c>
      <c r="I4" t="s">
        <v>36</v>
      </c>
      <c r="J4" t="s">
        <v>37</v>
      </c>
    </row>
    <row r="5" spans="1:27" x14ac:dyDescent="0.25">
      <c r="H5" s="24">
        <v>42370</v>
      </c>
      <c r="I5" t="s">
        <v>38</v>
      </c>
    </row>
    <row r="7" spans="1:27" x14ac:dyDescent="0.25">
      <c r="D7" t="s">
        <v>39</v>
      </c>
      <c r="H7" t="s">
        <v>40</v>
      </c>
      <c r="M7" t="s">
        <v>41</v>
      </c>
      <c r="N7" t="s">
        <v>42</v>
      </c>
      <c r="O7" t="s">
        <v>43</v>
      </c>
      <c r="P7" t="s">
        <v>44</v>
      </c>
      <c r="Q7" t="s">
        <v>45</v>
      </c>
      <c r="R7" t="s">
        <v>46</v>
      </c>
      <c r="S7" t="s">
        <v>47</v>
      </c>
      <c r="T7" t="s">
        <v>48</v>
      </c>
      <c r="U7" t="s">
        <v>49</v>
      </c>
      <c r="V7" t="s">
        <v>50</v>
      </c>
      <c r="W7" t="s">
        <v>51</v>
      </c>
      <c r="X7" t="s">
        <v>52</v>
      </c>
      <c r="Y7" t="s">
        <v>53</v>
      </c>
      <c r="Z7" t="s">
        <v>54</v>
      </c>
      <c r="AA7" t="s">
        <v>55</v>
      </c>
    </row>
    <row r="8" spans="1:27" x14ac:dyDescent="0.25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69</v>
      </c>
      <c r="O8" t="s">
        <v>70</v>
      </c>
      <c r="P8" t="s">
        <v>71</v>
      </c>
      <c r="Q8" t="s">
        <v>72</v>
      </c>
      <c r="R8" t="s">
        <v>73</v>
      </c>
      <c r="S8" t="s">
        <v>74</v>
      </c>
      <c r="T8" t="s">
        <v>75</v>
      </c>
      <c r="U8" t="s">
        <v>76</v>
      </c>
      <c r="V8" t="s">
        <v>77</v>
      </c>
      <c r="W8" t="s">
        <v>78</v>
      </c>
      <c r="X8" t="s">
        <v>79</v>
      </c>
      <c r="Y8" t="s">
        <v>80</v>
      </c>
      <c r="Z8" t="s">
        <v>81</v>
      </c>
      <c r="AA8" t="s">
        <v>82</v>
      </c>
    </row>
    <row r="9" spans="1:27" x14ac:dyDescent="0.25">
      <c r="A9" t="s">
        <v>18</v>
      </c>
      <c r="B9" t="s">
        <v>83</v>
      </c>
      <c r="C9" t="s">
        <v>84</v>
      </c>
      <c r="D9">
        <v>1095.5999999999999</v>
      </c>
      <c r="E9">
        <v>141.63999999999999</v>
      </c>
      <c r="F9">
        <v>0</v>
      </c>
      <c r="G9">
        <v>0</v>
      </c>
      <c r="H9">
        <v>4700</v>
      </c>
      <c r="I9">
        <v>0</v>
      </c>
      <c r="J9">
        <v>0</v>
      </c>
      <c r="K9">
        <v>4700</v>
      </c>
      <c r="L9">
        <v>0</v>
      </c>
      <c r="M9">
        <v>4700</v>
      </c>
      <c r="N9">
        <v>0</v>
      </c>
      <c r="O9">
        <v>0</v>
      </c>
      <c r="P9">
        <v>223.04</v>
      </c>
      <c r="Q9">
        <v>0</v>
      </c>
      <c r="R9">
        <v>0</v>
      </c>
      <c r="S9">
        <v>0</v>
      </c>
      <c r="T9">
        <v>223.04</v>
      </c>
      <c r="U9">
        <v>4476.96</v>
      </c>
      <c r="V9">
        <v>0</v>
      </c>
      <c r="W9">
        <v>447.7</v>
      </c>
      <c r="X9">
        <v>4476.96</v>
      </c>
      <c r="Y9">
        <v>24.74</v>
      </c>
      <c r="Z9">
        <v>0</v>
      </c>
      <c r="AA9">
        <v>4949.3999999999996</v>
      </c>
    </row>
    <row r="10" spans="1:27" x14ac:dyDescent="0.25">
      <c r="A10" t="s">
        <v>20</v>
      </c>
      <c r="B10" t="s">
        <v>85</v>
      </c>
      <c r="C10" t="s">
        <v>86</v>
      </c>
      <c r="D10">
        <v>1095.5999999999999</v>
      </c>
      <c r="E10">
        <v>141.63999999999999</v>
      </c>
      <c r="F10">
        <v>0</v>
      </c>
      <c r="G10">
        <v>0</v>
      </c>
      <c r="H10">
        <v>4000</v>
      </c>
      <c r="I10">
        <v>0</v>
      </c>
      <c r="J10">
        <v>0</v>
      </c>
      <c r="K10">
        <v>4000</v>
      </c>
      <c r="L10">
        <v>0</v>
      </c>
      <c r="M10">
        <v>4000</v>
      </c>
      <c r="N10">
        <v>0</v>
      </c>
      <c r="O10">
        <v>0</v>
      </c>
      <c r="P10">
        <v>0</v>
      </c>
      <c r="Q10">
        <v>0</v>
      </c>
      <c r="R10">
        <v>1414.96</v>
      </c>
      <c r="S10">
        <v>0</v>
      </c>
      <c r="T10">
        <v>1414.96</v>
      </c>
      <c r="U10">
        <v>2585.04</v>
      </c>
      <c r="V10">
        <v>0</v>
      </c>
      <c r="W10">
        <v>258.5</v>
      </c>
      <c r="X10">
        <v>2585.04</v>
      </c>
      <c r="Y10">
        <v>24.74</v>
      </c>
      <c r="Z10">
        <v>0</v>
      </c>
      <c r="AA10">
        <v>4283.24</v>
      </c>
    </row>
    <row r="11" spans="1:27" x14ac:dyDescent="0.25">
      <c r="A11" t="s">
        <v>22</v>
      </c>
      <c r="B11" t="s">
        <v>87</v>
      </c>
      <c r="C11" t="s">
        <v>88</v>
      </c>
      <c r="D11">
        <v>1095.5999999999999</v>
      </c>
      <c r="E11">
        <v>141.63999999999999</v>
      </c>
      <c r="F11">
        <v>0</v>
      </c>
      <c r="G11">
        <v>0</v>
      </c>
      <c r="H11">
        <v>4000</v>
      </c>
      <c r="I11">
        <v>9538.76</v>
      </c>
      <c r="J11">
        <v>0</v>
      </c>
      <c r="K11">
        <v>13538.76</v>
      </c>
      <c r="L11">
        <v>0</v>
      </c>
      <c r="M11">
        <v>13538.76</v>
      </c>
      <c r="N11">
        <v>0</v>
      </c>
      <c r="O11">
        <v>0</v>
      </c>
      <c r="P11">
        <v>45.13</v>
      </c>
      <c r="Q11">
        <v>0</v>
      </c>
      <c r="R11">
        <v>0</v>
      </c>
      <c r="S11">
        <v>0</v>
      </c>
      <c r="T11">
        <v>45.13</v>
      </c>
      <c r="U11">
        <v>13493.63</v>
      </c>
      <c r="V11">
        <v>1349.36</v>
      </c>
      <c r="W11">
        <v>0</v>
      </c>
      <c r="X11">
        <v>12144.27</v>
      </c>
      <c r="Y11">
        <v>24.74</v>
      </c>
      <c r="Z11">
        <v>0</v>
      </c>
      <c r="AA11">
        <v>13518.37</v>
      </c>
    </row>
    <row r="12" spans="1:27" x14ac:dyDescent="0.25">
      <c r="A12" t="s">
        <v>24</v>
      </c>
      <c r="B12" t="s">
        <v>89</v>
      </c>
      <c r="C12" t="s">
        <v>90</v>
      </c>
      <c r="D12">
        <v>1095.5999999999999</v>
      </c>
      <c r="E12">
        <v>141.63999999999999</v>
      </c>
      <c r="F12">
        <v>0</v>
      </c>
      <c r="G12">
        <v>0</v>
      </c>
      <c r="H12">
        <v>1800</v>
      </c>
      <c r="I12">
        <v>713</v>
      </c>
      <c r="J12">
        <v>0</v>
      </c>
      <c r="K12">
        <v>2513</v>
      </c>
      <c r="L12">
        <v>160.30000000000001</v>
      </c>
      <c r="M12">
        <v>2673.3</v>
      </c>
      <c r="N12">
        <v>0</v>
      </c>
      <c r="O12">
        <v>0</v>
      </c>
      <c r="P12">
        <v>295.13</v>
      </c>
      <c r="Q12">
        <v>0</v>
      </c>
      <c r="R12">
        <v>0</v>
      </c>
      <c r="S12">
        <v>0</v>
      </c>
      <c r="T12">
        <v>295.13</v>
      </c>
      <c r="U12">
        <v>2378.17</v>
      </c>
      <c r="V12">
        <v>0</v>
      </c>
      <c r="W12">
        <v>237.82</v>
      </c>
      <c r="X12">
        <v>2378.17</v>
      </c>
      <c r="Y12">
        <v>24.74</v>
      </c>
      <c r="Z12">
        <v>0</v>
      </c>
      <c r="AA12">
        <v>2640.73</v>
      </c>
    </row>
  </sheetData>
  <sortState ref="A10:AA33">
    <sortCondition ref="B10:B33"/>
  </sortState>
  <mergeCells count="1">
    <mergeCell ref="G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</vt:lpstr>
      <vt:lpstr>C&amp;A</vt:lpstr>
      <vt:lpstr>SINDICATO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2016-01-16T19:00:24Z</cp:lastPrinted>
  <dcterms:created xsi:type="dcterms:W3CDTF">2016-01-16T18:26:05Z</dcterms:created>
  <dcterms:modified xsi:type="dcterms:W3CDTF">2016-03-01T00:21:57Z</dcterms:modified>
</cp:coreProperties>
</file>