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55" windowWidth="19320" windowHeight="7515" tabRatio="451" activeTab="7"/>
  </bookViews>
  <sheets>
    <sheet name="FACTURACIÓN" sheetId="1" r:id="rId1"/>
    <sheet name="C&amp;A" sheetId="3" r:id="rId2"/>
    <sheet name="C&amp;A (2)" sheetId="5" state="hidden" r:id="rId3"/>
    <sheet name="SINDICATO (2)" sheetId="6" state="hidden" r:id="rId4"/>
    <sheet name="SINDICATO" sheetId="4" r:id="rId5"/>
    <sheet name="bancos" sheetId="7" r:id="rId6"/>
    <sheet name="INFONAVIT" sheetId="2" r:id="rId7"/>
    <sheet name="POLIZA" sheetId="8" r:id="rId8"/>
  </sheets>
  <definedNames>
    <definedName name="_xlnm.Print_Area" localSheetId="5">bancos!$A$1:$J$13</definedName>
    <definedName name="_xlnm.Print_Area" localSheetId="1">'C&amp;A'!$A$1:$I$16</definedName>
    <definedName name="_xlnm.Print_Area" localSheetId="4">SINDICATO!$A$1:$N$14</definedName>
  </definedNames>
  <calcPr calcId="124519"/>
</workbook>
</file>

<file path=xl/calcChain.xml><?xml version="1.0" encoding="utf-8"?>
<calcChain xmlns="http://schemas.openxmlformats.org/spreadsheetml/2006/main">
  <c r="B14" i="8"/>
  <c r="B15" l="1"/>
  <c r="B16" s="1"/>
  <c r="B18" s="1"/>
  <c r="W10" i="1" l="1"/>
  <c r="W11"/>
  <c r="W12"/>
  <c r="O11"/>
  <c r="P11"/>
  <c r="Q11"/>
  <c r="S11" s="1"/>
  <c r="R11"/>
  <c r="O12"/>
  <c r="P12"/>
  <c r="Q12"/>
  <c r="S12" s="1"/>
  <c r="R12"/>
  <c r="P10"/>
  <c r="M11"/>
  <c r="N11"/>
  <c r="M12"/>
  <c r="N12"/>
  <c r="N10"/>
  <c r="M10"/>
  <c r="K11"/>
  <c r="L11"/>
  <c r="K12"/>
  <c r="L12"/>
  <c r="L10"/>
  <c r="K10"/>
  <c r="H11"/>
  <c r="I11"/>
  <c r="J11"/>
  <c r="H12"/>
  <c r="I12"/>
  <c r="J12"/>
  <c r="J10"/>
  <c r="I10"/>
  <c r="H10"/>
  <c r="G11"/>
  <c r="G12"/>
  <c r="G10"/>
  <c r="F11"/>
  <c r="F12"/>
  <c r="E11"/>
  <c r="E12"/>
  <c r="E10"/>
  <c r="C11"/>
  <c r="C12"/>
  <c r="C10"/>
  <c r="BC101"/>
  <c r="BC100"/>
  <c r="BD100"/>
  <c r="BC97"/>
  <c r="BE91"/>
  <c r="BE90"/>
  <c r="BE89"/>
  <c r="BE88"/>
  <c r="BE87"/>
  <c r="BE86"/>
  <c r="BE85"/>
  <c r="BE84"/>
  <c r="BE83"/>
  <c r="BE82"/>
  <c r="BE81"/>
  <c r="BE80"/>
  <c r="BE78"/>
  <c r="BE77"/>
  <c r="BE76"/>
  <c r="BE75"/>
  <c r="BE74"/>
  <c r="BE73"/>
  <c r="BE72"/>
  <c r="BE71"/>
  <c r="BE70"/>
  <c r="BE68"/>
  <c r="BE67"/>
  <c r="BE66"/>
  <c r="BE65"/>
  <c r="BE64"/>
  <c r="BE63"/>
  <c r="BE62"/>
  <c r="BE61"/>
  <c r="BE60"/>
  <c r="BE59"/>
  <c r="BE58"/>
  <c r="BE57"/>
  <c r="BE56"/>
  <c r="BE55"/>
  <c r="BE54"/>
  <c r="BE53"/>
  <c r="BE52"/>
  <c r="BE51"/>
  <c r="BE49"/>
  <c r="BE48"/>
  <c r="BE47"/>
  <c r="BE45"/>
  <c r="BE44"/>
  <c r="BE43"/>
  <c r="BE42"/>
  <c r="BE41"/>
  <c r="BE40"/>
  <c r="BE39"/>
  <c r="BE38"/>
  <c r="BE37"/>
  <c r="BE36"/>
  <c r="BE35"/>
  <c r="BE34"/>
  <c r="BE33"/>
  <c r="BE32"/>
  <c r="BE31"/>
  <c r="BE30"/>
  <c r="BE29"/>
  <c r="BE28"/>
  <c r="BE27"/>
  <c r="BE26"/>
  <c r="BE25"/>
  <c r="BE24"/>
  <c r="BE23"/>
  <c r="BD22"/>
  <c r="BD97"/>
  <c r="BE21"/>
  <c r="BE20"/>
  <c r="BE19"/>
  <c r="AL18"/>
  <c r="AW18"/>
  <c r="AL17"/>
  <c r="AW17"/>
  <c r="AV14"/>
  <c r="AU14"/>
  <c r="AT14"/>
  <c r="AS14"/>
  <c r="AN14"/>
  <c r="AM14"/>
  <c r="AK14"/>
  <c r="AJ14"/>
  <c r="AI14"/>
  <c r="AH14"/>
  <c r="BA12"/>
  <c r="AG12"/>
  <c r="AL12"/>
  <c r="BA11"/>
  <c r="AG11"/>
  <c r="AL11"/>
  <c r="BA10"/>
  <c r="BA14"/>
  <c r="AG10"/>
  <c r="AG14"/>
  <c r="BE100"/>
  <c r="AZ18"/>
  <c r="AX18"/>
  <c r="BE18"/>
  <c r="BB18"/>
  <c r="AY18"/>
  <c r="AP12"/>
  <c r="AZ12"/>
  <c r="BB12"/>
  <c r="AX12"/>
  <c r="AQ12"/>
  <c r="AW12"/>
  <c r="AY12"/>
  <c r="BE12"/>
  <c r="AZ17"/>
  <c r="AX17"/>
  <c r="BB17"/>
  <c r="BB19"/>
  <c r="AY17"/>
  <c r="AX11"/>
  <c r="AL10"/>
  <c r="AW11"/>
  <c r="AY11"/>
  <c r="BE11"/>
  <c r="BD101"/>
  <c r="BE101"/>
  <c r="AZ11"/>
  <c r="BB11"/>
  <c r="AZ10"/>
  <c r="AZ14"/>
  <c r="AX10"/>
  <c r="AX14"/>
  <c r="AX16"/>
  <c r="AL14"/>
  <c r="AW10"/>
  <c r="BB20"/>
  <c r="BB21"/>
  <c r="BB23"/>
  <c r="AW14"/>
  <c r="AY10"/>
  <c r="BB10"/>
  <c r="BB14"/>
  <c r="AY14"/>
  <c r="BE10"/>
  <c r="I12" i="7"/>
  <c r="G25" i="1"/>
  <c r="H25"/>
  <c r="I25"/>
  <c r="R25"/>
  <c r="J25"/>
  <c r="K25"/>
  <c r="R10"/>
  <c r="E25"/>
  <c r="C25"/>
  <c r="F25"/>
  <c r="O25"/>
  <c r="P25"/>
  <c r="L25"/>
  <c r="M25"/>
  <c r="N25"/>
  <c r="W25"/>
  <c r="F10"/>
  <c r="O10"/>
  <c r="C15"/>
  <c r="O15"/>
  <c r="K11" i="4"/>
  <c r="I11"/>
  <c r="H15" i="1"/>
  <c r="I12" i="4"/>
  <c r="I14" s="1"/>
  <c r="I10"/>
  <c r="H10" i="6"/>
  <c r="F10" i="4"/>
  <c r="G15" i="1"/>
  <c r="J11" i="4"/>
  <c r="F11" i="6"/>
  <c r="J14"/>
  <c r="E10" i="3"/>
  <c r="Q10" i="1"/>
  <c r="S10"/>
  <c r="E11" i="3"/>
  <c r="Q25" i="1"/>
  <c r="S25" s="1"/>
  <c r="E12" i="3"/>
  <c r="H14" i="6"/>
  <c r="I10"/>
  <c r="F18" i="7"/>
  <c r="F19"/>
  <c r="F17"/>
  <c r="M12"/>
  <c r="B2" i="1"/>
  <c r="C15" i="3"/>
  <c r="G15"/>
  <c r="F15"/>
  <c r="D15"/>
  <c r="B5"/>
  <c r="A3" i="7" s="1"/>
  <c r="H11" i="3"/>
  <c r="I11"/>
  <c r="H12"/>
  <c r="I12"/>
  <c r="H10"/>
  <c r="G2" i="7"/>
  <c r="G1"/>
  <c r="A2"/>
  <c r="A1"/>
  <c r="L14" i="4"/>
  <c r="K16" i="6"/>
  <c r="D16"/>
  <c r="B5"/>
  <c r="I16" i="5"/>
  <c r="H16"/>
  <c r="G16"/>
  <c r="F16"/>
  <c r="E16"/>
  <c r="D16"/>
  <c r="C16"/>
  <c r="B5"/>
  <c r="B5" i="4"/>
  <c r="G3" i="7"/>
  <c r="D14" i="4"/>
  <c r="I12" i="6"/>
  <c r="F14"/>
  <c r="G14"/>
  <c r="L14" s="1"/>
  <c r="G11" i="4"/>
  <c r="I14" i="6"/>
  <c r="C14" s="1"/>
  <c r="E14" s="1"/>
  <c r="M14" s="1"/>
  <c r="H12"/>
  <c r="F10"/>
  <c r="L10" s="1"/>
  <c r="L16" s="1"/>
  <c r="G11"/>
  <c r="F11" i="4"/>
  <c r="F14" s="1"/>
  <c r="D15" i="1"/>
  <c r="F12" i="4"/>
  <c r="M12" s="1"/>
  <c r="F13" i="6"/>
  <c r="K12" i="4"/>
  <c r="J11" i="6"/>
  <c r="J12" i="4"/>
  <c r="G12"/>
  <c r="G12" i="6"/>
  <c r="H13"/>
  <c r="F12"/>
  <c r="H11" i="4"/>
  <c r="H11" i="6"/>
  <c r="J13"/>
  <c r="C13" s="1"/>
  <c r="E13" s="1"/>
  <c r="M13" s="1"/>
  <c r="I15" i="1"/>
  <c r="L15"/>
  <c r="P15"/>
  <c r="I10" i="3"/>
  <c r="E15"/>
  <c r="C12" i="4"/>
  <c r="E12" s="1"/>
  <c r="N12" s="1"/>
  <c r="V12" i="1" s="1"/>
  <c r="H15" i="3"/>
  <c r="T10" i="1"/>
  <c r="U10" s="1"/>
  <c r="F16" i="6"/>
  <c r="K15" i="1"/>
  <c r="G10" i="4"/>
  <c r="M10" s="1"/>
  <c r="K10"/>
  <c r="K14" s="1"/>
  <c r="C11"/>
  <c r="E11" s="1"/>
  <c r="J10"/>
  <c r="J14" s="1"/>
  <c r="J10" i="6"/>
  <c r="J16" s="1"/>
  <c r="J12"/>
  <c r="L12"/>
  <c r="G13"/>
  <c r="H12" i="4"/>
  <c r="J15" i="1"/>
  <c r="E15"/>
  <c r="R15"/>
  <c r="H16" i="6"/>
  <c r="H10" i="4"/>
  <c r="H14" s="1"/>
  <c r="I13" i="6"/>
  <c r="G10"/>
  <c r="G16" s="1"/>
  <c r="I11"/>
  <c r="I15" i="3"/>
  <c r="C14" i="7"/>
  <c r="C15" s="1"/>
  <c r="C12"/>
  <c r="C10" i="4"/>
  <c r="F15" i="1"/>
  <c r="M15"/>
  <c r="I16" i="6"/>
  <c r="L11"/>
  <c r="C11"/>
  <c r="E11" s="1"/>
  <c r="M11" s="1"/>
  <c r="L13"/>
  <c r="C12"/>
  <c r="E12" s="1"/>
  <c r="M12" s="1"/>
  <c r="V25" i="1"/>
  <c r="E10" i="4"/>
  <c r="C14"/>
  <c r="N15" i="1"/>
  <c r="I24" i="7"/>
  <c r="I25"/>
  <c r="BE97" i="1" l="1"/>
  <c r="E14" i="4"/>
  <c r="N11"/>
  <c r="V11" i="1" s="1"/>
  <c r="T25"/>
  <c r="U25"/>
  <c r="M14" i="4"/>
  <c r="N10"/>
  <c r="T12" i="1"/>
  <c r="U12" s="1"/>
  <c r="U11"/>
  <c r="U15" s="1"/>
  <c r="T11"/>
  <c r="S15"/>
  <c r="Q15"/>
  <c r="T15"/>
  <c r="C10" i="6"/>
  <c r="G14" i="4"/>
  <c r="M11"/>
  <c r="E10" i="6" l="1"/>
  <c r="C16"/>
  <c r="N14" i="4"/>
  <c r="I14" i="7" s="1"/>
  <c r="V10" i="1"/>
  <c r="E16" i="6" l="1"/>
  <c r="M10"/>
  <c r="M16" s="1"/>
</calcChain>
</file>

<file path=xl/sharedStrings.xml><?xml version="1.0" encoding="utf-8"?>
<sst xmlns="http://schemas.openxmlformats.org/spreadsheetml/2006/main" count="365" uniqueCount="140">
  <si>
    <t>CONTPAQ i</t>
  </si>
  <si>
    <t xml:space="preserve">      NÓMINAS</t>
  </si>
  <si>
    <t>Lista de Raya (forma tabular)</t>
  </si>
  <si>
    <t>Código</t>
  </si>
  <si>
    <t>Empleado</t>
  </si>
  <si>
    <t>*TOTAL* *PERCEPCIONES*</t>
  </si>
  <si>
    <t>Total Gral.</t>
  </si>
  <si>
    <t xml:space="preserve"> </t>
  </si>
  <si>
    <t>IVA</t>
  </si>
  <si>
    <t>TOTAL PERCEPCIONES</t>
  </si>
  <si>
    <t>SUELDO BASE</t>
  </si>
  <si>
    <t>COMISIONES</t>
  </si>
  <si>
    <t>Comision 10%</t>
  </si>
  <si>
    <t>2% S/N</t>
  </si>
  <si>
    <t>SUBTOTAL</t>
  </si>
  <si>
    <t>SUBSIDO ENTREGADO</t>
  </si>
  <si>
    <t>SGV</t>
  </si>
  <si>
    <t>Reyes Garcia Aaron</t>
  </si>
  <si>
    <t>Rodriguez Sanchez Luis Enrique</t>
  </si>
  <si>
    <t>DESCUENTOS ESPECIALES</t>
  </si>
  <si>
    <t>Aguilar Santiago Vilma</t>
  </si>
  <si>
    <t>Carstensen Gonzalez Karla Maria</t>
  </si>
  <si>
    <t>Franco Morales Saul</t>
  </si>
  <si>
    <t>AS16</t>
  </si>
  <si>
    <t>CG06</t>
  </si>
  <si>
    <t>FM27</t>
  </si>
  <si>
    <t>RG08</t>
  </si>
  <si>
    <t>RS10</t>
  </si>
  <si>
    <t>S10-01/2016</t>
  </si>
  <si>
    <t xml:space="preserve">         An</t>
  </si>
  <si>
    <t>Clave</t>
  </si>
  <si>
    <t xml:space="preserve"> Nombre</t>
  </si>
  <si>
    <t>nfonavit  p</t>
  </si>
  <si>
    <t>-----------</t>
  </si>
  <si>
    <t>----------------------</t>
  </si>
  <si>
    <t>DG03</t>
  </si>
  <si>
    <t xml:space="preserve"> DIAZ LIZARRAGA ARMAN</t>
  </si>
  <si>
    <t xml:space="preserve"> REYES GARCIA AARON</t>
  </si>
  <si>
    <t xml:space="preserve"> AGUILAR SANTIAGO VIL</t>
  </si>
  <si>
    <t xml:space="preserve"> CARSTENSEN GONZALEZ</t>
  </si>
  <si>
    <t xml:space="preserve"> FRANCO MORALES SAUL</t>
  </si>
  <si>
    <t>07 CONSULTORES &amp; ASESORES INTEGRALES SC</t>
  </si>
  <si>
    <t>Reg Pat IMSS: 00000000000,E2375841103</t>
  </si>
  <si>
    <t xml:space="preserve">RFC: C&amp;A -050406-NL0 </t>
  </si>
  <si>
    <t>Sueldo</t>
  </si>
  <si>
    <t>Séptimo día</t>
  </si>
  <si>
    <t>Subsidio al Empleo (sp)</t>
  </si>
  <si>
    <t>Ajuste al neto</t>
  </si>
  <si>
    <t>*TOTAL* *DEDUCCIONES*</t>
  </si>
  <si>
    <t>*NETO*</t>
  </si>
  <si>
    <t xml:space="preserve">    Reg. Pat. IMSS:  E2375841103</t>
  </si>
  <si>
    <t xml:space="preserve">  =============</t>
  </si>
  <si>
    <t>Apoyo Sindicato Apoyo 23 c.c.</t>
  </si>
  <si>
    <t>Apoyo Extra</t>
  </si>
  <si>
    <t>07 SINDICATO ASO RALLY</t>
  </si>
  <si>
    <t>Consultores &amp; Asesores Integrales S.C.</t>
  </si>
  <si>
    <t xml:space="preserve">Servicios Prestados a : RALLY CHAMPION SA </t>
  </si>
  <si>
    <t>Area</t>
  </si>
  <si>
    <t>Nombre</t>
  </si>
  <si>
    <t>Suc</t>
  </si>
  <si>
    <t>Puesto</t>
  </si>
  <si>
    <t>FIJO / VARIABLE</t>
  </si>
  <si>
    <t>sub   S/N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</si>
  <si>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</si>
  <si>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</si>
  <si>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</si>
  <si>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</si>
  <si>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</si>
  <si>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</si>
  <si>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</si>
  <si>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</si>
  <si>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</si>
  <si>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Comision empleado</t>
  </si>
  <si>
    <t>Neto a Recibir</t>
  </si>
  <si>
    <t>Comision subsidiada</t>
  </si>
  <si>
    <t>Impto Nomina</t>
  </si>
  <si>
    <t>Factura</t>
  </si>
  <si>
    <t>CONSULTORES</t>
  </si>
  <si>
    <t>SINDICATO</t>
  </si>
  <si>
    <t>COMISION</t>
  </si>
  <si>
    <t>Descuentos Especiales</t>
  </si>
  <si>
    <t>AHORRO CTM</t>
  </si>
  <si>
    <t>FONDO DE AHORRO</t>
  </si>
  <si>
    <t>CUOTA SINDICAL</t>
  </si>
  <si>
    <t>PRESTAMO CTM</t>
  </si>
  <si>
    <t>ADMINISTRACION</t>
  </si>
  <si>
    <t>AGUILAR SANTIAGO VILMA</t>
  </si>
  <si>
    <t>GERENTE GENERAL</t>
  </si>
  <si>
    <t>VENTAS</t>
  </si>
  <si>
    <t>CARSTENSEN GONZALEZ KARLA MARIA</t>
  </si>
  <si>
    <t>ASESOR DE VENTAS</t>
  </si>
  <si>
    <t>SERVICIO</t>
  </si>
  <si>
    <t>REYES GARCIA AARON</t>
  </si>
  <si>
    <t>MECANICO</t>
  </si>
  <si>
    <t>TOTAL NOMINA</t>
  </si>
  <si>
    <t>INCAPACIDAD</t>
  </si>
  <si>
    <t>NETO A RECIBIR</t>
  </si>
  <si>
    <t>DEVOLUCIÓN CH.</t>
  </si>
  <si>
    <t>2762522837</t>
  </si>
  <si>
    <t>1447237162</t>
  </si>
  <si>
    <t>2995812941</t>
  </si>
  <si>
    <t>2864161734</t>
  </si>
  <si>
    <t>1433154327</t>
  </si>
  <si>
    <t>TOTAL DEDUCCIONES</t>
  </si>
  <si>
    <t>FACTURA</t>
  </si>
  <si>
    <t>0AS16</t>
  </si>
  <si>
    <t>0CG06</t>
  </si>
  <si>
    <t>0FM27</t>
  </si>
  <si>
    <t>0RG08</t>
  </si>
  <si>
    <t>0RS10</t>
  </si>
  <si>
    <t>CUENTA / TDP</t>
  </si>
  <si>
    <t>IMPORTE</t>
  </si>
  <si>
    <t>NOMBRE</t>
  </si>
  <si>
    <t>se descuenta de base factrua</t>
  </si>
  <si>
    <t>DISPERSION</t>
  </si>
  <si>
    <t>DIFERENCIA</t>
  </si>
  <si>
    <t>FONDO DE AHORRO 4.9%</t>
  </si>
  <si>
    <t>TOTAL</t>
  </si>
  <si>
    <t>07 SINDICATO ASO --- RALLY</t>
  </si>
  <si>
    <t>07 INGENIERIA FISCAL LABORAL SC</t>
  </si>
  <si>
    <t>RALLY</t>
  </si>
  <si>
    <t>Fecha de Ingreso</t>
  </si>
  <si>
    <t>INGENIERIA</t>
  </si>
  <si>
    <t>Total Deduciones</t>
  </si>
  <si>
    <t>Periodo Semana 36</t>
  </si>
  <si>
    <t>31/08/16 AL 06/09/16</t>
  </si>
  <si>
    <t>Periodo 36 al 36 Semanal del 31/08/2016 al 06/09/2016</t>
  </si>
  <si>
    <t>RALLY CHAMPION</t>
  </si>
  <si>
    <t>DESGLOSE DE NOMINA</t>
  </si>
  <si>
    <t>CUENTA</t>
  </si>
  <si>
    <t>700-070</t>
  </si>
  <si>
    <t>701-070</t>
  </si>
  <si>
    <t>702-070</t>
  </si>
  <si>
    <t>703-070</t>
  </si>
  <si>
    <t>704-070</t>
  </si>
  <si>
    <t>705-001-070</t>
  </si>
  <si>
    <t>706-070</t>
  </si>
  <si>
    <t>683-001-001</t>
  </si>
  <si>
    <t>PERIODO SEMANA 36</t>
  </si>
  <si>
    <t>31/08/2016 al 06/09/2016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</si>
</sst>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_ ;[Red]\-0.00\ "/>
    <numFmt numFmtId="166" formatCode="_(* #,##0.00_);_(* \(#,##0.00\);_(* &quot;-&quot;??_);_(@_)"/>
    <numFmt numFmtId="167" formatCode="dd/mm/yy"/>
  </numFmts>
  <fonts count="52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b/>
      <sz val="8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2"/>
      <name val="Calibri  "/>
    </font>
    <font>
      <sz val="11"/>
      <name val="Calibri  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8"/>
      <color rgb="FFFF99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60"/>
      <name val="Calibri"/>
      <family val="2"/>
      <scheme val="minor"/>
    </font>
    <font>
      <b/>
      <sz val="12"/>
      <color indexed="4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9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 style="thin">
        <color rgb="FF0000FD"/>
      </right>
      <top style="double">
        <color indexed="64"/>
      </top>
      <bottom/>
      <diagonal/>
    </border>
    <border>
      <left style="thin">
        <color rgb="FF0000FD"/>
      </left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457">
    <xf numFmtId="0" fontId="0" fillId="0" borderId="0"/>
    <xf numFmtId="0" fontId="18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1" fillId="0" borderId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ill="0" applyBorder="0" applyAlignment="0" applyProtection="0"/>
    <xf numFmtId="43" fontId="11" fillId="0" borderId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27" fillId="0" borderId="0"/>
    <xf numFmtId="0" fontId="11" fillId="0" borderId="0"/>
    <xf numFmtId="0" fontId="30" fillId="0" borderId="0"/>
    <xf numFmtId="0" fontId="30" fillId="0" borderId="0"/>
    <xf numFmtId="2" fontId="2" fillId="0" borderId="0">
      <alignment horizontal="center"/>
    </xf>
    <xf numFmtId="2" fontId="2" fillId="0" borderId="0">
      <alignment horizontal="center"/>
    </xf>
    <xf numFmtId="0" fontId="13" fillId="0" borderId="0"/>
    <xf numFmtId="0" fontId="11" fillId="0" borderId="0"/>
    <xf numFmtId="2" fontId="2" fillId="0" borderId="0">
      <alignment horizontal="center"/>
    </xf>
    <xf numFmtId="0" fontId="11" fillId="0" borderId="0"/>
    <xf numFmtId="0" fontId="11" fillId="0" borderId="0"/>
    <xf numFmtId="2" fontId="16" fillId="0" borderId="0">
      <alignment horizontal="center"/>
    </xf>
    <xf numFmtId="0" fontId="30" fillId="0" borderId="0"/>
    <xf numFmtId="2" fontId="2" fillId="0" borderId="0">
      <alignment horizontal="center"/>
    </xf>
    <xf numFmtId="0" fontId="30" fillId="0" borderId="0"/>
    <xf numFmtId="0" fontId="30" fillId="0" borderId="0"/>
    <xf numFmtId="0" fontId="17" fillId="0" borderId="0"/>
    <xf numFmtId="0" fontId="17" fillId="0" borderId="0"/>
    <xf numFmtId="2" fontId="16" fillId="0" borderId="0">
      <alignment horizontal="center"/>
    </xf>
    <xf numFmtId="0" fontId="30" fillId="0" borderId="0"/>
    <xf numFmtId="0" fontId="17" fillId="0" borderId="0"/>
    <xf numFmtId="0" fontId="30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2" fontId="2" fillId="0" borderId="0">
      <alignment horizontal="center"/>
    </xf>
    <xf numFmtId="0" fontId="30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17" fillId="0" borderId="0"/>
    <xf numFmtId="2" fontId="2" fillId="0" borderId="0">
      <alignment horizontal="center"/>
    </xf>
    <xf numFmtId="0" fontId="17" fillId="0" borderId="0"/>
    <xf numFmtId="0" fontId="30" fillId="0" borderId="0"/>
    <xf numFmtId="0" fontId="30" fillId="0" borderId="0"/>
    <xf numFmtId="0" fontId="30" fillId="0" borderId="0"/>
    <xf numFmtId="0" fontId="17" fillId="0" borderId="0"/>
    <xf numFmtId="0" fontId="30" fillId="0" borderId="0"/>
    <xf numFmtId="0" fontId="30" fillId="0" borderId="0"/>
    <xf numFmtId="2" fontId="2" fillId="0" borderId="0">
      <alignment horizontal="center"/>
    </xf>
    <xf numFmtId="0" fontId="17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30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17" fillId="0" borderId="0"/>
    <xf numFmtId="0" fontId="17" fillId="0" borderId="0"/>
    <xf numFmtId="2" fontId="16" fillId="0" borderId="0">
      <alignment horizontal="center"/>
    </xf>
    <xf numFmtId="2" fontId="2" fillId="0" borderId="0">
      <alignment horizontal="center"/>
    </xf>
    <xf numFmtId="0" fontId="17" fillId="0" borderId="0"/>
    <xf numFmtId="0" fontId="30" fillId="0" borderId="0"/>
    <xf numFmtId="2" fontId="16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30" fillId="0" borderId="0"/>
    <xf numFmtId="2" fontId="16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30" fillId="0" borderId="0"/>
    <xf numFmtId="0" fontId="17" fillId="0" borderId="0"/>
    <xf numFmtId="0" fontId="17" fillId="0" borderId="0"/>
    <xf numFmtId="0" fontId="30" fillId="0" borderId="0"/>
    <xf numFmtId="2" fontId="2" fillId="0" borderId="0">
      <alignment horizontal="center"/>
    </xf>
    <xf numFmtId="0" fontId="30" fillId="0" borderId="0"/>
    <xf numFmtId="2" fontId="2" fillId="0" borderId="0">
      <alignment horizontal="center"/>
    </xf>
    <xf numFmtId="0" fontId="17" fillId="0" borderId="0"/>
    <xf numFmtId="0" fontId="17" fillId="0" borderId="0"/>
    <xf numFmtId="2" fontId="16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1" fillId="0" borderId="0"/>
    <xf numFmtId="2" fontId="2" fillId="0" borderId="0">
      <alignment horizontal="center"/>
    </xf>
    <xf numFmtId="0" fontId="11" fillId="0" borderId="0"/>
    <xf numFmtId="0" fontId="11" fillId="0" borderId="0"/>
    <xf numFmtId="0" fontId="11" fillId="0" borderId="0"/>
    <xf numFmtId="2" fontId="2" fillId="0" borderId="0">
      <alignment horizontal="center"/>
    </xf>
    <xf numFmtId="0" fontId="11" fillId="0" borderId="0"/>
    <xf numFmtId="0" fontId="11" fillId="0" borderId="0"/>
    <xf numFmtId="0" fontId="11" fillId="0" borderId="0"/>
    <xf numFmtId="0" fontId="11" fillId="0" borderId="0"/>
    <xf numFmtId="2" fontId="2" fillId="0" borderId="0">
      <alignment horizontal="center"/>
    </xf>
    <xf numFmtId="0" fontId="11" fillId="0" borderId="0"/>
    <xf numFmtId="0" fontId="11" fillId="0" borderId="0"/>
    <xf numFmtId="0" fontId="11" fillId="0" borderId="0"/>
    <xf numFmtId="0" fontId="11" fillId="0" borderId="0"/>
    <xf numFmtId="2" fontId="2" fillId="0" borderId="0">
      <alignment horizontal="center"/>
    </xf>
    <xf numFmtId="0" fontId="11" fillId="0" borderId="0"/>
    <xf numFmtId="2" fontId="2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1" fillId="0" borderId="0"/>
    <xf numFmtId="2" fontId="2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1" fillId="0" borderId="0"/>
    <xf numFmtId="2" fontId="2" fillId="0" borderId="0">
      <alignment horizontal="center"/>
    </xf>
    <xf numFmtId="2" fontId="2" fillId="0" borderId="0">
      <alignment horizontal="center"/>
    </xf>
    <xf numFmtId="2" fontId="16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1" fillId="0" borderId="0"/>
    <xf numFmtId="2" fontId="16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1" fillId="0" borderId="0"/>
    <xf numFmtId="0" fontId="11" fillId="0" borderId="0"/>
    <xf numFmtId="0" fontId="11" fillId="0" borderId="0"/>
    <xf numFmtId="0" fontId="11" fillId="0" borderId="0"/>
    <xf numFmtId="2" fontId="2" fillId="0" borderId="0">
      <alignment horizontal="center"/>
    </xf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7" fillId="0" borderId="0"/>
    <xf numFmtId="2" fontId="2" fillId="0" borderId="0">
      <alignment horizontal="center"/>
    </xf>
    <xf numFmtId="2" fontId="2" fillId="0" borderId="0">
      <alignment horizontal="center"/>
    </xf>
    <xf numFmtId="0" fontId="17" fillId="0" borderId="0"/>
    <xf numFmtId="0" fontId="17" fillId="0" borderId="0"/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0" fontId="17" fillId="0" borderId="0"/>
    <xf numFmtId="0" fontId="17" fillId="0" borderId="0"/>
    <xf numFmtId="0" fontId="17" fillId="0" borderId="0"/>
    <xf numFmtId="2" fontId="2" fillId="0" borderId="0">
      <alignment horizontal="center"/>
    </xf>
    <xf numFmtId="0" fontId="17" fillId="0" borderId="0"/>
    <xf numFmtId="0" fontId="17" fillId="0" borderId="0"/>
    <xf numFmtId="0" fontId="17" fillId="0" borderId="0"/>
    <xf numFmtId="0" fontId="17" fillId="0" borderId="0"/>
    <xf numFmtId="2" fontId="2" fillId="0" borderId="0">
      <alignment horizontal="center"/>
    </xf>
    <xf numFmtId="0" fontId="17" fillId="0" borderId="0"/>
    <xf numFmtId="0" fontId="17" fillId="0" borderId="0"/>
    <xf numFmtId="0" fontId="17" fillId="0" borderId="0"/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0" fontId="17" fillId="0" borderId="0"/>
    <xf numFmtId="0" fontId="17" fillId="0" borderId="0"/>
    <xf numFmtId="0" fontId="17" fillId="0" borderId="0"/>
    <xf numFmtId="2" fontId="2" fillId="0" borderId="0">
      <alignment horizontal="center"/>
    </xf>
    <xf numFmtId="0" fontId="17" fillId="0" borderId="0"/>
    <xf numFmtId="0" fontId="17" fillId="0" borderId="0"/>
    <xf numFmtId="0" fontId="17" fillId="0" borderId="0"/>
    <xf numFmtId="0" fontId="17" fillId="0" borderId="0"/>
    <xf numFmtId="2" fontId="2" fillId="0" borderId="0">
      <alignment horizontal="center"/>
    </xf>
    <xf numFmtId="0" fontId="17" fillId="0" borderId="0"/>
    <xf numFmtId="0" fontId="17" fillId="0" borderId="0"/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0" fontId="17" fillId="0" borderId="0"/>
    <xf numFmtId="0" fontId="17" fillId="0" borderId="0"/>
    <xf numFmtId="0" fontId="17" fillId="0" borderId="0"/>
    <xf numFmtId="2" fontId="2" fillId="0" borderId="0">
      <alignment horizontal="center"/>
    </xf>
    <xf numFmtId="0" fontId="17" fillId="0" borderId="0"/>
    <xf numFmtId="0" fontId="17" fillId="0" borderId="0"/>
    <xf numFmtId="0" fontId="17" fillId="0" borderId="0"/>
    <xf numFmtId="2" fontId="2" fillId="0" borderId="0">
      <alignment horizontal="center"/>
    </xf>
    <xf numFmtId="0" fontId="17" fillId="0" borderId="0"/>
    <xf numFmtId="0" fontId="17" fillId="0" borderId="0"/>
    <xf numFmtId="0" fontId="17" fillId="0" borderId="0"/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2" fontId="2" fillId="0" borderId="0">
      <alignment horizontal="center"/>
    </xf>
    <xf numFmtId="0" fontId="17" fillId="0" borderId="0"/>
    <xf numFmtId="2" fontId="2" fillId="0" borderId="0">
      <alignment horizontal="center"/>
    </xf>
    <xf numFmtId="0" fontId="30" fillId="0" borderId="0"/>
    <xf numFmtId="0" fontId="17" fillId="0" borderId="0"/>
    <xf numFmtId="0" fontId="30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2" fontId="16" fillId="0" borderId="0">
      <alignment horizontal="center"/>
    </xf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2" fontId="2" fillId="0" borderId="0">
      <alignment horizontal="center"/>
    </xf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2" fontId="2" fillId="0" borderId="0">
      <alignment horizontal="center"/>
    </xf>
    <xf numFmtId="0" fontId="30" fillId="0" borderId="0"/>
    <xf numFmtId="2" fontId="2" fillId="0" borderId="0">
      <alignment horizontal="center"/>
    </xf>
    <xf numFmtId="2" fontId="2" fillId="0" borderId="0">
      <alignment horizontal="center"/>
    </xf>
    <xf numFmtId="0" fontId="11" fillId="0" borderId="0"/>
    <xf numFmtId="2" fontId="2" fillId="0" borderId="0">
      <alignment horizontal="center"/>
    </xf>
    <xf numFmtId="2" fontId="2" fillId="0" borderId="0">
      <alignment horizontal="center"/>
    </xf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2" fontId="2" fillId="0" borderId="0">
      <alignment horizontal="center"/>
    </xf>
    <xf numFmtId="0" fontId="13" fillId="0" borderId="0"/>
    <xf numFmtId="0" fontId="13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3" fillId="0" borderId="0"/>
    <xf numFmtId="0" fontId="11" fillId="0" borderId="0"/>
    <xf numFmtId="0" fontId="10" fillId="0" borderId="0"/>
  </cellStyleXfs>
  <cellXfs count="196">
    <xf numFmtId="0" fontId="0" fillId="0" borderId="0" xfId="0"/>
    <xf numFmtId="49" fontId="1" fillId="0" borderId="0" xfId="0" applyNumberFormat="1" applyFont="1" applyAlignment="1">
      <alignment horizontal="centerContinuous"/>
    </xf>
    <xf numFmtId="0" fontId="31" fillId="0" borderId="0" xfId="0" applyFont="1" applyAlignment="1"/>
    <xf numFmtId="0" fontId="2" fillId="0" borderId="0" xfId="0" applyFont="1"/>
    <xf numFmtId="49" fontId="3" fillId="0" borderId="0" xfId="0" applyNumberFormat="1" applyFont="1" applyAlignment="1">
      <alignment horizontal="centerContinuous" vertical="top"/>
    </xf>
    <xf numFmtId="0" fontId="31" fillId="0" borderId="0" xfId="0" applyFont="1" applyAlignment="1">
      <alignment vertical="center"/>
    </xf>
    <xf numFmtId="49" fontId="2" fillId="0" borderId="0" xfId="0" applyNumberFormat="1" applyFont="1"/>
    <xf numFmtId="0" fontId="4" fillId="2" borderId="13" xfId="0" applyFont="1" applyFill="1" applyBorder="1" applyAlignment="1">
      <alignment horizontal="center" vertical="center" wrapText="1"/>
    </xf>
    <xf numFmtId="49" fontId="4" fillId="0" borderId="0" xfId="0" applyNumberFormat="1" applyFont="1"/>
    <xf numFmtId="49" fontId="2" fillId="0" borderId="0" xfId="0" applyNumberFormat="1" applyFont="1" applyFill="1"/>
    <xf numFmtId="0" fontId="2" fillId="0" borderId="0" xfId="0" applyFont="1" applyFill="1"/>
    <xf numFmtId="0" fontId="5" fillId="0" borderId="0" xfId="0" applyFont="1" applyFill="1"/>
    <xf numFmtId="49" fontId="6" fillId="0" borderId="0" xfId="0" applyNumberFormat="1" applyFont="1" applyFill="1" applyAlignment="1">
      <alignment horizontal="left"/>
    </xf>
    <xf numFmtId="164" fontId="6" fillId="0" borderId="1" xfId="0" applyNumberFormat="1" applyFont="1" applyFill="1" applyBorder="1"/>
    <xf numFmtId="0" fontId="4" fillId="0" borderId="0" xfId="0" applyFont="1" applyFill="1"/>
    <xf numFmtId="49" fontId="4" fillId="2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1" fillId="0" borderId="0" xfId="0" applyFont="1" applyAlignment="1"/>
    <xf numFmtId="0" fontId="0" fillId="0" borderId="0" xfId="0"/>
    <xf numFmtId="49" fontId="32" fillId="0" borderId="0" xfId="0" applyNumberFormat="1" applyFont="1"/>
    <xf numFmtId="0" fontId="0" fillId="0" borderId="0" xfId="0"/>
    <xf numFmtId="0" fontId="32" fillId="0" borderId="0" xfId="0" applyFont="1"/>
    <xf numFmtId="49" fontId="32" fillId="0" borderId="0" xfId="0" applyNumberFormat="1" applyFont="1"/>
    <xf numFmtId="49" fontId="33" fillId="0" borderId="0" xfId="0" applyNumberFormat="1" applyFont="1" applyAlignment="1">
      <alignment horizontal="centerContinuous"/>
    </xf>
    <xf numFmtId="49" fontId="34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49" fontId="35" fillId="2" borderId="13" xfId="0" applyNumberFormat="1" applyFont="1" applyFill="1" applyBorder="1" applyAlignment="1">
      <alignment horizontal="center" wrapText="1"/>
    </xf>
    <xf numFmtId="0" fontId="35" fillId="2" borderId="13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49" fontId="8" fillId="0" borderId="0" xfId="0" applyNumberFormat="1" applyFont="1"/>
    <xf numFmtId="164" fontId="32" fillId="0" borderId="0" xfId="0" applyNumberFormat="1" applyFont="1"/>
    <xf numFmtId="164" fontId="9" fillId="0" borderId="0" xfId="0" applyNumberFormat="1" applyFont="1"/>
    <xf numFmtId="49" fontId="32" fillId="0" borderId="0" xfId="0" applyNumberFormat="1" applyFont="1" applyAlignment="1">
      <alignment horizontal="right"/>
    </xf>
    <xf numFmtId="0" fontId="35" fillId="0" borderId="0" xfId="0" applyFont="1"/>
    <xf numFmtId="164" fontId="35" fillId="0" borderId="0" xfId="0" applyNumberFormat="1" applyFont="1"/>
    <xf numFmtId="49" fontId="35" fillId="0" borderId="0" xfId="0" applyNumberFormat="1" applyFont="1" applyAlignment="1">
      <alignment horizontal="left"/>
    </xf>
    <xf numFmtId="0" fontId="36" fillId="0" borderId="0" xfId="0" applyFont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 applyAlignment="1"/>
    <xf numFmtId="0" fontId="38" fillId="0" borderId="0" xfId="0" applyFont="1" applyAlignment="1"/>
    <xf numFmtId="0" fontId="3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5" fontId="8" fillId="2" borderId="1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4" fontId="2" fillId="0" borderId="0" xfId="0" applyNumberFormat="1" applyFont="1" applyFill="1"/>
    <xf numFmtId="0" fontId="31" fillId="0" borderId="0" xfId="0" applyFont="1" applyAlignment="1"/>
    <xf numFmtId="0" fontId="39" fillId="0" borderId="0" xfId="0" applyFont="1"/>
    <xf numFmtId="43" fontId="2" fillId="0" borderId="0" xfId="0" applyNumberFormat="1" applyFont="1" applyFill="1"/>
    <xf numFmtId="44" fontId="4" fillId="0" borderId="0" xfId="0" applyNumberFormat="1" applyFont="1" applyFill="1"/>
    <xf numFmtId="0" fontId="0" fillId="0" borderId="0" xfId="0" applyAlignment="1"/>
    <xf numFmtId="0" fontId="32" fillId="0" borderId="0" xfId="0" applyFont="1" applyAlignment="1"/>
    <xf numFmtId="0" fontId="31" fillId="0" borderId="0" xfId="0" applyFont="1" applyAlignment="1"/>
    <xf numFmtId="49" fontId="32" fillId="0" borderId="0" xfId="370" applyNumberFormat="1" applyFont="1"/>
    <xf numFmtId="0" fontId="32" fillId="0" borderId="0" xfId="370" applyFont="1"/>
    <xf numFmtId="0" fontId="12" fillId="0" borderId="0" xfId="0" applyFont="1" applyFill="1"/>
    <xf numFmtId="0" fontId="40" fillId="0" borderId="0" xfId="0" applyFont="1" applyAlignment="1"/>
    <xf numFmtId="0" fontId="4" fillId="4" borderId="14" xfId="0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43" fontId="0" fillId="0" borderId="0" xfId="0" applyNumberFormat="1"/>
    <xf numFmtId="0" fontId="0" fillId="0" borderId="0" xfId="0"/>
    <xf numFmtId="164" fontId="4" fillId="0" borderId="0" xfId="67" applyNumberFormat="1" applyFont="1" applyFill="1"/>
    <xf numFmtId="43" fontId="11" fillId="0" borderId="0" xfId="54" applyFont="1"/>
    <xf numFmtId="0" fontId="41" fillId="0" borderId="0" xfId="0" applyFont="1"/>
    <xf numFmtId="43" fontId="13" fillId="0" borderId="0" xfId="54" applyFont="1"/>
    <xf numFmtId="43" fontId="30" fillId="0" borderId="0" xfId="54" applyFont="1"/>
    <xf numFmtId="0" fontId="13" fillId="0" borderId="0" xfId="103"/>
    <xf numFmtId="49" fontId="32" fillId="0" borderId="0" xfId="262" applyNumberFormat="1" applyFont="1"/>
    <xf numFmtId="2" fontId="19" fillId="3" borderId="2" xfId="408" applyFont="1" applyFill="1" applyBorder="1">
      <alignment horizontal="center"/>
    </xf>
    <xf numFmtId="2" fontId="19" fillId="3" borderId="3" xfId="408" applyFont="1" applyFill="1" applyBorder="1">
      <alignment horizontal="center"/>
    </xf>
    <xf numFmtId="43" fontId="19" fillId="3" borderId="3" xfId="54" applyFont="1" applyFill="1" applyBorder="1" applyAlignment="1">
      <alignment horizontal="center"/>
    </xf>
    <xf numFmtId="0" fontId="11" fillId="0" borderId="0" xfId="83"/>
    <xf numFmtId="49" fontId="32" fillId="0" borderId="0" xfId="268" applyNumberFormat="1" applyFont="1"/>
    <xf numFmtId="164" fontId="4" fillId="0" borderId="0" xfId="0" applyNumberFormat="1" applyFont="1" applyFill="1"/>
    <xf numFmtId="0" fontId="39" fillId="0" borderId="0" xfId="0" applyFont="1" applyFill="1"/>
    <xf numFmtId="0" fontId="31" fillId="0" borderId="0" xfId="0" applyFont="1" applyFill="1"/>
    <xf numFmtId="0" fontId="31" fillId="0" borderId="0" xfId="0" applyFont="1"/>
    <xf numFmtId="0" fontId="32" fillId="0" borderId="0" xfId="0" applyFont="1"/>
    <xf numFmtId="164" fontId="32" fillId="0" borderId="0" xfId="0" applyNumberFormat="1" applyFont="1"/>
    <xf numFmtId="0" fontId="24" fillId="0" borderId="0" xfId="90"/>
    <xf numFmtId="164" fontId="6" fillId="5" borderId="1" xfId="0" applyNumberFormat="1" applyFont="1" applyFill="1" applyBorder="1"/>
    <xf numFmtId="0" fontId="0" fillId="0" borderId="0" xfId="0" applyAlignment="1"/>
    <xf numFmtId="0" fontId="40" fillId="0" borderId="0" xfId="0" applyFont="1" applyAlignment="1">
      <alignment horizontal="center"/>
    </xf>
    <xf numFmtId="0" fontId="32" fillId="0" borderId="0" xfId="0" applyFont="1" applyAlignment="1"/>
    <xf numFmtId="0" fontId="32" fillId="0" borderId="0" xfId="0" applyFont="1"/>
    <xf numFmtId="164" fontId="32" fillId="0" borderId="0" xfId="0" applyNumberFormat="1" applyFont="1"/>
    <xf numFmtId="164" fontId="42" fillId="0" borderId="1" xfId="54" applyNumberFormat="1" applyFont="1" applyBorder="1"/>
    <xf numFmtId="0" fontId="27" fillId="0" borderId="0" xfId="97"/>
    <xf numFmtId="0" fontId="27" fillId="0" borderId="0" xfId="97" quotePrefix="1"/>
    <xf numFmtId="0" fontId="11" fillId="0" borderId="0" xfId="97" quotePrefix="1" applyFont="1" applyFill="1" applyBorder="1"/>
    <xf numFmtId="0" fontId="0" fillId="0" borderId="0" xfId="0"/>
    <xf numFmtId="164" fontId="30" fillId="0" borderId="0" xfId="54" applyNumberFormat="1" applyFont="1"/>
    <xf numFmtId="0" fontId="43" fillId="0" borderId="0" xfId="456" applyFont="1" applyFill="1" applyAlignment="1" applyProtection="1">
      <alignment horizontal="left"/>
    </xf>
    <xf numFmtId="0" fontId="43" fillId="0" borderId="0" xfId="456" applyFont="1" applyFill="1" applyAlignment="1" applyProtection="1">
      <alignment horizontal="center"/>
    </xf>
    <xf numFmtId="0" fontId="44" fillId="0" borderId="0" xfId="456" applyFont="1" applyFill="1" applyAlignment="1" applyProtection="1">
      <alignment horizontal="left"/>
    </xf>
    <xf numFmtId="0" fontId="44" fillId="0" borderId="0" xfId="456" applyFont="1" applyFill="1" applyAlignment="1" applyProtection="1">
      <alignment horizontal="center"/>
    </xf>
    <xf numFmtId="15" fontId="43" fillId="0" borderId="0" xfId="456" applyNumberFormat="1" applyFont="1" applyFill="1" applyAlignment="1" applyProtection="1">
      <alignment horizontal="left"/>
    </xf>
    <xf numFmtId="15" fontId="43" fillId="0" borderId="0" xfId="456" applyNumberFormat="1" applyFont="1" applyFill="1" applyAlignment="1" applyProtection="1">
      <alignment horizontal="center"/>
    </xf>
    <xf numFmtId="164" fontId="2" fillId="0" borderId="0" xfId="77" applyNumberFormat="1" applyFont="1" applyFill="1"/>
    <xf numFmtId="49" fontId="32" fillId="0" borderId="0" xfId="267" applyNumberFormat="1" applyFont="1"/>
    <xf numFmtId="164" fontId="2" fillId="0" borderId="0" xfId="77" applyNumberFormat="1" applyFont="1"/>
    <xf numFmtId="43" fontId="39" fillId="0" borderId="0" xfId="57" applyFont="1" applyFill="1" applyAlignment="1" applyProtection="1">
      <alignment horizontal="center"/>
    </xf>
    <xf numFmtId="43" fontId="45" fillId="0" borderId="0" xfId="57" applyFont="1" applyFill="1" applyAlignment="1" applyProtection="1">
      <alignment horizontal="center"/>
    </xf>
    <xf numFmtId="0" fontId="31" fillId="0" borderId="0" xfId="0" applyFont="1" applyProtection="1"/>
    <xf numFmtId="0" fontId="39" fillId="0" borderId="0" xfId="0" applyFont="1" applyProtection="1"/>
    <xf numFmtId="0" fontId="45" fillId="0" borderId="0" xfId="0" applyFont="1"/>
    <xf numFmtId="43" fontId="39" fillId="0" borderId="0" xfId="57" applyFont="1"/>
    <xf numFmtId="43" fontId="45" fillId="0" borderId="0" xfId="57" applyFont="1"/>
    <xf numFmtId="43" fontId="39" fillId="0" borderId="0" xfId="57" applyFont="1" applyFill="1"/>
    <xf numFmtId="0" fontId="46" fillId="0" borderId="0" xfId="0" applyFont="1"/>
    <xf numFmtId="43" fontId="45" fillId="6" borderId="4" xfId="57" applyFont="1" applyFill="1" applyBorder="1" applyAlignment="1">
      <alignment horizontal="center" wrapText="1"/>
    </xf>
    <xf numFmtId="0" fontId="45" fillId="0" borderId="0" xfId="0" applyFont="1" applyFill="1"/>
    <xf numFmtId="0" fontId="12" fillId="6" borderId="4" xfId="0" applyFont="1" applyFill="1" applyBorder="1"/>
    <xf numFmtId="43" fontId="46" fillId="7" borderId="5" xfId="57" applyFont="1" applyFill="1" applyBorder="1" applyAlignment="1">
      <alignment horizontal="center" vertical="center" wrapText="1"/>
    </xf>
    <xf numFmtId="0" fontId="39" fillId="8" borderId="4" xfId="0" applyFont="1" applyFill="1" applyBorder="1"/>
    <xf numFmtId="43" fontId="39" fillId="0" borderId="4" xfId="57" applyFont="1" applyBorder="1"/>
    <xf numFmtId="43" fontId="39" fillId="8" borderId="4" xfId="57" applyFont="1" applyFill="1" applyBorder="1"/>
    <xf numFmtId="43" fontId="45" fillId="9" borderId="4" xfId="57" applyFont="1" applyFill="1" applyBorder="1"/>
    <xf numFmtId="43" fontId="39" fillId="10" borderId="4" xfId="57" applyFont="1" applyFill="1" applyBorder="1"/>
    <xf numFmtId="0" fontId="39" fillId="0" borderId="4" xfId="0" applyFont="1" applyBorder="1"/>
    <xf numFmtId="43" fontId="39" fillId="0" borderId="4" xfId="57" applyFont="1" applyFill="1" applyBorder="1" applyAlignment="1">
      <alignment horizontal="center"/>
    </xf>
    <xf numFmtId="43" fontId="39" fillId="11" borderId="4" xfId="57" applyFont="1" applyFill="1" applyBorder="1" applyAlignment="1">
      <alignment horizontal="center"/>
    </xf>
    <xf numFmtId="0" fontId="22" fillId="0" borderId="6" xfId="0" applyFont="1" applyBorder="1" applyAlignment="1">
      <alignment wrapText="1"/>
    </xf>
    <xf numFmtId="4" fontId="22" fillId="0" borderId="6" xfId="0" applyNumberFormat="1" applyFont="1" applyBorder="1" applyAlignment="1">
      <alignment wrapText="1"/>
    </xf>
    <xf numFmtId="43" fontId="22" fillId="0" borderId="6" xfId="0" applyNumberFormat="1" applyFont="1" applyFill="1" applyBorder="1"/>
    <xf numFmtId="0" fontId="45" fillId="0" borderId="4" xfId="0" applyFont="1" applyFill="1" applyBorder="1"/>
    <xf numFmtId="43" fontId="31" fillId="0" borderId="0" xfId="0" applyNumberFormat="1" applyFont="1" applyFill="1"/>
    <xf numFmtId="43" fontId="39" fillId="0" borderId="4" xfId="57" applyFont="1" applyFill="1" applyBorder="1"/>
    <xf numFmtId="43" fontId="39" fillId="12" borderId="4" xfId="57" applyFont="1" applyFill="1" applyBorder="1" applyAlignment="1">
      <alignment horizontal="center"/>
    </xf>
    <xf numFmtId="43" fontId="45" fillId="0" borderId="0" xfId="57" applyFont="1" applyFill="1"/>
    <xf numFmtId="0" fontId="47" fillId="0" borderId="0" xfId="0" applyFont="1"/>
    <xf numFmtId="43" fontId="46" fillId="0" borderId="7" xfId="57" applyFont="1" applyFill="1" applyBorder="1"/>
    <xf numFmtId="43" fontId="46" fillId="0" borderId="0" xfId="57" applyFont="1" applyFill="1"/>
    <xf numFmtId="43" fontId="46" fillId="0" borderId="4" xfId="57" applyFont="1" applyFill="1" applyBorder="1"/>
    <xf numFmtId="0" fontId="32" fillId="0" borderId="0" xfId="0" applyFont="1"/>
    <xf numFmtId="164" fontId="32" fillId="0" borderId="0" xfId="0" applyNumberFormat="1" applyFont="1"/>
    <xf numFmtId="43" fontId="32" fillId="0" borderId="0" xfId="54" applyFont="1"/>
    <xf numFmtId="43" fontId="9" fillId="0" borderId="0" xfId="54" applyFont="1"/>
    <xf numFmtId="43" fontId="32" fillId="0" borderId="0" xfId="54" applyFont="1" applyAlignment="1">
      <alignment horizontal="right"/>
    </xf>
    <xf numFmtId="43" fontId="35" fillId="0" borderId="0" xfId="54" applyFont="1"/>
    <xf numFmtId="43" fontId="30" fillId="0" borderId="0" xfId="54" applyFont="1"/>
    <xf numFmtId="43" fontId="48" fillId="0" borderId="0" xfId="54" applyFont="1"/>
    <xf numFmtId="43" fontId="2" fillId="0" borderId="0" xfId="54" applyFont="1" applyFill="1"/>
    <xf numFmtId="0" fontId="0" fillId="0" borderId="4" xfId="0" applyBorder="1"/>
    <xf numFmtId="167" fontId="0" fillId="0" borderId="6" xfId="0" applyNumberFormat="1" applyBorder="1"/>
    <xf numFmtId="4" fontId="0" fillId="0" borderId="4" xfId="0" applyNumberFormat="1" applyBorder="1"/>
    <xf numFmtId="43" fontId="49" fillId="8" borderId="4" xfId="57" applyFont="1" applyFill="1" applyBorder="1"/>
    <xf numFmtId="0" fontId="0" fillId="13" borderId="4" xfId="0" applyFill="1" applyBorder="1"/>
    <xf numFmtId="43" fontId="39" fillId="13" borderId="4" xfId="57" applyFont="1" applyFill="1" applyBorder="1" applyAlignment="1">
      <alignment horizontal="center"/>
    </xf>
    <xf numFmtId="43" fontId="45" fillId="9" borderId="8" xfId="57" applyFont="1" applyFill="1" applyBorder="1"/>
    <xf numFmtId="43" fontId="23" fillId="0" borderId="4" xfId="57" applyFont="1" applyBorder="1"/>
    <xf numFmtId="2" fontId="0" fillId="13" borderId="4" xfId="0" applyNumberFormat="1" applyFill="1" applyBorder="1"/>
    <xf numFmtId="2" fontId="0" fillId="0" borderId="4" xfId="0" applyNumberFormat="1" applyBorder="1"/>
    <xf numFmtId="0" fontId="39" fillId="0" borderId="5" xfId="0" applyFont="1" applyFill="1" applyBorder="1"/>
    <xf numFmtId="43" fontId="39" fillId="0" borderId="5" xfId="57" applyFont="1" applyFill="1" applyBorder="1"/>
    <xf numFmtId="43" fontId="45" fillId="0" borderId="4" xfId="57" applyFont="1" applyFill="1" applyBorder="1"/>
    <xf numFmtId="43" fontId="45" fillId="0" borderId="5" xfId="57" applyFont="1" applyFill="1" applyBorder="1"/>
    <xf numFmtId="0" fontId="45" fillId="0" borderId="7" xfId="0" applyFont="1" applyBorder="1"/>
    <xf numFmtId="43" fontId="45" fillId="0" borderId="7" xfId="57" applyFont="1" applyBorder="1"/>
    <xf numFmtId="43" fontId="45" fillId="0" borderId="7" xfId="57" applyFont="1" applyFill="1" applyBorder="1"/>
    <xf numFmtId="3" fontId="45" fillId="7" borderId="4" xfId="0" applyNumberFormat="1" applyFont="1" applyFill="1" applyBorder="1"/>
    <xf numFmtId="43" fontId="45" fillId="7" borderId="4" xfId="57" applyFont="1" applyFill="1" applyBorder="1" applyAlignment="1">
      <alignment horizontal="center" wrapText="1"/>
    </xf>
    <xf numFmtId="3" fontId="45" fillId="7" borderId="0" xfId="0" applyNumberFormat="1" applyFont="1" applyFill="1" applyBorder="1"/>
    <xf numFmtId="43" fontId="45" fillId="7" borderId="8" xfId="57" applyFont="1" applyFill="1" applyBorder="1" applyAlignment="1">
      <alignment horizontal="center" wrapText="1"/>
    </xf>
    <xf numFmtId="43" fontId="46" fillId="7" borderId="0" xfId="57" applyFont="1" applyFill="1" applyBorder="1" applyAlignment="1">
      <alignment horizontal="center" vertical="center" wrapText="1"/>
    </xf>
    <xf numFmtId="0" fontId="46" fillId="14" borderId="0" xfId="0" applyFont="1" applyFill="1" applyBorder="1" applyAlignment="1">
      <alignment horizontal="center"/>
    </xf>
    <xf numFmtId="0" fontId="50" fillId="0" borderId="0" xfId="0" applyFont="1" applyAlignment="1">
      <alignment horizontal="right" vertical="center"/>
    </xf>
    <xf numFmtId="0" fontId="46" fillId="14" borderId="9" xfId="0" applyFont="1" applyFill="1" applyBorder="1" applyAlignment="1">
      <alignment horizontal="center"/>
    </xf>
    <xf numFmtId="0" fontId="45" fillId="14" borderId="10" xfId="0" applyFont="1" applyFill="1" applyBorder="1" applyAlignment="1">
      <alignment horizontal="center"/>
    </xf>
    <xf numFmtId="43" fontId="4" fillId="5" borderId="16" xfId="54" applyFont="1" applyFill="1" applyBorder="1" applyAlignment="1">
      <alignment horizontal="center" vertical="center"/>
    </xf>
    <xf numFmtId="43" fontId="4" fillId="5" borderId="15" xfId="54" applyFont="1" applyFill="1" applyBorder="1" applyAlignment="1">
      <alignment horizontal="center" vertical="center"/>
    </xf>
    <xf numFmtId="43" fontId="45" fillId="7" borderId="4" xfId="57" applyFont="1" applyFill="1" applyBorder="1" applyAlignment="1">
      <alignment horizontal="center" wrapText="1"/>
    </xf>
    <xf numFmtId="43" fontId="46" fillId="7" borderId="8" xfId="57" applyFont="1" applyFill="1" applyBorder="1" applyAlignment="1">
      <alignment horizontal="center" wrapText="1"/>
    </xf>
    <xf numFmtId="43" fontId="46" fillId="7" borderId="11" xfId="57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3" fontId="45" fillId="7" borderId="4" xfId="0" applyNumberFormat="1" applyFont="1" applyFill="1" applyBorder="1"/>
    <xf numFmtId="0" fontId="2" fillId="0" borderId="0" xfId="0" applyFont="1" applyAlignment="1">
      <alignment horizontal="center"/>
    </xf>
    <xf numFmtId="0" fontId="31" fillId="0" borderId="0" xfId="0" applyFont="1" applyAlignment="1"/>
    <xf numFmtId="0" fontId="2" fillId="4" borderId="6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/>
    <xf numFmtId="0" fontId="40" fillId="0" borderId="0" xfId="0" applyFont="1" applyAlignment="1">
      <alignment horizontal="center"/>
    </xf>
    <xf numFmtId="0" fontId="32" fillId="0" borderId="0" xfId="0" applyFont="1" applyAlignment="1"/>
    <xf numFmtId="0" fontId="51" fillId="0" borderId="17" xfId="0" applyFont="1" applyBorder="1"/>
    <xf numFmtId="0" fontId="41" fillId="0" borderId="17" xfId="0" applyFont="1" applyBorder="1"/>
    <xf numFmtId="0" fontId="0" fillId="0" borderId="17" xfId="0" applyFont="1" applyBorder="1"/>
    <xf numFmtId="14" fontId="51" fillId="0" borderId="17" xfId="0" applyNumberFormat="1" applyFont="1" applyBorder="1"/>
    <xf numFmtId="43" fontId="30" fillId="0" borderId="17" xfId="55" applyFont="1" applyBorder="1"/>
    <xf numFmtId="43" fontId="30" fillId="0" borderId="18" xfId="55" applyFont="1" applyBorder="1"/>
    <xf numFmtId="43" fontId="30" fillId="0" borderId="19" xfId="55" applyFont="1" applyBorder="1"/>
    <xf numFmtId="43" fontId="30" fillId="0" borderId="20" xfId="55" applyFont="1" applyBorder="1"/>
    <xf numFmtId="43" fontId="30" fillId="0" borderId="21" xfId="55" applyFont="1" applyBorder="1"/>
    <xf numFmtId="43" fontId="41" fillId="0" borderId="20" xfId="55" applyFont="1" applyBorder="1"/>
  </cellXfs>
  <cellStyles count="457">
    <cellStyle name="Excel Built-in Normal" xfId="1"/>
    <cellStyle name="Followed Hyperlink" xfId="2"/>
    <cellStyle name="Followed Hyperlink 10" xfId="3"/>
    <cellStyle name="Followed Hyperlink 11" xfId="4"/>
    <cellStyle name="Followed Hyperlink 12" xfId="5"/>
    <cellStyle name="Followed Hyperlink 12 2" xfId="6"/>
    <cellStyle name="Followed Hyperlink 13" xfId="7"/>
    <cellStyle name="Followed Hyperlink 14" xfId="8"/>
    <cellStyle name="Followed Hyperlink 15" xfId="9"/>
    <cellStyle name="Followed Hyperlink 15 2" xfId="10"/>
    <cellStyle name="Followed Hyperlink 16" xfId="11"/>
    <cellStyle name="Followed Hyperlink 17" xfId="12"/>
    <cellStyle name="Followed Hyperlink 17 2" xfId="13"/>
    <cellStyle name="Followed Hyperlink 18" xfId="14"/>
    <cellStyle name="Followed Hyperlink 19" xfId="15"/>
    <cellStyle name="Followed Hyperlink 19 2" xfId="16"/>
    <cellStyle name="Followed Hyperlink 2" xfId="17"/>
    <cellStyle name="Followed Hyperlink 2 2" xfId="18"/>
    <cellStyle name="Followed Hyperlink 3" xfId="19"/>
    <cellStyle name="Followed Hyperlink 4" xfId="20"/>
    <cellStyle name="Followed Hyperlink 4 2" xfId="21"/>
    <cellStyle name="Followed Hyperlink 5" xfId="22"/>
    <cellStyle name="Followed Hyperlink 6" xfId="23"/>
    <cellStyle name="Followed Hyperlink 6 2" xfId="24"/>
    <cellStyle name="Followed Hyperlink 7" xfId="25"/>
    <cellStyle name="Followed Hyperlink 8" xfId="26"/>
    <cellStyle name="Followed Hyperlink 9" xfId="27"/>
    <cellStyle name="Hyperlink" xfId="28"/>
    <cellStyle name="Hyperlink 10" xfId="29"/>
    <cellStyle name="Hyperlink 11" xfId="30"/>
    <cellStyle name="Hyperlink 12" xfId="31"/>
    <cellStyle name="Hyperlink 12 2" xfId="32"/>
    <cellStyle name="Hyperlink 13" xfId="33"/>
    <cellStyle name="Hyperlink 14" xfId="34"/>
    <cellStyle name="Hyperlink 15" xfId="35"/>
    <cellStyle name="Hyperlink 15 2" xfId="36"/>
    <cellStyle name="Hyperlink 16" xfId="37"/>
    <cellStyle name="Hyperlink 17" xfId="38"/>
    <cellStyle name="Hyperlink 17 2" xfId="39"/>
    <cellStyle name="Hyperlink 18" xfId="40"/>
    <cellStyle name="Hyperlink 19" xfId="41"/>
    <cellStyle name="Hyperlink 19 2" xfId="42"/>
    <cellStyle name="Hyperlink 2" xfId="43"/>
    <cellStyle name="Hyperlink 2 2" xfId="44"/>
    <cellStyle name="Hyperlink 3" xfId="45"/>
    <cellStyle name="Hyperlink 4" xfId="46"/>
    <cellStyle name="Hyperlink 4 2" xfId="47"/>
    <cellStyle name="Hyperlink 5" xfId="48"/>
    <cellStyle name="Hyperlink 6" xfId="49"/>
    <cellStyle name="Hyperlink 6 2" xfId="50"/>
    <cellStyle name="Hyperlink 7" xfId="51"/>
    <cellStyle name="Hyperlink 8" xfId="52"/>
    <cellStyle name="Hyperlink 9" xfId="53"/>
    <cellStyle name="Millares" xfId="54" builtinId="3"/>
    <cellStyle name="Millares 2" xfId="55"/>
    <cellStyle name="Millares 2 2" xfId="56"/>
    <cellStyle name="Millares 2 3" xfId="57"/>
    <cellStyle name="Millares 2 4" xfId="58"/>
    <cellStyle name="Millares 2 5" xfId="59"/>
    <cellStyle name="Millares 3" xfId="60"/>
    <cellStyle name="Millares 4" xfId="61"/>
    <cellStyle name="Millares 4 2" xfId="62"/>
    <cellStyle name="Millares 4 3" xfId="63"/>
    <cellStyle name="Millares 5" xfId="64"/>
    <cellStyle name="Millares 6" xfId="65"/>
    <cellStyle name="Millares 7" xfId="66"/>
    <cellStyle name="Moneda" xfId="67" builtinId="4"/>
    <cellStyle name="Moneda 2" xfId="68"/>
    <cellStyle name="Moneda 3" xfId="69"/>
    <cellStyle name="Moneda 4" xfId="70"/>
    <cellStyle name="Moneda 5" xfId="71"/>
    <cellStyle name="Moneda 5 2" xfId="72"/>
    <cellStyle name="Moneda 6" xfId="73"/>
    <cellStyle name="Moneda 7" xfId="74"/>
    <cellStyle name="Moneda 7 2" xfId="75"/>
    <cellStyle name="Moneda 8" xfId="76"/>
    <cellStyle name="Normal" xfId="0" builtinId="0"/>
    <cellStyle name="Normal 10" xfId="77"/>
    <cellStyle name="Normal 10 2" xfId="78"/>
    <cellStyle name="Normal 10 3" xfId="79"/>
    <cellStyle name="Normal 11" xfId="80"/>
    <cellStyle name="Normal 11 2" xfId="81"/>
    <cellStyle name="Normal 11 3" xfId="82"/>
    <cellStyle name="Normal 12" xfId="83"/>
    <cellStyle name="Normal 12 2" xfId="84"/>
    <cellStyle name="Normal 12 3" xfId="85"/>
    <cellStyle name="Normal 12 4" xfId="86"/>
    <cellStyle name="Normal 12 5" xfId="87"/>
    <cellStyle name="Normal 13" xfId="88"/>
    <cellStyle name="Normal 14" xfId="89"/>
    <cellStyle name="Normal 15" xfId="90"/>
    <cellStyle name="Normal 15 2" xfId="91"/>
    <cellStyle name="Normal 15 3" xfId="92"/>
    <cellStyle name="Normal 16" xfId="93"/>
    <cellStyle name="Normal 16 2" xfId="94"/>
    <cellStyle name="Normal 16 3" xfId="95"/>
    <cellStyle name="Normal 16 4" xfId="96"/>
    <cellStyle name="Normal 17" xfId="97"/>
    <cellStyle name="Normal 17 2" xfId="98"/>
    <cellStyle name="Normal 17 3" xfId="99"/>
    <cellStyle name="Normal 18" xfId="100"/>
    <cellStyle name="Normal 19" xfId="101"/>
    <cellStyle name="Normal 19 2" xfId="102"/>
    <cellStyle name="Normal 2" xfId="103"/>
    <cellStyle name="Normal 2 10" xfId="104"/>
    <cellStyle name="Normal 2 11" xfId="105"/>
    <cellStyle name="Normal 2 11 2" xfId="106"/>
    <cellStyle name="Normal 2 12" xfId="107"/>
    <cellStyle name="Normal 2 2" xfId="108"/>
    <cellStyle name="Normal 2 2 10" xfId="109"/>
    <cellStyle name="Normal 2 2 11" xfId="110"/>
    <cellStyle name="Normal 2 2 12" xfId="111"/>
    <cellStyle name="Normal 2 2 14" xfId="112"/>
    <cellStyle name="Normal 2 2 2" xfId="113"/>
    <cellStyle name="Normal 2 2 2 10" xfId="114"/>
    <cellStyle name="Normal 2 2 2 2" xfId="115"/>
    <cellStyle name="Normal 2 2 2 2 10" xfId="116"/>
    <cellStyle name="Normal 2 2 2 2 2" xfId="117"/>
    <cellStyle name="Normal 2 2 2 2 2 2" xfId="118"/>
    <cellStyle name="Normal 2 2 2 2 2 2 2" xfId="119"/>
    <cellStyle name="Normal 2 2 2 2 2 2 2 2" xfId="120"/>
    <cellStyle name="Normal 2 2 2 2 2 2 2 2 2" xfId="121"/>
    <cellStyle name="Normal 2 2 2 2 2 2 2 3" xfId="122"/>
    <cellStyle name="Normal 2 2 2 2 2 2 3" xfId="123"/>
    <cellStyle name="Normal 2 2 2 2 2 2 3 2" xfId="124"/>
    <cellStyle name="Normal 2 2 2 2 2 3" xfId="125"/>
    <cellStyle name="Normal 2 2 2 2 2 4" xfId="126"/>
    <cellStyle name="Normal 2 2 2 2 2 5" xfId="127"/>
    <cellStyle name="Normal 2 2 2 2 2 6" xfId="128"/>
    <cellStyle name="Normal 2 2 2 2 2 7" xfId="129"/>
    <cellStyle name="Normal 2 2 2 2 2 7 2" xfId="130"/>
    <cellStyle name="Normal 2 2 2 2 2 8" xfId="131"/>
    <cellStyle name="Normal 2 2 2 2 3" xfId="132"/>
    <cellStyle name="Normal 2 2 2 2 3 2" xfId="133"/>
    <cellStyle name="Normal 2 2 2 2 3 2 2" xfId="134"/>
    <cellStyle name="Normal 2 2 2 2 3 2 2 2" xfId="135"/>
    <cellStyle name="Normal 2 2 2 2 3 2 3" xfId="136"/>
    <cellStyle name="Normal 2 2 2 2 3 3" xfId="137"/>
    <cellStyle name="Normal 2 2 2 2 3 3 2" xfId="138"/>
    <cellStyle name="Normal 2 2 2 2 3 4" xfId="139"/>
    <cellStyle name="Normal 2 2 2 2 3 5" xfId="140"/>
    <cellStyle name="Normal 2 2 2 2 4" xfId="141"/>
    <cellStyle name="Normal 2 2 2 2 5" xfId="142"/>
    <cellStyle name="Normal 2 2 2 2 6" xfId="143"/>
    <cellStyle name="Normal 2 2 2 2 7" xfId="144"/>
    <cellStyle name="Normal 2 2 2 2 7 2" xfId="145"/>
    <cellStyle name="Normal 2 2 2 2 8" xfId="146"/>
    <cellStyle name="Normal 2 2 2 2 9" xfId="147"/>
    <cellStyle name="Normal 2 2 2 3" xfId="148"/>
    <cellStyle name="Normal 2 2 2 4" xfId="149"/>
    <cellStyle name="Normal 2 2 2 4 2" xfId="150"/>
    <cellStyle name="Normal 2 2 2 4 2 2" xfId="151"/>
    <cellStyle name="Normal 2 2 2 4 2 2 2" xfId="152"/>
    <cellStyle name="Normal 2 2 2 4 2 3" xfId="153"/>
    <cellStyle name="Normal 2 2 2 4 3" xfId="154"/>
    <cellStyle name="Normal 2 2 2 4 3 2" xfId="155"/>
    <cellStyle name="Normal 2 2 2 4 4" xfId="156"/>
    <cellStyle name="Normal 2 2 2 5" xfId="157"/>
    <cellStyle name="Normal 2 2 2 6" xfId="158"/>
    <cellStyle name="Normal 2 2 2 7" xfId="159"/>
    <cellStyle name="Normal 2 2 2 8" xfId="160"/>
    <cellStyle name="Normal 2 2 2 9" xfId="161"/>
    <cellStyle name="Normal 2 2 2 9 2" xfId="162"/>
    <cellStyle name="Normal 2 2 3" xfId="163"/>
    <cellStyle name="Normal 2 2 3 2" xfId="164"/>
    <cellStyle name="Normal 2 2 3 2 2" xfId="165"/>
    <cellStyle name="Normal 2 2 3 2 2 2" xfId="166"/>
    <cellStyle name="Normal 2 2 3 2 2 2 2" xfId="167"/>
    <cellStyle name="Normal 2 2 3 2 2 2 2 2" xfId="168"/>
    <cellStyle name="Normal 2 2 3 2 2 2 3" xfId="169"/>
    <cellStyle name="Normal 2 2 3 2 2 3" xfId="170"/>
    <cellStyle name="Normal 2 2 3 2 2 3 2" xfId="171"/>
    <cellStyle name="Normal 2 2 3 2 3" xfId="172"/>
    <cellStyle name="Normal 2 2 3 2 4" xfId="173"/>
    <cellStyle name="Normal 2 2 3 2 5" xfId="174"/>
    <cellStyle name="Normal 2 2 3 2 6" xfId="175"/>
    <cellStyle name="Normal 2 2 3 2 7" xfId="176"/>
    <cellStyle name="Normal 2 2 3 2 7 2" xfId="177"/>
    <cellStyle name="Normal 2 2 3 2 8" xfId="178"/>
    <cellStyle name="Normal 2 2 3 3" xfId="179"/>
    <cellStyle name="Normal 2 2 3 3 2" xfId="180"/>
    <cellStyle name="Normal 2 2 3 3 2 2" xfId="181"/>
    <cellStyle name="Normal 2 2 3 3 2 2 2" xfId="182"/>
    <cellStyle name="Normal 2 2 3 3 2 3" xfId="183"/>
    <cellStyle name="Normal 2 2 3 3 3" xfId="184"/>
    <cellStyle name="Normal 2 2 3 3 3 2" xfId="185"/>
    <cellStyle name="Normal 2 2 3 4" xfId="186"/>
    <cellStyle name="Normal 2 2 3 5" xfId="187"/>
    <cellStyle name="Normal 2 2 3 6" xfId="188"/>
    <cellStyle name="Normal 2 2 3 7" xfId="189"/>
    <cellStyle name="Normal 2 2 3 7 2" xfId="190"/>
    <cellStyle name="Normal 2 2 3 8" xfId="191"/>
    <cellStyle name="Normal 2 2 4" xfId="192"/>
    <cellStyle name="Normal 2 2 4 2" xfId="193"/>
    <cellStyle name="Normal 2 2 4 2 2" xfId="194"/>
    <cellStyle name="Normal 2 2 4 2 2 2" xfId="195"/>
    <cellStyle name="Normal 2 2 4 2 3" xfId="196"/>
    <cellStyle name="Normal 2 2 4 3" xfId="197"/>
    <cellStyle name="Normal 2 2 4 3 2" xfId="198"/>
    <cellStyle name="Normal 2 2 5" xfId="199"/>
    <cellStyle name="Normal 2 2 5 2" xfId="200"/>
    <cellStyle name="Normal 2 2 5 2 2" xfId="201"/>
    <cellStyle name="Normal 2 2 5 3" xfId="202"/>
    <cellStyle name="Normal 2 2 5 4" xfId="203"/>
    <cellStyle name="Normal 2 2 6" xfId="204"/>
    <cellStyle name="Normal 2 2 6 2" xfId="205"/>
    <cellStyle name="Normal 2 2 6 3" xfId="206"/>
    <cellStyle name="Normal 2 2 6 4" xfId="207"/>
    <cellStyle name="Normal 2 2 7" xfId="208"/>
    <cellStyle name="Normal 2 2 7 2" xfId="209"/>
    <cellStyle name="Normal 2 2 7 3" xfId="210"/>
    <cellStyle name="Normal 2 2 7 4" xfId="211"/>
    <cellStyle name="Normal 2 2 8" xfId="212"/>
    <cellStyle name="Normal 2 2 8 2" xfId="213"/>
    <cellStyle name="Normal 2 2 8 3" xfId="214"/>
    <cellStyle name="Normal 2 2 9" xfId="215"/>
    <cellStyle name="Normal 2 2 9 2" xfId="216"/>
    <cellStyle name="Normal 2 2 9 3" xfId="217"/>
    <cellStyle name="Normal 2 2 9 4" xfId="218"/>
    <cellStyle name="Normal 2 3" xfId="219"/>
    <cellStyle name="Normal 2 4" xfId="220"/>
    <cellStyle name="Normal 2 4 2" xfId="221"/>
    <cellStyle name="Normal 2 4 2 2" xfId="222"/>
    <cellStyle name="Normal 2 4 2 2 2" xfId="223"/>
    <cellStyle name="Normal 2 4 2 2 2 2" xfId="224"/>
    <cellStyle name="Normal 2 4 2 2 2 2 2" xfId="225"/>
    <cellStyle name="Normal 2 4 2 2 2 3" xfId="226"/>
    <cellStyle name="Normal 2 4 2 2 3" xfId="227"/>
    <cellStyle name="Normal 2 4 2 2 3 2" xfId="228"/>
    <cellStyle name="Normal 2 4 2 3" xfId="229"/>
    <cellStyle name="Normal 2 4 2 4" xfId="230"/>
    <cellStyle name="Normal 2 4 2 5" xfId="231"/>
    <cellStyle name="Normal 2 4 2 6" xfId="232"/>
    <cellStyle name="Normal 2 4 2 7" xfId="233"/>
    <cellStyle name="Normal 2 4 2 7 2" xfId="234"/>
    <cellStyle name="Normal 2 4 2 8" xfId="235"/>
    <cellStyle name="Normal 2 4 2 9" xfId="236"/>
    <cellStyle name="Normal 2 4 3" xfId="237"/>
    <cellStyle name="Normal 2 4 3 2" xfId="238"/>
    <cellStyle name="Normal 2 4 3 2 2" xfId="239"/>
    <cellStyle name="Normal 2 4 3 2 2 2" xfId="240"/>
    <cellStyle name="Normal 2 4 3 2 3" xfId="241"/>
    <cellStyle name="Normal 2 4 3 3" xfId="242"/>
    <cellStyle name="Normal 2 4 3 3 2" xfId="243"/>
    <cellStyle name="Normal 2 4 4" xfId="244"/>
    <cellStyle name="Normal 2 4 5" xfId="245"/>
    <cellStyle name="Normal 2 4 6" xfId="246"/>
    <cellStyle name="Normal 2 4 7" xfId="247"/>
    <cellStyle name="Normal 2 4 7 2" xfId="248"/>
    <cellStyle name="Normal 2 4 8" xfId="249"/>
    <cellStyle name="Normal 2 5" xfId="250"/>
    <cellStyle name="Normal 2 5 2" xfId="251"/>
    <cellStyle name="Normal 2 5 3" xfId="252"/>
    <cellStyle name="Normal 2 5 4" xfId="253"/>
    <cellStyle name="Normal 2 6" xfId="254"/>
    <cellStyle name="Normal 2 6 2" xfId="255"/>
    <cellStyle name="Normal 2 6 2 2" xfId="256"/>
    <cellStyle name="Normal 2 6 2 2 2" xfId="257"/>
    <cellStyle name="Normal 2 6 2 3" xfId="258"/>
    <cellStyle name="Normal 2 6 2 4" xfId="259"/>
    <cellStyle name="Normal 2 6 3" xfId="260"/>
    <cellStyle name="Normal 2 6 3 2" xfId="261"/>
    <cellStyle name="Normal 2 7" xfId="262"/>
    <cellStyle name="Normal 2 7 2" xfId="263"/>
    <cellStyle name="Normal 2 7 2 2" xfId="264"/>
    <cellStyle name="Normal 2 7 3" xfId="265"/>
    <cellStyle name="Normal 2 7 4" xfId="266"/>
    <cellStyle name="Normal 2 7 5" xfId="267"/>
    <cellStyle name="Normal 2 8" xfId="268"/>
    <cellStyle name="Normal 2 8 2" xfId="269"/>
    <cellStyle name="Normal 2 8 3" xfId="270"/>
    <cellStyle name="Normal 2 9" xfId="271"/>
    <cellStyle name="Normal 20" xfId="272"/>
    <cellStyle name="Normal 20 2" xfId="273"/>
    <cellStyle name="Normal 21" xfId="274"/>
    <cellStyle name="Normal 22" xfId="275"/>
    <cellStyle name="Normal 22 2" xfId="276"/>
    <cellStyle name="Normal 23" xfId="277"/>
    <cellStyle name="Normal 24" xfId="278"/>
    <cellStyle name="Normal 24 2" xfId="279"/>
    <cellStyle name="Normal 3" xfId="280"/>
    <cellStyle name="Normal 3 10" xfId="281"/>
    <cellStyle name="Normal 3 11" xfId="282"/>
    <cellStyle name="Normal 3 2" xfId="283"/>
    <cellStyle name="Normal 3 2 10" xfId="284"/>
    <cellStyle name="Normal 3 2 2" xfId="285"/>
    <cellStyle name="Normal 3 2 2 2" xfId="286"/>
    <cellStyle name="Normal 3 2 2 2 2" xfId="287"/>
    <cellStyle name="Normal 3 2 2 2 2 2" xfId="288"/>
    <cellStyle name="Normal 3 2 2 2 2 2 2" xfId="289"/>
    <cellStyle name="Normal 3 2 2 2 2 2 2 2" xfId="290"/>
    <cellStyle name="Normal 3 2 2 2 2 2 3" xfId="291"/>
    <cellStyle name="Normal 3 2 2 2 2 3" xfId="292"/>
    <cellStyle name="Normal 3 2 2 2 2 3 2" xfId="293"/>
    <cellStyle name="Normal 3 2 2 2 3" xfId="294"/>
    <cellStyle name="Normal 3 2 2 2 4" xfId="295"/>
    <cellStyle name="Normal 3 2 2 2 5" xfId="296"/>
    <cellStyle name="Normal 3 2 2 2 6" xfId="297"/>
    <cellStyle name="Normal 3 2 2 2 7" xfId="298"/>
    <cellStyle name="Normal 3 2 2 2 7 2" xfId="299"/>
    <cellStyle name="Normal 3 2 2 2 8" xfId="300"/>
    <cellStyle name="Normal 3 2 2 3" xfId="301"/>
    <cellStyle name="Normal 3 2 2 3 2" xfId="302"/>
    <cellStyle name="Normal 3 2 2 3 2 2" xfId="303"/>
    <cellStyle name="Normal 3 2 2 3 2 2 2" xfId="304"/>
    <cellStyle name="Normal 3 2 2 3 2 3" xfId="305"/>
    <cellStyle name="Normal 3 2 2 3 3" xfId="306"/>
    <cellStyle name="Normal 3 2 2 3 3 2" xfId="307"/>
    <cellStyle name="Normal 3 2 2 4" xfId="308"/>
    <cellStyle name="Normal 3 2 2 5" xfId="309"/>
    <cellStyle name="Normal 3 2 2 6" xfId="310"/>
    <cellStyle name="Normal 3 2 2 7" xfId="311"/>
    <cellStyle name="Normal 3 2 2 7 2" xfId="312"/>
    <cellStyle name="Normal 3 2 2 8" xfId="313"/>
    <cellStyle name="Normal 3 2 3" xfId="314"/>
    <cellStyle name="Normal 3 2 4" xfId="315"/>
    <cellStyle name="Normal 3 2 4 2" xfId="316"/>
    <cellStyle name="Normal 3 2 4 2 2" xfId="317"/>
    <cellStyle name="Normal 3 2 4 2 2 2" xfId="318"/>
    <cellStyle name="Normal 3 2 4 2 3" xfId="319"/>
    <cellStyle name="Normal 3 2 4 3" xfId="320"/>
    <cellStyle name="Normal 3 2 4 3 2" xfId="321"/>
    <cellStyle name="Normal 3 2 5" xfId="322"/>
    <cellStyle name="Normal 3 2 6" xfId="323"/>
    <cellStyle name="Normal 3 2 7" xfId="324"/>
    <cellStyle name="Normal 3 2 8" xfId="325"/>
    <cellStyle name="Normal 3 2 9" xfId="326"/>
    <cellStyle name="Normal 3 2 9 2" xfId="327"/>
    <cellStyle name="Normal 3 3" xfId="328"/>
    <cellStyle name="Normal 3 3 2" xfId="329"/>
    <cellStyle name="Normal 3 3 2 2" xfId="330"/>
    <cellStyle name="Normal 3 3 2 2 2" xfId="331"/>
    <cellStyle name="Normal 3 3 2 2 2 2" xfId="332"/>
    <cellStyle name="Normal 3 3 2 2 2 2 2" xfId="333"/>
    <cellStyle name="Normal 3 3 2 2 2 3" xfId="334"/>
    <cellStyle name="Normal 3 3 2 2 3" xfId="335"/>
    <cellStyle name="Normal 3 3 2 2 3 2" xfId="336"/>
    <cellStyle name="Normal 3 3 2 3" xfId="337"/>
    <cellStyle name="Normal 3 3 2 4" xfId="338"/>
    <cellStyle name="Normal 3 3 2 5" xfId="339"/>
    <cellStyle name="Normal 3 3 2 6" xfId="340"/>
    <cellStyle name="Normal 3 3 2 7" xfId="341"/>
    <cellStyle name="Normal 3 3 2 7 2" xfId="342"/>
    <cellStyle name="Normal 3 3 2 8" xfId="343"/>
    <cellStyle name="Normal 3 3 3" xfId="344"/>
    <cellStyle name="Normal 3 3 3 2" xfId="345"/>
    <cellStyle name="Normal 3 3 3 2 2" xfId="346"/>
    <cellStyle name="Normal 3 3 3 2 2 2" xfId="347"/>
    <cellStyle name="Normal 3 3 3 2 3" xfId="348"/>
    <cellStyle name="Normal 3 3 3 3" xfId="349"/>
    <cellStyle name="Normal 3 3 3 3 2" xfId="350"/>
    <cellStyle name="Normal 3 3 4" xfId="351"/>
    <cellStyle name="Normal 3 3 5" xfId="352"/>
    <cellStyle name="Normal 3 3 6" xfId="353"/>
    <cellStyle name="Normal 3 3 7" xfId="354"/>
    <cellStyle name="Normal 3 3 7 2" xfId="355"/>
    <cellStyle name="Normal 3 3 8" xfId="356"/>
    <cellStyle name="Normal 3 4" xfId="357"/>
    <cellStyle name="Normal 3 4 2" xfId="358"/>
    <cellStyle name="Normal 3 4 2 2" xfId="359"/>
    <cellStyle name="Normal 3 4 2 2 2" xfId="360"/>
    <cellStyle name="Normal 3 4 2 3" xfId="361"/>
    <cellStyle name="Normal 3 4 3" xfId="362"/>
    <cellStyle name="Normal 3 4 3 2" xfId="363"/>
    <cellStyle name="Normal 3 5" xfId="364"/>
    <cellStyle name="Normal 3 6" xfId="365"/>
    <cellStyle name="Normal 3 7" xfId="366"/>
    <cellStyle name="Normal 3 8" xfId="367"/>
    <cellStyle name="Normal 3 9" xfId="368"/>
    <cellStyle name="Normal 3 9 2" xfId="369"/>
    <cellStyle name="Normal 4" xfId="370"/>
    <cellStyle name="Normal 4 2" xfId="371"/>
    <cellStyle name="Normal 4 2 2" xfId="372"/>
    <cellStyle name="Normal 4 2 2 2" xfId="373"/>
    <cellStyle name="Normal 4 2 2 2 2" xfId="374"/>
    <cellStyle name="Normal 4 2 2 3" xfId="375"/>
    <cellStyle name="Normal 4 2 2 4" xfId="376"/>
    <cellStyle name="Normal 4 2 2 5" xfId="377"/>
    <cellStyle name="Normal 4 2 3" xfId="378"/>
    <cellStyle name="Normal 4 2 4" xfId="379"/>
    <cellStyle name="Normal 4 2 5" xfId="380"/>
    <cellStyle name="Normal 4 2 5 2" xfId="381"/>
    <cellStyle name="Normal 4 2 6" xfId="382"/>
    <cellStyle name="Normal 4 2 7" xfId="383"/>
    <cellStyle name="Normal 4 3" xfId="384"/>
    <cellStyle name="Normal 4 3 2" xfId="385"/>
    <cellStyle name="Normal 4 3 2 2" xfId="386"/>
    <cellStyle name="Normal 4 3 3" xfId="387"/>
    <cellStyle name="Normal 4 3 4" xfId="388"/>
    <cellStyle name="Normal 4 3 5" xfId="389"/>
    <cellStyle name="Normal 4 4" xfId="390"/>
    <cellStyle name="Normal 4 5" xfId="391"/>
    <cellStyle name="Normal 4 5 2" xfId="392"/>
    <cellStyle name="Normal 4 6" xfId="393"/>
    <cellStyle name="Normal 4 7" xfId="394"/>
    <cellStyle name="Normal 4 8" xfId="395"/>
    <cellStyle name="Normal 4 9" xfId="396"/>
    <cellStyle name="Normal 5" xfId="397"/>
    <cellStyle name="Normal 6" xfId="398"/>
    <cellStyle name="Normal 6 10" xfId="399"/>
    <cellStyle name="Normal 6 2" xfId="400"/>
    <cellStyle name="Normal 6 3" xfId="401"/>
    <cellStyle name="Normal 6 4" xfId="402"/>
    <cellStyle name="Normal 6 5" xfId="403"/>
    <cellStyle name="Normal 6 6" xfId="404"/>
    <cellStyle name="Normal 6 7" xfId="405"/>
    <cellStyle name="Normal 6 8" xfId="406"/>
    <cellStyle name="Normal 6 9" xfId="407"/>
    <cellStyle name="Normal 7" xfId="408"/>
    <cellStyle name="Normal 7 10" xfId="409"/>
    <cellStyle name="Normal 7 2" xfId="410"/>
    <cellStyle name="Normal 7 2 2" xfId="411"/>
    <cellStyle name="Normal 7 2 2 2" xfId="412"/>
    <cellStyle name="Normal 7 2 2 2 2" xfId="413"/>
    <cellStyle name="Normal 7 2 2 2 2 2" xfId="414"/>
    <cellStyle name="Normal 7 2 2 2 3" xfId="415"/>
    <cellStyle name="Normal 7 2 2 3" xfId="416"/>
    <cellStyle name="Normal 7 2 2 3 2" xfId="417"/>
    <cellStyle name="Normal 7 2 3" xfId="418"/>
    <cellStyle name="Normal 7 2 4" xfId="419"/>
    <cellStyle name="Normal 7 2 5" xfId="420"/>
    <cellStyle name="Normal 7 2 6" xfId="421"/>
    <cellStyle name="Normal 7 2 7" xfId="422"/>
    <cellStyle name="Normal 7 2 7 2" xfId="423"/>
    <cellStyle name="Normal 7 2 8" xfId="424"/>
    <cellStyle name="Normal 7 3" xfId="425"/>
    <cellStyle name="Normal 7 3 2" xfId="426"/>
    <cellStyle name="Normal 7 3 2 2" xfId="427"/>
    <cellStyle name="Normal 7 3 2 2 2" xfId="428"/>
    <cellStyle name="Normal 7 3 2 3" xfId="429"/>
    <cellStyle name="Normal 7 3 3" xfId="430"/>
    <cellStyle name="Normal 7 3 3 2" xfId="431"/>
    <cellStyle name="Normal 7 3 4" xfId="432"/>
    <cellStyle name="Normal 7 3 5" xfId="433"/>
    <cellStyle name="Normal 7 4" xfId="434"/>
    <cellStyle name="Normal 7 4 2" xfId="435"/>
    <cellStyle name="Normal 7 4 3" xfId="436"/>
    <cellStyle name="Normal 7 5" xfId="437"/>
    <cellStyle name="Normal 7 5 2" xfId="438"/>
    <cellStyle name="Normal 7 5 3" xfId="439"/>
    <cellStyle name="Normal 7 6" xfId="440"/>
    <cellStyle name="Normal 7 7" xfId="441"/>
    <cellStyle name="Normal 7 7 2" xfId="442"/>
    <cellStyle name="Normal 7 8" xfId="443"/>
    <cellStyle name="Normal 7 9" xfId="444"/>
    <cellStyle name="Normal 8" xfId="445"/>
    <cellStyle name="Normal 8 2" xfId="446"/>
    <cellStyle name="Normal 8 2 2" xfId="447"/>
    <cellStyle name="Normal 8 2 2 2" xfId="448"/>
    <cellStyle name="Normal 8 2 3" xfId="449"/>
    <cellStyle name="Normal 8 2 4" xfId="450"/>
    <cellStyle name="Normal 8 3" xfId="451"/>
    <cellStyle name="Normal 8 3 2" xfId="452"/>
    <cellStyle name="Normal 8 3 3" xfId="453"/>
    <cellStyle name="Normal 9" xfId="454"/>
    <cellStyle name="Normal 9 2" xfId="455"/>
    <cellStyle name="Normal_Hoja1" xfId="4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BQ234"/>
  <sheetViews>
    <sheetView workbookViewId="0">
      <pane xSplit="2" ySplit="9" topLeftCell="N10" activePane="bottomRight" state="frozen"/>
      <selection activeCell="D19" sqref="D19"/>
      <selection pane="topRight" activeCell="D19" sqref="D19"/>
      <selection pane="bottomLeft" activeCell="D19" sqref="D19"/>
      <selection pane="bottomRight" activeCell="S12" sqref="S12"/>
    </sheetView>
  </sheetViews>
  <sheetFormatPr baseColWidth="10" defaultRowHeight="15.75"/>
  <cols>
    <col min="1" max="1" width="12.28515625" style="6" customWidth="1"/>
    <col min="2" max="2" width="30.7109375" style="3" customWidth="1"/>
    <col min="3" max="3" width="13" style="3" bestFit="1" customWidth="1"/>
    <col min="4" max="4" width="11.140625" style="3" customWidth="1"/>
    <col min="5" max="5" width="11" style="3" customWidth="1"/>
    <col min="6" max="6" width="13" style="3" customWidth="1"/>
    <col min="7" max="7" width="8.42578125" style="3" customWidth="1"/>
    <col min="8" max="8" width="11.140625" style="3" customWidth="1"/>
    <col min="9" max="9" width="10.7109375" style="3" customWidth="1"/>
    <col min="10" max="10" width="9.7109375" style="3" customWidth="1"/>
    <col min="11" max="11" width="10.85546875" style="3" customWidth="1"/>
    <col min="12" max="12" width="10.140625" style="3" customWidth="1"/>
    <col min="13" max="13" width="13" style="3" customWidth="1"/>
    <col min="14" max="14" width="11.28515625" style="3" bestFit="1" customWidth="1"/>
    <col min="15" max="15" width="12.42578125" style="3" bestFit="1" customWidth="1"/>
    <col min="16" max="16" width="10.140625" style="3" customWidth="1"/>
    <col min="17" max="17" width="7.28515625" style="3" bestFit="1" customWidth="1"/>
    <col min="18" max="19" width="11.28515625" style="3" bestFit="1" customWidth="1"/>
    <col min="20" max="20" width="10.140625" style="3" bestFit="1" customWidth="1"/>
    <col min="21" max="21" width="13" style="3" bestFit="1" customWidth="1"/>
    <col min="22" max="22" width="7.7109375" style="3" customWidth="1"/>
    <col min="23" max="23" width="8.140625" style="3" bestFit="1" customWidth="1"/>
    <col min="24" max="24" width="28.7109375" style="49" customWidth="1"/>
    <col min="25" max="25" width="39.140625" style="49" customWidth="1"/>
    <col min="26" max="26" width="8.85546875" style="49" customWidth="1"/>
    <col min="27" max="27" width="20.85546875" style="49" bestFit="1" customWidth="1"/>
    <col min="28" max="28" width="31.5703125" style="49" customWidth="1"/>
    <col min="29" max="29" width="13" style="49" customWidth="1"/>
    <col min="30" max="30" width="11.7109375" style="49" customWidth="1"/>
    <col min="31" max="31" width="17.140625" style="49" customWidth="1"/>
    <col min="32" max="32" width="11.7109375" style="49" customWidth="1"/>
    <col min="33" max="34" width="13.85546875" style="108" customWidth="1"/>
    <col min="35" max="37" width="13.5703125" style="108" customWidth="1"/>
    <col min="38" max="38" width="17" style="109" customWidth="1"/>
    <col min="39" max="40" width="13.5703125" style="108" customWidth="1"/>
    <col min="41" max="41" width="13.5703125" style="110" customWidth="1"/>
    <col min="42" max="42" width="19.28515625" style="110" customWidth="1"/>
    <col min="43" max="43" width="16.85546875" style="110" customWidth="1"/>
    <col min="44" max="44" width="16.140625" style="110" customWidth="1"/>
    <col min="45" max="48" width="13.5703125" style="108" customWidth="1"/>
    <col min="49" max="49" width="16.7109375" style="109" customWidth="1"/>
    <col min="50" max="50" width="16.7109375" style="108" customWidth="1"/>
    <col min="51" max="51" width="15.42578125" style="109" customWidth="1"/>
    <col min="52" max="53" width="13.5703125" style="108" customWidth="1"/>
    <col min="54" max="54" width="15.42578125" style="109" customWidth="1"/>
    <col min="55" max="56" width="22.5703125" style="78" customWidth="1"/>
    <col min="57" max="57" width="18" style="78" customWidth="1"/>
    <col min="58" max="69" width="11.42578125" style="49"/>
    <col min="70" max="16384" width="11.42578125" style="3"/>
  </cols>
  <sheetData>
    <row r="1" spans="1:69" ht="18" customHeight="1">
      <c r="A1" s="1" t="s">
        <v>0</v>
      </c>
      <c r="B1" s="179" t="s">
        <v>7</v>
      </c>
      <c r="C1" s="180"/>
      <c r="D1" s="2"/>
      <c r="E1" s="2"/>
      <c r="F1" s="54"/>
      <c r="G1" s="2"/>
      <c r="H1" s="17"/>
      <c r="I1" s="48"/>
      <c r="J1" s="48"/>
      <c r="K1" s="48"/>
      <c r="L1" s="48"/>
      <c r="M1" s="54"/>
      <c r="X1" s="94" t="s">
        <v>55</v>
      </c>
      <c r="Y1" s="94"/>
      <c r="Z1" s="94"/>
      <c r="AA1" s="94"/>
      <c r="AB1" s="95"/>
      <c r="AC1" s="95"/>
      <c r="AD1" s="95"/>
      <c r="AE1" s="95"/>
      <c r="AF1" s="95"/>
      <c r="AG1" s="103"/>
      <c r="AH1" s="103"/>
      <c r="AI1" s="103"/>
      <c r="AJ1" s="103"/>
      <c r="AK1" s="103"/>
      <c r="AL1" s="104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4"/>
      <c r="AX1" s="103"/>
      <c r="AY1" s="104"/>
      <c r="AZ1" s="103"/>
      <c r="BA1" s="103"/>
      <c r="BB1" s="104"/>
      <c r="BC1" s="105"/>
      <c r="BD1" s="105"/>
      <c r="BE1" s="105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</row>
    <row r="2" spans="1:69" ht="24.95" customHeight="1">
      <c r="A2" s="4" t="s">
        <v>1</v>
      </c>
      <c r="B2" s="39" t="str">
        <f>+'C&amp;A'!B3</f>
        <v>07 INGENIERIA FISCAL LABORAL SC</v>
      </c>
      <c r="C2" s="39"/>
      <c r="D2" s="5"/>
      <c r="E2" s="5"/>
      <c r="F2" s="5"/>
      <c r="G2" s="5"/>
      <c r="H2" s="5"/>
      <c r="I2" s="5"/>
      <c r="J2" s="5"/>
      <c r="K2" s="5"/>
      <c r="L2" s="5"/>
      <c r="M2" s="5"/>
      <c r="X2" s="96" t="s">
        <v>56</v>
      </c>
      <c r="Y2" s="96"/>
      <c r="Z2" s="96"/>
      <c r="AA2" s="96"/>
      <c r="AB2" s="97"/>
      <c r="AC2" s="97"/>
      <c r="AD2" s="97"/>
      <c r="AE2" s="97"/>
      <c r="AF2" s="97"/>
      <c r="AG2" s="103"/>
      <c r="AH2" s="103"/>
      <c r="AI2" s="103"/>
      <c r="AJ2" s="103"/>
      <c r="AK2" s="103"/>
      <c r="AL2" s="104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4"/>
      <c r="AX2" s="103"/>
      <c r="AY2" s="104"/>
      <c r="AZ2" s="103"/>
      <c r="BA2" s="103"/>
      <c r="BB2" s="104"/>
      <c r="BC2" s="105"/>
      <c r="BD2" s="105"/>
      <c r="BE2" s="105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</row>
    <row r="3" spans="1:69">
      <c r="B3" s="41" t="s">
        <v>2</v>
      </c>
      <c r="C3" s="41"/>
      <c r="D3" s="2"/>
      <c r="E3" s="2"/>
      <c r="F3" s="54"/>
      <c r="G3" s="2"/>
      <c r="H3" s="17"/>
      <c r="I3" s="48"/>
      <c r="J3" s="48"/>
      <c r="K3" s="48"/>
      <c r="L3" s="48"/>
      <c r="M3" s="54"/>
      <c r="X3" s="98" t="s">
        <v>124</v>
      </c>
      <c r="Y3" s="98"/>
      <c r="Z3" s="98"/>
      <c r="AA3" s="98"/>
      <c r="AB3" s="99"/>
      <c r="AC3" s="99"/>
      <c r="AD3" s="99"/>
      <c r="AE3" s="99"/>
      <c r="AF3" s="99"/>
      <c r="AG3" s="103"/>
      <c r="AH3" s="103"/>
      <c r="AI3" s="103"/>
      <c r="AJ3" s="103"/>
      <c r="AK3" s="103"/>
      <c r="AL3" s="104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4"/>
      <c r="AX3" s="103"/>
      <c r="AY3" s="104"/>
      <c r="AZ3" s="103"/>
      <c r="BA3" s="103"/>
      <c r="BB3" s="104"/>
      <c r="BC3" s="105"/>
      <c r="BD3" s="105"/>
      <c r="BE3" s="105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</row>
    <row r="4" spans="1:69" ht="15.75" customHeight="1">
      <c r="B4" s="182" t="s">
        <v>126</v>
      </c>
      <c r="C4" s="183"/>
      <c r="D4" s="183"/>
      <c r="E4" s="183"/>
      <c r="F4" s="183"/>
      <c r="G4" s="183"/>
      <c r="H4" s="17"/>
      <c r="I4" s="48"/>
      <c r="J4" s="48"/>
      <c r="K4" s="48"/>
      <c r="L4" s="48"/>
      <c r="M4" s="54"/>
      <c r="X4" s="107" t="s">
        <v>125</v>
      </c>
      <c r="Y4" s="107"/>
      <c r="Z4" s="107"/>
      <c r="AA4" s="107"/>
      <c r="AB4" s="107"/>
      <c r="AC4" s="107"/>
      <c r="AD4" s="107"/>
      <c r="AE4" s="107"/>
      <c r="AF4" s="107"/>
      <c r="BC4" s="111"/>
      <c r="BD4" s="111"/>
      <c r="BE4" s="111"/>
      <c r="BF4" s="107"/>
      <c r="BG4" s="106"/>
      <c r="BH4" s="107"/>
      <c r="BI4" s="107"/>
      <c r="BJ4" s="107"/>
      <c r="BK4" s="107"/>
      <c r="BL4" s="107"/>
      <c r="BM4" s="107"/>
      <c r="BN4" s="107"/>
      <c r="BO4" s="107"/>
      <c r="BP4" s="107"/>
      <c r="BQ4" s="107"/>
    </row>
    <row r="5" spans="1:69">
      <c r="B5" s="26"/>
      <c r="C5" s="26"/>
      <c r="X5" s="178" t="s">
        <v>57</v>
      </c>
      <c r="Y5" s="178" t="s">
        <v>58</v>
      </c>
      <c r="Z5" s="178" t="s">
        <v>59</v>
      </c>
      <c r="AA5" s="162"/>
      <c r="AB5" s="178" t="s">
        <v>60</v>
      </c>
      <c r="AC5" s="173" t="s">
        <v>61</v>
      </c>
      <c r="AD5" s="173" t="s">
        <v>62</v>
      </c>
      <c r="AE5" s="163"/>
      <c r="AF5" s="163"/>
      <c r="AG5" s="173" t="s">
        <v>44</v>
      </c>
      <c r="AH5" s="163"/>
      <c r="AI5" s="173" t="s">
        <v>63</v>
      </c>
      <c r="AJ5" s="173" t="s">
        <v>64</v>
      </c>
      <c r="AK5" s="173" t="s">
        <v>65</v>
      </c>
      <c r="AL5" s="173" t="s">
        <v>66</v>
      </c>
      <c r="AM5" s="173" t="s">
        <v>67</v>
      </c>
      <c r="AN5" s="163"/>
      <c r="AO5" s="112"/>
      <c r="AP5" s="112"/>
      <c r="AQ5" s="112"/>
      <c r="AR5" s="112"/>
      <c r="AS5" s="173" t="s">
        <v>68</v>
      </c>
      <c r="AT5" s="173" t="s">
        <v>69</v>
      </c>
      <c r="AU5" s="173" t="s">
        <v>70</v>
      </c>
      <c r="AV5" s="173" t="s">
        <v>71</v>
      </c>
      <c r="AW5" s="173" t="s">
        <v>123</v>
      </c>
      <c r="AX5" s="173" t="s">
        <v>72</v>
      </c>
      <c r="AY5" s="173" t="s">
        <v>73</v>
      </c>
      <c r="AZ5" s="173" t="s">
        <v>74</v>
      </c>
      <c r="BA5" s="173" t="s">
        <v>75</v>
      </c>
      <c r="BB5" s="173" t="s">
        <v>76</v>
      </c>
      <c r="BC5" s="174" t="s">
        <v>114</v>
      </c>
      <c r="BD5" s="175"/>
      <c r="BE5" s="169" t="s">
        <v>115</v>
      </c>
      <c r="BF5" s="113"/>
      <c r="BG5" s="106"/>
      <c r="BH5" s="113"/>
      <c r="BI5" s="113"/>
      <c r="BJ5" s="113"/>
      <c r="BK5" s="113"/>
      <c r="BL5" s="113"/>
      <c r="BM5" s="113"/>
      <c r="BN5" s="113"/>
      <c r="BO5" s="113"/>
      <c r="BP5" s="113"/>
      <c r="BQ5" s="113"/>
    </row>
    <row r="6" spans="1:69" ht="31.5">
      <c r="B6" s="26"/>
      <c r="C6" s="26"/>
      <c r="X6" s="178"/>
      <c r="Y6" s="178"/>
      <c r="Z6" s="178"/>
      <c r="AA6" s="162" t="s">
        <v>121</v>
      </c>
      <c r="AB6" s="178"/>
      <c r="AC6" s="173"/>
      <c r="AD6" s="173"/>
      <c r="AE6" s="163" t="s">
        <v>77</v>
      </c>
      <c r="AF6" s="163" t="s">
        <v>78</v>
      </c>
      <c r="AG6" s="173"/>
      <c r="AH6" s="163" t="s">
        <v>79</v>
      </c>
      <c r="AI6" s="173"/>
      <c r="AJ6" s="173"/>
      <c r="AK6" s="173"/>
      <c r="AL6" s="173"/>
      <c r="AM6" s="173"/>
      <c r="AN6" s="163" t="s">
        <v>80</v>
      </c>
      <c r="AO6" s="114" t="s">
        <v>81</v>
      </c>
      <c r="AP6" s="114" t="s">
        <v>82</v>
      </c>
      <c r="AQ6" s="114" t="s">
        <v>83</v>
      </c>
      <c r="AR6" s="114" t="s">
        <v>84</v>
      </c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15" t="s">
        <v>122</v>
      </c>
      <c r="BD6" s="115" t="s">
        <v>78</v>
      </c>
      <c r="BE6" s="169"/>
      <c r="BF6" s="113"/>
      <c r="BG6" s="106"/>
      <c r="BH6" s="113"/>
      <c r="BI6" s="113"/>
      <c r="BJ6" s="113"/>
      <c r="BK6" s="113"/>
      <c r="BL6" s="113"/>
      <c r="BM6" s="113"/>
      <c r="BN6" s="113"/>
      <c r="BO6" s="113"/>
      <c r="BP6" s="113"/>
      <c r="BQ6" s="113"/>
    </row>
    <row r="7" spans="1:69">
      <c r="C7" s="3" t="s">
        <v>10</v>
      </c>
      <c r="O7" s="181" t="s">
        <v>104</v>
      </c>
      <c r="P7" s="181"/>
      <c r="Q7" s="181"/>
      <c r="R7" s="181"/>
      <c r="S7" s="181"/>
      <c r="T7" s="181"/>
      <c r="U7" s="181"/>
      <c r="X7" s="162"/>
      <c r="Y7" s="162"/>
      <c r="Z7" s="162"/>
      <c r="AA7" s="164"/>
      <c r="AB7" s="162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14"/>
      <c r="AP7" s="114"/>
      <c r="AQ7" s="114"/>
      <c r="AR7" s="114"/>
      <c r="AS7" s="163"/>
      <c r="AT7" s="163"/>
      <c r="AU7" s="163"/>
      <c r="AV7" s="163"/>
      <c r="AW7" s="163"/>
      <c r="AX7" s="163"/>
      <c r="AY7" s="163"/>
      <c r="AZ7" s="163"/>
      <c r="BA7" s="163"/>
      <c r="BB7" s="165"/>
      <c r="BC7" s="166"/>
      <c r="BD7" s="166"/>
      <c r="BE7" s="167"/>
      <c r="BF7" s="113"/>
      <c r="BG7" s="106"/>
      <c r="BH7" s="113"/>
      <c r="BI7" s="113"/>
      <c r="BJ7" s="113"/>
      <c r="BK7" s="113"/>
      <c r="BL7" s="76"/>
      <c r="BM7" s="76"/>
      <c r="BN7" s="76"/>
      <c r="BO7" s="76"/>
      <c r="BP7" s="76"/>
      <c r="BQ7" s="76"/>
    </row>
    <row r="8" spans="1:69" s="16" customFormat="1" ht="34.5" thickBot="1">
      <c r="A8" s="15" t="s">
        <v>3</v>
      </c>
      <c r="B8" s="7" t="s">
        <v>4</v>
      </c>
      <c r="C8" s="7" t="s">
        <v>9</v>
      </c>
      <c r="D8" s="7" t="s">
        <v>15</v>
      </c>
      <c r="E8" s="7" t="s">
        <v>11</v>
      </c>
      <c r="F8" s="7" t="s">
        <v>9</v>
      </c>
      <c r="G8" s="7" t="s">
        <v>16</v>
      </c>
      <c r="H8" s="7" t="s">
        <v>19</v>
      </c>
      <c r="I8" s="7" t="s">
        <v>116</v>
      </c>
      <c r="J8" s="7" t="s">
        <v>83</v>
      </c>
      <c r="K8" s="7" t="s">
        <v>70</v>
      </c>
      <c r="L8" s="7" t="s">
        <v>72</v>
      </c>
      <c r="M8" s="7" t="s">
        <v>103</v>
      </c>
      <c r="N8" s="7" t="s">
        <v>96</v>
      </c>
      <c r="O8" s="59" t="s">
        <v>9</v>
      </c>
      <c r="P8" s="59" t="s">
        <v>12</v>
      </c>
      <c r="Q8" s="59" t="s">
        <v>13</v>
      </c>
      <c r="R8" s="59" t="s">
        <v>116</v>
      </c>
      <c r="S8" s="59" t="s">
        <v>14</v>
      </c>
      <c r="T8" s="59" t="s">
        <v>8</v>
      </c>
      <c r="U8" s="59" t="s">
        <v>117</v>
      </c>
      <c r="X8" s="162"/>
      <c r="Y8" s="162"/>
      <c r="Z8" s="162"/>
      <c r="AA8" s="164"/>
      <c r="AB8" s="162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14"/>
      <c r="AP8" s="114"/>
      <c r="AQ8" s="114"/>
      <c r="AR8" s="114"/>
      <c r="AS8" s="163"/>
      <c r="AT8" s="163"/>
      <c r="AU8" s="163"/>
      <c r="AV8" s="163"/>
      <c r="AW8" s="163"/>
      <c r="AX8" s="163"/>
      <c r="AY8" s="163"/>
      <c r="AZ8" s="163"/>
      <c r="BA8" s="163"/>
      <c r="BB8" s="165"/>
      <c r="BC8" s="166"/>
      <c r="BD8" s="166"/>
      <c r="BE8" s="167"/>
      <c r="BF8" s="113"/>
      <c r="BG8" s="106"/>
      <c r="BH8" s="113"/>
      <c r="BI8" s="113"/>
      <c r="BJ8" s="113"/>
      <c r="BK8" s="113"/>
      <c r="BL8" s="76"/>
      <c r="BM8" s="76"/>
      <c r="BN8" s="76"/>
      <c r="BO8" s="76"/>
      <c r="BP8" s="76"/>
      <c r="BQ8" s="76"/>
    </row>
    <row r="9" spans="1:69" ht="16.5" thickTop="1">
      <c r="A9" s="8"/>
      <c r="X9" s="162"/>
      <c r="Y9" s="162"/>
      <c r="Z9" s="162"/>
      <c r="AA9" s="164"/>
      <c r="AB9" s="162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14"/>
      <c r="AP9" s="114"/>
      <c r="AQ9" s="114"/>
      <c r="AR9" s="114"/>
      <c r="AS9" s="163"/>
      <c r="AT9" s="163"/>
      <c r="AU9" s="163"/>
      <c r="AV9" s="163"/>
      <c r="AW9" s="163"/>
      <c r="AX9" s="163"/>
      <c r="AY9" s="163"/>
      <c r="AZ9" s="163"/>
      <c r="BA9" s="163"/>
      <c r="BB9" s="165"/>
      <c r="BC9" s="166"/>
      <c r="BD9" s="166"/>
      <c r="BE9" s="167"/>
      <c r="BF9" s="113"/>
      <c r="BG9" s="106"/>
      <c r="BH9" s="113"/>
      <c r="BI9" s="113"/>
      <c r="BJ9" s="113"/>
      <c r="BK9" s="113"/>
      <c r="BL9" s="76"/>
      <c r="BM9" s="76"/>
      <c r="BN9" s="76"/>
      <c r="BO9" s="76"/>
      <c r="BP9" s="76"/>
      <c r="BQ9" s="76"/>
    </row>
    <row r="10" spans="1:69" s="10" customFormat="1">
      <c r="A10" s="19" t="s">
        <v>23</v>
      </c>
      <c r="B10" s="10" t="s">
        <v>20</v>
      </c>
      <c r="C10" s="144">
        <f>+AG10</f>
        <v>2333.33</v>
      </c>
      <c r="D10" s="144">
        <v>0</v>
      </c>
      <c r="E10" s="144">
        <f>+AH10</f>
        <v>4518.2700000000004</v>
      </c>
      <c r="F10" s="144">
        <f>SUM(C10:E10)</f>
        <v>6851.6</v>
      </c>
      <c r="G10" s="142">
        <f>+AK10</f>
        <v>45.13</v>
      </c>
      <c r="H10" s="144">
        <f>+AN10</f>
        <v>0</v>
      </c>
      <c r="I10" s="144">
        <f t="shared" ref="I10:J12" si="0">+AP10</f>
        <v>0</v>
      </c>
      <c r="J10" s="144">
        <f t="shared" si="0"/>
        <v>0</v>
      </c>
      <c r="K10" s="144">
        <f>+AU10</f>
        <v>0</v>
      </c>
      <c r="L10" s="144">
        <f>+AX10</f>
        <v>680.64700000000005</v>
      </c>
      <c r="M10" s="144">
        <f>SUM(G10:L10)</f>
        <v>725.77700000000004</v>
      </c>
      <c r="N10" s="144">
        <f>+F10-M10</f>
        <v>6125.8230000000003</v>
      </c>
      <c r="O10" s="144">
        <f>+F10-H10-G10-K10</f>
        <v>6806.47</v>
      </c>
      <c r="P10" s="144">
        <f>+AZ10</f>
        <v>0</v>
      </c>
      <c r="Q10" s="144">
        <f>+'C&amp;A'!E10*0.02</f>
        <v>10.2256</v>
      </c>
      <c r="R10" s="144">
        <f>+I10</f>
        <v>0</v>
      </c>
      <c r="S10" s="144">
        <f>SUM(O10:R10)</f>
        <v>6816.6956</v>
      </c>
      <c r="T10" s="144">
        <f>+S10*0.16</f>
        <v>1090.671296</v>
      </c>
      <c r="U10" s="144">
        <f>+S10+T10</f>
        <v>7907.3668959999995</v>
      </c>
      <c r="V10" s="144">
        <f>+N10-'C&amp;A'!I10-SINDICATO!N10</f>
        <v>0.13000000000010914</v>
      </c>
      <c r="W10" s="144">
        <f>+N10-AY10</f>
        <v>0</v>
      </c>
      <c r="X10" s="145" t="s">
        <v>85</v>
      </c>
      <c r="Y10" s="145" t="s">
        <v>86</v>
      </c>
      <c r="Z10" s="145" t="s">
        <v>23</v>
      </c>
      <c r="AA10" s="146">
        <v>42051</v>
      </c>
      <c r="AB10" s="145" t="s">
        <v>87</v>
      </c>
      <c r="AC10" s="116"/>
      <c r="AD10" s="116"/>
      <c r="AE10" s="147">
        <v>2333.33</v>
      </c>
      <c r="AF10" s="147"/>
      <c r="AG10" s="117">
        <f>+AE10+AF10</f>
        <v>2333.33</v>
      </c>
      <c r="AH10" s="118">
        <v>4518.2700000000004</v>
      </c>
      <c r="AI10" s="118"/>
      <c r="AJ10" s="118"/>
      <c r="AK10" s="148">
        <v>45.13</v>
      </c>
      <c r="AL10" s="119">
        <f>SUM(AG10:AJ10)-AK10</f>
        <v>6806.47</v>
      </c>
      <c r="AM10" s="120"/>
      <c r="AN10" s="149"/>
      <c r="AO10" s="149">
        <v>0</v>
      </c>
      <c r="AP10" s="149"/>
      <c r="AQ10" s="149"/>
      <c r="AR10" s="149"/>
      <c r="AS10" s="150"/>
      <c r="AT10" s="150"/>
      <c r="AU10" s="145"/>
      <c r="AV10" s="121"/>
      <c r="AW10" s="119">
        <f>+AL10-SUM(AM10:AV10)</f>
        <v>6806.47</v>
      </c>
      <c r="AX10" s="122">
        <f>IF(AL10&gt;4500,AL10*0.1,0)</f>
        <v>680.64700000000005</v>
      </c>
      <c r="AY10" s="119">
        <f>+AW10-AX10</f>
        <v>6125.8230000000003</v>
      </c>
      <c r="AZ10" s="123">
        <f>IF(AL10&lt;4500,AL10*0.1,0)</f>
        <v>0</v>
      </c>
      <c r="BA10" s="122">
        <f>AE10*0.02</f>
        <v>46.666600000000003</v>
      </c>
      <c r="BB10" s="151">
        <f>+AL10+AZ10+BA10</f>
        <v>6853.1365999999998</v>
      </c>
      <c r="BC10" s="124">
        <v>577.20000000000005</v>
      </c>
      <c r="BD10" s="125">
        <v>5548.49</v>
      </c>
      <c r="BE10" s="126">
        <f>+BC10+BD10-AY10</f>
        <v>-0.13300000000072032</v>
      </c>
      <c r="BF10" s="76"/>
      <c r="BG10" s="107"/>
      <c r="BH10" s="76"/>
      <c r="BI10" s="76"/>
      <c r="BJ10" s="76"/>
      <c r="BK10" s="76"/>
      <c r="BL10" s="76"/>
      <c r="BM10" s="76"/>
      <c r="BN10" s="76"/>
      <c r="BO10" s="76"/>
      <c r="BP10" s="76"/>
      <c r="BQ10" s="76"/>
    </row>
    <row r="11" spans="1:69" s="10" customFormat="1">
      <c r="A11" s="19" t="s">
        <v>24</v>
      </c>
      <c r="B11" s="10" t="s">
        <v>21</v>
      </c>
      <c r="C11" s="144">
        <f>+AG11</f>
        <v>1400</v>
      </c>
      <c r="D11" s="144">
        <v>0</v>
      </c>
      <c r="E11" s="144">
        <f>+AH11</f>
        <v>0</v>
      </c>
      <c r="F11" s="144">
        <f>SUM(C11:E11)</f>
        <v>1400</v>
      </c>
      <c r="G11" s="142">
        <f>+AK11</f>
        <v>45.13</v>
      </c>
      <c r="H11" s="144">
        <f>+AN11</f>
        <v>0</v>
      </c>
      <c r="I11" s="144">
        <f t="shared" si="0"/>
        <v>0</v>
      </c>
      <c r="J11" s="144">
        <f t="shared" si="0"/>
        <v>0</v>
      </c>
      <c r="K11" s="144">
        <f>+AU11</f>
        <v>0</v>
      </c>
      <c r="L11" s="144">
        <f>+AX11</f>
        <v>0</v>
      </c>
      <c r="M11" s="144">
        <f>SUM(G11:L11)</f>
        <v>45.13</v>
      </c>
      <c r="N11" s="144">
        <f>+F11-M11</f>
        <v>1354.87</v>
      </c>
      <c r="O11" s="144">
        <f>+F11-H11-G11-K11</f>
        <v>1354.87</v>
      </c>
      <c r="P11" s="144">
        <f>+AZ11</f>
        <v>135.48699999999999</v>
      </c>
      <c r="Q11" s="144">
        <f>+'C&amp;A'!E11*0.02</f>
        <v>10.2256</v>
      </c>
      <c r="R11" s="144">
        <f>+I11</f>
        <v>0</v>
      </c>
      <c r="S11" s="144">
        <f>SUM(O11:R11)</f>
        <v>1500.5826</v>
      </c>
      <c r="T11" s="144">
        <f>+S11*0.16</f>
        <v>240.09321599999998</v>
      </c>
      <c r="U11" s="144">
        <f>+S11+T11</f>
        <v>1740.6758159999999</v>
      </c>
      <c r="V11" s="144">
        <f>+N11-'C&amp;A'!I11-SINDICATO!N11</f>
        <v>0</v>
      </c>
      <c r="W11" s="144">
        <f>+N11-AY11</f>
        <v>0</v>
      </c>
      <c r="X11" s="145" t="s">
        <v>88</v>
      </c>
      <c r="Y11" s="145" t="s">
        <v>89</v>
      </c>
      <c r="Z11" s="145" t="s">
        <v>24</v>
      </c>
      <c r="AA11" s="146">
        <v>42314</v>
      </c>
      <c r="AB11" s="145" t="s">
        <v>90</v>
      </c>
      <c r="AC11" s="116"/>
      <c r="AD11" s="116"/>
      <c r="AE11" s="147">
        <v>1400</v>
      </c>
      <c r="AF11" s="116"/>
      <c r="AG11" s="117">
        <f>+AE11+AF11</f>
        <v>1400</v>
      </c>
      <c r="AH11" s="152"/>
      <c r="AI11" s="118"/>
      <c r="AJ11" s="118"/>
      <c r="AK11" s="148">
        <v>45.13</v>
      </c>
      <c r="AL11" s="119">
        <f>SUM(AG11:AJ11)-AK11</f>
        <v>1354.87</v>
      </c>
      <c r="AM11" s="120"/>
      <c r="AN11" s="149"/>
      <c r="AO11" s="149">
        <v>0</v>
      </c>
      <c r="AP11" s="149"/>
      <c r="AQ11" s="149"/>
      <c r="AR11" s="149"/>
      <c r="AS11" s="150"/>
      <c r="AT11" s="150"/>
      <c r="AU11" s="145"/>
      <c r="AV11" s="121"/>
      <c r="AW11" s="119">
        <f>+AL11-SUM(AM11:AV11)</f>
        <v>1354.87</v>
      </c>
      <c r="AX11" s="122">
        <f>IF(AL11&gt;4500,AL11*0.1,0)</f>
        <v>0</v>
      </c>
      <c r="AY11" s="119">
        <f>+AW11-AX11</f>
        <v>1354.87</v>
      </c>
      <c r="AZ11" s="123">
        <f>IF(AL11&lt;4500,AL11*0.1,0)</f>
        <v>135.48699999999999</v>
      </c>
      <c r="BA11" s="122">
        <f>AE11*0.02</f>
        <v>28</v>
      </c>
      <c r="BB11" s="151">
        <f>+AL11+AZ11+BA11</f>
        <v>1518.357</v>
      </c>
      <c r="BC11" s="124">
        <v>577.4</v>
      </c>
      <c r="BD11" s="124">
        <v>777.47</v>
      </c>
      <c r="BE11" s="126">
        <f>+BC11+BD11-AY11</f>
        <v>0</v>
      </c>
      <c r="BF11" s="76"/>
      <c r="BG11" s="113"/>
      <c r="BH11" s="76"/>
      <c r="BI11" s="76"/>
      <c r="BJ11" s="76"/>
      <c r="BK11" s="76"/>
      <c r="BL11" s="76"/>
      <c r="BM11" s="76"/>
      <c r="BN11" s="76"/>
      <c r="BO11" s="76"/>
      <c r="BP11" s="76"/>
      <c r="BQ11" s="76"/>
    </row>
    <row r="12" spans="1:69" s="10" customFormat="1">
      <c r="A12" s="19" t="s">
        <v>26</v>
      </c>
      <c r="B12" s="10" t="s">
        <v>17</v>
      </c>
      <c r="C12" s="144">
        <f>+AG12</f>
        <v>590.45000000000005</v>
      </c>
      <c r="D12" s="144">
        <v>0</v>
      </c>
      <c r="E12" s="144">
        <f>+AH12</f>
        <v>1023.58</v>
      </c>
      <c r="F12" s="144">
        <f>SUM(C12:E12)</f>
        <v>1614.0300000000002</v>
      </c>
      <c r="G12" s="142">
        <f>+AK12</f>
        <v>45.13</v>
      </c>
      <c r="H12" s="144">
        <f>+AN12</f>
        <v>0</v>
      </c>
      <c r="I12" s="144">
        <f t="shared" si="0"/>
        <v>76.876100000000008</v>
      </c>
      <c r="J12" s="144">
        <f t="shared" si="0"/>
        <v>1.5689000000000002</v>
      </c>
      <c r="K12" s="144">
        <f>+AU12</f>
        <v>296.2</v>
      </c>
      <c r="L12" s="144">
        <f>+AX12</f>
        <v>0</v>
      </c>
      <c r="M12" s="144">
        <f>SUM(G12:L12)</f>
        <v>419.77499999999998</v>
      </c>
      <c r="N12" s="144">
        <f>+F12-M12</f>
        <v>1194.2550000000001</v>
      </c>
      <c r="O12" s="144">
        <f>+F12-H12-G12-K12</f>
        <v>1272.7</v>
      </c>
      <c r="P12" s="144">
        <f>+AZ12</f>
        <v>156.89000000000001</v>
      </c>
      <c r="Q12" s="144">
        <f>+'C&amp;A'!E12*0.02</f>
        <v>10.2256</v>
      </c>
      <c r="R12" s="144">
        <f>+I12</f>
        <v>76.876100000000008</v>
      </c>
      <c r="S12" s="144">
        <f>SUM(O12:R12)</f>
        <v>1516.6917000000001</v>
      </c>
      <c r="T12" s="144">
        <f>+S12*0.16</f>
        <v>242.67067200000002</v>
      </c>
      <c r="U12" s="144">
        <f>+S12+T12</f>
        <v>1759.3623720000001</v>
      </c>
      <c r="V12" s="144">
        <f>+N12-'C&amp;A'!I12-SINDICATO!N12</f>
        <v>-0.14999999999997726</v>
      </c>
      <c r="W12" s="144">
        <f>+N12-AY12</f>
        <v>0</v>
      </c>
      <c r="X12" s="145" t="s">
        <v>91</v>
      </c>
      <c r="Y12" s="145" t="s">
        <v>92</v>
      </c>
      <c r="Z12" s="145" t="s">
        <v>26</v>
      </c>
      <c r="AA12" s="146">
        <v>41890</v>
      </c>
      <c r="AB12" s="145" t="s">
        <v>93</v>
      </c>
      <c r="AC12" s="116"/>
      <c r="AD12" s="116"/>
      <c r="AE12" s="145">
        <v>590.45000000000005</v>
      </c>
      <c r="AF12" s="116"/>
      <c r="AG12" s="117">
        <f>+AE12+AF12</f>
        <v>590.45000000000005</v>
      </c>
      <c r="AH12" s="152">
        <v>1023.58</v>
      </c>
      <c r="AI12" s="118"/>
      <c r="AJ12" s="118"/>
      <c r="AK12" s="148">
        <v>45.13</v>
      </c>
      <c r="AL12" s="119">
        <f>SUM(AG12:AJ12)-AK12</f>
        <v>1568.9</v>
      </c>
      <c r="AM12" s="120"/>
      <c r="AN12" s="153"/>
      <c r="AO12" s="149">
        <v>0</v>
      </c>
      <c r="AP12" s="153">
        <f>+AL12*4.9%</f>
        <v>76.876100000000008</v>
      </c>
      <c r="AQ12" s="153">
        <f>+AL12*0.1%</f>
        <v>1.5689000000000002</v>
      </c>
      <c r="AR12" s="149"/>
      <c r="AS12" s="150"/>
      <c r="AT12" s="150"/>
      <c r="AU12" s="154">
        <v>296.2</v>
      </c>
      <c r="AV12" s="121"/>
      <c r="AW12" s="119">
        <f>+AL12-SUM(AM12:AV12)</f>
        <v>1194.2550000000001</v>
      </c>
      <c r="AX12" s="122">
        <f>IF(AL12&gt;4500,AL12*0.1,0)</f>
        <v>0</v>
      </c>
      <c r="AY12" s="119">
        <f>+AW12-AX12</f>
        <v>1194.2550000000001</v>
      </c>
      <c r="AZ12" s="123">
        <f>IF(AL12&lt;4500,AL12*0.1,0)</f>
        <v>156.89000000000001</v>
      </c>
      <c r="BA12" s="122">
        <f>AE12*0.02</f>
        <v>11.809000000000001</v>
      </c>
      <c r="BB12" s="151">
        <f>+AL12+AZ12+BA12</f>
        <v>1737.5990000000002</v>
      </c>
      <c r="BC12" s="124">
        <v>577.4</v>
      </c>
      <c r="BD12" s="125">
        <v>617.01</v>
      </c>
      <c r="BE12" s="126">
        <f>+BC12+BD12-AY12</f>
        <v>0.15499999999974534</v>
      </c>
      <c r="BF12" s="76"/>
      <c r="BG12" s="113"/>
      <c r="BH12" s="76"/>
      <c r="BI12" s="76"/>
      <c r="BJ12" s="76"/>
      <c r="BK12" s="76"/>
      <c r="BL12" s="49"/>
      <c r="BM12" s="49"/>
      <c r="BN12" s="49"/>
      <c r="BO12" s="49"/>
      <c r="BP12" s="49"/>
      <c r="BQ12" s="49"/>
    </row>
    <row r="13" spans="1:69" s="10" customFormat="1">
      <c r="A13" s="19"/>
      <c r="C13" s="144"/>
      <c r="D13" s="144"/>
      <c r="E13" s="144"/>
      <c r="F13" s="144"/>
      <c r="G13" s="142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27"/>
      <c r="Y13" s="155"/>
      <c r="Z13" s="155"/>
      <c r="AA13" s="155"/>
      <c r="AB13" s="155"/>
      <c r="AC13" s="155"/>
      <c r="AD13" s="155"/>
      <c r="AE13" s="155"/>
      <c r="AF13" s="155"/>
      <c r="AG13" s="156"/>
      <c r="AH13" s="156"/>
      <c r="AI13" s="156"/>
      <c r="AJ13" s="156"/>
      <c r="AK13" s="156"/>
      <c r="AL13" s="157"/>
      <c r="AM13" s="156"/>
      <c r="AN13" s="156"/>
      <c r="AO13" s="156"/>
      <c r="AP13" s="156"/>
      <c r="AQ13" s="156"/>
      <c r="AR13" s="156"/>
      <c r="AS13" s="122"/>
      <c r="AT13" s="122"/>
      <c r="AU13" s="122"/>
      <c r="AV13" s="122"/>
      <c r="AW13" s="158"/>
      <c r="AX13" s="122"/>
      <c r="AY13" s="157"/>
      <c r="AZ13" s="122"/>
      <c r="BA13" s="122"/>
      <c r="BB13" s="157"/>
      <c r="BC13" s="77"/>
      <c r="BD13" s="77"/>
      <c r="BE13" s="128"/>
      <c r="BF13" s="76"/>
      <c r="BG13" s="76"/>
      <c r="BH13" s="76"/>
      <c r="BI13" s="76"/>
      <c r="BJ13" s="76"/>
      <c r="BK13" s="76"/>
      <c r="BL13" s="49"/>
      <c r="BM13" s="49"/>
      <c r="BN13" s="49"/>
      <c r="BO13" s="49"/>
      <c r="BP13" s="49"/>
      <c r="BQ13" s="49"/>
    </row>
    <row r="14" spans="1:69" s="10" customFormat="1" ht="16.5" thickBot="1">
      <c r="A14" s="9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49"/>
      <c r="Y14" s="159" t="s">
        <v>94</v>
      </c>
      <c r="Z14" s="159"/>
      <c r="AA14" s="159"/>
      <c r="AB14" s="159"/>
      <c r="AC14" s="159"/>
      <c r="AD14" s="159"/>
      <c r="AE14" s="159"/>
      <c r="AF14" s="159"/>
      <c r="AG14" s="160">
        <f t="shared" ref="AG14:AN14" si="1">SUM(AG10:AG12)</f>
        <v>4323.78</v>
      </c>
      <c r="AH14" s="160">
        <f t="shared" si="1"/>
        <v>5541.85</v>
      </c>
      <c r="AI14" s="160">
        <f t="shared" si="1"/>
        <v>0</v>
      </c>
      <c r="AJ14" s="160">
        <f t="shared" si="1"/>
        <v>0</v>
      </c>
      <c r="AK14" s="160">
        <f t="shared" si="1"/>
        <v>135.39000000000001</v>
      </c>
      <c r="AL14" s="160">
        <f t="shared" si="1"/>
        <v>9730.24</v>
      </c>
      <c r="AM14" s="160">
        <f t="shared" si="1"/>
        <v>0</v>
      </c>
      <c r="AN14" s="160">
        <f t="shared" si="1"/>
        <v>0</v>
      </c>
      <c r="AO14" s="161"/>
      <c r="AP14" s="161"/>
      <c r="AQ14" s="161"/>
      <c r="AR14" s="161"/>
      <c r="AS14" s="160">
        <f>SUM(AS10:AS12)</f>
        <v>0</v>
      </c>
      <c r="AT14" s="160">
        <f>SUM(AT10:AT12)</f>
        <v>0</v>
      </c>
      <c r="AU14" s="160">
        <f>SUM(AU10:AU12)</f>
        <v>296.2</v>
      </c>
      <c r="AV14" s="160">
        <f>SUM(AV10:AV12)</f>
        <v>0</v>
      </c>
      <c r="AW14" s="160">
        <f>SUM(AW10:AW12)</f>
        <v>9355.5950000000012</v>
      </c>
      <c r="AX14" s="160">
        <f>SUBTOTAL(9,AX5:AX13)</f>
        <v>680.64700000000005</v>
      </c>
      <c r="AY14" s="160">
        <f>SUM(AY10:AY12)</f>
        <v>8674.9480000000003</v>
      </c>
      <c r="AZ14" s="160">
        <f>SUM(AZ10:AZ12)</f>
        <v>292.37700000000001</v>
      </c>
      <c r="BA14" s="160">
        <f>SUM(BA10:BA12)</f>
        <v>86.4756</v>
      </c>
      <c r="BB14" s="160">
        <f>SUBTOTAL(9,BB5:BB13)</f>
        <v>10109.0926</v>
      </c>
      <c r="BC14" s="77"/>
      <c r="BD14" s="77"/>
      <c r="BE14" s="128"/>
      <c r="BF14" s="49"/>
      <c r="BG14" s="76"/>
      <c r="BH14" s="76"/>
      <c r="BI14" s="76"/>
      <c r="BJ14" s="76"/>
      <c r="BK14" s="76"/>
      <c r="BL14" s="49"/>
      <c r="BM14" s="49"/>
      <c r="BN14" s="49"/>
      <c r="BO14" s="49"/>
      <c r="BP14" s="49"/>
      <c r="BQ14" s="49"/>
    </row>
    <row r="15" spans="1:69" s="10" customFormat="1" ht="17.25" thickTop="1" thickBot="1">
      <c r="A15" s="12" t="s">
        <v>6</v>
      </c>
      <c r="B15" s="11" t="s">
        <v>7</v>
      </c>
      <c r="C15" s="13">
        <f t="shared" ref="C15:U15" si="2">SUM(C10:C13)</f>
        <v>4323.78</v>
      </c>
      <c r="D15" s="13">
        <f t="shared" si="2"/>
        <v>0</v>
      </c>
      <c r="E15" s="13">
        <f t="shared" si="2"/>
        <v>5541.85</v>
      </c>
      <c r="F15" s="13">
        <f t="shared" si="2"/>
        <v>9865.630000000001</v>
      </c>
      <c r="G15" s="13">
        <f t="shared" si="2"/>
        <v>135.39000000000001</v>
      </c>
      <c r="H15" s="13">
        <f t="shared" si="2"/>
        <v>0</v>
      </c>
      <c r="I15" s="82">
        <f t="shared" si="2"/>
        <v>76.876100000000008</v>
      </c>
      <c r="J15" s="82">
        <f t="shared" si="2"/>
        <v>1.5689000000000002</v>
      </c>
      <c r="K15" s="13">
        <f t="shared" si="2"/>
        <v>296.2</v>
      </c>
      <c r="L15" s="13">
        <f t="shared" si="2"/>
        <v>680.64700000000005</v>
      </c>
      <c r="M15" s="13">
        <f t="shared" si="2"/>
        <v>1190.682</v>
      </c>
      <c r="N15" s="13">
        <f t="shared" si="2"/>
        <v>8674.9480000000003</v>
      </c>
      <c r="O15" s="13">
        <f t="shared" si="2"/>
        <v>9434.0400000000009</v>
      </c>
      <c r="P15" s="13">
        <f t="shared" si="2"/>
        <v>292.37700000000001</v>
      </c>
      <c r="Q15" s="13">
        <f t="shared" si="2"/>
        <v>30.6768</v>
      </c>
      <c r="R15" s="13">
        <f t="shared" si="2"/>
        <v>76.876100000000008</v>
      </c>
      <c r="S15" s="13">
        <f t="shared" si="2"/>
        <v>9833.9699000000001</v>
      </c>
      <c r="T15" s="13">
        <f t="shared" si="2"/>
        <v>1573.4351839999999</v>
      </c>
      <c r="U15" s="13">
        <f t="shared" si="2"/>
        <v>11407.405083999998</v>
      </c>
      <c r="V15" s="47"/>
      <c r="W15" s="50"/>
      <c r="X15" s="49"/>
      <c r="Y15" s="49"/>
      <c r="Z15" s="49"/>
      <c r="AA15" s="49"/>
      <c r="AB15" s="49"/>
      <c r="AC15" s="49"/>
      <c r="AD15" s="49"/>
      <c r="AE15" s="49"/>
      <c r="AF15" s="49"/>
      <c r="AG15" s="108"/>
      <c r="AH15" s="108"/>
      <c r="AI15" s="108"/>
      <c r="AJ15" s="108"/>
      <c r="AK15" s="108"/>
      <c r="AL15" s="109"/>
      <c r="AM15" s="108"/>
      <c r="AN15" s="108"/>
      <c r="AO15" s="110"/>
      <c r="AP15" s="110"/>
      <c r="AQ15" s="110"/>
      <c r="AR15" s="110"/>
      <c r="AS15" s="108"/>
      <c r="AT15" s="108"/>
      <c r="AU15" s="108"/>
      <c r="AV15" s="108"/>
      <c r="AW15" s="109"/>
      <c r="AX15" s="108"/>
      <c r="AY15" s="109"/>
      <c r="AZ15" s="108"/>
      <c r="BA15" s="108"/>
      <c r="BB15" s="109"/>
      <c r="BC15" s="77"/>
      <c r="BD15" s="77"/>
      <c r="BE15" s="128"/>
      <c r="BF15" s="49"/>
      <c r="BG15" s="76"/>
      <c r="BH15" s="49"/>
      <c r="BI15" s="49"/>
      <c r="BJ15" s="49"/>
      <c r="BK15" s="49"/>
      <c r="BL15" s="49"/>
      <c r="BM15" s="49"/>
      <c r="BN15" s="49"/>
      <c r="BO15" s="49"/>
      <c r="BP15" s="49"/>
      <c r="BQ15" s="49"/>
    </row>
    <row r="16" spans="1:69" s="10" customFormat="1" ht="46.5" thickTop="1" thickBot="1">
      <c r="A16" s="9"/>
      <c r="G16" s="176" t="s">
        <v>113</v>
      </c>
      <c r="H16" s="177"/>
      <c r="I16" s="171" t="s">
        <v>97</v>
      </c>
      <c r="J16" s="172"/>
      <c r="K16" s="7" t="s">
        <v>113</v>
      </c>
      <c r="M16" s="60"/>
      <c r="N16" s="60"/>
      <c r="O16" s="50"/>
      <c r="S16" s="50"/>
      <c r="U16" s="50"/>
      <c r="X16" s="170" t="s">
        <v>95</v>
      </c>
      <c r="Y16" s="170"/>
      <c r="Z16" s="49"/>
      <c r="AA16" s="49"/>
      <c r="AB16" s="49"/>
      <c r="AC16" s="49"/>
      <c r="AD16" s="49"/>
      <c r="AE16" s="49"/>
      <c r="AF16" s="49"/>
      <c r="AG16" s="108"/>
      <c r="AH16" s="108"/>
      <c r="AI16" s="108"/>
      <c r="AJ16" s="108"/>
      <c r="AK16" s="108"/>
      <c r="AL16" s="109"/>
      <c r="AM16" s="108"/>
      <c r="AN16" s="108"/>
      <c r="AO16" s="110"/>
      <c r="AP16" s="110"/>
      <c r="AQ16" s="110"/>
      <c r="AR16" s="110"/>
      <c r="AS16" s="108"/>
      <c r="AT16" s="108"/>
      <c r="AU16" s="108"/>
      <c r="AV16" s="108"/>
      <c r="AW16" s="109"/>
      <c r="AX16" s="108">
        <f>+AX14-AX15</f>
        <v>680.64700000000005</v>
      </c>
      <c r="AY16" s="109"/>
      <c r="AZ16" s="108"/>
      <c r="BA16" s="108"/>
      <c r="BB16" s="109"/>
      <c r="BC16" s="77"/>
      <c r="BD16" s="77"/>
      <c r="BE16" s="128"/>
      <c r="BF16" s="49"/>
      <c r="BG16" s="76"/>
      <c r="BH16" s="49"/>
      <c r="BI16" s="49"/>
      <c r="BJ16" s="49"/>
      <c r="BK16" s="49"/>
      <c r="BL16" s="49"/>
      <c r="BM16" s="49"/>
      <c r="BN16" s="49"/>
      <c r="BO16" s="49"/>
      <c r="BP16" s="49"/>
      <c r="BQ16" s="49"/>
    </row>
    <row r="17" spans="1:69" s="10" customFormat="1" ht="16.5" thickTop="1">
      <c r="A17" s="9"/>
      <c r="C17" s="10" t="s">
        <v>7</v>
      </c>
      <c r="N17" s="60"/>
      <c r="O17" s="60"/>
      <c r="P17" s="10" t="s">
        <v>7</v>
      </c>
      <c r="Q17" s="10" t="s">
        <v>7</v>
      </c>
      <c r="S17" s="50"/>
      <c r="T17" s="10" t="s">
        <v>7</v>
      </c>
      <c r="U17" s="10" t="s">
        <v>7</v>
      </c>
      <c r="V17" s="47"/>
      <c r="W17" s="50"/>
      <c r="X17" s="127"/>
      <c r="Y17" s="121"/>
      <c r="Z17" s="116"/>
      <c r="AA17" s="116"/>
      <c r="AB17" s="121"/>
      <c r="AC17" s="121"/>
      <c r="AD17" s="121"/>
      <c r="AE17" s="121"/>
      <c r="AF17" s="121"/>
      <c r="AG17" s="117"/>
      <c r="AH17" s="117"/>
      <c r="AI17" s="117"/>
      <c r="AJ17" s="117"/>
      <c r="AK17" s="117"/>
      <c r="AL17" s="119">
        <f>SUM(AG17:AK17)</f>
        <v>0</v>
      </c>
      <c r="AM17" s="120"/>
      <c r="AN17" s="120"/>
      <c r="AO17" s="129"/>
      <c r="AP17" s="129"/>
      <c r="AQ17" s="129"/>
      <c r="AR17" s="129"/>
      <c r="AS17" s="130"/>
      <c r="AT17" s="130"/>
      <c r="AU17" s="130"/>
      <c r="AV17" s="130"/>
      <c r="AW17" s="119">
        <f>+AL17-AM17</f>
        <v>0</v>
      </c>
      <c r="AX17" s="122">
        <f>+AW17*0.05</f>
        <v>0</v>
      </c>
      <c r="AY17" s="119">
        <f>+AW17-AS17-AV17</f>
        <v>0</v>
      </c>
      <c r="AZ17" s="123">
        <f>IF(AW17&lt;3000,AW17*0.1,0)</f>
        <v>0</v>
      </c>
      <c r="BA17" s="122">
        <v>0</v>
      </c>
      <c r="BB17" s="119">
        <f>+AW17+AZ17+BA17</f>
        <v>0</v>
      </c>
      <c r="BC17" s="77"/>
      <c r="BD17" s="77"/>
      <c r="BE17" s="128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</row>
    <row r="18" spans="1:69" s="10" customFormat="1">
      <c r="A18" s="9" t="s">
        <v>7</v>
      </c>
      <c r="B18" s="10" t="s">
        <v>7</v>
      </c>
      <c r="C18" s="14"/>
      <c r="D18" s="14"/>
      <c r="E18" s="14"/>
      <c r="F18" s="75"/>
      <c r="G18" s="51"/>
      <c r="H18" s="14"/>
      <c r="I18" s="14"/>
      <c r="J18" s="14"/>
      <c r="K18" s="14"/>
      <c r="L18" s="14"/>
      <c r="M18" s="14"/>
      <c r="N18" s="63"/>
      <c r="O18" s="75"/>
      <c r="P18" s="14"/>
      <c r="Q18" s="14"/>
      <c r="R18" s="14"/>
      <c r="S18" s="14"/>
      <c r="T18" s="14"/>
      <c r="U18" s="14"/>
      <c r="X18" s="127"/>
      <c r="Y18" s="116"/>
      <c r="Z18" s="116"/>
      <c r="AA18" s="116"/>
      <c r="AB18" s="116"/>
      <c r="AC18" s="116"/>
      <c r="AD18" s="116"/>
      <c r="AE18" s="116"/>
      <c r="AF18" s="116"/>
      <c r="AG18" s="118"/>
      <c r="AH18" s="118"/>
      <c r="AI18" s="118"/>
      <c r="AJ18" s="118"/>
      <c r="AK18" s="118"/>
      <c r="AL18" s="119">
        <f>SUM(AG18:AK18)</f>
        <v>0</v>
      </c>
      <c r="AM18" s="120"/>
      <c r="AN18" s="120"/>
      <c r="AO18" s="129"/>
      <c r="AP18" s="129"/>
      <c r="AQ18" s="129"/>
      <c r="AR18" s="129"/>
      <c r="AS18" s="130"/>
      <c r="AT18" s="130"/>
      <c r="AU18" s="130"/>
      <c r="AV18" s="130"/>
      <c r="AW18" s="119">
        <f>+AL18-AM18</f>
        <v>0</v>
      </c>
      <c r="AX18" s="122">
        <f>+AW18*0.05</f>
        <v>0</v>
      </c>
      <c r="AY18" s="119">
        <f>+AW18-AS18-AV18</f>
        <v>0</v>
      </c>
      <c r="AZ18" s="123">
        <f>IF(AW18&lt;3000,AW18*0.1,0)</f>
        <v>0</v>
      </c>
      <c r="BA18" s="122">
        <v>0</v>
      </c>
      <c r="BB18" s="119">
        <f>+AW18+AZ18+BA18</f>
        <v>0</v>
      </c>
      <c r="BC18" s="77"/>
      <c r="BD18" s="77"/>
      <c r="BE18" s="128">
        <f t="shared" ref="BD18:BE37" si="3">+BC18+BD18-AX18</f>
        <v>0</v>
      </c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</row>
    <row r="19" spans="1:69" s="10" customFormat="1">
      <c r="A19" s="9"/>
      <c r="G19" s="51"/>
      <c r="X19" s="49"/>
      <c r="Y19" s="49"/>
      <c r="Z19" s="49"/>
      <c r="AA19" s="49"/>
      <c r="AB19" s="49"/>
      <c r="AC19" s="49"/>
      <c r="AD19" s="49"/>
      <c r="AE19" s="49"/>
      <c r="AF19" s="49"/>
      <c r="AG19" s="108"/>
      <c r="AH19" s="108"/>
      <c r="AI19" s="108"/>
      <c r="AJ19" s="108"/>
      <c r="AK19" s="108"/>
      <c r="AL19" s="109"/>
      <c r="AM19" s="108"/>
      <c r="AN19" s="108"/>
      <c r="AO19" s="110"/>
      <c r="AP19" s="110"/>
      <c r="AQ19" s="110"/>
      <c r="AR19" s="110"/>
      <c r="AS19" s="108"/>
      <c r="AT19" s="108"/>
      <c r="AU19" s="108"/>
      <c r="AV19" s="108"/>
      <c r="AW19" s="109"/>
      <c r="AX19" s="108"/>
      <c r="AY19" s="109"/>
      <c r="AZ19" s="108"/>
      <c r="BA19" s="108"/>
      <c r="BB19" s="131">
        <f>SUM(BB17:BB18)</f>
        <v>0</v>
      </c>
      <c r="BC19" s="77"/>
      <c r="BD19" s="77"/>
      <c r="BE19" s="128">
        <f t="shared" si="3"/>
        <v>0</v>
      </c>
      <c r="BF19" s="76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</row>
    <row r="20" spans="1:69" s="10" customFormat="1">
      <c r="A20" s="9"/>
      <c r="G20" s="51"/>
      <c r="X20" s="49"/>
      <c r="Y20" s="132"/>
      <c r="Z20" s="132"/>
      <c r="AA20" s="132"/>
      <c r="AB20" s="49"/>
      <c r="AC20" s="49"/>
      <c r="AD20" s="49"/>
      <c r="AE20" s="49"/>
      <c r="AF20" s="49"/>
      <c r="AG20" s="108"/>
      <c r="AH20" s="108"/>
      <c r="AI20" s="108"/>
      <c r="AJ20" s="108"/>
      <c r="AK20" s="108"/>
      <c r="AL20" s="109"/>
      <c r="AM20" s="108"/>
      <c r="AN20" s="108"/>
      <c r="AO20" s="110"/>
      <c r="AP20" s="110"/>
      <c r="AQ20" s="110"/>
      <c r="AR20" s="110"/>
      <c r="AS20" s="108"/>
      <c r="AT20" s="108"/>
      <c r="AU20" s="108"/>
      <c r="AV20" s="108"/>
      <c r="AW20" s="109"/>
      <c r="AX20" s="108"/>
      <c r="AY20" s="109"/>
      <c r="AZ20" s="108"/>
      <c r="BA20" s="108"/>
      <c r="BB20" s="131">
        <f>+BB19*0.16</f>
        <v>0</v>
      </c>
      <c r="BC20" s="77"/>
      <c r="BD20" s="77"/>
      <c r="BE20" s="128">
        <f t="shared" si="3"/>
        <v>0</v>
      </c>
      <c r="BF20" s="76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</row>
    <row r="21" spans="1:69" s="10" customFormat="1">
      <c r="A21" s="9"/>
      <c r="G21" s="51"/>
      <c r="X21" s="49"/>
      <c r="Y21" s="132"/>
      <c r="Z21" s="132"/>
      <c r="AA21" s="132"/>
      <c r="AB21" s="49"/>
      <c r="AC21" s="49"/>
      <c r="AD21" s="49"/>
      <c r="AE21" s="49"/>
      <c r="AF21" s="49"/>
      <c r="AG21" s="108"/>
      <c r="AH21" s="108"/>
      <c r="AI21" s="108"/>
      <c r="AJ21" s="108"/>
      <c r="AK21" s="108"/>
      <c r="AL21" s="109"/>
      <c r="AM21" s="108"/>
      <c r="AN21" s="108"/>
      <c r="AO21" s="110"/>
      <c r="AP21" s="110"/>
      <c r="AQ21" s="110"/>
      <c r="AR21" s="110"/>
      <c r="AS21" s="108"/>
      <c r="AT21" s="108"/>
      <c r="AU21" s="108"/>
      <c r="AV21" s="108"/>
      <c r="AW21" s="109"/>
      <c r="AX21" s="108"/>
      <c r="AY21" s="109"/>
      <c r="AZ21" s="108"/>
      <c r="BA21" s="108"/>
      <c r="BB21" s="131">
        <f>+BB19+BB20</f>
        <v>0</v>
      </c>
      <c r="BC21" s="77"/>
      <c r="BD21" s="77"/>
      <c r="BE21" s="128">
        <f t="shared" si="3"/>
        <v>0</v>
      </c>
      <c r="BF21" s="76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</row>
    <row r="22" spans="1:69" s="10" customFormat="1">
      <c r="A22" s="9"/>
      <c r="G22" s="51"/>
      <c r="X22" s="49"/>
      <c r="Y22" s="132"/>
      <c r="Z22" s="132"/>
      <c r="AA22" s="132"/>
      <c r="AB22" s="49"/>
      <c r="AC22" s="49"/>
      <c r="AD22" s="49"/>
      <c r="AE22" s="49"/>
      <c r="AF22" s="49"/>
      <c r="AG22" s="108"/>
      <c r="AH22" s="108"/>
      <c r="AI22" s="108"/>
      <c r="AJ22" s="108"/>
      <c r="AK22" s="109"/>
      <c r="AL22" s="108"/>
      <c r="AM22" s="108"/>
      <c r="AN22" s="110"/>
      <c r="AO22" s="110"/>
      <c r="AP22" s="110"/>
      <c r="AQ22" s="110"/>
      <c r="AR22" s="108"/>
      <c r="AS22" s="108"/>
      <c r="AT22" s="108"/>
      <c r="AU22" s="108"/>
      <c r="AV22" s="109"/>
      <c r="AW22" s="108"/>
      <c r="AX22" s="109"/>
      <c r="AY22" s="108"/>
      <c r="AZ22" s="108"/>
      <c r="BA22" s="131"/>
      <c r="BB22" s="77"/>
      <c r="BC22" s="77"/>
      <c r="BD22" s="128">
        <f t="shared" si="3"/>
        <v>0</v>
      </c>
      <c r="BE22" s="76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</row>
    <row r="23" spans="1:69" s="10" customFormat="1">
      <c r="A23" s="9"/>
      <c r="G23" s="51"/>
      <c r="X23" s="49"/>
      <c r="Y23" s="132"/>
      <c r="Z23" s="132"/>
      <c r="AA23" s="132"/>
      <c r="AB23" s="49"/>
      <c r="AC23" s="49"/>
      <c r="AD23" s="49"/>
      <c r="AE23" s="49"/>
      <c r="AF23" s="49"/>
      <c r="AG23" s="108"/>
      <c r="AH23" s="108"/>
      <c r="AI23" s="108"/>
      <c r="AJ23" s="108"/>
      <c r="AK23" s="108"/>
      <c r="AL23" s="109"/>
      <c r="AM23" s="108"/>
      <c r="AN23" s="108"/>
      <c r="AO23" s="110"/>
      <c r="AP23" s="110"/>
      <c r="AQ23" s="110"/>
      <c r="AR23" s="110"/>
      <c r="AS23" s="108"/>
      <c r="AT23" s="108"/>
      <c r="AU23" s="108"/>
      <c r="AV23" s="108"/>
      <c r="AW23" s="109"/>
      <c r="AX23" s="108"/>
      <c r="AY23" s="109"/>
      <c r="AZ23" s="108"/>
      <c r="BA23" s="108"/>
      <c r="BB23" s="131">
        <f>+BB16+BB21</f>
        <v>0</v>
      </c>
      <c r="BC23" s="77"/>
      <c r="BD23" s="77"/>
      <c r="BE23" s="128">
        <f t="shared" si="3"/>
        <v>0</v>
      </c>
      <c r="BF23" s="76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</row>
    <row r="24" spans="1:69" s="10" customFormat="1">
      <c r="A24" s="9"/>
      <c r="X24" s="49"/>
      <c r="Y24" s="49"/>
      <c r="Z24" s="49"/>
      <c r="AA24" s="49"/>
      <c r="AB24" s="49"/>
      <c r="AC24" s="49"/>
      <c r="AD24" s="49"/>
      <c r="AE24" s="49"/>
      <c r="AF24" s="49"/>
      <c r="AG24" s="108"/>
      <c r="AH24" s="108"/>
      <c r="AI24" s="108"/>
      <c r="AJ24" s="108"/>
      <c r="AK24" s="108"/>
      <c r="AL24" s="109"/>
      <c r="AM24" s="108"/>
      <c r="AN24" s="108"/>
      <c r="AO24" s="110"/>
      <c r="AP24" s="110"/>
      <c r="AQ24" s="110"/>
      <c r="AR24" s="110"/>
      <c r="AS24" s="108"/>
      <c r="AT24" s="108"/>
      <c r="AU24" s="108"/>
      <c r="AV24" s="108"/>
      <c r="AW24" s="109"/>
      <c r="AX24" s="108"/>
      <c r="AY24" s="109"/>
      <c r="AZ24" s="108"/>
      <c r="BA24" s="108"/>
      <c r="BB24" s="131"/>
      <c r="BC24" s="77"/>
      <c r="BD24" s="77"/>
      <c r="BE24" s="128">
        <f t="shared" si="3"/>
        <v>0</v>
      </c>
      <c r="BF24" s="76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</row>
    <row r="25" spans="1:69" s="10" customFormat="1">
      <c r="A25" s="19" t="s">
        <v>25</v>
      </c>
      <c r="B25" s="10" t="s">
        <v>22</v>
      </c>
      <c r="C25" s="144">
        <f>+AG28</f>
        <v>0</v>
      </c>
      <c r="D25" s="144">
        <v>0</v>
      </c>
      <c r="E25" s="144">
        <f>+AH28</f>
        <v>0</v>
      </c>
      <c r="F25" s="144">
        <f>SUM(C25:E25)</f>
        <v>0</v>
      </c>
      <c r="G25" s="142">
        <f>+AK28</f>
        <v>0</v>
      </c>
      <c r="H25" s="144">
        <f>+AN28</f>
        <v>0</v>
      </c>
      <c r="I25" s="144">
        <f>+AP28</f>
        <v>0</v>
      </c>
      <c r="J25" s="144">
        <f>+AQ28</f>
        <v>0</v>
      </c>
      <c r="K25" s="144">
        <f>+AU28</f>
        <v>0</v>
      </c>
      <c r="L25" s="144">
        <f>+AX17</f>
        <v>0</v>
      </c>
      <c r="M25" s="144">
        <f>SUM(G25:L25)</f>
        <v>0</v>
      </c>
      <c r="N25" s="144">
        <f>+F25-M25</f>
        <v>0</v>
      </c>
      <c r="O25" s="144">
        <f>+F25-H25-G25-K25</f>
        <v>0</v>
      </c>
      <c r="P25" s="144">
        <f>+AZ28</f>
        <v>0</v>
      </c>
      <c r="Q25" s="144" t="e">
        <f>+'C&amp;A'!#REF!*0.02</f>
        <v>#REF!</v>
      </c>
      <c r="R25" s="144">
        <f>+I25</f>
        <v>0</v>
      </c>
      <c r="S25" s="144" t="e">
        <f>SUM(O25:R25)</f>
        <v>#REF!</v>
      </c>
      <c r="T25" s="144" t="e">
        <f>+S25*0.16</f>
        <v>#REF!</v>
      </c>
      <c r="U25" s="144" t="e">
        <f>+S25+T25</f>
        <v>#REF!</v>
      </c>
      <c r="V25" s="144" t="e">
        <f>+N25-'C&amp;A'!#REF!-SINDICATO!#REF!</f>
        <v>#REF!</v>
      </c>
      <c r="W25" s="144">
        <f>+N25-AY28</f>
        <v>0</v>
      </c>
      <c r="X25" s="49"/>
      <c r="Y25" s="49"/>
      <c r="Z25" s="49"/>
      <c r="AA25" s="49"/>
      <c r="AB25" s="49"/>
      <c r="AC25" s="49"/>
      <c r="AD25" s="49"/>
      <c r="AE25" s="49"/>
      <c r="AF25" s="49"/>
      <c r="AG25" s="108"/>
      <c r="AH25" s="108"/>
      <c r="AI25" s="108"/>
      <c r="AJ25" s="108"/>
      <c r="AK25" s="108"/>
      <c r="AL25" s="109"/>
      <c r="AM25" s="108"/>
      <c r="AN25" s="108"/>
      <c r="AO25" s="110"/>
      <c r="AP25" s="110"/>
      <c r="AQ25" s="110"/>
      <c r="AR25" s="110"/>
      <c r="AS25" s="108"/>
      <c r="AT25" s="108"/>
      <c r="AU25" s="108"/>
      <c r="AV25" s="108"/>
      <c r="AW25" s="109"/>
      <c r="AX25" s="108"/>
      <c r="AY25" s="109"/>
      <c r="AZ25" s="108"/>
      <c r="BA25" s="108"/>
      <c r="BB25" s="131"/>
      <c r="BC25" s="77"/>
      <c r="BD25" s="77"/>
      <c r="BE25" s="128">
        <f t="shared" si="3"/>
        <v>0</v>
      </c>
      <c r="BF25" s="76"/>
      <c r="BG25" s="49"/>
      <c r="BH25" s="49"/>
      <c r="BI25" s="49"/>
      <c r="BJ25" s="49"/>
      <c r="BK25" s="49"/>
      <c r="BL25" s="49"/>
      <c r="BM25" s="49"/>
      <c r="BN25" s="49"/>
      <c r="BO25" s="49"/>
      <c r="BP25" s="76"/>
      <c r="BQ25" s="76"/>
    </row>
    <row r="26" spans="1:69">
      <c r="BB26" s="131"/>
      <c r="BC26" s="77"/>
      <c r="BD26" s="77"/>
      <c r="BE26" s="128">
        <f t="shared" si="3"/>
        <v>0</v>
      </c>
      <c r="BF26" s="76"/>
    </row>
    <row r="27" spans="1:69">
      <c r="BB27" s="131"/>
      <c r="BC27" s="77"/>
      <c r="BD27" s="77"/>
      <c r="BE27" s="128">
        <f t="shared" si="3"/>
        <v>0</v>
      </c>
      <c r="BF27" s="76"/>
    </row>
    <row r="28" spans="1:69">
      <c r="BB28" s="131"/>
      <c r="BC28" s="77"/>
      <c r="BD28" s="77"/>
      <c r="BE28" s="128">
        <f t="shared" si="3"/>
        <v>0</v>
      </c>
      <c r="BF28" s="76"/>
      <c r="BG28" s="76"/>
    </row>
    <row r="29" spans="1:69">
      <c r="BB29" s="131"/>
      <c r="BC29" s="77"/>
      <c r="BD29" s="77"/>
      <c r="BE29" s="128">
        <f t="shared" si="3"/>
        <v>0</v>
      </c>
      <c r="BF29" s="76"/>
    </row>
    <row r="30" spans="1:69">
      <c r="Y30" s="108"/>
      <c r="BB30" s="131"/>
      <c r="BC30" s="77"/>
      <c r="BD30" s="77"/>
      <c r="BE30" s="128">
        <f t="shared" si="3"/>
        <v>0</v>
      </c>
      <c r="BF30" s="76"/>
    </row>
    <row r="31" spans="1:69">
      <c r="Y31" s="108"/>
      <c r="BB31" s="131"/>
      <c r="BC31" s="77"/>
      <c r="BD31" s="77"/>
      <c r="BE31" s="128">
        <f t="shared" si="3"/>
        <v>0</v>
      </c>
      <c r="BF31" s="76"/>
    </row>
    <row r="32" spans="1:69">
      <c r="Y32" s="108"/>
      <c r="BB32" s="131"/>
      <c r="BC32" s="77"/>
      <c r="BD32" s="77"/>
      <c r="BE32" s="128">
        <f t="shared" si="3"/>
        <v>0</v>
      </c>
      <c r="BF32" s="76"/>
    </row>
    <row r="33" spans="25:58">
      <c r="Y33" s="108"/>
      <c r="BB33" s="131"/>
      <c r="BC33" s="77"/>
      <c r="BD33" s="77"/>
      <c r="BE33" s="128">
        <f t="shared" si="3"/>
        <v>0</v>
      </c>
      <c r="BF33" s="76"/>
    </row>
    <row r="34" spans="25:58">
      <c r="Y34" s="108"/>
      <c r="BB34" s="131"/>
      <c r="BC34" s="77"/>
      <c r="BD34" s="77"/>
      <c r="BE34" s="128">
        <f t="shared" si="3"/>
        <v>0</v>
      </c>
      <c r="BF34" s="76"/>
    </row>
    <row r="35" spans="25:58">
      <c r="Y35" s="108"/>
      <c r="BB35" s="131"/>
      <c r="BC35" s="77"/>
      <c r="BD35" s="77"/>
      <c r="BE35" s="128">
        <f t="shared" si="3"/>
        <v>0</v>
      </c>
      <c r="BF35" s="76"/>
    </row>
    <row r="36" spans="25:58">
      <c r="BB36" s="131"/>
      <c r="BC36" s="77"/>
      <c r="BD36" s="77"/>
      <c r="BE36" s="128">
        <f t="shared" si="3"/>
        <v>0</v>
      </c>
      <c r="BF36" s="76"/>
    </row>
    <row r="37" spans="25:58">
      <c r="BB37" s="131"/>
      <c r="BC37" s="77"/>
      <c r="BD37" s="77"/>
      <c r="BE37" s="128">
        <f t="shared" si="3"/>
        <v>0</v>
      </c>
      <c r="BF37" s="76"/>
    </row>
    <row r="38" spans="25:58">
      <c r="BB38" s="131"/>
      <c r="BC38" s="77"/>
      <c r="BD38" s="77"/>
      <c r="BE38" s="128">
        <f t="shared" ref="BE38:BE45" si="4">+BB38-BC38-BD38</f>
        <v>0</v>
      </c>
      <c r="BF38" s="76"/>
    </row>
    <row r="39" spans="25:58">
      <c r="BB39" s="131"/>
      <c r="BC39" s="77"/>
      <c r="BD39" s="77"/>
      <c r="BE39" s="128">
        <f t="shared" si="4"/>
        <v>0</v>
      </c>
      <c r="BF39" s="76"/>
    </row>
    <row r="40" spans="25:58">
      <c r="BB40" s="131"/>
      <c r="BC40" s="77"/>
      <c r="BD40" s="77"/>
      <c r="BE40" s="128">
        <f t="shared" si="4"/>
        <v>0</v>
      </c>
      <c r="BF40" s="76"/>
    </row>
    <row r="41" spans="25:58">
      <c r="BB41" s="131"/>
      <c r="BC41" s="77"/>
      <c r="BD41" s="77"/>
      <c r="BE41" s="128">
        <f t="shared" si="4"/>
        <v>0</v>
      </c>
      <c r="BF41" s="76"/>
    </row>
    <row r="42" spans="25:58">
      <c r="BB42" s="131"/>
      <c r="BC42" s="77"/>
      <c r="BD42" s="77"/>
      <c r="BE42" s="128">
        <f t="shared" si="4"/>
        <v>0</v>
      </c>
      <c r="BF42" s="76"/>
    </row>
    <row r="43" spans="25:58">
      <c r="BB43" s="131"/>
      <c r="BC43" s="77"/>
      <c r="BD43" s="77"/>
      <c r="BE43" s="128">
        <f t="shared" si="4"/>
        <v>0</v>
      </c>
      <c r="BF43" s="76"/>
    </row>
    <row r="44" spans="25:58">
      <c r="BB44" s="131"/>
      <c r="BC44" s="77"/>
      <c r="BD44" s="77"/>
      <c r="BE44" s="128">
        <f t="shared" si="4"/>
        <v>0</v>
      </c>
      <c r="BF44" s="76"/>
    </row>
    <row r="45" spans="25:58">
      <c r="BB45" s="131"/>
      <c r="BC45" s="77"/>
      <c r="BD45" s="77"/>
      <c r="BE45" s="128">
        <f t="shared" si="4"/>
        <v>0</v>
      </c>
      <c r="BF45" s="76"/>
    </row>
    <row r="46" spans="25:58">
      <c r="BB46" s="131"/>
      <c r="BC46" s="77"/>
      <c r="BD46" s="77"/>
      <c r="BE46" s="128"/>
      <c r="BF46" s="76"/>
    </row>
    <row r="47" spans="25:58">
      <c r="BB47" s="131"/>
      <c r="BC47" s="77"/>
      <c r="BD47" s="77"/>
      <c r="BE47" s="128">
        <f>+BB47-BC47-BD47</f>
        <v>0</v>
      </c>
      <c r="BF47" s="76"/>
    </row>
    <row r="48" spans="25:58">
      <c r="BB48" s="131"/>
      <c r="BC48" s="77"/>
      <c r="BD48" s="77"/>
      <c r="BE48" s="128">
        <f>+BB48-BC48-BD48</f>
        <v>0</v>
      </c>
      <c r="BF48" s="76"/>
    </row>
    <row r="49" spans="54:58">
      <c r="BB49" s="131"/>
      <c r="BC49" s="77"/>
      <c r="BD49" s="77"/>
      <c r="BE49" s="128">
        <f>+BB49-BC49-BD49</f>
        <v>0</v>
      </c>
      <c r="BF49" s="76"/>
    </row>
    <row r="50" spans="54:58">
      <c r="BB50" s="131"/>
      <c r="BC50" s="77"/>
      <c r="BD50" s="77"/>
      <c r="BE50" s="128"/>
      <c r="BF50" s="76"/>
    </row>
    <row r="51" spans="54:58">
      <c r="BB51" s="131"/>
      <c r="BC51" s="77"/>
      <c r="BD51" s="77"/>
      <c r="BE51" s="128">
        <f t="shared" ref="BE51:BE68" si="5">+BB51-BC51-BD51</f>
        <v>0</v>
      </c>
      <c r="BF51" s="76"/>
    </row>
    <row r="52" spans="54:58">
      <c r="BB52" s="131"/>
      <c r="BC52" s="77"/>
      <c r="BD52" s="77"/>
      <c r="BE52" s="128">
        <f t="shared" si="5"/>
        <v>0</v>
      </c>
      <c r="BF52" s="76"/>
    </row>
    <row r="53" spans="54:58">
      <c r="BB53" s="131"/>
      <c r="BC53" s="77"/>
      <c r="BD53" s="77"/>
      <c r="BE53" s="128">
        <f t="shared" si="5"/>
        <v>0</v>
      </c>
      <c r="BF53" s="76"/>
    </row>
    <row r="54" spans="54:58">
      <c r="BB54" s="131"/>
      <c r="BC54" s="77"/>
      <c r="BD54" s="77"/>
      <c r="BE54" s="128">
        <f t="shared" si="5"/>
        <v>0</v>
      </c>
      <c r="BF54" s="76"/>
    </row>
    <row r="55" spans="54:58">
      <c r="BB55" s="131"/>
      <c r="BC55" s="77"/>
      <c r="BD55" s="77"/>
      <c r="BE55" s="128">
        <f t="shared" si="5"/>
        <v>0</v>
      </c>
      <c r="BF55" s="76"/>
    </row>
    <row r="56" spans="54:58">
      <c r="BB56" s="131"/>
      <c r="BC56" s="77"/>
      <c r="BD56" s="77"/>
      <c r="BE56" s="128">
        <f t="shared" si="5"/>
        <v>0</v>
      </c>
      <c r="BF56" s="76"/>
    </row>
    <row r="57" spans="54:58">
      <c r="BB57" s="131"/>
      <c r="BC57" s="77"/>
      <c r="BD57" s="77"/>
      <c r="BE57" s="128">
        <f t="shared" si="5"/>
        <v>0</v>
      </c>
      <c r="BF57" s="76"/>
    </row>
    <row r="58" spans="54:58">
      <c r="BB58" s="131"/>
      <c r="BC58" s="77"/>
      <c r="BD58" s="77"/>
      <c r="BE58" s="128">
        <f t="shared" si="5"/>
        <v>0</v>
      </c>
      <c r="BF58" s="76"/>
    </row>
    <row r="59" spans="54:58">
      <c r="BB59" s="131"/>
      <c r="BC59" s="77"/>
      <c r="BD59" s="77"/>
      <c r="BE59" s="128">
        <f t="shared" si="5"/>
        <v>0</v>
      </c>
      <c r="BF59" s="76"/>
    </row>
    <row r="60" spans="54:58">
      <c r="BB60" s="131"/>
      <c r="BC60" s="77"/>
      <c r="BD60" s="77"/>
      <c r="BE60" s="128">
        <f t="shared" si="5"/>
        <v>0</v>
      </c>
      <c r="BF60" s="76"/>
    </row>
    <row r="61" spans="54:58">
      <c r="BB61" s="131"/>
      <c r="BC61" s="77"/>
      <c r="BD61" s="77"/>
      <c r="BE61" s="128">
        <f t="shared" si="5"/>
        <v>0</v>
      </c>
      <c r="BF61" s="76"/>
    </row>
    <row r="62" spans="54:58">
      <c r="BB62" s="131"/>
      <c r="BC62" s="77"/>
      <c r="BD62" s="77"/>
      <c r="BE62" s="128">
        <f t="shared" si="5"/>
        <v>0</v>
      </c>
      <c r="BF62" s="76"/>
    </row>
    <row r="63" spans="54:58">
      <c r="BB63" s="131"/>
      <c r="BC63" s="77"/>
      <c r="BD63" s="77"/>
      <c r="BE63" s="128">
        <f t="shared" si="5"/>
        <v>0</v>
      </c>
      <c r="BF63" s="76"/>
    </row>
    <row r="64" spans="54:58">
      <c r="BB64" s="131"/>
      <c r="BC64" s="77"/>
      <c r="BD64" s="77"/>
      <c r="BE64" s="128">
        <f t="shared" si="5"/>
        <v>0</v>
      </c>
      <c r="BF64" s="76"/>
    </row>
    <row r="65" spans="54:58">
      <c r="BB65" s="131"/>
      <c r="BC65" s="77"/>
      <c r="BD65" s="77"/>
      <c r="BE65" s="128">
        <f t="shared" si="5"/>
        <v>0</v>
      </c>
      <c r="BF65" s="76"/>
    </row>
    <row r="66" spans="54:58">
      <c r="BB66" s="131"/>
      <c r="BC66" s="77"/>
      <c r="BD66" s="77"/>
      <c r="BE66" s="128">
        <f t="shared" si="5"/>
        <v>0</v>
      </c>
      <c r="BF66" s="76"/>
    </row>
    <row r="67" spans="54:58">
      <c r="BB67" s="131"/>
      <c r="BC67" s="77"/>
      <c r="BD67" s="77"/>
      <c r="BE67" s="128">
        <f t="shared" si="5"/>
        <v>0</v>
      </c>
      <c r="BF67" s="76"/>
    </row>
    <row r="68" spans="54:58">
      <c r="BB68" s="131"/>
      <c r="BC68" s="77"/>
      <c r="BD68" s="77"/>
      <c r="BE68" s="128">
        <f t="shared" si="5"/>
        <v>0</v>
      </c>
      <c r="BF68" s="76"/>
    </row>
    <row r="69" spans="54:58">
      <c r="BB69" s="131"/>
      <c r="BC69" s="77"/>
      <c r="BD69" s="77"/>
      <c r="BE69" s="128"/>
      <c r="BF69" s="76"/>
    </row>
    <row r="70" spans="54:58">
      <c r="BB70" s="131"/>
      <c r="BC70" s="77"/>
      <c r="BD70" s="77"/>
      <c r="BE70" s="128">
        <f t="shared" ref="BE70:BE78" si="6">+BB70-BC70-BD70</f>
        <v>0</v>
      </c>
      <c r="BF70" s="76"/>
    </row>
    <row r="71" spans="54:58">
      <c r="BB71" s="131"/>
      <c r="BC71" s="77"/>
      <c r="BD71" s="77"/>
      <c r="BE71" s="128">
        <f t="shared" si="6"/>
        <v>0</v>
      </c>
      <c r="BF71" s="76"/>
    </row>
    <row r="72" spans="54:58">
      <c r="BB72" s="131"/>
      <c r="BC72" s="77"/>
      <c r="BD72" s="77"/>
      <c r="BE72" s="128">
        <f t="shared" si="6"/>
        <v>0</v>
      </c>
      <c r="BF72" s="76"/>
    </row>
    <row r="73" spans="54:58">
      <c r="BB73" s="131"/>
      <c r="BC73" s="77"/>
      <c r="BD73" s="77"/>
      <c r="BE73" s="128">
        <f t="shared" si="6"/>
        <v>0</v>
      </c>
      <c r="BF73" s="76"/>
    </row>
    <row r="74" spans="54:58">
      <c r="BB74" s="131"/>
      <c r="BC74" s="77"/>
      <c r="BD74" s="77"/>
      <c r="BE74" s="128">
        <f t="shared" si="6"/>
        <v>0</v>
      </c>
      <c r="BF74" s="76"/>
    </row>
    <row r="75" spans="54:58">
      <c r="BB75" s="131"/>
      <c r="BC75" s="77"/>
      <c r="BD75" s="77"/>
      <c r="BE75" s="128">
        <f t="shared" si="6"/>
        <v>0</v>
      </c>
      <c r="BF75" s="76"/>
    </row>
    <row r="76" spans="54:58">
      <c r="BB76" s="131"/>
      <c r="BC76" s="77"/>
      <c r="BD76" s="77"/>
      <c r="BE76" s="128">
        <f t="shared" si="6"/>
        <v>0</v>
      </c>
      <c r="BF76" s="76"/>
    </row>
    <row r="77" spans="54:58">
      <c r="BB77" s="131"/>
      <c r="BC77" s="77"/>
      <c r="BD77" s="77"/>
      <c r="BE77" s="128">
        <f t="shared" si="6"/>
        <v>0</v>
      </c>
      <c r="BF77" s="76"/>
    </row>
    <row r="78" spans="54:58">
      <c r="BB78" s="131"/>
      <c r="BC78" s="77"/>
      <c r="BD78" s="77"/>
      <c r="BE78" s="128">
        <f t="shared" si="6"/>
        <v>0</v>
      </c>
      <c r="BF78" s="76"/>
    </row>
    <row r="79" spans="54:58">
      <c r="BB79" s="131"/>
      <c r="BC79" s="77"/>
      <c r="BD79" s="77"/>
      <c r="BE79" s="128"/>
      <c r="BF79" s="76"/>
    </row>
    <row r="80" spans="54:58">
      <c r="BB80" s="131"/>
      <c r="BC80" s="77"/>
      <c r="BD80" s="77"/>
      <c r="BE80" s="128">
        <f t="shared" ref="BE80:BE91" si="7">+BB80-BC80-BD80</f>
        <v>0</v>
      </c>
      <c r="BF80" s="76"/>
    </row>
    <row r="81" spans="54:58">
      <c r="BB81" s="131"/>
      <c r="BC81" s="77"/>
      <c r="BD81" s="77"/>
      <c r="BE81" s="128">
        <f t="shared" si="7"/>
        <v>0</v>
      </c>
      <c r="BF81" s="76"/>
    </row>
    <row r="82" spans="54:58">
      <c r="BB82" s="131"/>
      <c r="BC82" s="77"/>
      <c r="BD82" s="77"/>
      <c r="BE82" s="128">
        <f t="shared" si="7"/>
        <v>0</v>
      </c>
      <c r="BF82" s="76"/>
    </row>
    <row r="83" spans="54:58">
      <c r="BB83" s="131"/>
      <c r="BC83" s="77"/>
      <c r="BD83" s="77"/>
      <c r="BE83" s="128">
        <f t="shared" si="7"/>
        <v>0</v>
      </c>
      <c r="BF83" s="76"/>
    </row>
    <row r="84" spans="54:58">
      <c r="BB84" s="131"/>
      <c r="BC84" s="77"/>
      <c r="BD84" s="77"/>
      <c r="BE84" s="128">
        <f t="shared" si="7"/>
        <v>0</v>
      </c>
      <c r="BF84" s="76"/>
    </row>
    <row r="85" spans="54:58">
      <c r="BB85" s="131"/>
      <c r="BC85" s="77"/>
      <c r="BD85" s="77"/>
      <c r="BE85" s="128">
        <f t="shared" si="7"/>
        <v>0</v>
      </c>
      <c r="BF85" s="76"/>
    </row>
    <row r="86" spans="54:58">
      <c r="BB86" s="131"/>
      <c r="BC86" s="77"/>
      <c r="BD86" s="77"/>
      <c r="BE86" s="128">
        <f t="shared" si="7"/>
        <v>0</v>
      </c>
      <c r="BF86" s="76"/>
    </row>
    <row r="87" spans="54:58">
      <c r="BB87" s="131"/>
      <c r="BC87" s="77"/>
      <c r="BD87" s="77"/>
      <c r="BE87" s="128">
        <f t="shared" si="7"/>
        <v>0</v>
      </c>
      <c r="BF87" s="76"/>
    </row>
    <row r="88" spans="54:58">
      <c r="BB88" s="131"/>
      <c r="BC88" s="77"/>
      <c r="BD88" s="77"/>
      <c r="BE88" s="128">
        <f t="shared" si="7"/>
        <v>0</v>
      </c>
      <c r="BF88" s="76"/>
    </row>
    <row r="89" spans="54:58">
      <c r="BB89" s="131"/>
      <c r="BC89" s="77"/>
      <c r="BD89" s="77"/>
      <c r="BE89" s="128">
        <f t="shared" si="7"/>
        <v>0</v>
      </c>
      <c r="BF89" s="76"/>
    </row>
    <row r="90" spans="54:58">
      <c r="BB90" s="131"/>
      <c r="BC90" s="77"/>
      <c r="BD90" s="77"/>
      <c r="BE90" s="128">
        <f t="shared" si="7"/>
        <v>0</v>
      </c>
      <c r="BF90" s="76"/>
    </row>
    <row r="91" spans="54:58">
      <c r="BB91" s="131"/>
      <c r="BC91" s="77"/>
      <c r="BD91" s="77"/>
      <c r="BE91" s="128">
        <f t="shared" si="7"/>
        <v>0</v>
      </c>
      <c r="BF91" s="76"/>
    </row>
    <row r="92" spans="54:58">
      <c r="BB92" s="131"/>
      <c r="BC92" s="77"/>
      <c r="BD92" s="77"/>
      <c r="BE92" s="77"/>
      <c r="BF92" s="76"/>
    </row>
    <row r="93" spans="54:58">
      <c r="BB93" s="131"/>
      <c r="BC93" s="77"/>
      <c r="BD93" s="77"/>
      <c r="BE93" s="77"/>
      <c r="BF93" s="76"/>
    </row>
    <row r="94" spans="54:58">
      <c r="BB94" s="131"/>
      <c r="BC94" s="77"/>
      <c r="BD94" s="77"/>
      <c r="BE94" s="77"/>
      <c r="BF94" s="76"/>
    </row>
    <row r="95" spans="54:58">
      <c r="BB95" s="131"/>
      <c r="BC95" s="77"/>
      <c r="BD95" s="77"/>
      <c r="BE95" s="77"/>
      <c r="BF95" s="76"/>
    </row>
    <row r="96" spans="54:58">
      <c r="BB96" s="131"/>
      <c r="BC96" s="77"/>
      <c r="BD96" s="77"/>
      <c r="BE96" s="77"/>
      <c r="BF96" s="76"/>
    </row>
    <row r="97" spans="54:58" ht="16.5" thickBot="1">
      <c r="BB97" s="131"/>
      <c r="BC97" s="133">
        <f>SUM(BC10:BC96)</f>
        <v>1732</v>
      </c>
      <c r="BD97" s="133">
        <f>SUM(BD10:BD96)</f>
        <v>6942.97</v>
      </c>
      <c r="BE97" s="133">
        <f>SUM(BE10:BE96)</f>
        <v>2.1999999999025022E-2</v>
      </c>
      <c r="BF97" s="76"/>
    </row>
    <row r="98" spans="54:58" ht="16.5" thickTop="1">
      <c r="BB98" s="131"/>
      <c r="BC98" s="134"/>
      <c r="BD98" s="134"/>
      <c r="BE98" s="134"/>
      <c r="BF98" s="76"/>
    </row>
    <row r="99" spans="54:58">
      <c r="BB99" s="131"/>
      <c r="BC99" s="134"/>
      <c r="BD99" s="134"/>
      <c r="BE99" s="134"/>
      <c r="BF99" s="76"/>
    </row>
    <row r="100" spans="54:58">
      <c r="BB100" s="131"/>
      <c r="BC100" s="135" t="e">
        <f>+AV100+#REF!+BB100</f>
        <v>#REF!</v>
      </c>
      <c r="BD100" s="135" t="e">
        <f>+AW100+BB100+BC100</f>
        <v>#REF!</v>
      </c>
      <c r="BE100" s="135" t="e">
        <f>+AX100+BC100+BD100</f>
        <v>#REF!</v>
      </c>
      <c r="BF100" s="76"/>
    </row>
    <row r="101" spans="54:58">
      <c r="BB101" s="131"/>
      <c r="BC101" s="135" t="e">
        <f>+AV101+#REF!+BB101</f>
        <v>#REF!</v>
      </c>
      <c r="BD101" s="135" t="e">
        <f>+AW101+BB101+BC101</f>
        <v>#REF!</v>
      </c>
      <c r="BE101" s="135" t="e">
        <f>+AX101+BC101+BD101</f>
        <v>#REF!</v>
      </c>
      <c r="BF101" s="76"/>
    </row>
    <row r="102" spans="54:58">
      <c r="BB102" s="131"/>
      <c r="BC102" s="77"/>
      <c r="BD102" s="77"/>
      <c r="BE102" s="77"/>
      <c r="BF102" s="76"/>
    </row>
    <row r="103" spans="54:58">
      <c r="BB103" s="131"/>
      <c r="BC103" s="77"/>
      <c r="BD103" s="77"/>
      <c r="BE103" s="77"/>
      <c r="BF103" s="76"/>
    </row>
    <row r="104" spans="54:58">
      <c r="BB104" s="131"/>
      <c r="BC104" s="77"/>
      <c r="BD104" s="77"/>
      <c r="BE104" s="77"/>
      <c r="BF104" s="76"/>
    </row>
    <row r="105" spans="54:58">
      <c r="BB105" s="131"/>
      <c r="BC105" s="77"/>
      <c r="BD105" s="77"/>
      <c r="BE105" s="77"/>
      <c r="BF105" s="76"/>
    </row>
    <row r="106" spans="54:58">
      <c r="BB106" s="131"/>
      <c r="BC106" s="77"/>
      <c r="BD106" s="77"/>
      <c r="BE106" s="77"/>
      <c r="BF106" s="76"/>
    </row>
    <row r="107" spans="54:58">
      <c r="BB107" s="131"/>
      <c r="BC107" s="77"/>
      <c r="BD107" s="77"/>
      <c r="BE107" s="77"/>
      <c r="BF107" s="76"/>
    </row>
    <row r="108" spans="54:58">
      <c r="BB108" s="131"/>
      <c r="BC108" s="77"/>
      <c r="BD108" s="77"/>
      <c r="BE108" s="77"/>
      <c r="BF108" s="76"/>
    </row>
    <row r="109" spans="54:58">
      <c r="BB109" s="131"/>
      <c r="BC109" s="77"/>
      <c r="BD109" s="77"/>
      <c r="BE109" s="77"/>
      <c r="BF109" s="76"/>
    </row>
    <row r="110" spans="54:58">
      <c r="BB110" s="131"/>
      <c r="BC110" s="77"/>
      <c r="BD110" s="77"/>
      <c r="BE110" s="77"/>
      <c r="BF110" s="76"/>
    </row>
    <row r="111" spans="54:58">
      <c r="BB111" s="131"/>
      <c r="BC111" s="77"/>
      <c r="BD111" s="77"/>
      <c r="BE111" s="77"/>
      <c r="BF111" s="76"/>
    </row>
    <row r="112" spans="54:58">
      <c r="BB112" s="131"/>
      <c r="BC112" s="77"/>
      <c r="BD112" s="77"/>
      <c r="BE112" s="77"/>
      <c r="BF112" s="76"/>
    </row>
    <row r="113" spans="54:58">
      <c r="BB113" s="131"/>
      <c r="BC113" s="77"/>
      <c r="BD113" s="77"/>
      <c r="BE113" s="77"/>
      <c r="BF113" s="76"/>
    </row>
    <row r="114" spans="54:58">
      <c r="BB114" s="131"/>
      <c r="BC114" s="77"/>
      <c r="BD114" s="77"/>
      <c r="BE114" s="77"/>
      <c r="BF114" s="76"/>
    </row>
    <row r="115" spans="54:58">
      <c r="BB115" s="131"/>
      <c r="BC115" s="77"/>
      <c r="BD115" s="77"/>
      <c r="BE115" s="77"/>
      <c r="BF115" s="76"/>
    </row>
    <row r="116" spans="54:58">
      <c r="BB116" s="131"/>
      <c r="BC116" s="77"/>
      <c r="BD116" s="77"/>
      <c r="BE116" s="77"/>
      <c r="BF116" s="76"/>
    </row>
    <row r="117" spans="54:58">
      <c r="BB117" s="131"/>
      <c r="BC117" s="77"/>
      <c r="BD117" s="77"/>
      <c r="BE117" s="77"/>
      <c r="BF117" s="76"/>
    </row>
    <row r="118" spans="54:58">
      <c r="BB118" s="131"/>
      <c r="BC118" s="77"/>
      <c r="BD118" s="77"/>
      <c r="BE118" s="77"/>
      <c r="BF118" s="76"/>
    </row>
    <row r="119" spans="54:58">
      <c r="BB119" s="131"/>
      <c r="BC119" s="77"/>
      <c r="BD119" s="77"/>
      <c r="BE119" s="77"/>
      <c r="BF119" s="76"/>
    </row>
    <row r="120" spans="54:58">
      <c r="BB120" s="131"/>
      <c r="BC120" s="77"/>
      <c r="BD120" s="77"/>
      <c r="BE120" s="77"/>
      <c r="BF120" s="76"/>
    </row>
    <row r="121" spans="54:58">
      <c r="BB121" s="131"/>
      <c r="BC121" s="77"/>
      <c r="BD121" s="77"/>
      <c r="BE121" s="77"/>
      <c r="BF121" s="76"/>
    </row>
    <row r="122" spans="54:58">
      <c r="BB122" s="131"/>
      <c r="BC122" s="77"/>
      <c r="BD122" s="77"/>
      <c r="BE122" s="77"/>
      <c r="BF122" s="76"/>
    </row>
    <row r="123" spans="54:58">
      <c r="BB123" s="131"/>
      <c r="BC123" s="77"/>
      <c r="BD123" s="77"/>
      <c r="BE123" s="77"/>
      <c r="BF123" s="76"/>
    </row>
    <row r="124" spans="54:58">
      <c r="BB124" s="131"/>
      <c r="BC124" s="77"/>
      <c r="BD124" s="77"/>
      <c r="BE124" s="77"/>
      <c r="BF124" s="76"/>
    </row>
    <row r="125" spans="54:58">
      <c r="BB125" s="131"/>
      <c r="BC125" s="77"/>
      <c r="BD125" s="77"/>
      <c r="BE125" s="77"/>
      <c r="BF125" s="76"/>
    </row>
    <row r="126" spans="54:58">
      <c r="BB126" s="131"/>
      <c r="BC126" s="77"/>
      <c r="BD126" s="77"/>
      <c r="BE126" s="77"/>
      <c r="BF126" s="76"/>
    </row>
    <row r="127" spans="54:58">
      <c r="BB127" s="131"/>
      <c r="BC127" s="77"/>
      <c r="BD127" s="77"/>
      <c r="BE127" s="77"/>
      <c r="BF127" s="76"/>
    </row>
    <row r="128" spans="54:58">
      <c r="BB128" s="131"/>
      <c r="BC128" s="77"/>
      <c r="BD128" s="77"/>
      <c r="BE128" s="77"/>
      <c r="BF128" s="76"/>
    </row>
    <row r="129" spans="54:58">
      <c r="BB129" s="131"/>
      <c r="BC129" s="77"/>
      <c r="BD129" s="77"/>
      <c r="BE129" s="77"/>
      <c r="BF129" s="76"/>
    </row>
    <row r="130" spans="54:58">
      <c r="BB130" s="131"/>
      <c r="BC130" s="77"/>
      <c r="BD130" s="77"/>
      <c r="BE130" s="77"/>
      <c r="BF130" s="76"/>
    </row>
    <row r="131" spans="54:58">
      <c r="BB131" s="131"/>
      <c r="BC131" s="77"/>
      <c r="BD131" s="77"/>
      <c r="BE131" s="77"/>
      <c r="BF131" s="76"/>
    </row>
    <row r="132" spans="54:58">
      <c r="BB132" s="131"/>
      <c r="BC132" s="77"/>
      <c r="BD132" s="77"/>
      <c r="BE132" s="77"/>
      <c r="BF132" s="76"/>
    </row>
    <row r="133" spans="54:58">
      <c r="BB133" s="131"/>
      <c r="BC133" s="77"/>
      <c r="BD133" s="77"/>
      <c r="BE133" s="77"/>
      <c r="BF133" s="76"/>
    </row>
    <row r="134" spans="54:58">
      <c r="BB134" s="131"/>
      <c r="BC134" s="77"/>
      <c r="BD134" s="77"/>
      <c r="BE134" s="77"/>
      <c r="BF134" s="76"/>
    </row>
    <row r="135" spans="54:58">
      <c r="BB135" s="131"/>
      <c r="BC135" s="77"/>
      <c r="BD135" s="77"/>
      <c r="BE135" s="77"/>
      <c r="BF135" s="76"/>
    </row>
    <row r="136" spans="54:58">
      <c r="BB136" s="131"/>
      <c r="BC136" s="77"/>
      <c r="BD136" s="77"/>
      <c r="BE136" s="77"/>
      <c r="BF136" s="76"/>
    </row>
    <row r="137" spans="54:58">
      <c r="BB137" s="131"/>
      <c r="BC137" s="77"/>
      <c r="BD137" s="77"/>
      <c r="BE137" s="77"/>
      <c r="BF137" s="76"/>
    </row>
    <row r="138" spans="54:58">
      <c r="BB138" s="131"/>
      <c r="BC138" s="77"/>
      <c r="BD138" s="77"/>
      <c r="BE138" s="77"/>
      <c r="BF138" s="76"/>
    </row>
    <row r="139" spans="54:58">
      <c r="BB139" s="131"/>
      <c r="BC139" s="77"/>
      <c r="BD139" s="77"/>
      <c r="BE139" s="77"/>
      <c r="BF139" s="76"/>
    </row>
    <row r="140" spans="54:58">
      <c r="BB140" s="131"/>
      <c r="BC140" s="77"/>
      <c r="BD140" s="77"/>
      <c r="BE140" s="77"/>
      <c r="BF140" s="76"/>
    </row>
    <row r="141" spans="54:58">
      <c r="BB141" s="131"/>
      <c r="BC141" s="77"/>
      <c r="BD141" s="77"/>
      <c r="BE141" s="77"/>
      <c r="BF141" s="76"/>
    </row>
    <row r="142" spans="54:58">
      <c r="BB142" s="131"/>
      <c r="BC142" s="77"/>
      <c r="BD142" s="77"/>
      <c r="BE142" s="77"/>
      <c r="BF142" s="76"/>
    </row>
    <row r="143" spans="54:58">
      <c r="BB143" s="131"/>
      <c r="BC143" s="77"/>
      <c r="BD143" s="77"/>
      <c r="BE143" s="77"/>
      <c r="BF143" s="76"/>
    </row>
    <row r="144" spans="54:58">
      <c r="BB144" s="131"/>
      <c r="BC144" s="77"/>
      <c r="BD144" s="77"/>
      <c r="BE144" s="77"/>
      <c r="BF144" s="76"/>
    </row>
    <row r="145" spans="54:58">
      <c r="BB145" s="131"/>
      <c r="BC145" s="77"/>
      <c r="BD145" s="77"/>
      <c r="BE145" s="77"/>
      <c r="BF145" s="76"/>
    </row>
    <row r="146" spans="54:58">
      <c r="BB146" s="131"/>
      <c r="BC146" s="77"/>
      <c r="BD146" s="77"/>
      <c r="BE146" s="77"/>
      <c r="BF146" s="76"/>
    </row>
    <row r="147" spans="54:58">
      <c r="BB147" s="131"/>
      <c r="BC147" s="77"/>
      <c r="BD147" s="77"/>
      <c r="BE147" s="77"/>
      <c r="BF147" s="76"/>
    </row>
    <row r="148" spans="54:58">
      <c r="BB148" s="131"/>
      <c r="BC148" s="77"/>
      <c r="BD148" s="77"/>
      <c r="BE148" s="77"/>
      <c r="BF148" s="76"/>
    </row>
    <row r="149" spans="54:58">
      <c r="BB149" s="131"/>
      <c r="BC149" s="77"/>
      <c r="BD149" s="77"/>
      <c r="BE149" s="77"/>
      <c r="BF149" s="76"/>
    </row>
    <row r="150" spans="54:58">
      <c r="BB150" s="131"/>
      <c r="BC150" s="77"/>
      <c r="BD150" s="77"/>
      <c r="BE150" s="77"/>
      <c r="BF150" s="76"/>
    </row>
    <row r="151" spans="54:58">
      <c r="BB151" s="131"/>
      <c r="BC151" s="77"/>
      <c r="BD151" s="77"/>
      <c r="BE151" s="77"/>
      <c r="BF151" s="76"/>
    </row>
    <row r="152" spans="54:58">
      <c r="BB152" s="131"/>
      <c r="BC152" s="77"/>
      <c r="BD152" s="77"/>
      <c r="BE152" s="77"/>
      <c r="BF152" s="76"/>
    </row>
    <row r="153" spans="54:58">
      <c r="BB153" s="131"/>
      <c r="BC153" s="77"/>
      <c r="BD153" s="77"/>
      <c r="BE153" s="77"/>
      <c r="BF153" s="76"/>
    </row>
    <row r="154" spans="54:58">
      <c r="BB154" s="131"/>
      <c r="BC154" s="77"/>
      <c r="BD154" s="77"/>
      <c r="BE154" s="77"/>
      <c r="BF154" s="76"/>
    </row>
    <row r="155" spans="54:58">
      <c r="BB155" s="131"/>
      <c r="BC155" s="77"/>
      <c r="BD155" s="77"/>
      <c r="BE155" s="77"/>
      <c r="BF155" s="76"/>
    </row>
    <row r="156" spans="54:58">
      <c r="BB156" s="131"/>
      <c r="BC156" s="77"/>
      <c r="BD156" s="77"/>
      <c r="BE156" s="77"/>
      <c r="BF156" s="76"/>
    </row>
    <row r="157" spans="54:58">
      <c r="BB157" s="131"/>
      <c r="BC157" s="77"/>
      <c r="BD157" s="77"/>
      <c r="BE157" s="77"/>
      <c r="BF157" s="76"/>
    </row>
    <row r="158" spans="54:58">
      <c r="BB158" s="131"/>
      <c r="BC158" s="77"/>
      <c r="BD158" s="77"/>
      <c r="BE158" s="77"/>
      <c r="BF158" s="76"/>
    </row>
    <row r="159" spans="54:58">
      <c r="BB159" s="131"/>
      <c r="BC159" s="77"/>
      <c r="BD159" s="77"/>
      <c r="BE159" s="77"/>
      <c r="BF159" s="76"/>
    </row>
    <row r="160" spans="54:58">
      <c r="BB160" s="131"/>
      <c r="BC160" s="77"/>
      <c r="BD160" s="77"/>
      <c r="BE160" s="77"/>
      <c r="BF160" s="76"/>
    </row>
    <row r="161" spans="54:58">
      <c r="BB161" s="131"/>
      <c r="BC161" s="77"/>
      <c r="BD161" s="77"/>
      <c r="BE161" s="77"/>
      <c r="BF161" s="76"/>
    </row>
    <row r="162" spans="54:58">
      <c r="BB162" s="131"/>
      <c r="BC162" s="77"/>
      <c r="BD162" s="77"/>
      <c r="BE162" s="77"/>
      <c r="BF162" s="76"/>
    </row>
    <row r="163" spans="54:58">
      <c r="BB163" s="131"/>
      <c r="BC163" s="77"/>
      <c r="BD163" s="77"/>
      <c r="BE163" s="77"/>
      <c r="BF163" s="76"/>
    </row>
    <row r="164" spans="54:58">
      <c r="BB164" s="131"/>
      <c r="BC164" s="77"/>
      <c r="BD164" s="77"/>
      <c r="BE164" s="77"/>
      <c r="BF164" s="76"/>
    </row>
    <row r="165" spans="54:58">
      <c r="BB165" s="131"/>
      <c r="BC165" s="77"/>
      <c r="BD165" s="77"/>
      <c r="BE165" s="77"/>
      <c r="BF165" s="76"/>
    </row>
    <row r="166" spans="54:58">
      <c r="BB166" s="131"/>
      <c r="BC166" s="77"/>
      <c r="BD166" s="77"/>
      <c r="BE166" s="77"/>
      <c r="BF166" s="76"/>
    </row>
    <row r="167" spans="54:58">
      <c r="BB167" s="131"/>
      <c r="BC167" s="77"/>
      <c r="BD167" s="77"/>
      <c r="BE167" s="77"/>
      <c r="BF167" s="76"/>
    </row>
    <row r="168" spans="54:58">
      <c r="BB168" s="131"/>
      <c r="BC168" s="77"/>
      <c r="BD168" s="77"/>
      <c r="BE168" s="77"/>
      <c r="BF168" s="76"/>
    </row>
    <row r="169" spans="54:58">
      <c r="BB169" s="131"/>
      <c r="BC169" s="77"/>
      <c r="BD169" s="77"/>
      <c r="BE169" s="77"/>
      <c r="BF169" s="76"/>
    </row>
    <row r="170" spans="54:58">
      <c r="BB170" s="131"/>
      <c r="BC170" s="77"/>
      <c r="BD170" s="77"/>
      <c r="BE170" s="77"/>
      <c r="BF170" s="76"/>
    </row>
    <row r="171" spans="54:58">
      <c r="BB171" s="131"/>
      <c r="BC171" s="77"/>
      <c r="BD171" s="77"/>
      <c r="BE171" s="77"/>
      <c r="BF171" s="76"/>
    </row>
    <row r="172" spans="54:58">
      <c r="BB172" s="131"/>
      <c r="BC172" s="77"/>
      <c r="BD172" s="77"/>
      <c r="BE172" s="77"/>
      <c r="BF172" s="76"/>
    </row>
    <row r="173" spans="54:58">
      <c r="BB173" s="131"/>
      <c r="BC173" s="77"/>
      <c r="BD173" s="77"/>
      <c r="BE173" s="77"/>
      <c r="BF173" s="76"/>
    </row>
    <row r="174" spans="54:58">
      <c r="BB174" s="131"/>
      <c r="BC174" s="77"/>
      <c r="BD174" s="77"/>
      <c r="BE174" s="77"/>
      <c r="BF174" s="76"/>
    </row>
    <row r="175" spans="54:58">
      <c r="BB175" s="131"/>
      <c r="BC175" s="77"/>
      <c r="BD175" s="77"/>
      <c r="BE175" s="77"/>
      <c r="BF175" s="76"/>
    </row>
    <row r="176" spans="54:58">
      <c r="BB176" s="131"/>
      <c r="BC176" s="77"/>
      <c r="BD176" s="77"/>
      <c r="BE176" s="77"/>
      <c r="BF176" s="76"/>
    </row>
    <row r="177" spans="54:58">
      <c r="BB177" s="131"/>
      <c r="BC177" s="77"/>
      <c r="BD177" s="77"/>
      <c r="BE177" s="77"/>
      <c r="BF177" s="76"/>
    </row>
    <row r="178" spans="54:58">
      <c r="BB178" s="131"/>
      <c r="BC178" s="77"/>
      <c r="BD178" s="77"/>
      <c r="BE178" s="77"/>
      <c r="BF178" s="76"/>
    </row>
    <row r="179" spans="54:58">
      <c r="BB179" s="131"/>
      <c r="BC179" s="77"/>
      <c r="BD179" s="77"/>
      <c r="BE179" s="77"/>
      <c r="BF179" s="76"/>
    </row>
    <row r="180" spans="54:58">
      <c r="BB180" s="131"/>
      <c r="BC180" s="77"/>
      <c r="BD180" s="77"/>
      <c r="BE180" s="77"/>
      <c r="BF180" s="76"/>
    </row>
    <row r="181" spans="54:58">
      <c r="BB181" s="131"/>
      <c r="BC181" s="77"/>
      <c r="BD181" s="77"/>
      <c r="BE181" s="77"/>
      <c r="BF181" s="76"/>
    </row>
    <row r="182" spans="54:58">
      <c r="BB182" s="131"/>
      <c r="BC182" s="77"/>
      <c r="BD182" s="77"/>
      <c r="BE182" s="77"/>
      <c r="BF182" s="76"/>
    </row>
    <row r="183" spans="54:58">
      <c r="BB183" s="131"/>
      <c r="BC183" s="77"/>
      <c r="BD183" s="77"/>
      <c r="BE183" s="77"/>
      <c r="BF183" s="76"/>
    </row>
    <row r="184" spans="54:58">
      <c r="BB184" s="131"/>
      <c r="BC184" s="77"/>
      <c r="BD184" s="77"/>
      <c r="BE184" s="77"/>
      <c r="BF184" s="76"/>
    </row>
    <row r="185" spans="54:58">
      <c r="BB185" s="131"/>
      <c r="BC185" s="77"/>
      <c r="BD185" s="77"/>
      <c r="BE185" s="77"/>
      <c r="BF185" s="76"/>
    </row>
    <row r="186" spans="54:58">
      <c r="BB186" s="131"/>
      <c r="BC186" s="77"/>
      <c r="BD186" s="77"/>
      <c r="BE186" s="77"/>
      <c r="BF186" s="76"/>
    </row>
    <row r="187" spans="54:58">
      <c r="BB187" s="131"/>
      <c r="BC187" s="77"/>
      <c r="BD187" s="77"/>
      <c r="BE187" s="77"/>
      <c r="BF187" s="76"/>
    </row>
    <row r="188" spans="54:58">
      <c r="BB188" s="131"/>
      <c r="BC188" s="77"/>
      <c r="BD188" s="77"/>
      <c r="BE188" s="77"/>
      <c r="BF188" s="76"/>
    </row>
    <row r="189" spans="54:58">
      <c r="BB189" s="131"/>
      <c r="BC189" s="77"/>
      <c r="BD189" s="77"/>
      <c r="BE189" s="77"/>
      <c r="BF189" s="76"/>
    </row>
    <row r="190" spans="54:58">
      <c r="BB190" s="131"/>
      <c r="BC190" s="77"/>
      <c r="BD190" s="77"/>
      <c r="BE190" s="77"/>
      <c r="BF190" s="76"/>
    </row>
    <row r="191" spans="54:58">
      <c r="BB191" s="131"/>
      <c r="BC191" s="77"/>
      <c r="BD191" s="77"/>
      <c r="BE191" s="77"/>
      <c r="BF191" s="76"/>
    </row>
    <row r="192" spans="54:58">
      <c r="BB192" s="131"/>
      <c r="BC192" s="77"/>
      <c r="BD192" s="77"/>
      <c r="BE192" s="77"/>
      <c r="BF192" s="76"/>
    </row>
    <row r="193" spans="54:58">
      <c r="BB193" s="131"/>
      <c r="BC193" s="77"/>
      <c r="BD193" s="77"/>
      <c r="BE193" s="77"/>
      <c r="BF193" s="76"/>
    </row>
    <row r="194" spans="54:58">
      <c r="BB194" s="131"/>
      <c r="BC194" s="77"/>
      <c r="BD194" s="77"/>
      <c r="BE194" s="77"/>
      <c r="BF194" s="76"/>
    </row>
    <row r="195" spans="54:58">
      <c r="BB195" s="131"/>
      <c r="BC195" s="77"/>
      <c r="BD195" s="77"/>
      <c r="BE195" s="77"/>
      <c r="BF195" s="76"/>
    </row>
    <row r="196" spans="54:58">
      <c r="BB196" s="131"/>
      <c r="BC196" s="77"/>
      <c r="BD196" s="77"/>
      <c r="BE196" s="77"/>
      <c r="BF196" s="76"/>
    </row>
    <row r="197" spans="54:58">
      <c r="BB197" s="131"/>
      <c r="BC197" s="77"/>
      <c r="BD197" s="77"/>
      <c r="BE197" s="77"/>
      <c r="BF197" s="76"/>
    </row>
    <row r="198" spans="54:58">
      <c r="BB198" s="131"/>
      <c r="BC198" s="77"/>
      <c r="BD198" s="77"/>
      <c r="BE198" s="77"/>
      <c r="BF198" s="76"/>
    </row>
    <row r="199" spans="54:58">
      <c r="BB199" s="131"/>
      <c r="BC199" s="77"/>
      <c r="BD199" s="77"/>
      <c r="BE199" s="77"/>
      <c r="BF199" s="76"/>
    </row>
    <row r="200" spans="54:58">
      <c r="BB200" s="131"/>
      <c r="BC200" s="77"/>
      <c r="BD200" s="77"/>
      <c r="BE200" s="77"/>
      <c r="BF200" s="76"/>
    </row>
    <row r="201" spans="54:58">
      <c r="BB201" s="131"/>
      <c r="BC201" s="77"/>
      <c r="BD201" s="77"/>
      <c r="BE201" s="77"/>
      <c r="BF201" s="76"/>
    </row>
    <row r="202" spans="54:58">
      <c r="BB202" s="131"/>
      <c r="BC202" s="77"/>
      <c r="BD202" s="77"/>
      <c r="BE202" s="77"/>
      <c r="BF202" s="76"/>
    </row>
    <row r="203" spans="54:58">
      <c r="BB203" s="131"/>
      <c r="BC203" s="77"/>
      <c r="BD203" s="77"/>
      <c r="BE203" s="77"/>
      <c r="BF203" s="76"/>
    </row>
    <row r="204" spans="54:58">
      <c r="BB204" s="131"/>
      <c r="BC204" s="77"/>
      <c r="BD204" s="77"/>
      <c r="BE204" s="77"/>
      <c r="BF204" s="76"/>
    </row>
    <row r="205" spans="54:58">
      <c r="BB205" s="131"/>
      <c r="BC205" s="77"/>
      <c r="BD205" s="77"/>
      <c r="BE205" s="77"/>
      <c r="BF205" s="76"/>
    </row>
    <row r="206" spans="54:58">
      <c r="BB206" s="131"/>
      <c r="BC206" s="77"/>
      <c r="BD206" s="77"/>
      <c r="BE206" s="77"/>
      <c r="BF206" s="76"/>
    </row>
    <row r="207" spans="54:58">
      <c r="BB207" s="131"/>
      <c r="BC207" s="77"/>
      <c r="BD207" s="77"/>
      <c r="BE207" s="77"/>
      <c r="BF207" s="76"/>
    </row>
    <row r="208" spans="54:58">
      <c r="BB208" s="131"/>
      <c r="BC208" s="77"/>
      <c r="BD208" s="77"/>
      <c r="BE208" s="77"/>
      <c r="BF208" s="76"/>
    </row>
    <row r="209" spans="54:58">
      <c r="BB209" s="131"/>
      <c r="BC209" s="77"/>
      <c r="BD209" s="77"/>
      <c r="BE209" s="77"/>
      <c r="BF209" s="76"/>
    </row>
    <row r="210" spans="54:58">
      <c r="BB210" s="131"/>
      <c r="BC210" s="77"/>
      <c r="BD210" s="77"/>
      <c r="BE210" s="77"/>
      <c r="BF210" s="76"/>
    </row>
    <row r="211" spans="54:58">
      <c r="BB211" s="131"/>
      <c r="BC211" s="77"/>
      <c r="BD211" s="77"/>
      <c r="BE211" s="77"/>
      <c r="BF211" s="76"/>
    </row>
    <row r="212" spans="54:58">
      <c r="BB212" s="131"/>
      <c r="BC212" s="77"/>
      <c r="BD212" s="77"/>
      <c r="BE212" s="77"/>
      <c r="BF212" s="76"/>
    </row>
    <row r="213" spans="54:58">
      <c r="BB213" s="131"/>
      <c r="BC213" s="77"/>
      <c r="BD213" s="77"/>
      <c r="BE213" s="77"/>
      <c r="BF213" s="76"/>
    </row>
    <row r="214" spans="54:58">
      <c r="BB214" s="131"/>
      <c r="BC214" s="77"/>
      <c r="BD214" s="77"/>
      <c r="BE214" s="77"/>
      <c r="BF214" s="76"/>
    </row>
    <row r="215" spans="54:58">
      <c r="BB215" s="131"/>
      <c r="BC215" s="77"/>
      <c r="BD215" s="77"/>
      <c r="BE215" s="77"/>
      <c r="BF215" s="76"/>
    </row>
    <row r="216" spans="54:58">
      <c r="BB216" s="131"/>
      <c r="BC216" s="77"/>
      <c r="BD216" s="77"/>
      <c r="BE216" s="77"/>
      <c r="BF216" s="76"/>
    </row>
    <row r="217" spans="54:58">
      <c r="BB217" s="131"/>
      <c r="BC217" s="77"/>
      <c r="BD217" s="77"/>
      <c r="BE217" s="77"/>
      <c r="BF217" s="76"/>
    </row>
    <row r="218" spans="54:58">
      <c r="BB218" s="131"/>
      <c r="BC218" s="77"/>
      <c r="BD218" s="77"/>
      <c r="BE218" s="77"/>
      <c r="BF218" s="76"/>
    </row>
    <row r="219" spans="54:58">
      <c r="BB219" s="131"/>
      <c r="BC219" s="77"/>
      <c r="BD219" s="77"/>
      <c r="BE219" s="77"/>
      <c r="BF219" s="76"/>
    </row>
    <row r="220" spans="54:58">
      <c r="BB220" s="131"/>
      <c r="BC220" s="77"/>
      <c r="BD220" s="77"/>
      <c r="BE220" s="77"/>
      <c r="BF220" s="76"/>
    </row>
    <row r="221" spans="54:58">
      <c r="BB221" s="131"/>
      <c r="BC221" s="77"/>
      <c r="BD221" s="77"/>
      <c r="BE221" s="77"/>
      <c r="BF221" s="76"/>
    </row>
    <row r="222" spans="54:58">
      <c r="BB222" s="131"/>
      <c r="BC222" s="77"/>
      <c r="BD222" s="77"/>
      <c r="BE222" s="77"/>
      <c r="BF222" s="76"/>
    </row>
    <row r="223" spans="54:58">
      <c r="BB223" s="131"/>
      <c r="BC223" s="77"/>
      <c r="BD223" s="77"/>
      <c r="BE223" s="77"/>
      <c r="BF223" s="76"/>
    </row>
    <row r="224" spans="54:58">
      <c r="BB224" s="131"/>
      <c r="BC224" s="77"/>
      <c r="BD224" s="77"/>
      <c r="BE224" s="77"/>
      <c r="BF224" s="76"/>
    </row>
    <row r="225" spans="54:58">
      <c r="BB225" s="131"/>
      <c r="BC225" s="77"/>
      <c r="BD225" s="77"/>
      <c r="BE225" s="77"/>
      <c r="BF225" s="76"/>
    </row>
    <row r="226" spans="54:58">
      <c r="BB226" s="131"/>
      <c r="BC226" s="77"/>
      <c r="BD226" s="77"/>
      <c r="BE226" s="77"/>
      <c r="BF226" s="76"/>
    </row>
    <row r="227" spans="54:58">
      <c r="BB227" s="131"/>
      <c r="BC227" s="77"/>
      <c r="BD227" s="77"/>
      <c r="BE227" s="77"/>
      <c r="BF227" s="76"/>
    </row>
    <row r="228" spans="54:58">
      <c r="BB228" s="131"/>
      <c r="BC228" s="77"/>
      <c r="BD228" s="77"/>
      <c r="BE228" s="77"/>
      <c r="BF228" s="76"/>
    </row>
    <row r="229" spans="54:58">
      <c r="BB229" s="131"/>
      <c r="BC229" s="77"/>
      <c r="BD229" s="77"/>
      <c r="BE229" s="77"/>
      <c r="BF229" s="76"/>
    </row>
    <row r="230" spans="54:58">
      <c r="BB230" s="131"/>
      <c r="BC230" s="77"/>
      <c r="BD230" s="77"/>
      <c r="BE230" s="77"/>
      <c r="BF230" s="76"/>
    </row>
    <row r="231" spans="54:58">
      <c r="BB231" s="131"/>
      <c r="BC231" s="77"/>
      <c r="BD231" s="77"/>
      <c r="BE231" s="77"/>
      <c r="BF231" s="76"/>
    </row>
    <row r="232" spans="54:58">
      <c r="BB232" s="131"/>
      <c r="BC232" s="77"/>
      <c r="BD232" s="77"/>
      <c r="BE232" s="77"/>
      <c r="BF232" s="76"/>
    </row>
    <row r="233" spans="54:58">
      <c r="BB233" s="131"/>
      <c r="BC233" s="77"/>
      <c r="BD233" s="77"/>
      <c r="BE233" s="77"/>
      <c r="BF233" s="76"/>
    </row>
    <row r="234" spans="54:58">
      <c r="BB234" s="131"/>
      <c r="BC234" s="77"/>
      <c r="BD234" s="77"/>
      <c r="BE234" s="77"/>
      <c r="BF234" s="76"/>
    </row>
  </sheetData>
  <mergeCells count="30">
    <mergeCell ref="B1:C1"/>
    <mergeCell ref="O7:U7"/>
    <mergeCell ref="B4:G4"/>
    <mergeCell ref="X5:X6"/>
    <mergeCell ref="Y5:Y6"/>
    <mergeCell ref="G16:H16"/>
    <mergeCell ref="AV5:AV6"/>
    <mergeCell ref="AW5:AW6"/>
    <mergeCell ref="AX5:AX6"/>
    <mergeCell ref="AJ5:AJ6"/>
    <mergeCell ref="AK5:AK6"/>
    <mergeCell ref="AL5:AL6"/>
    <mergeCell ref="AM5:AM6"/>
    <mergeCell ref="AS5:AS6"/>
    <mergeCell ref="Z5:Z6"/>
    <mergeCell ref="AB5:AB6"/>
    <mergeCell ref="AC5:AC6"/>
    <mergeCell ref="AD5:AD6"/>
    <mergeCell ref="AG5:AG6"/>
    <mergeCell ref="BE5:BE6"/>
    <mergeCell ref="X16:Y16"/>
    <mergeCell ref="I16:J16"/>
    <mergeCell ref="AY5:AY6"/>
    <mergeCell ref="AZ5:AZ6"/>
    <mergeCell ref="BA5:BA6"/>
    <mergeCell ref="BB5:BB6"/>
    <mergeCell ref="BC5:BD5"/>
    <mergeCell ref="AT5:AT6"/>
    <mergeCell ref="AU5:AU6"/>
    <mergeCell ref="AI5:AI6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2:I18"/>
  <sheetViews>
    <sheetView workbookViewId="0">
      <pane xSplit="2" ySplit="9" topLeftCell="C10" activePane="bottomRight" state="frozen"/>
      <selection activeCell="D24" sqref="D24"/>
      <selection pane="topRight" activeCell="D24" sqref="D24"/>
      <selection pane="bottomLeft" activeCell="D24" sqref="D24"/>
      <selection pane="bottomRight" activeCell="I3" sqref="I3"/>
    </sheetView>
  </sheetViews>
  <sheetFormatPr baseColWidth="10" defaultRowHeight="15"/>
  <cols>
    <col min="1" max="1" width="6.7109375" customWidth="1"/>
    <col min="2" max="2" width="24.42578125" style="62" customWidth="1"/>
    <col min="3" max="4" width="13" style="62" bestFit="1" customWidth="1"/>
    <col min="5" max="8" width="13" bestFit="1" customWidth="1"/>
    <col min="9" max="9" width="13" style="62" bestFit="1" customWidth="1"/>
  </cols>
  <sheetData>
    <row r="2" spans="1:9">
      <c r="A2" s="23" t="s">
        <v>0</v>
      </c>
      <c r="B2" s="84" t="s">
        <v>7</v>
      </c>
      <c r="C2" s="85"/>
      <c r="D2" s="85"/>
      <c r="E2" s="20"/>
      <c r="F2" s="20"/>
      <c r="G2" s="20"/>
      <c r="H2" s="20"/>
    </row>
    <row r="3" spans="1:9" ht="18">
      <c r="A3" s="24" t="s">
        <v>1</v>
      </c>
      <c r="B3" s="39" t="s">
        <v>119</v>
      </c>
      <c r="C3" s="40"/>
      <c r="D3" s="40"/>
      <c r="E3" s="20"/>
      <c r="G3" s="20"/>
      <c r="H3" s="20"/>
      <c r="I3" s="168" t="s">
        <v>120</v>
      </c>
    </row>
    <row r="4" spans="1:9" ht="15.75">
      <c r="A4" s="20"/>
      <c r="B4" s="41" t="s">
        <v>2</v>
      </c>
      <c r="C4" s="83"/>
      <c r="D4" s="83"/>
      <c r="E4" s="20"/>
      <c r="F4" s="20"/>
      <c r="G4" s="20"/>
      <c r="H4" s="20"/>
    </row>
    <row r="5" spans="1:9">
      <c r="A5" s="20"/>
      <c r="B5" s="42" t="str">
        <f>+FACTURACIÓN!B4</f>
        <v>Periodo 36 al 36 Semanal del 31/08/2016 al 06/09/2016</v>
      </c>
      <c r="C5" s="83"/>
      <c r="D5" s="83"/>
      <c r="E5" s="20"/>
      <c r="F5" s="20"/>
      <c r="G5" s="20"/>
      <c r="H5" s="20"/>
    </row>
    <row r="6" spans="1:9">
      <c r="A6" s="20"/>
      <c r="B6" s="26"/>
      <c r="E6" s="20"/>
      <c r="F6" s="20"/>
      <c r="G6" s="20"/>
      <c r="H6" s="20"/>
    </row>
    <row r="7" spans="1:9">
      <c r="A7" s="20"/>
      <c r="B7" s="26"/>
      <c r="E7" s="20"/>
      <c r="F7" s="20"/>
      <c r="G7" s="20"/>
      <c r="H7" s="20"/>
    </row>
    <row r="8" spans="1:9" ht="35.25" thickBot="1">
      <c r="A8" s="28" t="s">
        <v>3</v>
      </c>
      <c r="B8" s="29" t="s">
        <v>4</v>
      </c>
      <c r="C8" s="29" t="s">
        <v>44</v>
      </c>
      <c r="D8" s="29" t="s">
        <v>45</v>
      </c>
      <c r="E8" s="30" t="s">
        <v>5</v>
      </c>
      <c r="F8" s="29" t="s">
        <v>46</v>
      </c>
      <c r="G8" s="29" t="s">
        <v>47</v>
      </c>
      <c r="H8" s="30" t="s">
        <v>48</v>
      </c>
      <c r="I8" s="31" t="s">
        <v>49</v>
      </c>
    </row>
    <row r="9" spans="1:9" ht="15.75" thickTop="1">
      <c r="A9" s="32"/>
      <c r="E9" s="20"/>
      <c r="F9" s="20"/>
      <c r="G9" s="20"/>
      <c r="H9" s="20"/>
    </row>
    <row r="10" spans="1:9">
      <c r="A10" s="22" t="s">
        <v>23</v>
      </c>
      <c r="B10" s="79" t="s">
        <v>20</v>
      </c>
      <c r="C10" s="138">
        <v>438.24</v>
      </c>
      <c r="D10" s="138">
        <v>73.040000000000006</v>
      </c>
      <c r="E10" s="138">
        <f>+C10+D10</f>
        <v>511.28000000000003</v>
      </c>
      <c r="F10" s="139">
        <v>-66.069999999999993</v>
      </c>
      <c r="G10" s="139">
        <v>0.14999999999997726</v>
      </c>
      <c r="H10" s="138">
        <f>SUM(F10:G10)</f>
        <v>-65.920000000000016</v>
      </c>
      <c r="I10" s="138">
        <f>+E10-H10</f>
        <v>577.20000000000005</v>
      </c>
    </row>
    <row r="11" spans="1:9">
      <c r="A11" s="22" t="s">
        <v>24</v>
      </c>
      <c r="B11" s="79" t="s">
        <v>21</v>
      </c>
      <c r="C11" s="138">
        <v>438.24</v>
      </c>
      <c r="D11" s="138">
        <v>73.040000000000006</v>
      </c>
      <c r="E11" s="138">
        <f>+C11+D11</f>
        <v>511.28000000000003</v>
      </c>
      <c r="F11" s="139">
        <v>-66.069999999999993</v>
      </c>
      <c r="G11" s="139">
        <v>-4.9999999999954525E-2</v>
      </c>
      <c r="H11" s="138">
        <f>SUM(F11:G11)</f>
        <v>-66.119999999999948</v>
      </c>
      <c r="I11" s="138">
        <f>+E11-H11</f>
        <v>577.4</v>
      </c>
    </row>
    <row r="12" spans="1:9">
      <c r="A12" s="22" t="s">
        <v>26</v>
      </c>
      <c r="B12" s="79" t="s">
        <v>17</v>
      </c>
      <c r="C12" s="138">
        <v>438.24</v>
      </c>
      <c r="D12" s="138">
        <v>73.040000000000006</v>
      </c>
      <c r="E12" s="138">
        <f>+C12+D12</f>
        <v>511.28000000000003</v>
      </c>
      <c r="F12" s="139">
        <v>-66.069999999999993</v>
      </c>
      <c r="G12" s="138">
        <v>-4.9999999999954525E-2</v>
      </c>
      <c r="H12" s="138">
        <f>SUM(F12:G12)</f>
        <v>-66.119999999999948</v>
      </c>
      <c r="I12" s="138">
        <f>+E12-H12</f>
        <v>577.4</v>
      </c>
    </row>
    <row r="13" spans="1:9">
      <c r="A13" s="22"/>
      <c r="B13" s="79"/>
      <c r="C13" s="138"/>
      <c r="D13" s="138"/>
      <c r="E13" s="138"/>
      <c r="F13" s="139"/>
      <c r="G13" s="139"/>
      <c r="H13" s="138"/>
      <c r="I13" s="138"/>
    </row>
    <row r="14" spans="1:9">
      <c r="A14" s="35"/>
      <c r="B14" s="27"/>
      <c r="C14" s="140" t="s">
        <v>51</v>
      </c>
      <c r="D14" s="140" t="s">
        <v>51</v>
      </c>
      <c r="E14" s="140" t="s">
        <v>51</v>
      </c>
      <c r="F14" s="140" t="s">
        <v>51</v>
      </c>
      <c r="G14" s="140" t="s">
        <v>51</v>
      </c>
      <c r="H14" s="140" t="s">
        <v>51</v>
      </c>
      <c r="I14" s="140" t="s">
        <v>51</v>
      </c>
    </row>
    <row r="15" spans="1:9">
      <c r="A15" s="38" t="s">
        <v>6</v>
      </c>
      <c r="B15" s="79" t="s">
        <v>7</v>
      </c>
      <c r="C15" s="141">
        <f t="shared" ref="C15:H15" si="0">SUM(C10:C14)</f>
        <v>1314.72</v>
      </c>
      <c r="D15" s="141">
        <f t="shared" si="0"/>
        <v>219.12</v>
      </c>
      <c r="E15" s="141">
        <f t="shared" si="0"/>
        <v>1533.8400000000001</v>
      </c>
      <c r="F15" s="141">
        <f t="shared" si="0"/>
        <v>-198.20999999999998</v>
      </c>
      <c r="G15" s="141">
        <f t="shared" si="0"/>
        <v>5.0000000000068212E-2</v>
      </c>
      <c r="H15" s="141">
        <f t="shared" si="0"/>
        <v>-198.15999999999991</v>
      </c>
      <c r="I15" s="141">
        <f>SUM(I10:I14)</f>
        <v>1732</v>
      </c>
    </row>
    <row r="16" spans="1:9">
      <c r="C16" s="142"/>
      <c r="D16" s="142"/>
      <c r="E16" s="142"/>
      <c r="F16" s="142"/>
      <c r="G16" s="142"/>
      <c r="H16" s="142"/>
      <c r="I16" s="142"/>
    </row>
    <row r="17" spans="1:9">
      <c r="A17" s="20"/>
      <c r="C17" s="79" t="s">
        <v>7</v>
      </c>
      <c r="D17" s="79" t="s">
        <v>7</v>
      </c>
      <c r="E17" s="21" t="s">
        <v>7</v>
      </c>
      <c r="F17" s="21" t="s">
        <v>7</v>
      </c>
      <c r="G17" s="21" t="s">
        <v>7</v>
      </c>
      <c r="H17" s="21" t="s">
        <v>7</v>
      </c>
      <c r="I17" s="79" t="s">
        <v>7</v>
      </c>
    </row>
    <row r="18" spans="1:9">
      <c r="A18" s="22" t="s">
        <v>7</v>
      </c>
      <c r="B18" s="79" t="s">
        <v>7</v>
      </c>
      <c r="C18" s="36"/>
      <c r="D18" s="36"/>
      <c r="E18" s="36"/>
      <c r="F18" s="36"/>
      <c r="G18" s="36"/>
      <c r="H18" s="36"/>
      <c r="I18" s="36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9"/>
  <sheetViews>
    <sheetView workbookViewId="0">
      <selection activeCell="M10" sqref="M10:M14"/>
    </sheetView>
  </sheetViews>
  <sheetFormatPr baseColWidth="10" defaultRowHeight="15"/>
  <cols>
    <col min="1" max="1" width="6.7109375" style="20" customWidth="1"/>
    <col min="2" max="2" width="24.42578125" style="20" customWidth="1"/>
    <col min="3" max="8" width="13" style="20" hidden="1" customWidth="1"/>
    <col min="9" max="9" width="13" style="20" bestFit="1" customWidth="1"/>
    <col min="10" max="11" width="11.42578125" style="20" hidden="1" customWidth="1"/>
    <col min="12" max="12" width="24.42578125" style="20" hidden="1" customWidth="1"/>
    <col min="13" max="16384" width="11.42578125" style="20"/>
  </cols>
  <sheetData>
    <row r="2" spans="1:13">
      <c r="A2" s="23" t="s">
        <v>0</v>
      </c>
      <c r="B2" s="184" t="s">
        <v>7</v>
      </c>
      <c r="C2" s="185"/>
      <c r="D2" s="185"/>
    </row>
    <row r="3" spans="1:13" ht="18">
      <c r="A3" s="24" t="s">
        <v>1</v>
      </c>
      <c r="B3" s="39" t="s">
        <v>41</v>
      </c>
      <c r="C3" s="40"/>
      <c r="D3" s="40"/>
    </row>
    <row r="4" spans="1:13" ht="15.75">
      <c r="B4" s="41" t="s">
        <v>2</v>
      </c>
      <c r="C4" s="52"/>
      <c r="D4" s="52"/>
    </row>
    <row r="5" spans="1:13">
      <c r="B5" s="42" t="str">
        <f>+FACTURACIÓN!B4</f>
        <v>Periodo 36 al 36 Semanal del 31/08/2016 al 06/09/2016</v>
      </c>
      <c r="C5" s="52"/>
      <c r="D5" s="52"/>
    </row>
    <row r="6" spans="1:13">
      <c r="B6" s="26" t="s">
        <v>42</v>
      </c>
    </row>
    <row r="7" spans="1:13">
      <c r="B7" s="26" t="s">
        <v>43</v>
      </c>
    </row>
    <row r="8" spans="1:13" ht="35.25" thickBot="1">
      <c r="A8" s="28" t="s">
        <v>3</v>
      </c>
      <c r="B8" s="29" t="s">
        <v>4</v>
      </c>
      <c r="C8" s="29" t="s">
        <v>44</v>
      </c>
      <c r="D8" s="29" t="s">
        <v>45</v>
      </c>
      <c r="E8" s="30" t="s">
        <v>5</v>
      </c>
      <c r="F8" s="29" t="s">
        <v>46</v>
      </c>
      <c r="G8" s="29" t="s">
        <v>47</v>
      </c>
      <c r="H8" s="30" t="s">
        <v>48</v>
      </c>
      <c r="I8" s="31" t="s">
        <v>49</v>
      </c>
    </row>
    <row r="9" spans="1:13" ht="15.75" thickTop="1">
      <c r="A9" s="32" t="s">
        <v>50</v>
      </c>
    </row>
    <row r="10" spans="1:13">
      <c r="A10" s="22" t="s">
        <v>23</v>
      </c>
      <c r="B10" s="21" t="s">
        <v>20</v>
      </c>
      <c r="C10" s="33">
        <v>438.24</v>
      </c>
      <c r="D10" s="33">
        <v>73.040000000000006</v>
      </c>
      <c r="E10" s="33">
        <v>511.28</v>
      </c>
      <c r="F10" s="34">
        <v>-66.069999999999993</v>
      </c>
      <c r="G10" s="34">
        <v>-0.05</v>
      </c>
      <c r="H10" s="33">
        <v>-66.12</v>
      </c>
      <c r="I10" s="33">
        <v>577.4</v>
      </c>
      <c r="K10" s="55" t="s">
        <v>23</v>
      </c>
      <c r="L10" s="56" t="s">
        <v>20</v>
      </c>
      <c r="M10" s="3" t="s">
        <v>98</v>
      </c>
    </row>
    <row r="11" spans="1:13">
      <c r="A11" s="22" t="s">
        <v>24</v>
      </c>
      <c r="B11" s="21" t="s">
        <v>21</v>
      </c>
      <c r="C11" s="33">
        <v>438.24</v>
      </c>
      <c r="D11" s="33">
        <v>73.040000000000006</v>
      </c>
      <c r="E11" s="33">
        <v>511.28</v>
      </c>
      <c r="F11" s="34">
        <v>-66.069999999999993</v>
      </c>
      <c r="G11" s="34">
        <v>-0.05</v>
      </c>
      <c r="H11" s="33">
        <v>-66.12</v>
      </c>
      <c r="I11" s="33">
        <v>577.4</v>
      </c>
      <c r="K11" s="55" t="s">
        <v>24</v>
      </c>
      <c r="L11" s="56" t="s">
        <v>21</v>
      </c>
      <c r="M11" s="3" t="s">
        <v>99</v>
      </c>
    </row>
    <row r="12" spans="1:13">
      <c r="A12" s="22" t="s">
        <v>25</v>
      </c>
      <c r="B12" s="21" t="s">
        <v>22</v>
      </c>
      <c r="C12" s="33">
        <v>438.24</v>
      </c>
      <c r="D12" s="33">
        <v>73.040000000000006</v>
      </c>
      <c r="E12" s="33">
        <v>511.28</v>
      </c>
      <c r="F12" s="34">
        <v>-66.069999999999993</v>
      </c>
      <c r="G12" s="34">
        <v>-0.05</v>
      </c>
      <c r="H12" s="33">
        <v>-66.12</v>
      </c>
      <c r="I12" s="33">
        <v>577.4</v>
      </c>
      <c r="K12" s="55" t="s">
        <v>25</v>
      </c>
      <c r="L12" s="56" t="s">
        <v>22</v>
      </c>
      <c r="M12" s="3" t="s">
        <v>100</v>
      </c>
    </row>
    <row r="13" spans="1:13">
      <c r="A13" s="22" t="s">
        <v>26</v>
      </c>
      <c r="B13" s="21" t="s">
        <v>17</v>
      </c>
      <c r="C13" s="33">
        <v>438.24</v>
      </c>
      <c r="D13" s="33">
        <v>73.040000000000006</v>
      </c>
      <c r="E13" s="33">
        <v>511.28</v>
      </c>
      <c r="F13" s="34">
        <v>-66.069999999999993</v>
      </c>
      <c r="G13" s="34">
        <v>-0.05</v>
      </c>
      <c r="H13" s="33">
        <v>-66.12</v>
      </c>
      <c r="I13" s="33">
        <v>577.4</v>
      </c>
      <c r="K13" s="55" t="s">
        <v>26</v>
      </c>
      <c r="L13" s="56" t="s">
        <v>17</v>
      </c>
      <c r="M13" s="3" t="s">
        <v>101</v>
      </c>
    </row>
    <row r="14" spans="1:13">
      <c r="A14" s="22" t="s">
        <v>27</v>
      </c>
      <c r="B14" s="21" t="s">
        <v>18</v>
      </c>
      <c r="C14" s="33">
        <v>438.24</v>
      </c>
      <c r="D14" s="33">
        <v>73.040000000000006</v>
      </c>
      <c r="E14" s="33">
        <v>511.28</v>
      </c>
      <c r="F14" s="34">
        <v>-66.069999999999993</v>
      </c>
      <c r="G14" s="34">
        <v>-0.05</v>
      </c>
      <c r="H14" s="33">
        <v>-66.12</v>
      </c>
      <c r="I14" s="33">
        <v>577.4</v>
      </c>
      <c r="K14" s="55" t="s">
        <v>27</v>
      </c>
      <c r="L14" s="56" t="s">
        <v>18</v>
      </c>
      <c r="M14" s="3" t="s">
        <v>102</v>
      </c>
    </row>
    <row r="15" spans="1:13">
      <c r="A15" s="35"/>
      <c r="B15" s="27"/>
      <c r="C15" s="27" t="s">
        <v>51</v>
      </c>
      <c r="D15" s="27" t="s">
        <v>51</v>
      </c>
      <c r="E15" s="27" t="s">
        <v>51</v>
      </c>
      <c r="F15" s="27" t="s">
        <v>51</v>
      </c>
      <c r="G15" s="27" t="s">
        <v>51</v>
      </c>
      <c r="H15" s="27" t="s">
        <v>51</v>
      </c>
      <c r="I15" s="27" t="s">
        <v>51</v>
      </c>
      <c r="K15" s="57"/>
      <c r="L15" s="57"/>
      <c r="M15" s="57"/>
    </row>
    <row r="16" spans="1:13">
      <c r="A16" s="38" t="s">
        <v>6</v>
      </c>
      <c r="B16" s="21" t="s">
        <v>7</v>
      </c>
      <c r="C16" s="37">
        <f>SUM(C10:C15)</f>
        <v>2191.1999999999998</v>
      </c>
      <c r="D16" s="37">
        <f t="shared" ref="D16:I16" si="0">SUM(D10:D15)</f>
        <v>365.20000000000005</v>
      </c>
      <c r="E16" s="37">
        <f t="shared" si="0"/>
        <v>2556.3999999999996</v>
      </c>
      <c r="F16" s="37">
        <f t="shared" si="0"/>
        <v>-330.34999999999997</v>
      </c>
      <c r="G16" s="37">
        <f t="shared" si="0"/>
        <v>-0.25</v>
      </c>
      <c r="H16" s="37">
        <f t="shared" si="0"/>
        <v>-330.6</v>
      </c>
      <c r="I16" s="37">
        <f t="shared" si="0"/>
        <v>2887</v>
      </c>
    </row>
    <row r="18" spans="1:9">
      <c r="C18" s="21" t="s">
        <v>7</v>
      </c>
      <c r="D18" s="21" t="s">
        <v>7</v>
      </c>
      <c r="E18" s="21" t="s">
        <v>7</v>
      </c>
      <c r="F18" s="21" t="s">
        <v>7</v>
      </c>
      <c r="G18" s="21" t="s">
        <v>7</v>
      </c>
      <c r="H18" s="21" t="s">
        <v>7</v>
      </c>
      <c r="I18" s="21" t="s">
        <v>7</v>
      </c>
    </row>
    <row r="19" spans="1:9">
      <c r="A19" s="22" t="s">
        <v>7</v>
      </c>
      <c r="B19" s="21" t="s">
        <v>7</v>
      </c>
      <c r="C19" s="36"/>
      <c r="D19" s="36"/>
      <c r="E19" s="36"/>
      <c r="F19" s="36"/>
      <c r="G19" s="36"/>
      <c r="H19" s="36"/>
      <c r="I19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9"/>
  <sheetViews>
    <sheetView workbookViewId="0">
      <selection activeCell="M10" sqref="M10:M14"/>
    </sheetView>
  </sheetViews>
  <sheetFormatPr baseColWidth="10" defaultRowHeight="15"/>
  <cols>
    <col min="1" max="1" width="6.7109375" style="20" customWidth="1"/>
    <col min="2" max="2" width="24.42578125" style="20" customWidth="1"/>
    <col min="3" max="3" width="13" style="20" customWidth="1"/>
    <col min="4" max="4" width="8.5703125" style="20" customWidth="1"/>
    <col min="5" max="9" width="13" style="20" customWidth="1"/>
    <col min="10" max="10" width="12.5703125" style="20" customWidth="1"/>
    <col min="11" max="11" width="11.42578125" style="20" customWidth="1"/>
    <col min="12" max="12" width="13.42578125" style="20" customWidth="1"/>
    <col min="13" max="16384" width="11.42578125" style="20"/>
  </cols>
  <sheetData>
    <row r="2" spans="1:14">
      <c r="A2" s="23" t="s">
        <v>0</v>
      </c>
      <c r="B2" s="58" t="s">
        <v>7</v>
      </c>
      <c r="C2" s="53"/>
      <c r="D2" s="53"/>
    </row>
    <row r="3" spans="1:14" ht="18">
      <c r="A3" s="24" t="s">
        <v>1</v>
      </c>
      <c r="B3" s="39" t="s">
        <v>54</v>
      </c>
      <c r="C3" s="40"/>
      <c r="D3" s="40"/>
    </row>
    <row r="4" spans="1:14" ht="15.75">
      <c r="B4" s="41" t="s">
        <v>2</v>
      </c>
      <c r="C4" s="52"/>
      <c r="D4" s="52"/>
    </row>
    <row r="5" spans="1:14">
      <c r="B5" s="42" t="str">
        <f>+FACTURACIÓN!B4</f>
        <v>Periodo 36 al 36 Semanal del 31/08/2016 al 06/09/2016</v>
      </c>
      <c r="C5" s="52"/>
      <c r="D5" s="52"/>
      <c r="E5" s="52"/>
      <c r="F5" s="52"/>
    </row>
    <row r="6" spans="1:14">
      <c r="B6" s="26"/>
    </row>
    <row r="7" spans="1:14">
      <c r="B7" s="26"/>
    </row>
    <row r="8" spans="1:14" ht="34.5" thickBot="1">
      <c r="A8" s="28" t="s">
        <v>3</v>
      </c>
      <c r="B8" s="29" t="s">
        <v>4</v>
      </c>
      <c r="C8" s="43" t="s">
        <v>52</v>
      </c>
      <c r="D8" s="43" t="s">
        <v>53</v>
      </c>
      <c r="E8" s="44" t="s">
        <v>5</v>
      </c>
      <c r="F8" s="7" t="s">
        <v>19</v>
      </c>
      <c r="G8" s="7" t="s">
        <v>82</v>
      </c>
      <c r="H8" s="7" t="s">
        <v>83</v>
      </c>
      <c r="I8" s="7" t="s">
        <v>70</v>
      </c>
      <c r="J8" s="7" t="s">
        <v>72</v>
      </c>
      <c r="K8" s="43" t="s">
        <v>47</v>
      </c>
      <c r="L8" s="44" t="s">
        <v>48</v>
      </c>
      <c r="M8" s="45" t="s">
        <v>49</v>
      </c>
    </row>
    <row r="9" spans="1:14" ht="15.75" thickTop="1">
      <c r="A9" s="32" t="s">
        <v>50</v>
      </c>
    </row>
    <row r="10" spans="1:14">
      <c r="A10" s="22" t="s">
        <v>23</v>
      </c>
      <c r="B10" s="21" t="s">
        <v>20</v>
      </c>
      <c r="C10" s="33">
        <f>+FACTURACIÓN!N10-'C&amp;A'!I10+'SINDICATO (2)'!J10+'SINDICATO (2)'!I10+'SINDICATO (2)'!H10+'SINDICATO (2)'!G10+'SINDICATO (2)'!F10</f>
        <v>6229.27</v>
      </c>
      <c r="D10" s="33">
        <v>0</v>
      </c>
      <c r="E10" s="33">
        <f>SUM(C10:D10)</f>
        <v>6229.27</v>
      </c>
      <c r="F10" s="33">
        <f>+FACTURACIÓN!H10</f>
        <v>0</v>
      </c>
      <c r="G10" s="33">
        <f>+FACTURACIÓN!I10</f>
        <v>0</v>
      </c>
      <c r="H10" s="33">
        <f>+FACTURACIÓN!J10</f>
        <v>0</v>
      </c>
      <c r="I10" s="33">
        <f>+FACTURACIÓN!K10</f>
        <v>0</v>
      </c>
      <c r="J10" s="33">
        <f>+FACTURACIÓN!L10</f>
        <v>680.64700000000005</v>
      </c>
      <c r="K10" s="34">
        <v>0</v>
      </c>
      <c r="L10" s="46">
        <f>SUM(F10:K10)</f>
        <v>680.64700000000005</v>
      </c>
      <c r="M10" s="46">
        <f>+E10-L10</f>
        <v>5548.6230000000005</v>
      </c>
      <c r="N10" s="3" t="s">
        <v>98</v>
      </c>
    </row>
    <row r="11" spans="1:14">
      <c r="A11" s="22" t="s">
        <v>24</v>
      </c>
      <c r="B11" s="21" t="s">
        <v>21</v>
      </c>
      <c r="C11" s="33">
        <f>+FACTURACIÓN!N11-'C&amp;A'!I11+'SINDICATO (2)'!J11+'SINDICATO (2)'!I11+'SINDICATO (2)'!H11+'SINDICATO (2)'!G11+'SINDICATO (2)'!F11</f>
        <v>777.46999999999991</v>
      </c>
      <c r="D11" s="33">
        <v>0</v>
      </c>
      <c r="E11" s="33">
        <f>SUM(C11:D11)</f>
        <v>777.46999999999991</v>
      </c>
      <c r="F11" s="33">
        <f>+FACTURACIÓN!H11</f>
        <v>0</v>
      </c>
      <c r="G11" s="33">
        <f>+FACTURACIÓN!I11</f>
        <v>0</v>
      </c>
      <c r="H11" s="33">
        <f>+FACTURACIÓN!J11</f>
        <v>0</v>
      </c>
      <c r="I11" s="33">
        <f>+FACTURACIÓN!K11</f>
        <v>0</v>
      </c>
      <c r="J11" s="33">
        <f>+FACTURACIÓN!L11</f>
        <v>0</v>
      </c>
      <c r="K11" s="34">
        <v>0</v>
      </c>
      <c r="L11" s="46">
        <f>SUM(F11:K11)</f>
        <v>0</v>
      </c>
      <c r="M11" s="46">
        <f>+E11-L11</f>
        <v>777.46999999999991</v>
      </c>
      <c r="N11" s="3" t="s">
        <v>99</v>
      </c>
    </row>
    <row r="12" spans="1:14">
      <c r="A12" s="22" t="s">
        <v>25</v>
      </c>
      <c r="B12" s="21" t="s">
        <v>22</v>
      </c>
      <c r="C12" s="33" t="e">
        <f>+FACTURACIÓN!N25-'C&amp;A'!#REF!+'SINDICATO (2)'!J12+'SINDICATO (2)'!I12+'SINDICATO (2)'!H12+'SINDICATO (2)'!G12+'SINDICATO (2)'!F12</f>
        <v>#REF!</v>
      </c>
      <c r="D12" s="33">
        <v>0</v>
      </c>
      <c r="E12" s="33" t="e">
        <f>SUM(C12:D12)</f>
        <v>#REF!</v>
      </c>
      <c r="F12" s="33">
        <f>+FACTURACIÓN!H25</f>
        <v>0</v>
      </c>
      <c r="G12" s="33">
        <f>+FACTURACIÓN!I25</f>
        <v>0</v>
      </c>
      <c r="H12" s="33">
        <f>+FACTURACIÓN!J25</f>
        <v>0</v>
      </c>
      <c r="I12" s="33">
        <f>+FACTURACIÓN!K25</f>
        <v>0</v>
      </c>
      <c r="J12" s="33">
        <f>+FACTURACIÓN!L25</f>
        <v>0</v>
      </c>
      <c r="K12" s="34">
        <v>0</v>
      </c>
      <c r="L12" s="46">
        <f>SUM(F12:K12)</f>
        <v>0</v>
      </c>
      <c r="M12" s="46" t="e">
        <f>+E12-L12</f>
        <v>#REF!</v>
      </c>
      <c r="N12" s="3" t="s">
        <v>100</v>
      </c>
    </row>
    <row r="13" spans="1:14">
      <c r="A13" s="22" t="s">
        <v>26</v>
      </c>
      <c r="B13" s="21" t="s">
        <v>17</v>
      </c>
      <c r="C13" s="33">
        <f>+FACTURACIÓN!N12-'C&amp;A'!I12+'SINDICATO (2)'!J13+'SINDICATO (2)'!I13+'SINDICATO (2)'!H13+'SINDICATO (2)'!G13+'SINDICATO (2)'!F13</f>
        <v>991.5</v>
      </c>
      <c r="D13" s="33">
        <v>0</v>
      </c>
      <c r="E13" s="33">
        <f>SUM(C13:D13)</f>
        <v>991.5</v>
      </c>
      <c r="F13" s="33">
        <f>+FACTURACIÓN!H12</f>
        <v>0</v>
      </c>
      <c r="G13" s="33">
        <f>+FACTURACIÓN!I12</f>
        <v>76.876100000000008</v>
      </c>
      <c r="H13" s="33">
        <f>+FACTURACIÓN!J12</f>
        <v>1.5689000000000002</v>
      </c>
      <c r="I13" s="33">
        <f>+FACTURACIÓN!K12</f>
        <v>296.2</v>
      </c>
      <c r="J13" s="33">
        <f>+FACTURACIÓN!L12</f>
        <v>0</v>
      </c>
      <c r="K13" s="34">
        <v>0</v>
      </c>
      <c r="L13" s="46">
        <f>SUM(F13:K13)</f>
        <v>374.64499999999998</v>
      </c>
      <c r="M13" s="46">
        <f>+E13-L13</f>
        <v>616.85500000000002</v>
      </c>
      <c r="N13" s="3" t="s">
        <v>101</v>
      </c>
    </row>
    <row r="14" spans="1:14">
      <c r="A14" s="22" t="s">
        <v>27</v>
      </c>
      <c r="B14" s="21" t="s">
        <v>18</v>
      </c>
      <c r="C14" s="33">
        <f>+FACTURACIÓN!N13-'C&amp;A'!I13+'SINDICATO (2)'!J14+'SINDICATO (2)'!I14+'SINDICATO (2)'!H14+'SINDICATO (2)'!G14+'SINDICATO (2)'!F14</f>
        <v>0</v>
      </c>
      <c r="D14" s="33">
        <v>0</v>
      </c>
      <c r="E14" s="33">
        <f>SUM(C14:D14)</f>
        <v>0</v>
      </c>
      <c r="F14" s="33">
        <f>+FACTURACIÓN!H13</f>
        <v>0</v>
      </c>
      <c r="G14" s="33">
        <f>+FACTURACIÓN!I13</f>
        <v>0</v>
      </c>
      <c r="H14" s="33">
        <f>+FACTURACIÓN!J13</f>
        <v>0</v>
      </c>
      <c r="I14" s="33">
        <f>+FACTURACIÓN!K13</f>
        <v>0</v>
      </c>
      <c r="J14" s="33">
        <f>+FACTURACIÓN!L13</f>
        <v>0</v>
      </c>
      <c r="K14" s="34">
        <v>0</v>
      </c>
      <c r="L14" s="46">
        <f>SUM(F14:K14)</f>
        <v>0</v>
      </c>
      <c r="M14" s="46">
        <f>+E14-L14</f>
        <v>0</v>
      </c>
      <c r="N14" s="3" t="s">
        <v>102</v>
      </c>
    </row>
    <row r="15" spans="1:14">
      <c r="A15" s="35"/>
      <c r="B15" s="27"/>
      <c r="C15" s="27" t="s">
        <v>51</v>
      </c>
      <c r="D15" s="27" t="s">
        <v>51</v>
      </c>
      <c r="E15" s="27" t="s">
        <v>51</v>
      </c>
      <c r="F15" s="27" t="s">
        <v>51</v>
      </c>
      <c r="G15" s="27" t="s">
        <v>51</v>
      </c>
      <c r="H15" s="27" t="s">
        <v>51</v>
      </c>
      <c r="I15" s="27" t="s">
        <v>51</v>
      </c>
      <c r="J15" s="27" t="s">
        <v>51</v>
      </c>
      <c r="K15" s="27" t="s">
        <v>51</v>
      </c>
      <c r="L15" s="27" t="s">
        <v>51</v>
      </c>
      <c r="M15" s="27" t="s">
        <v>51</v>
      </c>
    </row>
    <row r="16" spans="1:14">
      <c r="A16" s="38" t="s">
        <v>6</v>
      </c>
      <c r="B16" s="21" t="s">
        <v>7</v>
      </c>
      <c r="C16" s="37" t="e">
        <f>SUM(C10:C15)</f>
        <v>#REF!</v>
      </c>
      <c r="D16" s="37">
        <f t="shared" ref="D16:M16" si="0">SUM(D10:D15)</f>
        <v>0</v>
      </c>
      <c r="E16" s="37" t="e">
        <f t="shared" si="0"/>
        <v>#REF!</v>
      </c>
      <c r="F16" s="37">
        <f t="shared" si="0"/>
        <v>0</v>
      </c>
      <c r="G16" s="37">
        <f t="shared" si="0"/>
        <v>76.876100000000008</v>
      </c>
      <c r="H16" s="37">
        <f t="shared" si="0"/>
        <v>1.5689000000000002</v>
      </c>
      <c r="I16" s="37">
        <f t="shared" si="0"/>
        <v>296.2</v>
      </c>
      <c r="J16" s="37">
        <f t="shared" si="0"/>
        <v>680.64700000000005</v>
      </c>
      <c r="K16" s="37">
        <f t="shared" si="0"/>
        <v>0</v>
      </c>
      <c r="L16" s="37">
        <f t="shared" si="0"/>
        <v>1055.2919999999999</v>
      </c>
      <c r="M16" s="37" t="e">
        <f t="shared" si="0"/>
        <v>#REF!</v>
      </c>
    </row>
    <row r="18" spans="1:10">
      <c r="C18" s="21" t="s">
        <v>7</v>
      </c>
      <c r="D18" s="21" t="s">
        <v>7</v>
      </c>
      <c r="E18" s="21" t="s">
        <v>7</v>
      </c>
      <c r="F18" s="21"/>
      <c r="G18" s="21"/>
      <c r="H18" s="21"/>
      <c r="I18" s="21"/>
      <c r="J18" s="21"/>
    </row>
    <row r="19" spans="1:10">
      <c r="A19" s="22" t="s">
        <v>7</v>
      </c>
      <c r="B19" s="21" t="s">
        <v>7</v>
      </c>
      <c r="C19" s="36"/>
      <c r="D19" s="36"/>
      <c r="E19" s="36"/>
      <c r="F19" s="36"/>
      <c r="G19" s="36"/>
      <c r="H19" s="36"/>
      <c r="I19" s="36"/>
      <c r="J19" s="36"/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2:N22"/>
  <sheetViews>
    <sheetView workbookViewId="0">
      <pane xSplit="2" ySplit="9" topLeftCell="C10" activePane="bottomRight" state="frozen"/>
      <selection activeCell="D19" sqref="D19"/>
      <selection pane="topRight" activeCell="D19" sqref="D19"/>
      <selection pane="bottomLeft" activeCell="D19" sqref="D19"/>
      <selection pane="bottomRight" activeCell="C10" sqref="C10:N10"/>
    </sheetView>
  </sheetViews>
  <sheetFormatPr baseColWidth="10" defaultRowHeight="15"/>
  <cols>
    <col min="1" max="1" width="6.7109375" style="20" customWidth="1"/>
    <col min="2" max="2" width="24.42578125" style="20" customWidth="1"/>
    <col min="3" max="3" width="13" style="20" bestFit="1" customWidth="1"/>
    <col min="4" max="4" width="8.5703125" style="20" customWidth="1"/>
    <col min="5" max="5" width="13" style="20" bestFit="1" customWidth="1"/>
    <col min="6" max="6" width="13" style="20" customWidth="1"/>
    <col min="7" max="7" width="10.28515625" style="20" customWidth="1"/>
    <col min="8" max="8" width="10" style="20" customWidth="1"/>
    <col min="9" max="9" width="10.28515625" style="20" customWidth="1"/>
    <col min="10" max="10" width="10.140625" style="20" customWidth="1"/>
    <col min="11" max="11" width="9.28515625" style="20" customWidth="1"/>
    <col min="12" max="12" width="11.42578125" style="20" customWidth="1"/>
    <col min="13" max="13" width="13.42578125" style="20" customWidth="1"/>
    <col min="14" max="16384" width="11.42578125" style="20"/>
  </cols>
  <sheetData>
    <row r="2" spans="1:14">
      <c r="A2" s="23" t="s">
        <v>0</v>
      </c>
      <c r="B2" s="184" t="s">
        <v>7</v>
      </c>
      <c r="C2" s="185"/>
      <c r="D2" s="185"/>
    </row>
    <row r="3" spans="1:14" ht="18">
      <c r="A3" s="24" t="s">
        <v>1</v>
      </c>
      <c r="B3" s="39" t="s">
        <v>118</v>
      </c>
      <c r="C3" s="40"/>
      <c r="D3" s="40"/>
    </row>
    <row r="4" spans="1:14" ht="15.75">
      <c r="B4" s="41" t="s">
        <v>2</v>
      </c>
      <c r="C4" s="25"/>
      <c r="D4" s="25"/>
    </row>
    <row r="5" spans="1:14">
      <c r="B5" s="182" t="str">
        <f>+FACTURACIÓN!B4</f>
        <v>Periodo 36 al 36 Semanal del 31/08/2016 al 06/09/2016</v>
      </c>
      <c r="C5" s="183"/>
      <c r="D5" s="183"/>
      <c r="E5" s="183"/>
      <c r="F5" s="183"/>
    </row>
    <row r="6" spans="1:14">
      <c r="B6" s="26"/>
    </row>
    <row r="7" spans="1:14">
      <c r="B7" s="26"/>
      <c r="F7" s="62">
        <v>1</v>
      </c>
      <c r="G7" s="62">
        <v>3</v>
      </c>
      <c r="H7" s="62">
        <v>4</v>
      </c>
      <c r="I7" s="62">
        <v>5</v>
      </c>
      <c r="J7" s="62">
        <v>2</v>
      </c>
      <c r="K7" s="20">
        <v>6</v>
      </c>
    </row>
    <row r="8" spans="1:14" ht="34.5" thickBot="1">
      <c r="A8" s="28" t="s">
        <v>3</v>
      </c>
      <c r="B8" s="29" t="s">
        <v>4</v>
      </c>
      <c r="C8" s="43" t="s">
        <v>52</v>
      </c>
      <c r="D8" s="43" t="s">
        <v>53</v>
      </c>
      <c r="E8" s="44" t="s">
        <v>5</v>
      </c>
      <c r="F8" s="7" t="s">
        <v>19</v>
      </c>
      <c r="G8" s="7" t="s">
        <v>82</v>
      </c>
      <c r="H8" s="7" t="s">
        <v>83</v>
      </c>
      <c r="I8" s="7" t="s">
        <v>70</v>
      </c>
      <c r="J8" s="7" t="s">
        <v>72</v>
      </c>
      <c r="K8" s="7" t="s">
        <v>16</v>
      </c>
      <c r="L8" s="43" t="s">
        <v>47</v>
      </c>
      <c r="M8" s="44" t="s">
        <v>48</v>
      </c>
      <c r="N8" s="45" t="s">
        <v>49</v>
      </c>
    </row>
    <row r="9" spans="1:14" ht="15.75" thickTop="1">
      <c r="A9" s="32"/>
    </row>
    <row r="10" spans="1:14">
      <c r="A10" s="22" t="s">
        <v>23</v>
      </c>
      <c r="B10" s="21" t="s">
        <v>20</v>
      </c>
      <c r="C10" s="138">
        <f>+FACTURACIÓN!F10-'C&amp;A'!I10</f>
        <v>6274.4000000000005</v>
      </c>
      <c r="D10" s="138">
        <v>0</v>
      </c>
      <c r="E10" s="138">
        <f>SUM(C10:D10)</f>
        <v>6274.4000000000005</v>
      </c>
      <c r="F10" s="138">
        <f>+FACTURACIÓN!H10</f>
        <v>0</v>
      </c>
      <c r="G10" s="138">
        <f>+FACTURACIÓN!I10</f>
        <v>0</v>
      </c>
      <c r="H10" s="138">
        <f>+FACTURACIÓN!J10</f>
        <v>0</v>
      </c>
      <c r="I10" s="138">
        <f>+FACTURACIÓN!K10</f>
        <v>0</v>
      </c>
      <c r="J10" s="138">
        <f>+FACTURACIÓN!L10</f>
        <v>680.64700000000005</v>
      </c>
      <c r="K10" s="138">
        <f>+FACTURACIÓN!G10</f>
        <v>45.13</v>
      </c>
      <c r="L10" s="138">
        <v>0.13</v>
      </c>
      <c r="M10" s="138">
        <f>SUM(F10:L10)</f>
        <v>725.90700000000004</v>
      </c>
      <c r="N10" s="138">
        <f>+E10-M10</f>
        <v>5548.4930000000004</v>
      </c>
    </row>
    <row r="11" spans="1:14">
      <c r="A11" s="22" t="s">
        <v>24</v>
      </c>
      <c r="B11" s="21" t="s">
        <v>21</v>
      </c>
      <c r="C11" s="138">
        <f>+FACTURACIÓN!F11-'C&amp;A'!I11</f>
        <v>822.6</v>
      </c>
      <c r="D11" s="138">
        <v>0</v>
      </c>
      <c r="E11" s="138">
        <f>SUM(C11:D11)</f>
        <v>822.6</v>
      </c>
      <c r="F11" s="138">
        <f>+FACTURACIÓN!H11</f>
        <v>0</v>
      </c>
      <c r="G11" s="138">
        <f>+FACTURACIÓN!I11</f>
        <v>0</v>
      </c>
      <c r="H11" s="138">
        <f>+FACTURACIÓN!J11</f>
        <v>0</v>
      </c>
      <c r="I11" s="138">
        <f>+FACTURACIÓN!K11</f>
        <v>0</v>
      </c>
      <c r="J11" s="138">
        <f>+FACTURACIÓN!L11</f>
        <v>0</v>
      </c>
      <c r="K11" s="138">
        <f>+FACTURACIÓN!G11</f>
        <v>45.13</v>
      </c>
      <c r="L11" s="138">
        <v>0</v>
      </c>
      <c r="M11" s="138">
        <f>SUM(F11:L11)</f>
        <v>45.13</v>
      </c>
      <c r="N11" s="138">
        <f>+E11-M11</f>
        <v>777.47</v>
      </c>
    </row>
    <row r="12" spans="1:14">
      <c r="A12" s="22" t="s">
        <v>26</v>
      </c>
      <c r="B12" s="21" t="s">
        <v>17</v>
      </c>
      <c r="C12" s="138">
        <f>+FACTURACIÓN!F12-'C&amp;A'!I12</f>
        <v>1036.6300000000001</v>
      </c>
      <c r="D12" s="138">
        <v>0</v>
      </c>
      <c r="E12" s="138">
        <f>SUM(C12:D12)</f>
        <v>1036.6300000000001</v>
      </c>
      <c r="F12" s="138">
        <f>+FACTURACIÓN!H12</f>
        <v>0</v>
      </c>
      <c r="G12" s="138">
        <f>+FACTURACIÓN!I12</f>
        <v>76.876100000000008</v>
      </c>
      <c r="H12" s="138">
        <f>+FACTURACIÓN!J12</f>
        <v>1.5689000000000002</v>
      </c>
      <c r="I12" s="138">
        <f>+FACTURACIÓN!K12</f>
        <v>296.2</v>
      </c>
      <c r="J12" s="138">
        <f>+FACTURACIÓN!L12</f>
        <v>0</v>
      </c>
      <c r="K12" s="138">
        <f>+FACTURACIÓN!G12</f>
        <v>45.13</v>
      </c>
      <c r="L12" s="138">
        <v>-0.15</v>
      </c>
      <c r="M12" s="138">
        <f>SUM(F12:L12)</f>
        <v>419.625</v>
      </c>
      <c r="N12" s="138">
        <f>+E12-M12</f>
        <v>617.00500000000011</v>
      </c>
    </row>
    <row r="13" spans="1:14">
      <c r="A13" s="35"/>
      <c r="B13" s="27"/>
      <c r="C13" s="140" t="s">
        <v>51</v>
      </c>
      <c r="D13" s="140" t="s">
        <v>51</v>
      </c>
      <c r="E13" s="140" t="s">
        <v>51</v>
      </c>
      <c r="F13" s="140" t="s">
        <v>51</v>
      </c>
      <c r="G13" s="140" t="s">
        <v>51</v>
      </c>
      <c r="H13" s="140" t="s">
        <v>51</v>
      </c>
      <c r="I13" s="140" t="s">
        <v>51</v>
      </c>
      <c r="J13" s="140" t="s">
        <v>51</v>
      </c>
      <c r="K13" s="140" t="s">
        <v>51</v>
      </c>
      <c r="L13" s="140" t="s">
        <v>51</v>
      </c>
      <c r="M13" s="140" t="s">
        <v>51</v>
      </c>
      <c r="N13" s="140" t="s">
        <v>51</v>
      </c>
    </row>
    <row r="14" spans="1:14">
      <c r="A14" s="38" t="s">
        <v>6</v>
      </c>
      <c r="B14" s="21" t="s">
        <v>7</v>
      </c>
      <c r="C14" s="143">
        <f t="shared" ref="C14:L14" si="0">SUM(C10:C13)</f>
        <v>8133.630000000001</v>
      </c>
      <c r="D14" s="143">
        <f t="shared" si="0"/>
        <v>0</v>
      </c>
      <c r="E14" s="143">
        <f t="shared" si="0"/>
        <v>8133.630000000001</v>
      </c>
      <c r="F14" s="143">
        <f t="shared" si="0"/>
        <v>0</v>
      </c>
      <c r="G14" s="143">
        <f t="shared" si="0"/>
        <v>76.876100000000008</v>
      </c>
      <c r="H14" s="143">
        <f t="shared" si="0"/>
        <v>1.5689000000000002</v>
      </c>
      <c r="I14" s="143">
        <f t="shared" si="0"/>
        <v>296.2</v>
      </c>
      <c r="J14" s="143">
        <f t="shared" si="0"/>
        <v>680.64700000000005</v>
      </c>
      <c r="K14" s="143">
        <f t="shared" si="0"/>
        <v>135.39000000000001</v>
      </c>
      <c r="L14" s="143">
        <f t="shared" si="0"/>
        <v>-1.999999999999999E-2</v>
      </c>
      <c r="M14" s="143">
        <f>SUM(M10:M13)</f>
        <v>1190.662</v>
      </c>
      <c r="N14" s="143">
        <f>SUM(N10:N13)</f>
        <v>6942.9680000000008</v>
      </c>
    </row>
    <row r="16" spans="1:14">
      <c r="C16" s="21"/>
      <c r="D16" s="21"/>
      <c r="E16" s="21"/>
      <c r="F16" s="21"/>
      <c r="G16" s="21"/>
      <c r="H16" s="21"/>
      <c r="I16" s="21"/>
      <c r="J16" s="21"/>
      <c r="K16" s="21"/>
      <c r="N16" s="46"/>
    </row>
    <row r="17" spans="1:11">
      <c r="A17" s="22" t="s">
        <v>7</v>
      </c>
      <c r="B17" s="21" t="s">
        <v>7</v>
      </c>
      <c r="C17" s="36"/>
      <c r="D17" s="101"/>
      <c r="E17" s="102"/>
      <c r="F17" s="100"/>
      <c r="G17" s="100"/>
      <c r="H17" s="100"/>
      <c r="I17" s="100"/>
      <c r="J17" s="36"/>
      <c r="K17" s="36"/>
    </row>
    <row r="18" spans="1:11">
      <c r="A18" s="91"/>
      <c r="B18" s="89"/>
      <c r="D18" s="101"/>
      <c r="E18" s="102"/>
      <c r="F18" s="100"/>
      <c r="G18" s="100"/>
      <c r="H18" s="100"/>
      <c r="I18" s="100"/>
    </row>
    <row r="19" spans="1:11">
      <c r="A19" s="90"/>
      <c r="B19" s="89"/>
      <c r="C19" s="62"/>
      <c r="D19" s="101"/>
      <c r="E19" s="102"/>
      <c r="F19" s="100"/>
      <c r="G19" s="100"/>
      <c r="H19" s="100"/>
      <c r="I19" s="100"/>
    </row>
    <row r="20" spans="1:11">
      <c r="A20" s="90"/>
      <c r="B20" s="89"/>
      <c r="C20" s="62"/>
      <c r="D20" s="101"/>
      <c r="E20" s="102"/>
      <c r="F20" s="100"/>
      <c r="G20" s="100"/>
      <c r="H20" s="100"/>
      <c r="I20" s="100"/>
    </row>
    <row r="21" spans="1:11">
      <c r="A21" s="90"/>
      <c r="B21" s="89"/>
      <c r="C21" s="62"/>
      <c r="D21" s="101"/>
      <c r="E21" s="102"/>
      <c r="F21" s="100"/>
      <c r="G21" s="100"/>
      <c r="H21" s="100"/>
      <c r="I21" s="100"/>
    </row>
    <row r="22" spans="1:11">
      <c r="A22" s="90"/>
      <c r="B22" s="89"/>
      <c r="C22" s="62"/>
    </row>
  </sheetData>
  <mergeCells count="2">
    <mergeCell ref="B2:D2"/>
    <mergeCell ref="B5:F5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M25"/>
  <sheetViews>
    <sheetView zoomScaleSheetLayoutView="100" workbookViewId="0">
      <selection activeCell="B7" sqref="B7"/>
    </sheetView>
  </sheetViews>
  <sheetFormatPr baseColWidth="10" defaultRowHeight="15"/>
  <cols>
    <col min="3" max="3" width="18.28515625" customWidth="1"/>
    <col min="4" max="4" width="30.140625" bestFit="1" customWidth="1"/>
    <col min="6" max="6" width="11.85546875" bestFit="1" customWidth="1"/>
    <col min="9" max="9" width="18.42578125" style="67" customWidth="1"/>
    <col min="10" max="10" width="30.140625" customWidth="1"/>
    <col min="11" max="11" width="4" customWidth="1"/>
    <col min="12" max="12" width="24.42578125" bestFit="1" customWidth="1"/>
  </cols>
  <sheetData>
    <row r="1" spans="1:13">
      <c r="A1" s="65" t="str">
        <f>+'C&amp;A'!B3</f>
        <v>07 INGENIERIA FISCAL LABORAL SC</v>
      </c>
      <c r="G1" s="65" t="str">
        <f>+SINDICATO!B3</f>
        <v>07 SINDICATO ASO --- RALLY</v>
      </c>
    </row>
    <row r="2" spans="1:13">
      <c r="A2" s="65" t="str">
        <f>+'C&amp;A'!B4</f>
        <v>Lista de Raya (forma tabular)</v>
      </c>
      <c r="G2" s="65" t="str">
        <f>+SINDICATO!B4</f>
        <v>Lista de Raya (forma tabular)</v>
      </c>
    </row>
    <row r="3" spans="1:13">
      <c r="A3" s="65" t="str">
        <f>+'C&amp;A'!B5</f>
        <v>Periodo 36 al 36 Semanal del 31/08/2016 al 06/09/2016</v>
      </c>
      <c r="G3" s="65" t="str">
        <f>+SINDICATO!B5</f>
        <v>Periodo 36 al 36 Semanal del 31/08/2016 al 06/09/2016</v>
      </c>
    </row>
    <row r="4" spans="1:13">
      <c r="A4" s="65"/>
    </row>
    <row r="6" spans="1:13" ht="15.75" thickBot="1"/>
    <row r="7" spans="1:13">
      <c r="A7" s="68"/>
      <c r="B7" s="70" t="s">
        <v>110</v>
      </c>
      <c r="C7" s="71" t="s">
        <v>111</v>
      </c>
      <c r="D7" s="70" t="s">
        <v>112</v>
      </c>
      <c r="H7" s="70" t="s">
        <v>110</v>
      </c>
      <c r="I7" s="72" t="s">
        <v>111</v>
      </c>
      <c r="J7" s="70" t="s">
        <v>112</v>
      </c>
      <c r="L7" s="46"/>
    </row>
    <row r="8" spans="1:13">
      <c r="A8" s="69" t="s">
        <v>105</v>
      </c>
      <c r="B8" s="68" t="s">
        <v>98</v>
      </c>
      <c r="C8" s="80">
        <v>577.20000000000005</v>
      </c>
      <c r="D8" s="68" t="s">
        <v>20</v>
      </c>
      <c r="G8" s="74" t="s">
        <v>105</v>
      </c>
      <c r="H8" s="73" t="s">
        <v>98</v>
      </c>
      <c r="I8" s="64">
        <v>2577.84</v>
      </c>
      <c r="J8" s="73" t="s">
        <v>20</v>
      </c>
      <c r="K8" s="46"/>
      <c r="L8" s="136" t="s">
        <v>20</v>
      </c>
      <c r="M8" s="138">
        <v>2577.84</v>
      </c>
    </row>
    <row r="9" spans="1:13">
      <c r="A9" s="69" t="s">
        <v>106</v>
      </c>
      <c r="B9" s="68" t="s">
        <v>99</v>
      </c>
      <c r="C9" s="80">
        <v>577.4</v>
      </c>
      <c r="D9" s="68" t="s">
        <v>21</v>
      </c>
      <c r="F9" s="62"/>
      <c r="G9" s="74" t="s">
        <v>106</v>
      </c>
      <c r="H9" s="73" t="s">
        <v>99</v>
      </c>
      <c r="I9" s="64">
        <v>822.6</v>
      </c>
      <c r="J9" s="73" t="s">
        <v>21</v>
      </c>
      <c r="K9" s="46"/>
      <c r="L9" s="136" t="s">
        <v>21</v>
      </c>
      <c r="M9" s="138">
        <v>822.6</v>
      </c>
    </row>
    <row r="10" spans="1:13">
      <c r="A10" s="69" t="s">
        <v>108</v>
      </c>
      <c r="B10" s="68" t="s">
        <v>101</v>
      </c>
      <c r="C10" s="80">
        <v>577.4</v>
      </c>
      <c r="D10" s="68" t="s">
        <v>17</v>
      </c>
      <c r="F10" s="62"/>
      <c r="G10" s="74" t="s">
        <v>108</v>
      </c>
      <c r="H10" s="73" t="s">
        <v>101</v>
      </c>
      <c r="I10" s="64">
        <v>499.78449999999998</v>
      </c>
      <c r="J10" s="73" t="s">
        <v>17</v>
      </c>
      <c r="K10" s="46"/>
      <c r="L10" s="136" t="s">
        <v>17</v>
      </c>
      <c r="M10" s="138">
        <v>499.78449999999998</v>
      </c>
    </row>
    <row r="11" spans="1:13">
      <c r="A11" s="69"/>
      <c r="B11" s="68"/>
      <c r="C11" s="66"/>
      <c r="D11" s="68"/>
      <c r="F11" s="62"/>
      <c r="G11" s="74"/>
      <c r="H11" s="73"/>
      <c r="I11" s="64"/>
      <c r="J11" s="73"/>
      <c r="K11" s="46"/>
      <c r="L11" s="86"/>
      <c r="M11" s="87"/>
    </row>
    <row r="12" spans="1:13" ht="16.5" thickBot="1">
      <c r="C12" s="88">
        <f>SUM(C8:C11)</f>
        <v>1732</v>
      </c>
      <c r="I12" s="88">
        <f>SUM(I8:I11)</f>
        <v>3900.2245000000003</v>
      </c>
      <c r="M12" s="46">
        <f>SUM(M8:M11)</f>
        <v>3900.2245000000003</v>
      </c>
    </row>
    <row r="13" spans="1:13" ht="15.75" thickTop="1">
      <c r="C13" s="67"/>
    </row>
    <row r="14" spans="1:13">
      <c r="C14">
        <f>+'C&amp;A'!I15</f>
        <v>1732</v>
      </c>
      <c r="I14" s="93">
        <f>I12-SINDICATO!N14</f>
        <v>-3042.7435000000005</v>
      </c>
    </row>
    <row r="15" spans="1:13">
      <c r="C15" s="61">
        <f>+C12-C14</f>
        <v>0</v>
      </c>
      <c r="I15" s="61"/>
    </row>
    <row r="16" spans="1:13">
      <c r="C16" s="136" t="s">
        <v>20</v>
      </c>
      <c r="D16" s="137">
        <v>577.20000000000005</v>
      </c>
      <c r="E16" s="80">
        <v>577.4</v>
      </c>
      <c r="G16" s="81"/>
      <c r="H16" s="81"/>
      <c r="I16" s="46"/>
      <c r="J16" s="21"/>
    </row>
    <row r="17" spans="3:10">
      <c r="C17" s="136" t="s">
        <v>21</v>
      </c>
      <c r="D17" s="137">
        <v>577.4</v>
      </c>
      <c r="E17" s="80">
        <v>577.4</v>
      </c>
      <c r="F17">
        <f>I17-H8</f>
        <v>-2762521126.1300001</v>
      </c>
      <c r="G17" s="91" t="s">
        <v>105</v>
      </c>
      <c r="H17" s="136" t="s">
        <v>20</v>
      </c>
      <c r="I17" s="137">
        <v>1710.87</v>
      </c>
      <c r="J17" s="89">
        <v>5921.6</v>
      </c>
    </row>
    <row r="18" spans="3:10">
      <c r="C18" s="136" t="s">
        <v>22</v>
      </c>
      <c r="D18" s="137">
        <v>577.4</v>
      </c>
      <c r="E18" s="80">
        <v>577.20000000000005</v>
      </c>
      <c r="F18" s="92">
        <f>I18-H9</f>
        <v>-1447236384.53</v>
      </c>
      <c r="G18" s="90" t="s">
        <v>106</v>
      </c>
      <c r="H18" s="136" t="s">
        <v>21</v>
      </c>
      <c r="I18" s="137">
        <v>777.47</v>
      </c>
      <c r="J18" s="89">
        <v>822.6</v>
      </c>
    </row>
    <row r="19" spans="3:10">
      <c r="C19" s="136" t="s">
        <v>17</v>
      </c>
      <c r="D19" s="137">
        <v>577.4</v>
      </c>
      <c r="E19" s="80">
        <v>577.20000000000005</v>
      </c>
      <c r="F19" s="92" t="e">
        <f>I19-#REF!</f>
        <v>#REF!</v>
      </c>
      <c r="G19" s="90" t="s">
        <v>107</v>
      </c>
      <c r="H19" s="136" t="s">
        <v>22</v>
      </c>
      <c r="I19" s="137">
        <v>777.47</v>
      </c>
      <c r="J19" s="89">
        <v>763.8</v>
      </c>
    </row>
    <row r="20" spans="3:10">
      <c r="C20" s="136"/>
      <c r="D20" s="137"/>
      <c r="E20" s="80"/>
      <c r="F20" s="92"/>
      <c r="G20" s="90" t="s">
        <v>108</v>
      </c>
      <c r="H20" s="136" t="s">
        <v>17</v>
      </c>
      <c r="I20" s="137">
        <v>1464.6804999999995</v>
      </c>
      <c r="J20" s="89">
        <v>3072.6</v>
      </c>
    </row>
    <row r="21" spans="3:10">
      <c r="F21" s="92"/>
      <c r="G21" s="90" t="s">
        <v>109</v>
      </c>
      <c r="H21" s="136"/>
      <c r="I21" s="137"/>
      <c r="J21" s="89">
        <v>1325.8</v>
      </c>
    </row>
    <row r="24" spans="3:10">
      <c r="I24" s="93">
        <f>+I12+C12</f>
        <v>5632.2245000000003</v>
      </c>
    </row>
    <row r="25" spans="3:10">
      <c r="I25" s="93">
        <f>+I24-FACTURACIÓN!N15</f>
        <v>-3042.7235000000001</v>
      </c>
    </row>
  </sheetData>
  <pageMargins left="0.7" right="0.7" top="0.75" bottom="0.75" header="0.3" footer="0.3"/>
  <pageSetup orientation="portrait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C14"/>
  <sheetViews>
    <sheetView topLeftCell="A5" workbookViewId="0">
      <selection activeCell="C12" sqref="C12"/>
    </sheetView>
  </sheetViews>
  <sheetFormatPr baseColWidth="10" defaultRowHeight="15"/>
  <cols>
    <col min="1" max="1" width="11.85546875" style="18" bestFit="1" customWidth="1"/>
    <col min="2" max="2" width="24" style="18" bestFit="1" customWidth="1"/>
    <col min="3" max="3" width="10.42578125" style="18" bestFit="1" customWidth="1"/>
    <col min="4" max="16384" width="11.42578125" style="18"/>
  </cols>
  <sheetData>
    <row r="1" spans="1:3">
      <c r="A1" s="18" t="s">
        <v>28</v>
      </c>
    </row>
    <row r="7" spans="1:3">
      <c r="C7" s="18" t="s">
        <v>29</v>
      </c>
    </row>
    <row r="8" spans="1:3">
      <c r="A8" s="18" t="s">
        <v>30</v>
      </c>
      <c r="B8" s="18" t="s">
        <v>31</v>
      </c>
      <c r="C8" s="18" t="s">
        <v>32</v>
      </c>
    </row>
    <row r="9" spans="1:3">
      <c r="A9" s="18" t="s">
        <v>33</v>
      </c>
      <c r="B9" s="18" t="s">
        <v>34</v>
      </c>
      <c r="C9" s="18" t="s">
        <v>33</v>
      </c>
    </row>
    <row r="10" spans="1:3">
      <c r="A10" s="18" t="s">
        <v>23</v>
      </c>
      <c r="B10" s="18" t="s">
        <v>38</v>
      </c>
      <c r="C10" s="18">
        <v>0</v>
      </c>
    </row>
    <row r="11" spans="1:3">
      <c r="A11" s="18" t="s">
        <v>24</v>
      </c>
      <c r="B11" s="18" t="s">
        <v>39</v>
      </c>
      <c r="C11" s="18">
        <v>0</v>
      </c>
    </row>
    <row r="12" spans="1:3">
      <c r="A12" s="18" t="s">
        <v>35</v>
      </c>
      <c r="B12" s="18" t="s">
        <v>36</v>
      </c>
      <c r="C12" s="18">
        <v>155.96</v>
      </c>
    </row>
    <row r="13" spans="1:3">
      <c r="A13" s="18" t="s">
        <v>25</v>
      </c>
      <c r="B13" s="18" t="s">
        <v>40</v>
      </c>
      <c r="C13" s="18">
        <v>0</v>
      </c>
    </row>
    <row r="14" spans="1:3">
      <c r="A14" s="18" t="s">
        <v>26</v>
      </c>
      <c r="B14" s="18" t="s">
        <v>37</v>
      </c>
      <c r="C14" s="1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/>
  </sheetViews>
  <sheetFormatPr baseColWidth="10" defaultRowHeight="15"/>
  <cols>
    <col min="1" max="1" width="20.85546875" customWidth="1"/>
    <col min="3" max="3" width="30" bestFit="1" customWidth="1"/>
  </cols>
  <sheetData>
    <row r="1" spans="1:5">
      <c r="A1" s="186" t="s">
        <v>127</v>
      </c>
      <c r="B1" s="186"/>
      <c r="C1" s="187"/>
      <c r="D1" s="188"/>
      <c r="E1" s="188"/>
    </row>
    <row r="2" spans="1:5">
      <c r="A2" s="186" t="s">
        <v>128</v>
      </c>
      <c r="B2" s="186"/>
      <c r="C2" s="187"/>
      <c r="D2" s="188"/>
      <c r="E2" s="188"/>
    </row>
    <row r="3" spans="1:5">
      <c r="A3" s="186" t="s">
        <v>138</v>
      </c>
      <c r="B3" s="189" t="s">
        <v>139</v>
      </c>
      <c r="C3" s="187"/>
      <c r="D3" s="188"/>
      <c r="E3" s="188"/>
    </row>
    <row r="4" spans="1:5">
      <c r="A4" s="187"/>
      <c r="B4" s="187"/>
      <c r="C4" s="187"/>
      <c r="D4" s="188"/>
      <c r="E4" s="188"/>
    </row>
    <row r="5" spans="1:5">
      <c r="A5" s="187" t="s">
        <v>129</v>
      </c>
      <c r="B5" s="187" t="s">
        <v>111</v>
      </c>
      <c r="C5" s="187"/>
      <c r="D5" s="188"/>
      <c r="E5" s="188"/>
    </row>
    <row r="6" spans="1:5">
      <c r="A6" s="188" t="s">
        <v>130</v>
      </c>
      <c r="B6" s="190">
        <v>1500.58</v>
      </c>
      <c r="C6" s="188"/>
      <c r="D6" s="188"/>
      <c r="E6" s="188"/>
    </row>
    <row r="7" spans="1:5">
      <c r="A7" s="188" t="s">
        <v>131</v>
      </c>
      <c r="B7" s="190">
        <v>0</v>
      </c>
      <c r="C7" s="188"/>
      <c r="D7" s="188"/>
      <c r="E7" s="188"/>
    </row>
    <row r="8" spans="1:5">
      <c r="A8" s="188" t="s">
        <v>132</v>
      </c>
      <c r="B8" s="190">
        <v>0</v>
      </c>
      <c r="C8" s="188"/>
      <c r="D8" s="188"/>
      <c r="E8" s="188"/>
    </row>
    <row r="9" spans="1:5">
      <c r="A9" s="188" t="s">
        <v>133</v>
      </c>
      <c r="B9" s="190">
        <v>6816.7</v>
      </c>
      <c r="C9" s="188"/>
      <c r="D9" s="188"/>
      <c r="E9" s="188"/>
    </row>
    <row r="10" spans="1:5">
      <c r="A10" s="188" t="s">
        <v>134</v>
      </c>
      <c r="B10" s="190">
        <v>0</v>
      </c>
      <c r="C10" s="188"/>
      <c r="D10" s="188"/>
      <c r="E10" s="188"/>
    </row>
    <row r="11" spans="1:5">
      <c r="A11" s="188" t="s">
        <v>135</v>
      </c>
      <c r="B11" s="190">
        <v>1516.69</v>
      </c>
      <c r="C11" s="188"/>
      <c r="D11" s="188"/>
      <c r="E11" s="188"/>
    </row>
    <row r="12" spans="1:5">
      <c r="A12" s="188" t="s">
        <v>136</v>
      </c>
      <c r="B12" s="191">
        <v>0</v>
      </c>
      <c r="C12" s="188"/>
      <c r="D12" s="188"/>
      <c r="E12" s="188"/>
    </row>
    <row r="13" spans="1:5" ht="15.75" thickBot="1">
      <c r="A13" s="188" t="s">
        <v>137</v>
      </c>
      <c r="B13" s="192">
        <v>0</v>
      </c>
      <c r="C13" s="188"/>
      <c r="D13" s="188"/>
      <c r="E13" s="188"/>
    </row>
    <row r="14" spans="1:5">
      <c r="A14" s="188"/>
      <c r="B14" s="193">
        <f>SUM(B6:B13)</f>
        <v>9833.9699999999993</v>
      </c>
      <c r="C14" s="188"/>
      <c r="D14" s="188"/>
      <c r="E14" s="188"/>
    </row>
    <row r="15" spans="1:5" ht="15.75" thickBot="1">
      <c r="A15" s="188"/>
      <c r="B15" s="194">
        <f>B14*0.16</f>
        <v>1573.4351999999999</v>
      </c>
      <c r="C15" s="188"/>
      <c r="D15" s="188"/>
      <c r="E15" s="188"/>
    </row>
    <row r="16" spans="1:5" ht="15.75" thickTop="1">
      <c r="A16" s="188"/>
      <c r="B16" s="195">
        <f>+B14+B15</f>
        <v>11407.405199999999</v>
      </c>
      <c r="C16" s="188"/>
      <c r="D16" s="188"/>
      <c r="E16" s="188"/>
    </row>
    <row r="17" spans="1:5">
      <c r="A17" s="188"/>
      <c r="B17" s="190">
        <v>11407.41</v>
      </c>
      <c r="C17" s="188"/>
      <c r="D17" s="188"/>
      <c r="E17" s="188"/>
    </row>
    <row r="18" spans="1:5">
      <c r="A18" s="188"/>
      <c r="B18" s="190">
        <f>B17-B16</f>
        <v>4.8000000006140908E-3</v>
      </c>
      <c r="C18" s="188"/>
      <c r="D18" s="188"/>
      <c r="E18" s="188"/>
    </row>
    <row r="19" spans="1:5">
      <c r="A19" s="188"/>
      <c r="B19" s="190"/>
      <c r="C19" s="188"/>
      <c r="D19" s="188"/>
      <c r="E19" s="188"/>
    </row>
    <row r="20" spans="1:5">
      <c r="A20" s="188"/>
      <c r="B20" s="188"/>
      <c r="C20" s="188"/>
      <c r="D20" s="188"/>
      <c r="E20" s="188"/>
    </row>
    <row r="21" spans="1:5">
      <c r="A21" s="188"/>
      <c r="B21" s="188"/>
      <c r="C21" s="188"/>
      <c r="D21" s="188"/>
      <c r="E21" s="1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FACTURACIÓN</vt:lpstr>
      <vt:lpstr>C&amp;A</vt:lpstr>
      <vt:lpstr>C&amp;A (2)</vt:lpstr>
      <vt:lpstr>SINDICATO (2)</vt:lpstr>
      <vt:lpstr>SINDICATO</vt:lpstr>
      <vt:lpstr>bancos</vt:lpstr>
      <vt:lpstr>INFONAVIT</vt:lpstr>
      <vt:lpstr>POLIZA</vt:lpstr>
      <vt:lpstr>bancos!Área_de_impresión</vt:lpstr>
      <vt:lpstr>'C&amp;A'!Área_de_impresión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usuario</cp:lastModifiedBy>
  <cp:lastPrinted>2016-09-02T21:20:08Z</cp:lastPrinted>
  <dcterms:created xsi:type="dcterms:W3CDTF">2016-01-16T18:25:25Z</dcterms:created>
  <dcterms:modified xsi:type="dcterms:W3CDTF">2016-09-26T15:21:44Z</dcterms:modified>
</cp:coreProperties>
</file>