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320" windowHeight="7935" activeTab="6"/>
  </bookViews>
  <sheets>
    <sheet name="FACTURACIÓN" sheetId="1" r:id="rId1"/>
    <sheet name="C&amp;A" sheetId="3" r:id="rId2"/>
    <sheet name="SINDICATO" sheetId="4" r:id="rId3"/>
    <sheet name="C&amp;A (2)" sheetId="5" r:id="rId4"/>
    <sheet name="SINDICATO (2)" sheetId="6" r:id="rId5"/>
    <sheet name="INFONAVIT" sheetId="2" r:id="rId6"/>
    <sheet name="POLIZA" sheetId="7" r:id="rId7"/>
  </sheets>
  <definedNames>
    <definedName name="_xlnm.Print_Area" localSheetId="1">'C&amp;A'!$A$1:$I$19</definedName>
  </definedNames>
  <calcPr calcId="124519"/>
</workbook>
</file>

<file path=xl/calcChain.xml><?xml version="1.0" encoding="utf-8"?>
<calcChain xmlns="http://schemas.openxmlformats.org/spreadsheetml/2006/main">
  <c r="B14" i="7"/>
  <c r="B15" s="1"/>
  <c r="B16" l="1"/>
  <c r="B18" s="1"/>
  <c r="K16" i="6" l="1"/>
  <c r="D16"/>
  <c r="B5"/>
  <c r="I16" i="5"/>
  <c r="H16"/>
  <c r="G16"/>
  <c r="F16"/>
  <c r="E16"/>
  <c r="D16"/>
  <c r="C16"/>
  <c r="B5"/>
  <c r="AV10" i="1" l="1"/>
  <c r="B5" i="4"/>
  <c r="B5" i="3"/>
  <c r="D16" i="4"/>
  <c r="K16"/>
  <c r="G11"/>
  <c r="I11"/>
  <c r="H12"/>
  <c r="I13"/>
  <c r="N10" i="1"/>
  <c r="AQ16"/>
  <c r="AP16"/>
  <c r="AO16"/>
  <c r="AN16"/>
  <c r="AM16"/>
  <c r="AJ16"/>
  <c r="G11"/>
  <c r="F11" i="6" s="1"/>
  <c r="G12" i="1"/>
  <c r="F12" i="6" s="1"/>
  <c r="G13" i="1"/>
  <c r="F13" i="6" s="1"/>
  <c r="G14" i="1"/>
  <c r="F14" i="6" s="1"/>
  <c r="G10" i="1"/>
  <c r="F10" i="6" s="1"/>
  <c r="J11" i="1"/>
  <c r="I11" i="6" s="1"/>
  <c r="J12" i="1"/>
  <c r="I12" i="6" s="1"/>
  <c r="J13" i="1"/>
  <c r="I13" i="6" s="1"/>
  <c r="J14" i="1"/>
  <c r="I14" i="6" s="1"/>
  <c r="J10" i="1"/>
  <c r="I10" i="6" s="1"/>
  <c r="I11" i="1"/>
  <c r="H11" i="6" s="1"/>
  <c r="I12" i="1"/>
  <c r="H12" i="6" s="1"/>
  <c r="I10" i="1"/>
  <c r="H10" i="6" s="1"/>
  <c r="H11" i="1"/>
  <c r="G11" i="6" s="1"/>
  <c r="H12" i="1"/>
  <c r="G12" i="6" s="1"/>
  <c r="H10" i="1"/>
  <c r="G10" i="6" s="1"/>
  <c r="I16" l="1"/>
  <c r="H10" i="4"/>
  <c r="F14"/>
  <c r="F12"/>
  <c r="F16" i="6"/>
  <c r="F10" i="4"/>
  <c r="I10"/>
  <c r="G10"/>
  <c r="I14"/>
  <c r="F13"/>
  <c r="I12"/>
  <c r="G12"/>
  <c r="H11"/>
  <c r="F11"/>
  <c r="E11" i="1"/>
  <c r="E12"/>
  <c r="E13"/>
  <c r="E14"/>
  <c r="E10"/>
  <c r="AX103"/>
  <c r="AY103" s="1"/>
  <c r="AX102"/>
  <c r="AY102" s="1"/>
  <c r="AY99"/>
  <c r="AX99"/>
  <c r="AZ93"/>
  <c r="AZ92"/>
  <c r="AZ91"/>
  <c r="AZ90"/>
  <c r="AZ89"/>
  <c r="AZ88"/>
  <c r="AZ87"/>
  <c r="AZ86"/>
  <c r="AZ85"/>
  <c r="AZ84"/>
  <c r="AZ83"/>
  <c r="AZ82"/>
  <c r="AZ80"/>
  <c r="AZ79"/>
  <c r="AZ78"/>
  <c r="AZ77"/>
  <c r="AZ76"/>
  <c r="AZ75"/>
  <c r="AZ74"/>
  <c r="AZ73"/>
  <c r="AZ72"/>
  <c r="AZ70"/>
  <c r="AZ69"/>
  <c r="AZ68"/>
  <c r="AZ67"/>
  <c r="AZ66"/>
  <c r="AZ65"/>
  <c r="AZ64"/>
  <c r="AZ63"/>
  <c r="AZ62"/>
  <c r="AZ61"/>
  <c r="AZ60"/>
  <c r="AZ59"/>
  <c r="AZ58"/>
  <c r="AZ57"/>
  <c r="AZ56"/>
  <c r="AZ55"/>
  <c r="AZ54"/>
  <c r="AZ53"/>
  <c r="AZ51"/>
  <c r="AZ50"/>
  <c r="AZ49"/>
  <c r="AZ47"/>
  <c r="AZ46"/>
  <c r="AZ45"/>
  <c r="AZ44"/>
  <c r="AZ43"/>
  <c r="AZ42"/>
  <c r="AZ41"/>
  <c r="AZ40"/>
  <c r="AZ39"/>
  <c r="AZ38"/>
  <c r="AZ37"/>
  <c r="AZ36"/>
  <c r="AZ35"/>
  <c r="AZ34"/>
  <c r="AZ33"/>
  <c r="AZ32"/>
  <c r="AZ31"/>
  <c r="AZ30"/>
  <c r="AZ29"/>
  <c r="AZ28"/>
  <c r="AZ27"/>
  <c r="AZ26"/>
  <c r="AZ25"/>
  <c r="AZ24"/>
  <c r="AZ23"/>
  <c r="AZ22"/>
  <c r="AZ21"/>
  <c r="AG20"/>
  <c r="AR20" s="1"/>
  <c r="AG19"/>
  <c r="AR19" s="1"/>
  <c r="AI16"/>
  <c r="AH16"/>
  <c r="AF16"/>
  <c r="AE16"/>
  <c r="AD16"/>
  <c r="AC16"/>
  <c r="AV14"/>
  <c r="AB14"/>
  <c r="AG14" s="1"/>
  <c r="AV13"/>
  <c r="AB13"/>
  <c r="AG13" s="1"/>
  <c r="AV12"/>
  <c r="AB12"/>
  <c r="AG12" s="1"/>
  <c r="AR12" s="1"/>
  <c r="AV11"/>
  <c r="AB11"/>
  <c r="AG11" s="1"/>
  <c r="AR11" s="1"/>
  <c r="AG10"/>
  <c r="AR10" s="1"/>
  <c r="AB10"/>
  <c r="C10" s="1"/>
  <c r="N11"/>
  <c r="N12"/>
  <c r="N13"/>
  <c r="N14"/>
  <c r="D16" i="3"/>
  <c r="E16"/>
  <c r="F16"/>
  <c r="G16"/>
  <c r="H16"/>
  <c r="I16"/>
  <c r="C16"/>
  <c r="C14" i="1" l="1"/>
  <c r="C12"/>
  <c r="F16" i="4"/>
  <c r="C13" i="1"/>
  <c r="C11"/>
  <c r="C16"/>
  <c r="I16" i="4"/>
  <c r="G16" i="1"/>
  <c r="AB16"/>
  <c r="AV16"/>
  <c r="AZ102"/>
  <c r="AT19"/>
  <c r="AU19"/>
  <c r="AW19" s="1"/>
  <c r="AS19"/>
  <c r="AT20"/>
  <c r="AU20"/>
  <c r="AW20" s="1"/>
  <c r="AS20"/>
  <c r="AZ20" s="1"/>
  <c r="AZ99" s="1"/>
  <c r="AS10"/>
  <c r="K10" s="1"/>
  <c r="AU10"/>
  <c r="AS11"/>
  <c r="AU11"/>
  <c r="AS12"/>
  <c r="AU12"/>
  <c r="M12" s="1"/>
  <c r="AW12"/>
  <c r="AL13"/>
  <c r="AS13"/>
  <c r="K13" s="1"/>
  <c r="AU13"/>
  <c r="AW13"/>
  <c r="AL14"/>
  <c r="I14" s="1"/>
  <c r="AS14"/>
  <c r="K14" s="1"/>
  <c r="AU14"/>
  <c r="AW14"/>
  <c r="AG16"/>
  <c r="AZ103"/>
  <c r="J16"/>
  <c r="O12"/>
  <c r="P12" s="1"/>
  <c r="Q12" s="1"/>
  <c r="AK13"/>
  <c r="AK14"/>
  <c r="H14" s="1"/>
  <c r="G14" i="6" l="1"/>
  <c r="G14" i="4"/>
  <c r="L14" i="1"/>
  <c r="J14" i="6"/>
  <c r="J14" i="4"/>
  <c r="J13" i="6"/>
  <c r="J13" i="4"/>
  <c r="AT12" i="1"/>
  <c r="K12"/>
  <c r="AT11"/>
  <c r="K11"/>
  <c r="J10" i="6"/>
  <c r="J10" i="4"/>
  <c r="L10" i="1"/>
  <c r="AK16"/>
  <c r="H13"/>
  <c r="O11"/>
  <c r="P11" s="1"/>
  <c r="Q11" s="1"/>
  <c r="M14"/>
  <c r="O14" s="1"/>
  <c r="P14" s="1"/>
  <c r="Q14" s="1"/>
  <c r="H14" i="6"/>
  <c r="H14" i="4"/>
  <c r="O10" i="1"/>
  <c r="P10" s="1"/>
  <c r="Q10" s="1"/>
  <c r="M13"/>
  <c r="I13"/>
  <c r="AL16"/>
  <c r="AW11"/>
  <c r="M11"/>
  <c r="AW10"/>
  <c r="AW16" s="1"/>
  <c r="M10"/>
  <c r="AR14"/>
  <c r="AW21"/>
  <c r="H16"/>
  <c r="I16"/>
  <c r="AS16"/>
  <c r="AT14"/>
  <c r="AT10"/>
  <c r="AU16"/>
  <c r="O13" s="1"/>
  <c r="P13" s="1"/>
  <c r="Q13" s="1"/>
  <c r="AR13"/>
  <c r="Q16" l="1"/>
  <c r="H13" i="6"/>
  <c r="H16" s="1"/>
  <c r="H13" i="4"/>
  <c r="H16" s="1"/>
  <c r="L10"/>
  <c r="J11" i="6"/>
  <c r="L11" s="1"/>
  <c r="J11" i="4"/>
  <c r="L11" s="1"/>
  <c r="J12" i="6"/>
  <c r="L12" s="1"/>
  <c r="J12" i="4"/>
  <c r="L12" s="1"/>
  <c r="C14"/>
  <c r="E14" s="1"/>
  <c r="C14" i="6"/>
  <c r="E14" s="1"/>
  <c r="L14"/>
  <c r="AR16" i="1"/>
  <c r="L11"/>
  <c r="G13" i="6"/>
  <c r="G13" i="4"/>
  <c r="C10" i="6"/>
  <c r="L10"/>
  <c r="L14" i="4"/>
  <c r="L12" i="1"/>
  <c r="C11" i="4"/>
  <c r="E11" s="1"/>
  <c r="M11" s="1"/>
  <c r="AT13" i="1"/>
  <c r="AT16" s="1"/>
  <c r="C10" i="4"/>
  <c r="AS18" i="1"/>
  <c r="AW22"/>
  <c r="AW23" s="1"/>
  <c r="AW25" s="1"/>
  <c r="O16"/>
  <c r="D16"/>
  <c r="E16"/>
  <c r="F16"/>
  <c r="N16"/>
  <c r="J16" i="4" l="1"/>
  <c r="M14"/>
  <c r="E10"/>
  <c r="C12" i="6"/>
  <c r="E12" s="1"/>
  <c r="M12" s="1"/>
  <c r="C12" i="4"/>
  <c r="E12" s="1"/>
  <c r="M12" s="1"/>
  <c r="S12" i="1" s="1"/>
  <c r="L16" i="6"/>
  <c r="G16" i="4"/>
  <c r="L13"/>
  <c r="R12" i="1"/>
  <c r="J16" i="6"/>
  <c r="E10"/>
  <c r="L13"/>
  <c r="G16"/>
  <c r="C11"/>
  <c r="E11" s="1"/>
  <c r="M11" s="1"/>
  <c r="S11" i="1"/>
  <c r="M14" i="6"/>
  <c r="L16" i="4"/>
  <c r="R11" i="1"/>
  <c r="L13"/>
  <c r="K16"/>
  <c r="L16"/>
  <c r="S14" l="1"/>
  <c r="R14"/>
  <c r="C13" i="6"/>
  <c r="E13" s="1"/>
  <c r="M13" s="1"/>
  <c r="M10"/>
  <c r="M10" i="4"/>
  <c r="S10" i="1" s="1"/>
  <c r="C13" i="4"/>
  <c r="M16" i="1"/>
  <c r="C16" i="6" l="1"/>
  <c r="M16"/>
  <c r="E13" i="4"/>
  <c r="C16"/>
  <c r="E16" i="6"/>
  <c r="R10" i="1"/>
  <c r="P16"/>
  <c r="M13" i="4" l="1"/>
  <c r="E16"/>
  <c r="R13" i="1"/>
  <c r="R16" s="1"/>
  <c r="S13" l="1"/>
  <c r="M16" i="4"/>
</calcChain>
</file>

<file path=xl/comments1.xml><?xml version="1.0" encoding="utf-8"?>
<comments xmlns="http://schemas.openxmlformats.org/spreadsheetml/2006/main">
  <authors>
    <author>contabilidad qm</author>
  </authors>
  <commentList>
    <comment ref="AI13" author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FALTA 4 SEMANAS A DESCONTAR</t>
        </r>
      </text>
    </comment>
  </commentList>
</comments>
</file>

<file path=xl/sharedStrings.xml><?xml version="1.0" encoding="utf-8"?>
<sst xmlns="http://schemas.openxmlformats.org/spreadsheetml/2006/main" count="360" uniqueCount="129">
  <si>
    <t>CONTPAQ i</t>
  </si>
  <si>
    <t xml:space="preserve">      NÓMINAS</t>
  </si>
  <si>
    <t>Lista de Raya (forma tabular)</t>
  </si>
  <si>
    <t>Código</t>
  </si>
  <si>
    <t>Empleado</t>
  </si>
  <si>
    <t>*TOTAL* *PERCEPCIONES*</t>
  </si>
  <si>
    <t>Total Gral.</t>
  </si>
  <si>
    <t xml:space="preserve"> </t>
  </si>
  <si>
    <t>IVA</t>
  </si>
  <si>
    <t>TOTAL PERCEPCIONES</t>
  </si>
  <si>
    <t>SUELDO BASE</t>
  </si>
  <si>
    <t>COMISIONES</t>
  </si>
  <si>
    <t>Comision 10%</t>
  </si>
  <si>
    <t>2% S/N</t>
  </si>
  <si>
    <t>SUBTOTAL</t>
  </si>
  <si>
    <t>TOTOAL</t>
  </si>
  <si>
    <t>SUBSIDO ENTREGADO</t>
  </si>
  <si>
    <t>SGV</t>
  </si>
  <si>
    <t>Reyes Garcia Aaron</t>
  </si>
  <si>
    <t>Rodriguez Sanchez Luis Enrique</t>
  </si>
  <si>
    <t>DESCUENTOS ESPECIALES</t>
  </si>
  <si>
    <t>Aguilar Santiago Vilma</t>
  </si>
  <si>
    <t>Carstensen Gonzalez Karla Maria</t>
  </si>
  <si>
    <t>Franco Morales Saul</t>
  </si>
  <si>
    <t>AS16</t>
  </si>
  <si>
    <t>CG06</t>
  </si>
  <si>
    <t>FM27</t>
  </si>
  <si>
    <t>RG08</t>
  </si>
  <si>
    <t>RS10</t>
  </si>
  <si>
    <t>S10-01/2016</t>
  </si>
  <si>
    <t xml:space="preserve">         An</t>
  </si>
  <si>
    <t>Clave</t>
  </si>
  <si>
    <t xml:space="preserve"> Nombre</t>
  </si>
  <si>
    <t>nfonavit  p</t>
  </si>
  <si>
    <t>-----------</t>
  </si>
  <si>
    <t>----------------------</t>
  </si>
  <si>
    <t>DG03</t>
  </si>
  <si>
    <t xml:space="preserve"> DIAZ LIZARRAGA ARMAN</t>
  </si>
  <si>
    <t xml:space="preserve"> REYES GARCIA AARON</t>
  </si>
  <si>
    <t xml:space="preserve"> AGUILAR SANTIAGO VIL</t>
  </si>
  <si>
    <t xml:space="preserve"> CARSTENSEN GONZALEZ</t>
  </si>
  <si>
    <t xml:space="preserve"> FRANCO MORALES SAUL</t>
  </si>
  <si>
    <t>07 CONSULTORES &amp; ASESORES INTEGRALES SC</t>
  </si>
  <si>
    <t>Reg Pat IMSS: 00000000000,E2375841103</t>
  </si>
  <si>
    <t xml:space="preserve">RFC: C&amp;A -050406-NL0 </t>
  </si>
  <si>
    <t>Sueldo</t>
  </si>
  <si>
    <t>Séptimo día</t>
  </si>
  <si>
    <t>Subsidio al Empleo (sp)</t>
  </si>
  <si>
    <t>Ajuste al neto</t>
  </si>
  <si>
    <t>*TOTAL* *DEDUCCIONES*</t>
  </si>
  <si>
    <t>*NETO*</t>
  </si>
  <si>
    <t xml:space="preserve">    Reg. Pat. IMSS:  E2375841103</t>
  </si>
  <si>
    <t xml:space="preserve">  =============</t>
  </si>
  <si>
    <t>Apoyo Sindicato Apoyo 23 c.c.</t>
  </si>
  <si>
    <t>Apoyo Extra</t>
  </si>
  <si>
    <t>07 SINDICATO ASO RALLY</t>
  </si>
  <si>
    <t>Consultores &amp; Asesores Integrales S.C.</t>
  </si>
  <si>
    <t xml:space="preserve">Servicios Prestados a : RALLY CHAMPION SA </t>
  </si>
  <si>
    <t>Area</t>
  </si>
  <si>
    <t>Nombre</t>
  </si>
  <si>
    <t>Suc</t>
  </si>
  <si>
    <t>Puesto</t>
  </si>
  <si>
    <t>FIJO / VARIABLE</t>
  </si>
  <si>
    <t>sub   S/N</t>
  </si>
  <si>
    <t>Sueldo Quincenal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</si>
  <si>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</si>
  <si>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</si>
  <si>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</si>
  <si>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</si>
  <si>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</si>
  <si>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</si>
  <si>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</si>
  <si>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</si>
  <si>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</si>
  <si>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</si>
  <si>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</si>
  <si>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</si>
  <si>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</si>
  <si>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</si>
  <si>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</si>
  <si>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CONSULTORES</t>
  </si>
  <si>
    <t>SINDICATO</t>
  </si>
  <si>
    <t>COMISION</t>
  </si>
  <si>
    <t>Descuentos Especiales</t>
  </si>
  <si>
    <t>AHORRO CTM</t>
  </si>
  <si>
    <t>FONDO DE AHORRO</t>
  </si>
  <si>
    <t>CUOTA SINDICAL</t>
  </si>
  <si>
    <t>PRESTAMO CTM</t>
  </si>
  <si>
    <t>ADMINISTRACION</t>
  </si>
  <si>
    <t>AGUILAR SANTIAGO VILMA</t>
  </si>
  <si>
    <t>GERENTE GENERAL</t>
  </si>
  <si>
    <t>VENTAS</t>
  </si>
  <si>
    <t>CARSTENSEN GONZALEZ KARLA MARIA</t>
  </si>
  <si>
    <t>ASESOR DE VENTAS</t>
  </si>
  <si>
    <t>FRANCO MORALES SAUL</t>
  </si>
  <si>
    <t>SERVICIO</t>
  </si>
  <si>
    <t>REYES GARCIA AARON</t>
  </si>
  <si>
    <t>MECANICO</t>
  </si>
  <si>
    <t>RODRIGUEZ SANCHEZ  LUIS ENRIQUE</t>
  </si>
  <si>
    <t>TOTAL NOMINA</t>
  </si>
  <si>
    <t>INCAPACIDAD</t>
  </si>
  <si>
    <t>NETO A RECIBIR</t>
  </si>
  <si>
    <t>DEVOLUCIÓN CH.</t>
  </si>
  <si>
    <t>Periodo Semana 8</t>
  </si>
  <si>
    <t>17 FEBRERO AL 23 FEBRERO 2016</t>
  </si>
  <si>
    <t>DISPERCION</t>
  </si>
  <si>
    <t>DIFERENCIA</t>
  </si>
  <si>
    <t>Periodo 8 al 8 Semanal del 17/02/2016 al 23/02/2016</t>
  </si>
  <si>
    <t>2762522837</t>
  </si>
  <si>
    <t>1447237162</t>
  </si>
  <si>
    <t>Diaz Lizarraga Armando</t>
  </si>
  <si>
    <t>2921568787</t>
  </si>
  <si>
    <t>2995812941</t>
  </si>
  <si>
    <t>2864161734</t>
  </si>
  <si>
    <t>1433154327</t>
  </si>
  <si>
    <t>RALLY CHAMPION</t>
  </si>
  <si>
    <t>DESGLOSE DE NOMINA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</si>
  <si>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</si>
  <si>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</si>
  <si>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</si>
  <si>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</si>
  <si>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</si>
  <si>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</si>
  <si>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</si>
  <si>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</si>
  <si>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</si>
  <si>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683-001-001</t>
  </si>
  <si>
    <t>PERIODO SEMANA 8</t>
  </si>
  <si>
    <t>17/02/2016 al 23/02/2016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</si>
</sst>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b/>
      <sz val="12"/>
      <color indexed="6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b/>
      <sz val="10"/>
      <name val="Arial"/>
      <family val="2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49" fontId="2" fillId="0" borderId="0" xfId="0" applyNumberFormat="1" applyFont="1" applyAlignment="1">
      <alignment horizontal="centerContinuous"/>
    </xf>
    <xf numFmtId="0" fontId="4" fillId="0" borderId="0" xfId="0" applyFont="1" applyAlignment="1"/>
    <xf numFmtId="0" fontId="3" fillId="0" borderId="0" xfId="0" applyFont="1"/>
    <xf numFmtId="49" fontId="5" fillId="0" borderId="0" xfId="0" applyNumberFormat="1" applyFont="1" applyAlignment="1">
      <alignment horizontal="centerContinuous" vertical="top"/>
    </xf>
    <xf numFmtId="0" fontId="4" fillId="0" borderId="0" xfId="0" applyFont="1" applyAlignment="1">
      <alignment vertical="center"/>
    </xf>
    <xf numFmtId="49" fontId="3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49" fontId="6" fillId="0" borderId="0" xfId="0" applyNumberFormat="1" applyFont="1"/>
    <xf numFmtId="49" fontId="3" fillId="0" borderId="0" xfId="0" applyNumberFormat="1" applyFont="1" applyFill="1"/>
    <xf numFmtId="0" fontId="3" fillId="0" borderId="0" xfId="0" applyFont="1" applyFill="1"/>
    <xf numFmtId="44" fontId="3" fillId="0" borderId="0" xfId="1" applyFont="1" applyFill="1"/>
    <xf numFmtId="0" fontId="7" fillId="0" borderId="0" xfId="0" applyFont="1" applyFill="1"/>
    <xf numFmtId="49" fontId="8" fillId="0" borderId="0" xfId="0" applyNumberFormat="1" applyFont="1" applyFill="1" applyAlignment="1">
      <alignment horizontal="left"/>
    </xf>
    <xf numFmtId="164" fontId="8" fillId="0" borderId="2" xfId="0" applyNumberFormat="1" applyFont="1" applyFill="1" applyBorder="1"/>
    <xf numFmtId="0" fontId="6" fillId="0" borderId="0" xfId="0" applyFont="1" applyFill="1"/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0" fillId="0" borderId="0" xfId="0"/>
    <xf numFmtId="49" fontId="9" fillId="0" borderId="0" xfId="0" applyNumberFormat="1" applyFont="1"/>
    <xf numFmtId="0" fontId="0" fillId="0" borderId="0" xfId="0"/>
    <xf numFmtId="0" fontId="9" fillId="0" borderId="0" xfId="0" applyFont="1"/>
    <xf numFmtId="49" fontId="9" fillId="0" borderId="0" xfId="0" applyNumberFormat="1" applyFont="1"/>
    <xf numFmtId="49" fontId="10" fillId="0" borderId="0" xfId="0" applyNumberFormat="1" applyFont="1" applyAlignment="1">
      <alignment horizontal="centerContinuous"/>
    </xf>
    <xf numFmtId="49" fontId="11" fillId="0" borderId="0" xfId="0" applyNumberFormat="1" applyFont="1" applyAlignment="1">
      <alignment horizontal="centerContinuous" vertical="top"/>
    </xf>
    <xf numFmtId="0" fontId="0" fillId="0" borderId="0" xfId="0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49" fontId="16" fillId="2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49" fontId="18" fillId="0" borderId="0" xfId="0" applyNumberFormat="1" applyFont="1"/>
    <xf numFmtId="164" fontId="9" fillId="0" borderId="0" xfId="0" applyNumberFormat="1" applyFont="1"/>
    <xf numFmtId="164" fontId="19" fillId="0" borderId="0" xfId="0" applyNumberFormat="1" applyFont="1"/>
    <xf numFmtId="49" fontId="9" fillId="0" borderId="0" xfId="0" applyNumberFormat="1" applyFont="1" applyAlignment="1">
      <alignment horizontal="right"/>
    </xf>
    <xf numFmtId="0" fontId="16" fillId="0" borderId="0" xfId="0" applyFont="1"/>
    <xf numFmtId="164" fontId="16" fillId="0" borderId="0" xfId="0" applyNumberFormat="1" applyFont="1"/>
    <xf numFmtId="49" fontId="16" fillId="0" borderId="0" xfId="0" applyNumberFormat="1" applyFont="1" applyAlignment="1">
      <alignment horizontal="left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/>
    <xf numFmtId="0" fontId="15" fillId="0" borderId="0" xfId="0" applyFont="1" applyAlignment="1"/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3" fillId="0" borderId="0" xfId="0" applyNumberFormat="1" applyFont="1" applyFill="1"/>
    <xf numFmtId="0" fontId="4" fillId="0" borderId="0" xfId="0" applyFont="1" applyAlignment="1"/>
    <xf numFmtId="0" fontId="21" fillId="0" borderId="0" xfId="3" applyFont="1" applyFill="1" applyAlignment="1" applyProtection="1">
      <alignment horizontal="left"/>
    </xf>
    <xf numFmtId="0" fontId="21" fillId="0" borderId="0" xfId="3" applyFont="1" applyFill="1" applyAlignment="1" applyProtection="1">
      <alignment horizontal="center"/>
    </xf>
    <xf numFmtId="43" fontId="23" fillId="0" borderId="0" xfId="2" applyFont="1" applyFill="1" applyAlignment="1" applyProtection="1">
      <alignment horizontal="center"/>
    </xf>
    <xf numFmtId="43" fontId="24" fillId="0" borderId="0" xfId="2" applyFont="1" applyFill="1" applyAlignment="1" applyProtection="1">
      <alignment horizontal="center"/>
    </xf>
    <xf numFmtId="0" fontId="23" fillId="0" borderId="0" xfId="0" applyFont="1" applyProtection="1"/>
    <xf numFmtId="0" fontId="25" fillId="0" borderId="0" xfId="3" applyFont="1" applyFill="1" applyAlignment="1" applyProtection="1">
      <alignment horizontal="left"/>
    </xf>
    <xf numFmtId="0" fontId="25" fillId="0" borderId="0" xfId="3" applyFont="1" applyFill="1" applyAlignment="1" applyProtection="1">
      <alignment horizontal="center"/>
    </xf>
    <xf numFmtId="15" fontId="21" fillId="0" borderId="0" xfId="3" applyNumberFormat="1" applyFont="1" applyFill="1" applyAlignment="1" applyProtection="1">
      <alignment horizontal="left"/>
    </xf>
    <xf numFmtId="15" fontId="21" fillId="0" borderId="0" xfId="3" applyNumberFormat="1" applyFont="1" applyFill="1" applyAlignment="1" applyProtection="1">
      <alignment horizontal="center"/>
    </xf>
    <xf numFmtId="0" fontId="24" fillId="0" borderId="0" xfId="0" applyFont="1"/>
    <xf numFmtId="43" fontId="23" fillId="0" borderId="0" xfId="2" applyFont="1"/>
    <xf numFmtId="43" fontId="24" fillId="0" borderId="0" xfId="2" applyFont="1"/>
    <xf numFmtId="43" fontId="23" fillId="0" borderId="0" xfId="2" applyFont="1" applyFill="1"/>
    <xf numFmtId="43" fontId="24" fillId="4" borderId="3" xfId="2" applyFont="1" applyFill="1" applyBorder="1" applyAlignment="1">
      <alignment horizontal="center" wrapText="1"/>
    </xf>
    <xf numFmtId="0" fontId="24" fillId="0" borderId="0" xfId="0" applyFont="1" applyFill="1"/>
    <xf numFmtId="0" fontId="26" fillId="4" borderId="3" xfId="0" applyFont="1" applyFill="1" applyBorder="1"/>
    <xf numFmtId="0" fontId="0" fillId="0" borderId="3" xfId="0" applyBorder="1"/>
    <xf numFmtId="0" fontId="23" fillId="5" borderId="3" xfId="0" applyFont="1" applyFill="1" applyBorder="1"/>
    <xf numFmtId="4" fontId="0" fillId="0" borderId="3" xfId="0" applyNumberFormat="1" applyBorder="1"/>
    <xf numFmtId="43" fontId="23" fillId="0" borderId="3" xfId="2" applyFont="1" applyBorder="1"/>
    <xf numFmtId="43" fontId="23" fillId="5" borderId="3" xfId="2" applyFont="1" applyFill="1" applyBorder="1"/>
    <xf numFmtId="43" fontId="27" fillId="5" borderId="3" xfId="2" applyFont="1" applyFill="1" applyBorder="1"/>
    <xf numFmtId="43" fontId="24" fillId="6" borderId="3" xfId="2" applyFont="1" applyFill="1" applyBorder="1"/>
    <xf numFmtId="43" fontId="23" fillId="7" borderId="3" xfId="2" applyFont="1" applyFill="1" applyBorder="1"/>
    <xf numFmtId="0" fontId="0" fillId="8" borderId="3" xfId="0" applyFill="1" applyBorder="1"/>
    <xf numFmtId="43" fontId="23" fillId="8" borderId="3" xfId="2" applyFont="1" applyFill="1" applyBorder="1" applyAlignment="1">
      <alignment horizontal="center"/>
    </xf>
    <xf numFmtId="0" fontId="23" fillId="0" borderId="3" xfId="0" applyFont="1" applyBorder="1"/>
    <xf numFmtId="43" fontId="23" fillId="0" borderId="3" xfId="2" applyFont="1" applyFill="1" applyBorder="1" applyAlignment="1">
      <alignment horizontal="center"/>
    </xf>
    <xf numFmtId="43" fontId="23" fillId="9" borderId="3" xfId="2" applyFont="1" applyFill="1" applyBorder="1" applyAlignment="1">
      <alignment horizontal="center"/>
    </xf>
    <xf numFmtId="0" fontId="23" fillId="0" borderId="0" xfId="0" applyFont="1" applyFill="1"/>
    <xf numFmtId="43" fontId="22" fillId="0" borderId="3" xfId="2" applyFont="1" applyBorder="1"/>
    <xf numFmtId="2" fontId="0" fillId="8" borderId="3" xfId="0" applyNumberFormat="1" applyFill="1" applyBorder="1"/>
    <xf numFmtId="2" fontId="0" fillId="0" borderId="3" xfId="0" applyNumberFormat="1" applyBorder="1"/>
    <xf numFmtId="0" fontId="24" fillId="0" borderId="3" xfId="0" applyFont="1" applyFill="1" applyBorder="1"/>
    <xf numFmtId="0" fontId="23" fillId="0" borderId="4" xfId="0" applyFont="1" applyFill="1" applyBorder="1"/>
    <xf numFmtId="43" fontId="23" fillId="0" borderId="4" xfId="2" applyFont="1" applyFill="1" applyBorder="1"/>
    <xf numFmtId="43" fontId="24" fillId="0" borderId="3" xfId="2" applyFont="1" applyFill="1" applyBorder="1"/>
    <xf numFmtId="43" fontId="24" fillId="0" borderId="4" xfId="2" applyFont="1" applyFill="1" applyBorder="1"/>
    <xf numFmtId="0" fontId="23" fillId="0" borderId="0" xfId="0" applyFont="1"/>
    <xf numFmtId="0" fontId="24" fillId="0" borderId="5" xfId="0" applyFont="1" applyBorder="1"/>
    <xf numFmtId="43" fontId="24" fillId="0" borderId="5" xfId="2" applyFont="1" applyBorder="1"/>
    <xf numFmtId="43" fontId="23" fillId="0" borderId="3" xfId="2" applyFont="1" applyFill="1" applyBorder="1"/>
    <xf numFmtId="43" fontId="23" fillId="11" borderId="3" xfId="2" applyFont="1" applyFill="1" applyBorder="1" applyAlignment="1">
      <alignment horizontal="center"/>
    </xf>
    <xf numFmtId="43" fontId="3" fillId="0" borderId="0" xfId="0" applyNumberFormat="1" applyFont="1" applyFill="1"/>
    <xf numFmtId="164" fontId="8" fillId="12" borderId="2" xfId="0" applyNumberFormat="1" applyFont="1" applyFill="1" applyBorder="1"/>
    <xf numFmtId="43" fontId="24" fillId="3" borderId="3" xfId="2" applyFont="1" applyFill="1" applyBorder="1" applyAlignment="1">
      <alignment horizontal="center" wrapText="1"/>
    </xf>
    <xf numFmtId="0" fontId="4" fillId="0" borderId="0" xfId="0" applyFont="1" applyProtection="1"/>
    <xf numFmtId="0" fontId="28" fillId="0" borderId="0" xfId="0" applyFont="1"/>
    <xf numFmtId="43" fontId="28" fillId="3" borderId="3" xfId="2" applyFont="1" applyFill="1" applyBorder="1" applyAlignment="1">
      <alignment horizontal="center" vertical="center" wrapText="1"/>
    </xf>
    <xf numFmtId="0" fontId="4" fillId="0" borderId="0" xfId="0" applyFont="1" applyFill="1"/>
    <xf numFmtId="43" fontId="4" fillId="0" borderId="0" xfId="0" applyNumberFormat="1" applyFont="1" applyFill="1"/>
    <xf numFmtId="0" fontId="4" fillId="13" borderId="0" xfId="0" applyFont="1" applyFill="1"/>
    <xf numFmtId="0" fontId="29" fillId="0" borderId="0" xfId="0" applyFont="1"/>
    <xf numFmtId="43" fontId="4" fillId="13" borderId="0" xfId="0" applyNumberFormat="1" applyFont="1" applyFill="1"/>
    <xf numFmtId="43" fontId="28" fillId="0" borderId="5" xfId="2" applyFont="1" applyBorder="1"/>
    <xf numFmtId="43" fontId="28" fillId="0" borderId="0" xfId="2" applyFont="1"/>
    <xf numFmtId="43" fontId="28" fillId="6" borderId="3" xfId="2" applyFont="1" applyFill="1" applyBorder="1"/>
    <xf numFmtId="0" fontId="4" fillId="0" borderId="0" xfId="0" applyFont="1"/>
    <xf numFmtId="44" fontId="6" fillId="0" borderId="0" xfId="0" applyNumberFormat="1" applyFont="1" applyFill="1"/>
    <xf numFmtId="0" fontId="0" fillId="0" borderId="0" xfId="0" applyAlignment="1"/>
    <xf numFmtId="0" fontId="9" fillId="0" borderId="0" xfId="0" applyFont="1" applyAlignment="1"/>
    <xf numFmtId="49" fontId="9" fillId="0" borderId="0" xfId="4" applyNumberFormat="1" applyFont="1"/>
    <xf numFmtId="0" fontId="9" fillId="0" borderId="0" xfId="4" applyFont="1"/>
    <xf numFmtId="0" fontId="26" fillId="0" borderId="0" xfId="0" applyFont="1" applyFill="1"/>
    <xf numFmtId="0" fontId="12" fillId="0" borderId="0" xfId="0" applyFont="1" applyAlignment="1"/>
    <xf numFmtId="43" fontId="28" fillId="3" borderId="8" xfId="2" applyFont="1" applyFill="1" applyBorder="1" applyAlignment="1">
      <alignment horizontal="center" wrapText="1"/>
    </xf>
    <xf numFmtId="43" fontId="28" fillId="3" borderId="9" xfId="2" applyFont="1" applyFill="1" applyBorder="1" applyAlignment="1">
      <alignment horizontal="center" wrapText="1"/>
    </xf>
    <xf numFmtId="0" fontId="28" fillId="10" borderId="10" xfId="0" applyFont="1" applyFill="1" applyBorder="1" applyAlignment="1">
      <alignment horizontal="center"/>
    </xf>
    <xf numFmtId="0" fontId="24" fillId="10" borderId="6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/>
    <xf numFmtId="43" fontId="24" fillId="3" borderId="3" xfId="2" applyFont="1" applyFill="1" applyBorder="1" applyAlignment="1">
      <alignment horizontal="center" wrapText="1"/>
    </xf>
    <xf numFmtId="0" fontId="6" fillId="12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3" fontId="24" fillId="3" borderId="3" xfId="0" applyNumberFormat="1" applyFont="1" applyFill="1" applyBorder="1"/>
    <xf numFmtId="0" fontId="12" fillId="0" borderId="0" xfId="0" applyFont="1" applyAlignment="1">
      <alignment horizontal="center"/>
    </xf>
    <xf numFmtId="0" fontId="9" fillId="0" borderId="0" xfId="0" applyFont="1" applyAlignment="1"/>
    <xf numFmtId="0" fontId="33" fillId="0" borderId="11" xfId="0" applyFont="1" applyBorder="1"/>
    <xf numFmtId="0" fontId="32" fillId="0" borderId="11" xfId="0" applyFont="1" applyBorder="1"/>
    <xf numFmtId="0" fontId="0" fillId="0" borderId="11" xfId="0" applyFont="1" applyBorder="1"/>
    <xf numFmtId="0" fontId="0" fillId="0" borderId="11" xfId="0" applyBorder="1"/>
    <xf numFmtId="14" fontId="33" fillId="0" borderId="11" xfId="0" applyNumberFormat="1" applyFont="1" applyBorder="1"/>
    <xf numFmtId="43" fontId="1" fillId="0" borderId="11" xfId="5" applyFont="1" applyBorder="1"/>
    <xf numFmtId="43" fontId="1" fillId="0" borderId="12" xfId="5" applyFont="1" applyBorder="1"/>
    <xf numFmtId="43" fontId="1" fillId="0" borderId="13" xfId="5" applyFont="1" applyBorder="1"/>
    <xf numFmtId="43" fontId="1" fillId="0" borderId="14" xfId="5" applyFont="1" applyBorder="1"/>
    <xf numFmtId="43" fontId="1" fillId="0" borderId="15" xfId="5" applyFont="1" applyBorder="1"/>
    <xf numFmtId="43" fontId="32" fillId="0" borderId="14" xfId="5" applyFont="1" applyBorder="1"/>
  </cellXfs>
  <cellStyles count="6">
    <cellStyle name="Millares" xfId="2" builtinId="3"/>
    <cellStyle name="Millares 2" xfId="5"/>
    <cellStyle name="Moneda" xfId="1" builtinId="4"/>
    <cellStyle name="Normal" xfId="0" builtinId="0"/>
    <cellStyle name="Normal 4" xfId="4"/>
    <cellStyle name="Normal_Hoja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103"/>
  <sheetViews>
    <sheetView workbookViewId="0">
      <pane xSplit="2" ySplit="9" topLeftCell="N10" activePane="bottomRight" state="frozen"/>
      <selection pane="topRight" activeCell="C1" sqref="C1"/>
      <selection pane="bottomLeft" activeCell="A13" sqref="A13"/>
      <selection pane="bottomRight" activeCell="O13" sqref="O13:O14"/>
    </sheetView>
  </sheetViews>
  <sheetFormatPr baseColWidth="10" defaultRowHeight="15.75"/>
  <cols>
    <col min="1" max="1" width="12.28515625" style="6" customWidth="1"/>
    <col min="2" max="2" width="30.7109375" style="3" customWidth="1"/>
    <col min="3" max="3" width="13" style="3" bestFit="1" customWidth="1"/>
    <col min="4" max="11" width="13" style="3" customWidth="1"/>
    <col min="12" max="12" width="13.5703125" style="3" bestFit="1" customWidth="1"/>
    <col min="13" max="17" width="13" style="3" bestFit="1" customWidth="1"/>
    <col min="18" max="19" width="11.42578125" style="3"/>
    <col min="20" max="20" width="28.7109375" style="88" customWidth="1"/>
    <col min="21" max="21" width="39.140625" style="88" customWidth="1"/>
    <col min="22" max="22" width="8.85546875" style="88" customWidth="1"/>
    <col min="23" max="23" width="31.5703125" style="88" customWidth="1"/>
    <col min="24" max="24" width="13" style="88" customWidth="1"/>
    <col min="25" max="25" width="11.7109375" style="88" customWidth="1"/>
    <col min="26" max="26" width="17.140625" style="88" customWidth="1"/>
    <col min="27" max="27" width="11.7109375" style="88" customWidth="1"/>
    <col min="28" max="29" width="13.85546875" style="60" customWidth="1"/>
    <col min="30" max="32" width="13.5703125" style="60" customWidth="1"/>
    <col min="33" max="33" width="17" style="61" customWidth="1"/>
    <col min="34" max="35" width="13.5703125" style="60" customWidth="1"/>
    <col min="36" max="36" width="13.5703125" style="62" customWidth="1"/>
    <col min="37" max="37" width="19.28515625" style="62" customWidth="1"/>
    <col min="38" max="38" width="16.85546875" style="62" customWidth="1"/>
    <col min="39" max="39" width="16.140625" style="62" customWidth="1"/>
    <col min="40" max="43" width="13.5703125" style="60" customWidth="1"/>
    <col min="44" max="44" width="16.7109375" style="61" customWidth="1"/>
    <col min="45" max="45" width="16.7109375" style="60" customWidth="1"/>
    <col min="46" max="46" width="15.42578125" style="61" customWidth="1"/>
    <col min="47" max="48" width="13.5703125" style="60" customWidth="1"/>
    <col min="49" max="49" width="15.42578125" style="61" customWidth="1"/>
    <col min="50" max="51" width="22.5703125" style="107" customWidth="1"/>
    <col min="52" max="52" width="18" style="107" customWidth="1"/>
    <col min="53" max="55" width="11.42578125" style="88"/>
    <col min="56" max="16384" width="11.42578125" style="3"/>
  </cols>
  <sheetData>
    <row r="1" spans="1:55" ht="18" customHeight="1">
      <c r="A1" s="1" t="s">
        <v>0</v>
      </c>
      <c r="B1" s="123" t="s">
        <v>7</v>
      </c>
      <c r="C1" s="124"/>
      <c r="D1" s="2"/>
      <c r="E1" s="2"/>
      <c r="F1" s="2"/>
      <c r="G1" s="18"/>
      <c r="H1" s="49"/>
      <c r="I1" s="49"/>
      <c r="J1" s="49"/>
      <c r="K1" s="49"/>
      <c r="BA1" s="54"/>
      <c r="BB1" s="54"/>
      <c r="BC1" s="54"/>
    </row>
    <row r="2" spans="1:55" ht="24.95" customHeight="1">
      <c r="A2" s="4" t="s">
        <v>1</v>
      </c>
      <c r="B2" s="40" t="s">
        <v>42</v>
      </c>
      <c r="C2" s="40"/>
      <c r="D2" s="5"/>
      <c r="E2" s="5"/>
      <c r="F2" s="5"/>
      <c r="G2" s="5"/>
      <c r="H2" s="5"/>
      <c r="I2" s="5"/>
      <c r="J2" s="5"/>
      <c r="K2" s="5"/>
      <c r="BA2" s="54"/>
      <c r="BB2" s="54"/>
      <c r="BC2" s="54"/>
    </row>
    <row r="3" spans="1:55">
      <c r="B3" s="42" t="s">
        <v>2</v>
      </c>
      <c r="C3" s="42"/>
      <c r="D3" s="2"/>
      <c r="E3" s="2"/>
      <c r="F3" s="2"/>
      <c r="G3" s="18"/>
      <c r="H3" s="49"/>
      <c r="I3" s="49"/>
      <c r="J3" s="49"/>
      <c r="K3" s="49"/>
      <c r="BA3" s="54"/>
      <c r="BB3" s="54"/>
      <c r="BC3" s="54"/>
    </row>
    <row r="4" spans="1:55">
      <c r="B4" s="119" t="s">
        <v>107</v>
      </c>
      <c r="C4" s="120"/>
      <c r="D4" s="120"/>
      <c r="E4" s="120"/>
      <c r="F4" s="120"/>
      <c r="G4" s="18"/>
      <c r="H4" s="49"/>
      <c r="I4" s="49"/>
      <c r="J4" s="49"/>
      <c r="K4" s="49"/>
      <c r="T4" s="50" t="s">
        <v>56</v>
      </c>
      <c r="U4" s="50"/>
      <c r="V4" s="50"/>
      <c r="W4" s="51"/>
      <c r="X4" s="51"/>
      <c r="Y4" s="51"/>
      <c r="Z4" s="51"/>
      <c r="AA4" s="51"/>
      <c r="AB4" s="52"/>
      <c r="AC4" s="52"/>
      <c r="AD4" s="52"/>
      <c r="AE4" s="52"/>
      <c r="AF4" s="52"/>
      <c r="AG4" s="53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3"/>
      <c r="AS4" s="52"/>
      <c r="AT4" s="53"/>
      <c r="AU4" s="52"/>
      <c r="AV4" s="52"/>
      <c r="AW4" s="53"/>
      <c r="AX4" s="96"/>
      <c r="AY4" s="96"/>
      <c r="AZ4" s="96"/>
      <c r="BA4" s="59"/>
      <c r="BB4" s="59"/>
      <c r="BC4" s="59"/>
    </row>
    <row r="5" spans="1:55">
      <c r="B5" s="27" t="s">
        <v>43</v>
      </c>
      <c r="C5" s="27"/>
      <c r="T5" s="55" t="s">
        <v>57</v>
      </c>
      <c r="U5" s="55"/>
      <c r="V5" s="55"/>
      <c r="W5" s="56"/>
      <c r="X5" s="56"/>
      <c r="Y5" s="56"/>
      <c r="Z5" s="56"/>
      <c r="AA5" s="56"/>
      <c r="AB5" s="52"/>
      <c r="AC5" s="52"/>
      <c r="AD5" s="52"/>
      <c r="AE5" s="52"/>
      <c r="AF5" s="52"/>
      <c r="AG5" s="53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3"/>
      <c r="AS5" s="52"/>
      <c r="AT5" s="53"/>
      <c r="AU5" s="52"/>
      <c r="AV5" s="52"/>
      <c r="AW5" s="53"/>
      <c r="AX5" s="96"/>
      <c r="AY5" s="96"/>
      <c r="AZ5" s="96"/>
      <c r="BA5" s="64"/>
      <c r="BB5" s="64"/>
      <c r="BC5" s="64"/>
    </row>
    <row r="6" spans="1:55">
      <c r="B6" s="27" t="s">
        <v>44</v>
      </c>
      <c r="C6" s="27"/>
      <c r="T6" s="57" t="s">
        <v>103</v>
      </c>
      <c r="U6" s="57"/>
      <c r="V6" s="57"/>
      <c r="W6" s="58"/>
      <c r="X6" s="58"/>
      <c r="Y6" s="58"/>
      <c r="Z6" s="58"/>
      <c r="AA6" s="58"/>
      <c r="AB6" s="52"/>
      <c r="AC6" s="52"/>
      <c r="AD6" s="52"/>
      <c r="AE6" s="52"/>
      <c r="AF6" s="52"/>
      <c r="AG6" s="53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3"/>
      <c r="AS6" s="52"/>
      <c r="AT6" s="53"/>
      <c r="AU6" s="52"/>
      <c r="AV6" s="52"/>
      <c r="AW6" s="53"/>
      <c r="AX6" s="96"/>
      <c r="AY6" s="96"/>
      <c r="AZ6" s="96"/>
      <c r="BA6" s="64"/>
      <c r="BB6" s="64"/>
      <c r="BC6" s="64"/>
    </row>
    <row r="7" spans="1:55">
      <c r="C7" s="3" t="s">
        <v>10</v>
      </c>
      <c r="T7" s="59" t="s">
        <v>104</v>
      </c>
      <c r="U7" s="59"/>
      <c r="V7" s="59"/>
      <c r="W7" s="59"/>
      <c r="X7" s="59"/>
      <c r="Y7" s="59"/>
      <c r="Z7" s="59"/>
      <c r="AA7" s="59"/>
      <c r="AX7" s="97"/>
      <c r="AY7" s="97"/>
      <c r="AZ7" s="97"/>
      <c r="BA7" s="79"/>
      <c r="BB7" s="79"/>
      <c r="BC7" s="79"/>
    </row>
    <row r="8" spans="1:55" s="17" customFormat="1" ht="23.25" customHeight="1" thickBot="1">
      <c r="A8" s="16" t="s">
        <v>3</v>
      </c>
      <c r="B8" s="7" t="s">
        <v>4</v>
      </c>
      <c r="C8" s="7" t="s">
        <v>9</v>
      </c>
      <c r="D8" s="7" t="s">
        <v>16</v>
      </c>
      <c r="E8" s="7" t="s">
        <v>11</v>
      </c>
      <c r="F8" s="7" t="s">
        <v>17</v>
      </c>
      <c r="G8" s="7" t="s">
        <v>20</v>
      </c>
      <c r="H8" s="7" t="s">
        <v>85</v>
      </c>
      <c r="I8" s="7" t="s">
        <v>86</v>
      </c>
      <c r="J8" s="7" t="s">
        <v>72</v>
      </c>
      <c r="K8" s="7" t="s">
        <v>75</v>
      </c>
      <c r="L8" s="7" t="s">
        <v>101</v>
      </c>
      <c r="M8" s="7" t="s">
        <v>12</v>
      </c>
      <c r="N8" s="7" t="s">
        <v>13</v>
      </c>
      <c r="O8" s="7" t="s">
        <v>14</v>
      </c>
      <c r="P8" s="7" t="s">
        <v>8</v>
      </c>
      <c r="Q8" s="7" t="s">
        <v>15</v>
      </c>
      <c r="T8" s="125" t="s">
        <v>58</v>
      </c>
      <c r="U8" s="125" t="s">
        <v>59</v>
      </c>
      <c r="V8" s="125" t="s">
        <v>60</v>
      </c>
      <c r="W8" s="125" t="s">
        <v>61</v>
      </c>
      <c r="X8" s="121" t="s">
        <v>62</v>
      </c>
      <c r="Y8" s="121" t="s">
        <v>63</v>
      </c>
      <c r="Z8" s="95"/>
      <c r="AA8" s="95"/>
      <c r="AB8" s="121" t="s">
        <v>64</v>
      </c>
      <c r="AC8" s="95"/>
      <c r="AD8" s="121" t="s">
        <v>65</v>
      </c>
      <c r="AE8" s="121" t="s">
        <v>66</v>
      </c>
      <c r="AF8" s="121" t="s">
        <v>67</v>
      </c>
      <c r="AG8" s="121" t="s">
        <v>68</v>
      </c>
      <c r="AH8" s="121" t="s">
        <v>69</v>
      </c>
      <c r="AI8" s="95"/>
      <c r="AJ8" s="63"/>
      <c r="AK8" s="63"/>
      <c r="AL8" s="63"/>
      <c r="AM8" s="63"/>
      <c r="AN8" s="121" t="s">
        <v>70</v>
      </c>
      <c r="AO8" s="121" t="s">
        <v>71</v>
      </c>
      <c r="AP8" s="121" t="s">
        <v>72</v>
      </c>
      <c r="AQ8" s="121" t="s">
        <v>73</v>
      </c>
      <c r="AR8" s="121" t="s">
        <v>74</v>
      </c>
      <c r="AS8" s="121" t="s">
        <v>75</v>
      </c>
      <c r="AT8" s="121" t="s">
        <v>76</v>
      </c>
      <c r="AU8" s="121" t="s">
        <v>77</v>
      </c>
      <c r="AV8" s="121" t="s">
        <v>78</v>
      </c>
      <c r="AW8" s="121" t="s">
        <v>79</v>
      </c>
      <c r="AX8" s="115" t="s">
        <v>105</v>
      </c>
      <c r="AY8" s="116"/>
      <c r="AZ8" s="117" t="s">
        <v>106</v>
      </c>
      <c r="BA8" s="79"/>
      <c r="BB8" s="79"/>
      <c r="BC8" s="79"/>
    </row>
    <row r="9" spans="1:55" ht="32.25" thickTop="1">
      <c r="A9" s="8"/>
      <c r="T9" s="125"/>
      <c r="U9" s="125"/>
      <c r="V9" s="125"/>
      <c r="W9" s="125"/>
      <c r="X9" s="121"/>
      <c r="Y9" s="121"/>
      <c r="Z9" s="95" t="s">
        <v>80</v>
      </c>
      <c r="AA9" s="95" t="s">
        <v>81</v>
      </c>
      <c r="AB9" s="121"/>
      <c r="AC9" s="95" t="s">
        <v>82</v>
      </c>
      <c r="AD9" s="121"/>
      <c r="AE9" s="121"/>
      <c r="AF9" s="121"/>
      <c r="AG9" s="121"/>
      <c r="AH9" s="121"/>
      <c r="AI9" s="95" t="s">
        <v>83</v>
      </c>
      <c r="AJ9" s="65" t="s">
        <v>84</v>
      </c>
      <c r="AK9" s="65" t="s">
        <v>85</v>
      </c>
      <c r="AL9" s="65" t="s">
        <v>86</v>
      </c>
      <c r="AM9" s="65" t="s">
        <v>87</v>
      </c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98" t="s">
        <v>80</v>
      </c>
      <c r="AY9" s="98" t="s">
        <v>81</v>
      </c>
      <c r="AZ9" s="117"/>
      <c r="BA9" s="79"/>
      <c r="BB9" s="79"/>
      <c r="BC9" s="79"/>
    </row>
    <row r="10" spans="1:55" s="10" customFormat="1">
      <c r="A10" s="20" t="s">
        <v>24</v>
      </c>
      <c r="B10" s="10" t="s">
        <v>21</v>
      </c>
      <c r="C10" s="11">
        <f>+AB10</f>
        <v>2333.33</v>
      </c>
      <c r="D10" s="11">
        <v>0</v>
      </c>
      <c r="E10" s="11">
        <f>+AC10</f>
        <v>0</v>
      </c>
      <c r="F10" s="11">
        <v>0</v>
      </c>
      <c r="G10" s="11">
        <f>+AI10</f>
        <v>0</v>
      </c>
      <c r="H10" s="11">
        <f>+AK10</f>
        <v>0</v>
      </c>
      <c r="I10" s="11">
        <f>+AL10</f>
        <v>0</v>
      </c>
      <c r="J10" s="11">
        <f>+AP10</f>
        <v>0</v>
      </c>
      <c r="K10" s="11">
        <f>+AS10</f>
        <v>0</v>
      </c>
      <c r="L10" s="11">
        <f>+C10+D10+E10-F10-G10-H10-I10-J10-K10</f>
        <v>2333.33</v>
      </c>
      <c r="M10" s="11">
        <f>+AU10</f>
        <v>233.333</v>
      </c>
      <c r="N10" s="11">
        <f>+'C&amp;A'!E10*0.02</f>
        <v>10.2256</v>
      </c>
      <c r="O10" s="11">
        <f>+C10+E10-G10+M10+N10</f>
        <v>2576.8886000000002</v>
      </c>
      <c r="P10" s="11">
        <f>+O10*0.16</f>
        <v>412.30217600000003</v>
      </c>
      <c r="Q10" s="11">
        <f>+O10+P10</f>
        <v>2989.1907760000004</v>
      </c>
      <c r="R10" s="48">
        <f>+L10-'C&amp;A'!I10-SINDICATO!M10</f>
        <v>0</v>
      </c>
      <c r="S10" s="93">
        <f>+L10-'C&amp;A'!I10-SINDICATO!M10</f>
        <v>0</v>
      </c>
      <c r="T10" s="66" t="s">
        <v>88</v>
      </c>
      <c r="U10" s="66" t="s">
        <v>89</v>
      </c>
      <c r="V10" s="66" t="s">
        <v>24</v>
      </c>
      <c r="W10" s="66" t="s">
        <v>90</v>
      </c>
      <c r="X10" s="67"/>
      <c r="Y10" s="67"/>
      <c r="Z10" s="68">
        <v>2333.33</v>
      </c>
      <c r="AA10" s="68"/>
      <c r="AB10" s="69">
        <f>+Z10+AA10</f>
        <v>2333.33</v>
      </c>
      <c r="AC10" s="69">
        <v>0</v>
      </c>
      <c r="AD10" s="70"/>
      <c r="AE10" s="70"/>
      <c r="AF10" s="71"/>
      <c r="AG10" s="72">
        <f t="shared" ref="AG10:AG14" si="0">SUM(AB10:AE10)-AF10</f>
        <v>2333.33</v>
      </c>
      <c r="AH10" s="73"/>
      <c r="AI10" s="74"/>
      <c r="AJ10" s="74">
        <v>0</v>
      </c>
      <c r="AK10" s="74"/>
      <c r="AL10" s="74"/>
      <c r="AM10" s="74"/>
      <c r="AN10" s="75"/>
      <c r="AO10" s="75"/>
      <c r="AP10" s="66"/>
      <c r="AQ10" s="76"/>
      <c r="AR10" s="72">
        <f>+AG10-SUM(AH10:AQ10)</f>
        <v>2333.33</v>
      </c>
      <c r="AS10" s="77">
        <f t="shared" ref="AS10:AS14" si="1">IF(AG10&gt;4500,AG10*0.1,0)</f>
        <v>0</v>
      </c>
      <c r="AT10" s="72">
        <f t="shared" ref="AT10:AT14" si="2">+AR10-AS10</f>
        <v>2333.33</v>
      </c>
      <c r="AU10" s="78">
        <f t="shared" ref="AU10:AU14" si="3">IF(AG10&lt;4500,AG10*0.1,0)</f>
        <v>233.333</v>
      </c>
      <c r="AV10" s="77">
        <f>Z10*0.02</f>
        <v>46.666600000000003</v>
      </c>
      <c r="AW10" s="72">
        <f t="shared" ref="AW10:AW14" si="4">+AG10+AU10+AV10</f>
        <v>2613.3296</v>
      </c>
      <c r="AX10" s="99"/>
      <c r="AY10" s="99"/>
      <c r="AZ10" s="100"/>
      <c r="BA10" s="79"/>
      <c r="BB10" s="79"/>
      <c r="BC10" s="79"/>
    </row>
    <row r="11" spans="1:55" s="10" customFormat="1">
      <c r="A11" s="20" t="s">
        <v>25</v>
      </c>
      <c r="B11" s="10" t="s">
        <v>22</v>
      </c>
      <c r="C11" s="11">
        <f t="shared" ref="C11:C14" si="5">+AB11</f>
        <v>1400</v>
      </c>
      <c r="D11" s="11">
        <v>0</v>
      </c>
      <c r="E11" s="11">
        <f t="shared" ref="E11:E14" si="6">+AC11</f>
        <v>0</v>
      </c>
      <c r="F11" s="11">
        <v>0</v>
      </c>
      <c r="G11" s="11">
        <f t="shared" ref="G11:G14" si="7">+AI11</f>
        <v>0</v>
      </c>
      <c r="H11" s="11">
        <f t="shared" ref="H11:H14" si="8">+AK11</f>
        <v>0</v>
      </c>
      <c r="I11" s="11">
        <f t="shared" ref="I11:I14" si="9">+AL11</f>
        <v>0</v>
      </c>
      <c r="J11" s="11">
        <f t="shared" ref="J11:J14" si="10">+AP11</f>
        <v>0</v>
      </c>
      <c r="K11" s="11">
        <f t="shared" ref="K11:K14" si="11">+AS11</f>
        <v>0</v>
      </c>
      <c r="L11" s="11">
        <f t="shared" ref="L11:L14" si="12">+C11+D11+E11-F11-G11-H11-I11-J11-K11</f>
        <v>1400</v>
      </c>
      <c r="M11" s="11">
        <f t="shared" ref="M11:M14" si="13">+AU11</f>
        <v>140</v>
      </c>
      <c r="N11" s="11">
        <f>+'C&amp;A'!E11*0.02</f>
        <v>10.2256</v>
      </c>
      <c r="O11" s="11">
        <f t="shared" ref="O11:O14" si="14">+C11+E11-G11+M11+N11</f>
        <v>1550.2256</v>
      </c>
      <c r="P11" s="11">
        <f t="shared" ref="P11:P14" si="15">+O11*0.16</f>
        <v>248.03609600000001</v>
      </c>
      <c r="Q11" s="11">
        <f t="shared" ref="Q11:Q14" si="16">+O11+P11</f>
        <v>1798.261696</v>
      </c>
      <c r="R11" s="48">
        <f>+L11-'C&amp;A'!I11-SINDICATO!M11</f>
        <v>0</v>
      </c>
      <c r="S11" s="93">
        <f>+L11-'C&amp;A'!I11-SINDICATO!M11</f>
        <v>0</v>
      </c>
      <c r="T11" s="66" t="s">
        <v>91</v>
      </c>
      <c r="U11" s="66" t="s">
        <v>92</v>
      </c>
      <c r="V11" s="66" t="s">
        <v>25</v>
      </c>
      <c r="W11" s="66" t="s">
        <v>93</v>
      </c>
      <c r="X11" s="67"/>
      <c r="Y11" s="67"/>
      <c r="Z11" s="68">
        <v>1400</v>
      </c>
      <c r="AA11" s="67"/>
      <c r="AB11" s="69">
        <f>+Z11+AA11</f>
        <v>1400</v>
      </c>
      <c r="AC11" s="69">
        <v>0</v>
      </c>
      <c r="AD11" s="70"/>
      <c r="AE11" s="70"/>
      <c r="AF11" s="71"/>
      <c r="AG11" s="72">
        <f t="shared" si="0"/>
        <v>1400</v>
      </c>
      <c r="AH11" s="73"/>
      <c r="AI11" s="74"/>
      <c r="AJ11" s="74">
        <v>0</v>
      </c>
      <c r="AK11" s="74"/>
      <c r="AL11" s="74"/>
      <c r="AM11" s="74"/>
      <c r="AN11" s="75"/>
      <c r="AO11" s="75"/>
      <c r="AP11" s="66"/>
      <c r="AQ11" s="76"/>
      <c r="AR11" s="72">
        <f t="shared" ref="AR11:AR14" si="17">+AG11-SUM(AH11:AQ11)</f>
        <v>1400</v>
      </c>
      <c r="AS11" s="77">
        <f t="shared" si="1"/>
        <v>0</v>
      </c>
      <c r="AT11" s="72">
        <f t="shared" si="2"/>
        <v>1400</v>
      </c>
      <c r="AU11" s="78">
        <f t="shared" si="3"/>
        <v>140</v>
      </c>
      <c r="AV11" s="77">
        <f t="shared" ref="AV11:AV14" si="18">Z11*0.02</f>
        <v>28</v>
      </c>
      <c r="AW11" s="72">
        <f t="shared" si="4"/>
        <v>1568</v>
      </c>
      <c r="AX11" s="99"/>
      <c r="AY11" s="99"/>
      <c r="AZ11" s="100"/>
      <c r="BA11" s="79"/>
      <c r="BB11" s="79"/>
      <c r="BC11" s="79"/>
    </row>
    <row r="12" spans="1:55" s="10" customFormat="1">
      <c r="A12" s="20" t="s">
        <v>26</v>
      </c>
      <c r="B12" s="10" t="s">
        <v>23</v>
      </c>
      <c r="C12" s="11">
        <f t="shared" si="5"/>
        <v>1400</v>
      </c>
      <c r="D12" s="11">
        <v>0</v>
      </c>
      <c r="E12" s="11">
        <f t="shared" si="6"/>
        <v>0</v>
      </c>
      <c r="F12" s="11">
        <v>0</v>
      </c>
      <c r="G12" s="11">
        <f t="shared" si="7"/>
        <v>58.91</v>
      </c>
      <c r="H12" s="11">
        <f t="shared" si="8"/>
        <v>0</v>
      </c>
      <c r="I12" s="11">
        <f t="shared" si="9"/>
        <v>0</v>
      </c>
      <c r="J12" s="11">
        <f t="shared" si="10"/>
        <v>0</v>
      </c>
      <c r="K12" s="11">
        <f t="shared" si="11"/>
        <v>0</v>
      </c>
      <c r="L12" s="11">
        <f t="shared" si="12"/>
        <v>1341.09</v>
      </c>
      <c r="M12" s="11">
        <f t="shared" si="13"/>
        <v>140</v>
      </c>
      <c r="N12" s="11">
        <f>+'C&amp;A'!E12*0.02</f>
        <v>10.2256</v>
      </c>
      <c r="O12" s="11">
        <f t="shared" si="14"/>
        <v>1491.3155999999999</v>
      </c>
      <c r="P12" s="11">
        <f t="shared" si="15"/>
        <v>238.61049599999998</v>
      </c>
      <c r="Q12" s="11">
        <f t="shared" si="16"/>
        <v>1729.9260959999999</v>
      </c>
      <c r="R12" s="48">
        <f>+L12-'C&amp;A'!I12-SINDICATO!M12</f>
        <v>0</v>
      </c>
      <c r="S12" s="93">
        <f>+L12-'C&amp;A'!I12-SINDICATO!M12</f>
        <v>0</v>
      </c>
      <c r="T12" s="66" t="s">
        <v>91</v>
      </c>
      <c r="U12" s="66" t="s">
        <v>94</v>
      </c>
      <c r="V12" s="66" t="s">
        <v>26</v>
      </c>
      <c r="W12" s="66" t="s">
        <v>93</v>
      </c>
      <c r="X12" s="67"/>
      <c r="Y12" s="67"/>
      <c r="Z12" s="80">
        <v>1400</v>
      </c>
      <c r="AA12" s="67"/>
      <c r="AB12" s="69">
        <f>+Z12+AA12</f>
        <v>1400</v>
      </c>
      <c r="AC12" s="69">
        <v>0</v>
      </c>
      <c r="AD12" s="70"/>
      <c r="AE12" s="70"/>
      <c r="AF12" s="71"/>
      <c r="AG12" s="72">
        <f t="shared" si="0"/>
        <v>1400</v>
      </c>
      <c r="AH12" s="73"/>
      <c r="AI12" s="74">
        <v>58.91</v>
      </c>
      <c r="AJ12" s="74">
        <v>0</v>
      </c>
      <c r="AK12" s="74"/>
      <c r="AL12" s="74"/>
      <c r="AM12" s="74"/>
      <c r="AN12" s="75"/>
      <c r="AO12" s="75"/>
      <c r="AP12" s="66"/>
      <c r="AQ12" s="76"/>
      <c r="AR12" s="72">
        <f t="shared" si="17"/>
        <v>1341.09</v>
      </c>
      <c r="AS12" s="77">
        <f t="shared" si="1"/>
        <v>0</v>
      </c>
      <c r="AT12" s="72">
        <f t="shared" si="2"/>
        <v>1341.09</v>
      </c>
      <c r="AU12" s="78">
        <f t="shared" si="3"/>
        <v>140</v>
      </c>
      <c r="AV12" s="77">
        <f t="shared" si="18"/>
        <v>28</v>
      </c>
      <c r="AW12" s="72">
        <f t="shared" si="4"/>
        <v>1568</v>
      </c>
      <c r="AX12" s="99"/>
      <c r="AY12" s="99"/>
      <c r="AZ12" s="100"/>
      <c r="BA12" s="79"/>
      <c r="BB12" s="79"/>
      <c r="BC12" s="79"/>
    </row>
    <row r="13" spans="1:55" s="10" customFormat="1">
      <c r="A13" s="20" t="s">
        <v>27</v>
      </c>
      <c r="B13" s="10" t="s">
        <v>18</v>
      </c>
      <c r="C13" s="11">
        <f t="shared" si="5"/>
        <v>590.45000000000005</v>
      </c>
      <c r="D13" s="11">
        <v>0</v>
      </c>
      <c r="E13" s="11">
        <f t="shared" si="6"/>
        <v>4312.45</v>
      </c>
      <c r="F13" s="11">
        <v>0</v>
      </c>
      <c r="G13" s="11">
        <f t="shared" si="7"/>
        <v>341.33</v>
      </c>
      <c r="H13" s="11">
        <f t="shared" si="8"/>
        <v>240.24209999999999</v>
      </c>
      <c r="I13" s="11">
        <f t="shared" si="9"/>
        <v>4.9028999999999998</v>
      </c>
      <c r="J13" s="11">
        <f t="shared" si="10"/>
        <v>296.2</v>
      </c>
      <c r="K13" s="11">
        <f t="shared" si="11"/>
        <v>490.28999999999996</v>
      </c>
      <c r="L13" s="11">
        <f t="shared" si="12"/>
        <v>3529.9349999999995</v>
      </c>
      <c r="M13" s="11">
        <f t="shared" si="13"/>
        <v>0</v>
      </c>
      <c r="N13" s="11">
        <f>+'C&amp;A'!E13*0.02</f>
        <v>10.2256</v>
      </c>
      <c r="O13" s="11">
        <f t="shared" si="14"/>
        <v>4571.7955999999995</v>
      </c>
      <c r="P13" s="11">
        <f t="shared" si="15"/>
        <v>731.4872959999999</v>
      </c>
      <c r="Q13" s="11">
        <f t="shared" si="16"/>
        <v>5303.2828959999997</v>
      </c>
      <c r="R13" s="48">
        <f>+L13-'C&amp;A'!I13-SINDICATO!M13</f>
        <v>0</v>
      </c>
      <c r="S13" s="93">
        <f>+L13-'C&amp;A'!I13-SINDICATO!M13</f>
        <v>0</v>
      </c>
      <c r="T13" s="66" t="s">
        <v>95</v>
      </c>
      <c r="U13" s="66" t="s">
        <v>96</v>
      </c>
      <c r="V13" s="66" t="s">
        <v>27</v>
      </c>
      <c r="W13" s="66" t="s">
        <v>97</v>
      </c>
      <c r="X13" s="67"/>
      <c r="Y13" s="67"/>
      <c r="Z13" s="66">
        <v>590.45000000000005</v>
      </c>
      <c r="AA13" s="67"/>
      <c r="AB13" s="69">
        <f>+Z13+AA13</f>
        <v>590.45000000000005</v>
      </c>
      <c r="AC13" s="69">
        <v>4312.45</v>
      </c>
      <c r="AD13" s="70"/>
      <c r="AE13" s="70"/>
      <c r="AF13" s="71"/>
      <c r="AG13" s="72">
        <f t="shared" si="0"/>
        <v>4902.8999999999996</v>
      </c>
      <c r="AH13" s="73"/>
      <c r="AI13" s="81">
        <v>341.33</v>
      </c>
      <c r="AJ13" s="74">
        <v>0</v>
      </c>
      <c r="AK13" s="81">
        <f>+AG13*4.9%</f>
        <v>240.24209999999999</v>
      </c>
      <c r="AL13" s="81">
        <f>+AG13*0.1%</f>
        <v>4.9028999999999998</v>
      </c>
      <c r="AM13" s="74"/>
      <c r="AN13" s="75"/>
      <c r="AO13" s="75"/>
      <c r="AP13" s="82">
        <v>296.2</v>
      </c>
      <c r="AQ13" s="76"/>
      <c r="AR13" s="72">
        <f t="shared" si="17"/>
        <v>4020.2249999999995</v>
      </c>
      <c r="AS13" s="77">
        <f t="shared" si="1"/>
        <v>490.28999999999996</v>
      </c>
      <c r="AT13" s="72">
        <f t="shared" si="2"/>
        <v>3529.9349999999995</v>
      </c>
      <c r="AU13" s="78">
        <f t="shared" si="3"/>
        <v>0</v>
      </c>
      <c r="AV13" s="77">
        <f t="shared" si="18"/>
        <v>11.809000000000001</v>
      </c>
      <c r="AW13" s="72">
        <f t="shared" si="4"/>
        <v>4914.7089999999998</v>
      </c>
      <c r="AX13" s="99"/>
      <c r="AY13" s="99"/>
      <c r="AZ13" s="100"/>
      <c r="BA13" s="88"/>
      <c r="BB13" s="88"/>
      <c r="BC13" s="88"/>
    </row>
    <row r="14" spans="1:55" s="10" customFormat="1">
      <c r="A14" s="20" t="s">
        <v>28</v>
      </c>
      <c r="B14" s="10" t="s">
        <v>19</v>
      </c>
      <c r="C14" s="11">
        <f t="shared" si="5"/>
        <v>511.28</v>
      </c>
      <c r="D14" s="11"/>
      <c r="E14" s="11">
        <f t="shared" si="6"/>
        <v>1811.39</v>
      </c>
      <c r="F14" s="11">
        <v>0</v>
      </c>
      <c r="G14" s="11">
        <f t="shared" si="7"/>
        <v>0</v>
      </c>
      <c r="H14" s="11">
        <f t="shared" si="8"/>
        <v>113.81083000000001</v>
      </c>
      <c r="I14" s="11">
        <f t="shared" si="9"/>
        <v>2.32267</v>
      </c>
      <c r="J14" s="11">
        <f t="shared" si="10"/>
        <v>0</v>
      </c>
      <c r="K14" s="11">
        <f t="shared" si="11"/>
        <v>0</v>
      </c>
      <c r="L14" s="11">
        <f t="shared" si="12"/>
        <v>2206.5365000000002</v>
      </c>
      <c r="M14" s="11">
        <f t="shared" si="13"/>
        <v>232.26700000000002</v>
      </c>
      <c r="N14" s="11">
        <f>+'C&amp;A'!E14*0.02</f>
        <v>10.2256</v>
      </c>
      <c r="O14" s="11">
        <f t="shared" si="14"/>
        <v>2565.1626000000001</v>
      </c>
      <c r="P14" s="11">
        <f t="shared" si="15"/>
        <v>410.426016</v>
      </c>
      <c r="Q14" s="11">
        <f t="shared" si="16"/>
        <v>2975.588616</v>
      </c>
      <c r="R14" s="48">
        <f>+L14-'C&amp;A'!I14-SINDICATO!M14</f>
        <v>0</v>
      </c>
      <c r="S14" s="93">
        <f>+L14-'C&amp;A'!I14-SINDICATO!M14</f>
        <v>0</v>
      </c>
      <c r="T14" s="66" t="s">
        <v>95</v>
      </c>
      <c r="U14" s="66" t="s">
        <v>98</v>
      </c>
      <c r="V14" s="66" t="s">
        <v>28</v>
      </c>
      <c r="W14" s="66" t="s">
        <v>97</v>
      </c>
      <c r="X14" s="76"/>
      <c r="Y14" s="76"/>
      <c r="Z14" s="68">
        <v>511.28</v>
      </c>
      <c r="AA14" s="68"/>
      <c r="AB14" s="69">
        <f t="shared" ref="AB14" si="19">+Z14+AA14</f>
        <v>511.28</v>
      </c>
      <c r="AC14" s="69">
        <v>1811.39</v>
      </c>
      <c r="AD14" s="69"/>
      <c r="AE14" s="69"/>
      <c r="AF14" s="71"/>
      <c r="AG14" s="72">
        <f t="shared" si="0"/>
        <v>2322.67</v>
      </c>
      <c r="AH14" s="73"/>
      <c r="AI14" s="81"/>
      <c r="AJ14" s="74">
        <v>0</v>
      </c>
      <c r="AK14" s="81">
        <f>+AG14*4.9%</f>
        <v>113.81083000000001</v>
      </c>
      <c r="AL14" s="81">
        <f>+AG14*0.1%</f>
        <v>2.32267</v>
      </c>
      <c r="AM14" s="74"/>
      <c r="AN14" s="75"/>
      <c r="AO14" s="75"/>
      <c r="AP14" s="66"/>
      <c r="AQ14" s="76"/>
      <c r="AR14" s="72">
        <f t="shared" si="17"/>
        <v>2206.5365000000002</v>
      </c>
      <c r="AS14" s="77">
        <f t="shared" si="1"/>
        <v>0</v>
      </c>
      <c r="AT14" s="72">
        <f t="shared" si="2"/>
        <v>2206.5365000000002</v>
      </c>
      <c r="AU14" s="78">
        <f t="shared" si="3"/>
        <v>232.26700000000002</v>
      </c>
      <c r="AV14" s="77">
        <f t="shared" si="18"/>
        <v>10.2256</v>
      </c>
      <c r="AW14" s="72">
        <f t="shared" si="4"/>
        <v>2565.1626000000001</v>
      </c>
      <c r="AX14" s="99"/>
      <c r="AY14" s="99"/>
      <c r="AZ14" s="100"/>
      <c r="BA14" s="88"/>
      <c r="BB14" s="88"/>
      <c r="BC14" s="88"/>
    </row>
    <row r="15" spans="1:55" s="10" customFormat="1">
      <c r="A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T15" s="83"/>
      <c r="U15" s="84"/>
      <c r="V15" s="84"/>
      <c r="W15" s="84"/>
      <c r="X15" s="84"/>
      <c r="Y15" s="84"/>
      <c r="Z15" s="84"/>
      <c r="AA15" s="84"/>
      <c r="AB15" s="85"/>
      <c r="AC15" s="85"/>
      <c r="AD15" s="85"/>
      <c r="AE15" s="85"/>
      <c r="AF15" s="85"/>
      <c r="AG15" s="86"/>
      <c r="AH15" s="85"/>
      <c r="AI15" s="85"/>
      <c r="AJ15" s="85"/>
      <c r="AK15" s="85"/>
      <c r="AL15" s="85"/>
      <c r="AM15" s="85"/>
      <c r="AN15" s="77"/>
      <c r="AO15" s="77"/>
      <c r="AP15" s="77"/>
      <c r="AQ15" s="77"/>
      <c r="AR15" s="87"/>
      <c r="AS15" s="77"/>
      <c r="AT15" s="86"/>
      <c r="AU15" s="77"/>
      <c r="AV15" s="77"/>
      <c r="AW15" s="86"/>
      <c r="AX15" s="99"/>
      <c r="AY15" s="99"/>
      <c r="AZ15" s="100"/>
      <c r="BA15" s="88"/>
      <c r="BB15" s="88"/>
      <c r="BC15" s="88"/>
    </row>
    <row r="16" spans="1:55" s="10" customFormat="1" ht="16.5" thickBot="1">
      <c r="A16" s="13" t="s">
        <v>6</v>
      </c>
      <c r="B16" s="12" t="s">
        <v>7</v>
      </c>
      <c r="C16" s="14">
        <f>SUM(C10:C15)</f>
        <v>6235.0599999999995</v>
      </c>
      <c r="D16" s="14">
        <f t="shared" ref="D16:P16" si="20">SUM(D10:D15)</f>
        <v>0</v>
      </c>
      <c r="E16" s="14">
        <f t="shared" si="20"/>
        <v>6123.84</v>
      </c>
      <c r="F16" s="14">
        <f t="shared" si="20"/>
        <v>0</v>
      </c>
      <c r="G16" s="14">
        <f>SUM(G10:G15)</f>
        <v>400.24</v>
      </c>
      <c r="H16" s="94">
        <f t="shared" si="20"/>
        <v>354.05293</v>
      </c>
      <c r="I16" s="94">
        <f t="shared" si="20"/>
        <v>7.2255699999999994</v>
      </c>
      <c r="J16" s="94">
        <f t="shared" si="20"/>
        <v>296.2</v>
      </c>
      <c r="K16" s="14">
        <f t="shared" si="20"/>
        <v>490.28999999999996</v>
      </c>
      <c r="L16" s="14">
        <f t="shared" si="20"/>
        <v>10810.8915</v>
      </c>
      <c r="M16" s="14">
        <f t="shared" si="20"/>
        <v>745.6</v>
      </c>
      <c r="N16" s="14">
        <f t="shared" si="20"/>
        <v>51.128</v>
      </c>
      <c r="O16" s="14">
        <f>SUM(O10:O15)</f>
        <v>12755.387999999999</v>
      </c>
      <c r="P16" s="14">
        <f t="shared" si="20"/>
        <v>2040.8620799999999</v>
      </c>
      <c r="Q16" s="14">
        <f>SUM(Q10:Q15)</f>
        <v>14796.250080000002</v>
      </c>
      <c r="R16" s="48">
        <f>SUM(R10:R14)</f>
        <v>0</v>
      </c>
      <c r="S16" s="93"/>
      <c r="T16" s="88"/>
      <c r="U16" s="89" t="s">
        <v>99</v>
      </c>
      <c r="V16" s="89"/>
      <c r="W16" s="89"/>
      <c r="X16" s="89"/>
      <c r="Y16" s="89"/>
      <c r="Z16" s="89"/>
      <c r="AA16" s="89"/>
      <c r="AB16" s="90">
        <f t="shared" ref="AB16:AR16" si="21">SUM(AB10:AB14)</f>
        <v>6235.0599999999995</v>
      </c>
      <c r="AC16" s="90">
        <f t="shared" si="21"/>
        <v>6123.84</v>
      </c>
      <c r="AD16" s="90">
        <f t="shared" si="21"/>
        <v>0</v>
      </c>
      <c r="AE16" s="90">
        <f t="shared" si="21"/>
        <v>0</v>
      </c>
      <c r="AF16" s="90">
        <f t="shared" si="21"/>
        <v>0</v>
      </c>
      <c r="AG16" s="90">
        <f t="shared" si="21"/>
        <v>12358.9</v>
      </c>
      <c r="AH16" s="90">
        <f t="shared" si="21"/>
        <v>0</v>
      </c>
      <c r="AI16" s="90">
        <f t="shared" si="21"/>
        <v>400.24</v>
      </c>
      <c r="AJ16" s="90">
        <f t="shared" si="21"/>
        <v>0</v>
      </c>
      <c r="AK16" s="90">
        <f t="shared" si="21"/>
        <v>354.05293</v>
      </c>
      <c r="AL16" s="90">
        <f t="shared" si="21"/>
        <v>7.2255699999999994</v>
      </c>
      <c r="AM16" s="90">
        <f t="shared" si="21"/>
        <v>0</v>
      </c>
      <c r="AN16" s="90">
        <f t="shared" si="21"/>
        <v>0</v>
      </c>
      <c r="AO16" s="90">
        <f t="shared" si="21"/>
        <v>0</v>
      </c>
      <c r="AP16" s="90">
        <f t="shared" si="21"/>
        <v>296.2</v>
      </c>
      <c r="AQ16" s="90">
        <f t="shared" si="21"/>
        <v>0</v>
      </c>
      <c r="AR16" s="90">
        <f t="shared" si="21"/>
        <v>11301.181500000001</v>
      </c>
      <c r="AS16" s="90">
        <f>SUBTOTAL(9,AS8:AS15)</f>
        <v>490.28999999999996</v>
      </c>
      <c r="AT16" s="90">
        <f>SUM(AT10:AT14)</f>
        <v>10810.8915</v>
      </c>
      <c r="AU16" s="90">
        <f>SUM(AU10:AU14)</f>
        <v>745.6</v>
      </c>
      <c r="AV16" s="90">
        <f>SUM(AV10:AV14)</f>
        <v>124.7012</v>
      </c>
      <c r="AW16" s="90">
        <f>SUBTOTAL(9,AW8:AW15)</f>
        <v>13229.2012</v>
      </c>
      <c r="AX16" s="101"/>
      <c r="AY16" s="101"/>
      <c r="AZ16" s="100"/>
      <c r="BA16" s="88"/>
      <c r="BB16" s="88"/>
      <c r="BC16" s="88"/>
    </row>
    <row r="17" spans="1:55" s="10" customFormat="1" ht="16.5" thickTop="1">
      <c r="A17" s="9"/>
      <c r="H17" s="122" t="s">
        <v>102</v>
      </c>
      <c r="I17" s="122"/>
      <c r="J17" s="122"/>
      <c r="L17" s="93"/>
      <c r="T17" s="88"/>
      <c r="U17" s="88"/>
      <c r="V17" s="88"/>
      <c r="W17" s="88"/>
      <c r="X17" s="88"/>
      <c r="Y17" s="88"/>
      <c r="Z17" s="88"/>
      <c r="AA17" s="88"/>
      <c r="AB17" s="60"/>
      <c r="AC17" s="60"/>
      <c r="AD17" s="60"/>
      <c r="AE17" s="60"/>
      <c r="AF17" s="60"/>
      <c r="AG17" s="61"/>
      <c r="AH17" s="60"/>
      <c r="AI17" s="60"/>
      <c r="AJ17" s="62"/>
      <c r="AK17" s="62"/>
      <c r="AL17" s="62"/>
      <c r="AM17" s="62"/>
      <c r="AN17" s="60"/>
      <c r="AO17" s="60"/>
      <c r="AP17" s="60"/>
      <c r="AQ17" s="60"/>
      <c r="AR17" s="61"/>
      <c r="AS17" s="60"/>
      <c r="AT17" s="61"/>
      <c r="AU17" s="60"/>
      <c r="AV17" s="60"/>
      <c r="AW17" s="61"/>
      <c r="AX17" s="99"/>
      <c r="AY17" s="99"/>
      <c r="AZ17" s="100"/>
      <c r="BA17" s="88"/>
      <c r="BB17" s="88"/>
      <c r="BC17" s="88"/>
    </row>
    <row r="18" spans="1:55" s="10" customFormat="1">
      <c r="A18" s="9"/>
      <c r="C18" s="10" t="s">
        <v>7</v>
      </c>
      <c r="L18" s="93"/>
      <c r="M18" s="10" t="s">
        <v>7</v>
      </c>
      <c r="N18" s="10" t="s">
        <v>7</v>
      </c>
      <c r="O18" s="93"/>
      <c r="P18" s="10" t="s">
        <v>7</v>
      </c>
      <c r="Q18" s="10" t="s">
        <v>7</v>
      </c>
      <c r="S18" s="93"/>
      <c r="T18" s="118" t="s">
        <v>100</v>
      </c>
      <c r="U18" s="118"/>
      <c r="V18" s="88"/>
      <c r="W18" s="88"/>
      <c r="X18" s="88"/>
      <c r="Y18" s="88"/>
      <c r="Z18" s="88"/>
      <c r="AA18" s="88"/>
      <c r="AB18" s="60"/>
      <c r="AC18" s="60"/>
      <c r="AD18" s="60"/>
      <c r="AE18" s="60"/>
      <c r="AF18" s="60"/>
      <c r="AG18" s="61"/>
      <c r="AH18" s="60"/>
      <c r="AI18" s="60"/>
      <c r="AJ18" s="62"/>
      <c r="AK18" s="62"/>
      <c r="AL18" s="62"/>
      <c r="AM18" s="62"/>
      <c r="AN18" s="60"/>
      <c r="AO18" s="60"/>
      <c r="AP18" s="60"/>
      <c r="AQ18" s="60"/>
      <c r="AR18" s="61"/>
      <c r="AS18" s="60">
        <f>+AS16-AS17</f>
        <v>490.28999999999996</v>
      </c>
      <c r="AT18" s="61"/>
      <c r="AU18" s="60"/>
      <c r="AV18" s="60"/>
      <c r="AW18" s="61"/>
      <c r="AX18" s="99"/>
      <c r="AY18" s="99"/>
      <c r="AZ18" s="100"/>
      <c r="BA18" s="88"/>
      <c r="BB18" s="88"/>
      <c r="BC18" s="88"/>
    </row>
    <row r="19" spans="1:55" s="10" customFormat="1">
      <c r="A19" s="9" t="s">
        <v>7</v>
      </c>
      <c r="B19" s="10" t="s">
        <v>7</v>
      </c>
      <c r="C19" s="15"/>
      <c r="D19" s="15"/>
      <c r="E19" s="15"/>
      <c r="F19" s="108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T19" s="83"/>
      <c r="U19" s="76"/>
      <c r="V19" s="67"/>
      <c r="W19" s="76"/>
      <c r="X19" s="76"/>
      <c r="Y19" s="76"/>
      <c r="Z19" s="76"/>
      <c r="AA19" s="76"/>
      <c r="AB19" s="69"/>
      <c r="AC19" s="69"/>
      <c r="AD19" s="69"/>
      <c r="AE19" s="69"/>
      <c r="AF19" s="69"/>
      <c r="AG19" s="72">
        <f>SUM(AB19:AF19)</f>
        <v>0</v>
      </c>
      <c r="AH19" s="73"/>
      <c r="AI19" s="73"/>
      <c r="AJ19" s="91"/>
      <c r="AK19" s="91"/>
      <c r="AL19" s="91"/>
      <c r="AM19" s="91"/>
      <c r="AN19" s="92"/>
      <c r="AO19" s="92"/>
      <c r="AP19" s="92"/>
      <c r="AQ19" s="92"/>
      <c r="AR19" s="72">
        <f>+AG19-AH19</f>
        <v>0</v>
      </c>
      <c r="AS19" s="77">
        <f>+AR19*0.05</f>
        <v>0</v>
      </c>
      <c r="AT19" s="72">
        <f>+AR19-AN19-AQ19</f>
        <v>0</v>
      </c>
      <c r="AU19" s="78">
        <f>IF(AR19&lt;3000,AR19*0.1,0)</f>
        <v>0</v>
      </c>
      <c r="AV19" s="77">
        <v>0</v>
      </c>
      <c r="AW19" s="72">
        <f>+AR19+AU19+AV19</f>
        <v>0</v>
      </c>
      <c r="AX19" s="99"/>
      <c r="AY19" s="99"/>
      <c r="AZ19" s="100"/>
      <c r="BA19" s="88"/>
      <c r="BB19" s="88"/>
      <c r="BC19" s="88"/>
    </row>
    <row r="20" spans="1:55" s="10" customFormat="1">
      <c r="A20" s="9"/>
      <c r="F20" s="108"/>
      <c r="T20" s="83"/>
      <c r="U20" s="67"/>
      <c r="V20" s="67"/>
      <c r="W20" s="67"/>
      <c r="X20" s="67"/>
      <c r="Y20" s="67"/>
      <c r="Z20" s="67"/>
      <c r="AA20" s="67"/>
      <c r="AB20" s="70"/>
      <c r="AC20" s="70"/>
      <c r="AD20" s="70"/>
      <c r="AE20" s="70"/>
      <c r="AF20" s="70"/>
      <c r="AG20" s="72">
        <f>SUM(AB20:AF20)</f>
        <v>0</v>
      </c>
      <c r="AH20" s="73"/>
      <c r="AI20" s="73"/>
      <c r="AJ20" s="91"/>
      <c r="AK20" s="91"/>
      <c r="AL20" s="91"/>
      <c r="AM20" s="91"/>
      <c r="AN20" s="92"/>
      <c r="AO20" s="92"/>
      <c r="AP20" s="92"/>
      <c r="AQ20" s="92"/>
      <c r="AR20" s="72">
        <f>+AG20-AH20</f>
        <v>0</v>
      </c>
      <c r="AS20" s="77">
        <f>+AR20*0.05</f>
        <v>0</v>
      </c>
      <c r="AT20" s="72">
        <f>+AR20-AN20-AQ20</f>
        <v>0</v>
      </c>
      <c r="AU20" s="78">
        <f>IF(AR20&lt;3000,AR20*0.1,0)</f>
        <v>0</v>
      </c>
      <c r="AV20" s="77">
        <v>0</v>
      </c>
      <c r="AW20" s="72">
        <f>+AR20+AU20+AV20</f>
        <v>0</v>
      </c>
      <c r="AX20" s="99"/>
      <c r="AY20" s="99"/>
      <c r="AZ20" s="100">
        <f t="shared" ref="AZ20:AZ39" si="22">+AX20+AY20-AS20</f>
        <v>0</v>
      </c>
      <c r="BA20" s="88"/>
      <c r="BB20" s="88"/>
      <c r="BC20" s="88"/>
    </row>
    <row r="21" spans="1:55" s="10" customFormat="1">
      <c r="A21" s="9"/>
      <c r="F21" s="108"/>
      <c r="T21" s="88"/>
      <c r="U21" s="88"/>
      <c r="V21" s="88"/>
      <c r="W21" s="88"/>
      <c r="X21" s="88"/>
      <c r="Y21" s="88"/>
      <c r="Z21" s="88"/>
      <c r="AA21" s="88"/>
      <c r="AB21" s="60"/>
      <c r="AC21" s="60"/>
      <c r="AD21" s="60"/>
      <c r="AE21" s="60"/>
      <c r="AF21" s="60"/>
      <c r="AG21" s="61"/>
      <c r="AH21" s="60"/>
      <c r="AI21" s="60"/>
      <c r="AJ21" s="62"/>
      <c r="AK21" s="62"/>
      <c r="AL21" s="62"/>
      <c r="AM21" s="62"/>
      <c r="AN21" s="60"/>
      <c r="AO21" s="60"/>
      <c r="AP21" s="60"/>
      <c r="AQ21" s="60"/>
      <c r="AR21" s="61"/>
      <c r="AS21" s="60"/>
      <c r="AT21" s="61"/>
      <c r="AU21" s="60"/>
      <c r="AV21" s="60"/>
      <c r="AW21" s="61">
        <f>SUM(AW19:AW20)</f>
        <v>0</v>
      </c>
      <c r="AX21" s="99"/>
      <c r="AY21" s="99"/>
      <c r="AZ21" s="100">
        <f t="shared" si="22"/>
        <v>0</v>
      </c>
      <c r="BA21" s="88"/>
      <c r="BB21" s="88"/>
      <c r="BC21" s="88"/>
    </row>
    <row r="22" spans="1:55" s="10" customFormat="1">
      <c r="A22" s="9"/>
      <c r="F22" s="108"/>
      <c r="T22" s="88"/>
      <c r="U22" s="102"/>
      <c r="V22" s="102"/>
      <c r="W22" s="88"/>
      <c r="X22" s="88"/>
      <c r="Y22" s="88"/>
      <c r="Z22" s="88"/>
      <c r="AA22" s="88"/>
      <c r="AB22" s="60"/>
      <c r="AC22" s="60"/>
      <c r="AD22" s="60"/>
      <c r="AE22" s="60"/>
      <c r="AF22" s="60"/>
      <c r="AG22" s="61"/>
      <c r="AH22" s="60"/>
      <c r="AI22" s="60"/>
      <c r="AJ22" s="62"/>
      <c r="AK22" s="62"/>
      <c r="AL22" s="62"/>
      <c r="AM22" s="62"/>
      <c r="AN22" s="60"/>
      <c r="AO22" s="60"/>
      <c r="AP22" s="60"/>
      <c r="AQ22" s="60"/>
      <c r="AR22" s="61"/>
      <c r="AS22" s="60"/>
      <c r="AT22" s="61"/>
      <c r="AU22" s="60"/>
      <c r="AV22" s="60"/>
      <c r="AW22" s="61">
        <f>+AW21*0.16</f>
        <v>0</v>
      </c>
      <c r="AX22" s="99"/>
      <c r="AY22" s="99"/>
      <c r="AZ22" s="100">
        <f t="shared" si="22"/>
        <v>0</v>
      </c>
      <c r="BA22" s="88"/>
      <c r="BB22" s="88"/>
      <c r="BC22" s="88"/>
    </row>
    <row r="23" spans="1:55" s="10" customFormat="1">
      <c r="A23" s="9"/>
      <c r="F23" s="108"/>
      <c r="T23" s="88"/>
      <c r="U23" s="102"/>
      <c r="V23" s="102"/>
      <c r="W23" s="88"/>
      <c r="X23" s="88"/>
      <c r="Y23" s="88"/>
      <c r="Z23" s="88"/>
      <c r="AA23" s="88"/>
      <c r="AB23" s="60"/>
      <c r="AC23" s="60"/>
      <c r="AD23" s="60"/>
      <c r="AE23" s="60"/>
      <c r="AF23" s="60"/>
      <c r="AG23" s="61"/>
      <c r="AH23" s="60"/>
      <c r="AI23" s="60"/>
      <c r="AJ23" s="62"/>
      <c r="AK23" s="62"/>
      <c r="AL23" s="62"/>
      <c r="AM23" s="62"/>
      <c r="AN23" s="60"/>
      <c r="AO23" s="60"/>
      <c r="AP23" s="60"/>
      <c r="AQ23" s="60"/>
      <c r="AR23" s="61"/>
      <c r="AS23" s="60"/>
      <c r="AT23" s="61"/>
      <c r="AU23" s="60"/>
      <c r="AV23" s="60"/>
      <c r="AW23" s="61">
        <f>+AW21+AW22</f>
        <v>0</v>
      </c>
      <c r="AX23" s="99"/>
      <c r="AY23" s="99"/>
      <c r="AZ23" s="100">
        <f t="shared" si="22"/>
        <v>0</v>
      </c>
      <c r="BA23" s="88"/>
      <c r="BB23" s="88"/>
      <c r="BC23" s="88"/>
    </row>
    <row r="24" spans="1:55" s="10" customFormat="1">
      <c r="A24" s="9"/>
      <c r="F24" s="108"/>
      <c r="T24" s="88"/>
      <c r="U24" s="102"/>
      <c r="V24" s="102"/>
      <c r="W24" s="88"/>
      <c r="X24" s="88"/>
      <c r="Y24" s="88"/>
      <c r="Z24" s="88"/>
      <c r="AA24" s="88"/>
      <c r="AB24" s="60"/>
      <c r="AC24" s="60"/>
      <c r="AD24" s="60"/>
      <c r="AE24" s="60"/>
      <c r="AF24" s="60"/>
      <c r="AG24" s="61"/>
      <c r="AH24" s="60"/>
      <c r="AI24" s="60"/>
      <c r="AJ24" s="62"/>
      <c r="AK24" s="62"/>
      <c r="AL24" s="62"/>
      <c r="AM24" s="62"/>
      <c r="AN24" s="60"/>
      <c r="AO24" s="60"/>
      <c r="AP24" s="60"/>
      <c r="AQ24" s="60"/>
      <c r="AR24" s="61"/>
      <c r="AS24" s="60"/>
      <c r="AT24" s="61"/>
      <c r="AU24" s="60"/>
      <c r="AV24" s="60"/>
      <c r="AW24" s="61"/>
      <c r="AX24" s="99"/>
      <c r="AY24" s="99"/>
      <c r="AZ24" s="100">
        <f t="shared" si="22"/>
        <v>0</v>
      </c>
      <c r="BA24" s="88"/>
      <c r="BB24" s="88"/>
      <c r="BC24" s="88"/>
    </row>
    <row r="25" spans="1:55" s="10" customFormat="1">
      <c r="A25" s="9"/>
      <c r="T25" s="88"/>
      <c r="U25" s="102"/>
      <c r="V25" s="102"/>
      <c r="W25" s="88"/>
      <c r="X25" s="88"/>
      <c r="Y25" s="88"/>
      <c r="Z25" s="88"/>
      <c r="AA25" s="88"/>
      <c r="AB25" s="60"/>
      <c r="AC25" s="60"/>
      <c r="AD25" s="60"/>
      <c r="AE25" s="60"/>
      <c r="AF25" s="60"/>
      <c r="AG25" s="61"/>
      <c r="AH25" s="60"/>
      <c r="AI25" s="60"/>
      <c r="AJ25" s="62"/>
      <c r="AK25" s="62"/>
      <c r="AL25" s="62"/>
      <c r="AM25" s="62"/>
      <c r="AN25" s="60"/>
      <c r="AO25" s="60"/>
      <c r="AP25" s="60"/>
      <c r="AQ25" s="60"/>
      <c r="AR25" s="61"/>
      <c r="AS25" s="60"/>
      <c r="AT25" s="61"/>
      <c r="AU25" s="60"/>
      <c r="AV25" s="60"/>
      <c r="AW25" s="61">
        <f>+AW18+AW23</f>
        <v>0</v>
      </c>
      <c r="AX25" s="99"/>
      <c r="AY25" s="99"/>
      <c r="AZ25" s="100">
        <f t="shared" si="22"/>
        <v>0</v>
      </c>
      <c r="BA25" s="88"/>
      <c r="BB25" s="88"/>
      <c r="BC25" s="88"/>
    </row>
    <row r="26" spans="1:55" s="10" customFormat="1">
      <c r="A26" s="9"/>
      <c r="T26" s="88"/>
      <c r="U26" s="88"/>
      <c r="V26" s="88"/>
      <c r="W26" s="88"/>
      <c r="X26" s="88"/>
      <c r="Y26" s="88"/>
      <c r="Z26" s="88"/>
      <c r="AA26" s="88"/>
      <c r="AB26" s="60"/>
      <c r="AC26" s="60"/>
      <c r="AD26" s="60"/>
      <c r="AE26" s="60"/>
      <c r="AF26" s="60"/>
      <c r="AG26" s="61"/>
      <c r="AH26" s="60"/>
      <c r="AI26" s="60"/>
      <c r="AJ26" s="62"/>
      <c r="AK26" s="62"/>
      <c r="AL26" s="62"/>
      <c r="AM26" s="62"/>
      <c r="AN26" s="60"/>
      <c r="AO26" s="60"/>
      <c r="AP26" s="60"/>
      <c r="AQ26" s="60"/>
      <c r="AR26" s="61"/>
      <c r="AS26" s="60"/>
      <c r="AT26" s="61"/>
      <c r="AU26" s="60"/>
      <c r="AV26" s="60"/>
      <c r="AW26" s="61"/>
      <c r="AX26" s="99"/>
      <c r="AY26" s="99"/>
      <c r="AZ26" s="100">
        <f t="shared" si="22"/>
        <v>0</v>
      </c>
      <c r="BA26" s="88"/>
      <c r="BB26" s="88"/>
      <c r="BC26" s="88"/>
    </row>
    <row r="27" spans="1:55">
      <c r="AX27" s="99"/>
      <c r="AY27" s="99"/>
      <c r="AZ27" s="100">
        <f t="shared" si="22"/>
        <v>0</v>
      </c>
    </row>
    <row r="28" spans="1:55">
      <c r="AX28" s="99"/>
      <c r="AY28" s="99"/>
      <c r="AZ28" s="100">
        <f t="shared" si="22"/>
        <v>0</v>
      </c>
    </row>
    <row r="29" spans="1:55">
      <c r="AX29" s="99"/>
      <c r="AY29" s="99"/>
      <c r="AZ29" s="100">
        <f t="shared" si="22"/>
        <v>0</v>
      </c>
    </row>
    <row r="30" spans="1:55">
      <c r="AX30" s="99"/>
      <c r="AY30" s="99"/>
      <c r="AZ30" s="100">
        <f t="shared" si="22"/>
        <v>0</v>
      </c>
    </row>
    <row r="31" spans="1:55">
      <c r="AX31" s="99"/>
      <c r="AY31" s="99"/>
      <c r="AZ31" s="100">
        <f t="shared" si="22"/>
        <v>0</v>
      </c>
    </row>
    <row r="32" spans="1:55">
      <c r="U32" s="60"/>
      <c r="AX32" s="99"/>
      <c r="AY32" s="99"/>
      <c r="AZ32" s="100">
        <f t="shared" si="22"/>
        <v>0</v>
      </c>
    </row>
    <row r="33" spans="21:52">
      <c r="U33" s="60"/>
      <c r="AX33" s="99"/>
      <c r="AY33" s="99"/>
      <c r="AZ33" s="100">
        <f t="shared" si="22"/>
        <v>0</v>
      </c>
    </row>
    <row r="34" spans="21:52">
      <c r="U34" s="60"/>
      <c r="AX34" s="99"/>
      <c r="AY34" s="99"/>
      <c r="AZ34" s="100">
        <f t="shared" si="22"/>
        <v>0</v>
      </c>
    </row>
    <row r="35" spans="21:52">
      <c r="U35" s="60"/>
      <c r="AX35" s="99"/>
      <c r="AY35" s="99"/>
      <c r="AZ35" s="100">
        <f t="shared" si="22"/>
        <v>0</v>
      </c>
    </row>
    <row r="36" spans="21:52">
      <c r="U36" s="60"/>
      <c r="AX36" s="99"/>
      <c r="AY36" s="99"/>
      <c r="AZ36" s="100">
        <f t="shared" si="22"/>
        <v>0</v>
      </c>
    </row>
    <row r="37" spans="21:52">
      <c r="U37" s="60"/>
      <c r="AX37" s="101"/>
      <c r="AY37" s="101"/>
      <c r="AZ37" s="100">
        <f t="shared" si="22"/>
        <v>0</v>
      </c>
    </row>
    <row r="38" spans="21:52">
      <c r="AX38" s="99"/>
      <c r="AY38" s="99"/>
      <c r="AZ38" s="100">
        <f t="shared" si="22"/>
        <v>0</v>
      </c>
    </row>
    <row r="39" spans="21:52">
      <c r="AX39" s="99"/>
      <c r="AY39" s="99"/>
      <c r="AZ39" s="100">
        <f t="shared" si="22"/>
        <v>0</v>
      </c>
    </row>
    <row r="40" spans="21:52">
      <c r="AX40" s="99"/>
      <c r="AY40" s="99"/>
      <c r="AZ40" s="100">
        <f t="shared" ref="AZ40:AZ47" si="23">+AW40-AX40-AY40</f>
        <v>0</v>
      </c>
    </row>
    <row r="41" spans="21:52">
      <c r="AX41" s="99"/>
      <c r="AY41" s="99"/>
      <c r="AZ41" s="100">
        <f t="shared" si="23"/>
        <v>0</v>
      </c>
    </row>
    <row r="42" spans="21:52">
      <c r="AX42" s="99"/>
      <c r="AY42" s="99"/>
      <c r="AZ42" s="100">
        <f t="shared" si="23"/>
        <v>0</v>
      </c>
    </row>
    <row r="43" spans="21:52">
      <c r="AX43" s="99"/>
      <c r="AY43" s="99"/>
      <c r="AZ43" s="100">
        <f t="shared" si="23"/>
        <v>0</v>
      </c>
    </row>
    <row r="44" spans="21:52">
      <c r="AX44" s="99"/>
      <c r="AY44" s="99"/>
      <c r="AZ44" s="100">
        <f t="shared" si="23"/>
        <v>0</v>
      </c>
    </row>
    <row r="45" spans="21:52">
      <c r="AX45" s="99"/>
      <c r="AY45" s="99"/>
      <c r="AZ45" s="100">
        <f t="shared" si="23"/>
        <v>0</v>
      </c>
    </row>
    <row r="46" spans="21:52">
      <c r="AX46" s="99"/>
      <c r="AY46" s="99"/>
      <c r="AZ46" s="100">
        <f t="shared" si="23"/>
        <v>0</v>
      </c>
    </row>
    <row r="47" spans="21:52">
      <c r="AX47" s="99"/>
      <c r="AY47" s="99"/>
      <c r="AZ47" s="100">
        <f t="shared" si="23"/>
        <v>0</v>
      </c>
    </row>
    <row r="48" spans="21:52">
      <c r="AX48" s="101"/>
      <c r="AY48" s="101"/>
      <c r="AZ48" s="103"/>
    </row>
    <row r="49" spans="50:52">
      <c r="AX49" s="99"/>
      <c r="AY49" s="99"/>
      <c r="AZ49" s="100">
        <f>+AW49-AX49-AY49</f>
        <v>0</v>
      </c>
    </row>
    <row r="50" spans="50:52">
      <c r="AX50" s="99"/>
      <c r="AY50" s="99"/>
      <c r="AZ50" s="100">
        <f>+AW50-AX50-AY50</f>
        <v>0</v>
      </c>
    </row>
    <row r="51" spans="50:52">
      <c r="AX51" s="99"/>
      <c r="AY51" s="99"/>
      <c r="AZ51" s="100">
        <f>+AW51-AX51-AY51</f>
        <v>0</v>
      </c>
    </row>
    <row r="52" spans="50:52">
      <c r="AX52" s="101"/>
      <c r="AY52" s="101"/>
      <c r="AZ52" s="103"/>
    </row>
    <row r="53" spans="50:52">
      <c r="AX53" s="99"/>
      <c r="AY53" s="99"/>
      <c r="AZ53" s="100">
        <f t="shared" ref="AZ53:AZ70" si="24">+AW53-AX53-AY53</f>
        <v>0</v>
      </c>
    </row>
    <row r="54" spans="50:52">
      <c r="AX54" s="99"/>
      <c r="AY54" s="99"/>
      <c r="AZ54" s="100">
        <f t="shared" si="24"/>
        <v>0</v>
      </c>
    </row>
    <row r="55" spans="50:52">
      <c r="AX55" s="99"/>
      <c r="AY55" s="99"/>
      <c r="AZ55" s="100">
        <f t="shared" si="24"/>
        <v>0</v>
      </c>
    </row>
    <row r="56" spans="50:52">
      <c r="AX56" s="99"/>
      <c r="AY56" s="99"/>
      <c r="AZ56" s="100">
        <f t="shared" si="24"/>
        <v>0</v>
      </c>
    </row>
    <row r="57" spans="50:52">
      <c r="AX57" s="99"/>
      <c r="AY57" s="99"/>
      <c r="AZ57" s="100">
        <f t="shared" si="24"/>
        <v>0</v>
      </c>
    </row>
    <row r="58" spans="50:52">
      <c r="AX58" s="99"/>
      <c r="AY58" s="99"/>
      <c r="AZ58" s="100">
        <f t="shared" si="24"/>
        <v>0</v>
      </c>
    </row>
    <row r="59" spans="50:52">
      <c r="AX59" s="99"/>
      <c r="AY59" s="99"/>
      <c r="AZ59" s="100">
        <f t="shared" si="24"/>
        <v>0</v>
      </c>
    </row>
    <row r="60" spans="50:52">
      <c r="AX60" s="99"/>
      <c r="AY60" s="99"/>
      <c r="AZ60" s="100">
        <f t="shared" si="24"/>
        <v>0</v>
      </c>
    </row>
    <row r="61" spans="50:52">
      <c r="AX61" s="99"/>
      <c r="AY61" s="99"/>
      <c r="AZ61" s="100">
        <f t="shared" si="24"/>
        <v>0</v>
      </c>
    </row>
    <row r="62" spans="50:52">
      <c r="AX62" s="99"/>
      <c r="AY62" s="99"/>
      <c r="AZ62" s="100">
        <f t="shared" si="24"/>
        <v>0</v>
      </c>
    </row>
    <row r="63" spans="50:52">
      <c r="AX63" s="99"/>
      <c r="AY63" s="99"/>
      <c r="AZ63" s="100">
        <f t="shared" si="24"/>
        <v>0</v>
      </c>
    </row>
    <row r="64" spans="50:52">
      <c r="AX64" s="99"/>
      <c r="AY64" s="99"/>
      <c r="AZ64" s="100">
        <f t="shared" si="24"/>
        <v>0</v>
      </c>
    </row>
    <row r="65" spans="50:52">
      <c r="AX65" s="99"/>
      <c r="AY65" s="99"/>
      <c r="AZ65" s="100">
        <f t="shared" si="24"/>
        <v>0</v>
      </c>
    </row>
    <row r="66" spans="50:52">
      <c r="AX66" s="99"/>
      <c r="AY66" s="99"/>
      <c r="AZ66" s="100">
        <f t="shared" si="24"/>
        <v>0</v>
      </c>
    </row>
    <row r="67" spans="50:52">
      <c r="AX67" s="99"/>
      <c r="AY67" s="99"/>
      <c r="AZ67" s="100">
        <f t="shared" si="24"/>
        <v>0</v>
      </c>
    </row>
    <row r="68" spans="50:52">
      <c r="AX68" s="99"/>
      <c r="AY68" s="99"/>
      <c r="AZ68" s="100">
        <f t="shared" si="24"/>
        <v>0</v>
      </c>
    </row>
    <row r="69" spans="50:52">
      <c r="AX69" s="99"/>
      <c r="AY69" s="99"/>
      <c r="AZ69" s="100">
        <f t="shared" si="24"/>
        <v>0</v>
      </c>
    </row>
    <row r="70" spans="50:52">
      <c r="AX70" s="99"/>
      <c r="AY70" s="99"/>
      <c r="AZ70" s="100">
        <f t="shared" si="24"/>
        <v>0</v>
      </c>
    </row>
    <row r="71" spans="50:52">
      <c r="AX71" s="101"/>
      <c r="AY71" s="101"/>
      <c r="AZ71" s="103"/>
    </row>
    <row r="72" spans="50:52">
      <c r="AX72" s="99"/>
      <c r="AY72" s="99"/>
      <c r="AZ72" s="100">
        <f t="shared" ref="AZ72:AZ80" si="25">+AW72-AX72-AY72</f>
        <v>0</v>
      </c>
    </row>
    <row r="73" spans="50:52">
      <c r="AX73" s="99"/>
      <c r="AY73" s="99"/>
      <c r="AZ73" s="100">
        <f t="shared" si="25"/>
        <v>0</v>
      </c>
    </row>
    <row r="74" spans="50:52">
      <c r="AX74" s="99"/>
      <c r="AY74" s="99"/>
      <c r="AZ74" s="100">
        <f t="shared" si="25"/>
        <v>0</v>
      </c>
    </row>
    <row r="75" spans="50:52">
      <c r="AX75" s="99"/>
      <c r="AY75" s="99"/>
      <c r="AZ75" s="100">
        <f t="shared" si="25"/>
        <v>0</v>
      </c>
    </row>
    <row r="76" spans="50:52">
      <c r="AX76" s="99"/>
      <c r="AY76" s="99"/>
      <c r="AZ76" s="100">
        <f t="shared" si="25"/>
        <v>0</v>
      </c>
    </row>
    <row r="77" spans="50:52">
      <c r="AX77" s="99"/>
      <c r="AY77" s="99"/>
      <c r="AZ77" s="100">
        <f t="shared" si="25"/>
        <v>0</v>
      </c>
    </row>
    <row r="78" spans="50:52">
      <c r="AX78" s="99"/>
      <c r="AY78" s="99"/>
      <c r="AZ78" s="100">
        <f t="shared" si="25"/>
        <v>0</v>
      </c>
    </row>
    <row r="79" spans="50:52">
      <c r="AX79" s="99"/>
      <c r="AY79" s="99"/>
      <c r="AZ79" s="100">
        <f t="shared" si="25"/>
        <v>0</v>
      </c>
    </row>
    <row r="80" spans="50:52">
      <c r="AX80" s="99"/>
      <c r="AY80" s="99"/>
      <c r="AZ80" s="100">
        <f t="shared" si="25"/>
        <v>0</v>
      </c>
    </row>
    <row r="81" spans="50:52">
      <c r="AX81" s="101"/>
      <c r="AY81" s="101"/>
      <c r="AZ81" s="103"/>
    </row>
    <row r="82" spans="50:52">
      <c r="AX82" s="99"/>
      <c r="AY82" s="99"/>
      <c r="AZ82" s="100">
        <f t="shared" ref="AZ82:AZ93" si="26">+AW82-AX82-AY82</f>
        <v>0</v>
      </c>
    </row>
    <row r="83" spans="50:52">
      <c r="AX83" s="99"/>
      <c r="AY83" s="99"/>
      <c r="AZ83" s="100">
        <f t="shared" si="26"/>
        <v>0</v>
      </c>
    </row>
    <row r="84" spans="50:52">
      <c r="AX84" s="99"/>
      <c r="AY84" s="99"/>
      <c r="AZ84" s="100">
        <f t="shared" si="26"/>
        <v>0</v>
      </c>
    </row>
    <row r="85" spans="50:52">
      <c r="AX85" s="99"/>
      <c r="AY85" s="99"/>
      <c r="AZ85" s="100">
        <f t="shared" si="26"/>
        <v>0</v>
      </c>
    </row>
    <row r="86" spans="50:52">
      <c r="AX86" s="99"/>
      <c r="AY86" s="99"/>
      <c r="AZ86" s="100">
        <f t="shared" si="26"/>
        <v>0</v>
      </c>
    </row>
    <row r="87" spans="50:52">
      <c r="AX87" s="99"/>
      <c r="AY87" s="99"/>
      <c r="AZ87" s="100">
        <f t="shared" si="26"/>
        <v>0</v>
      </c>
    </row>
    <row r="88" spans="50:52">
      <c r="AX88" s="99"/>
      <c r="AY88" s="99"/>
      <c r="AZ88" s="100">
        <f t="shared" si="26"/>
        <v>0</v>
      </c>
    </row>
    <row r="89" spans="50:52">
      <c r="AX89" s="99"/>
      <c r="AY89" s="99"/>
      <c r="AZ89" s="100">
        <f t="shared" si="26"/>
        <v>0</v>
      </c>
    </row>
    <row r="90" spans="50:52">
      <c r="AX90" s="99"/>
      <c r="AY90" s="99"/>
      <c r="AZ90" s="100">
        <f t="shared" si="26"/>
        <v>0</v>
      </c>
    </row>
    <row r="91" spans="50:52">
      <c r="AX91" s="99"/>
      <c r="AY91" s="99"/>
      <c r="AZ91" s="100">
        <f t="shared" si="26"/>
        <v>0</v>
      </c>
    </row>
    <row r="92" spans="50:52">
      <c r="AX92" s="99"/>
      <c r="AY92" s="99"/>
      <c r="AZ92" s="100">
        <f t="shared" si="26"/>
        <v>0</v>
      </c>
    </row>
    <row r="93" spans="50:52">
      <c r="AX93" s="99"/>
      <c r="AY93" s="99"/>
      <c r="AZ93" s="100">
        <f t="shared" si="26"/>
        <v>0</v>
      </c>
    </row>
    <row r="94" spans="50:52">
      <c r="AX94" s="99"/>
      <c r="AY94" s="99"/>
      <c r="AZ94" s="99"/>
    </row>
    <row r="95" spans="50:52">
      <c r="AX95" s="99"/>
      <c r="AY95" s="99"/>
      <c r="AZ95" s="99"/>
    </row>
    <row r="96" spans="50:52">
      <c r="AX96" s="99"/>
      <c r="AY96" s="99"/>
      <c r="AZ96" s="99"/>
    </row>
    <row r="97" spans="50:52">
      <c r="AX97" s="99"/>
      <c r="AY97" s="99"/>
      <c r="AZ97" s="99"/>
    </row>
    <row r="98" spans="50:52">
      <c r="AX98" s="99"/>
      <c r="AY98" s="99"/>
      <c r="AZ98" s="99"/>
    </row>
    <row r="99" spans="50:52" ht="16.5" thickBot="1">
      <c r="AX99" s="104">
        <f t="shared" ref="AX99:AZ99" si="27">SUM(AX10:AX98)</f>
        <v>0</v>
      </c>
      <c r="AY99" s="104">
        <f t="shared" si="27"/>
        <v>0</v>
      </c>
      <c r="AZ99" s="104">
        <f t="shared" si="27"/>
        <v>0</v>
      </c>
    </row>
    <row r="100" spans="50:52" ht="16.5" thickTop="1">
      <c r="AX100" s="105"/>
      <c r="AY100" s="105"/>
      <c r="AZ100" s="105"/>
    </row>
    <row r="101" spans="50:52">
      <c r="AX101" s="105"/>
      <c r="AY101" s="105"/>
      <c r="AZ101" s="105"/>
    </row>
    <row r="102" spans="50:52">
      <c r="AX102" s="106" t="e">
        <f>+AQ102+#REF!+AW102</f>
        <v>#REF!</v>
      </c>
      <c r="AY102" s="106" t="e">
        <f>+AR102+AW102+AX102</f>
        <v>#REF!</v>
      </c>
      <c r="AZ102" s="106" t="e">
        <f>+AS102+AX102+AY102</f>
        <v>#REF!</v>
      </c>
    </row>
    <row r="103" spans="50:52">
      <c r="AX103" s="106" t="e">
        <f>+AQ103+#REF!+AW103</f>
        <v>#REF!</v>
      </c>
      <c r="AY103" s="106" t="e">
        <f>+AR103+AW103+AX103</f>
        <v>#REF!</v>
      </c>
      <c r="AZ103" s="106" t="e">
        <f>+AS103+AX103+AY103</f>
        <v>#REF!</v>
      </c>
    </row>
  </sheetData>
  <mergeCells count="28">
    <mergeCell ref="H17:J17"/>
    <mergeCell ref="AF8:AF9"/>
    <mergeCell ref="AG8:AG9"/>
    <mergeCell ref="AH8:AH9"/>
    <mergeCell ref="B1:C1"/>
    <mergeCell ref="T8:T9"/>
    <mergeCell ref="U8:U9"/>
    <mergeCell ref="V8:V9"/>
    <mergeCell ref="W8:W9"/>
    <mergeCell ref="X8:X9"/>
    <mergeCell ref="Y8:Y9"/>
    <mergeCell ref="AB8:AB9"/>
    <mergeCell ref="AX8:AY8"/>
    <mergeCell ref="AZ8:AZ9"/>
    <mergeCell ref="T18:U18"/>
    <mergeCell ref="B4:F4"/>
    <mergeCell ref="AS8:AS9"/>
    <mergeCell ref="AT8:AT9"/>
    <mergeCell ref="AU8:AU9"/>
    <mergeCell ref="AV8:AV9"/>
    <mergeCell ref="AW8:AW9"/>
    <mergeCell ref="AN8:AN9"/>
    <mergeCell ref="AO8:AO9"/>
    <mergeCell ref="AP8:AP9"/>
    <mergeCell ref="AQ8:AQ9"/>
    <mergeCell ref="AR8:AR9"/>
    <mergeCell ref="AD8:AD9"/>
    <mergeCell ref="AE8:AE9"/>
  </mergeCells>
  <pageMargins left="0.70866141732283472" right="0.70866141732283472" top="0.74803149606299213" bottom="0.74803149606299213" header="0.31496062992125984" footer="0.31496062992125984"/>
  <pageSetup scale="5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workbookViewId="0">
      <selection activeCell="K10" sqref="K10:M16"/>
    </sheetView>
  </sheetViews>
  <sheetFormatPr baseColWidth="10" defaultRowHeight="15"/>
  <cols>
    <col min="1" max="1" width="6.7109375" customWidth="1"/>
    <col min="2" max="2" width="24.42578125" customWidth="1"/>
    <col min="3" max="9" width="13" bestFit="1" customWidth="1"/>
  </cols>
  <sheetData>
    <row r="2" spans="1:13">
      <c r="A2" s="24" t="s">
        <v>0</v>
      </c>
      <c r="B2" s="126" t="s">
        <v>7</v>
      </c>
      <c r="C2" s="127"/>
      <c r="D2" s="127"/>
      <c r="E2" s="21"/>
      <c r="F2" s="21"/>
      <c r="G2" s="21"/>
      <c r="H2" s="21"/>
      <c r="I2" s="21"/>
    </row>
    <row r="3" spans="1:13" ht="18">
      <c r="A3" s="25" t="s">
        <v>1</v>
      </c>
      <c r="B3" s="40" t="s">
        <v>42</v>
      </c>
      <c r="C3" s="41"/>
      <c r="D3" s="41"/>
      <c r="E3" s="21"/>
      <c r="F3" s="21"/>
      <c r="G3" s="21"/>
      <c r="H3" s="21"/>
      <c r="I3" s="21"/>
    </row>
    <row r="4" spans="1:13" ht="15.75">
      <c r="A4" s="21"/>
      <c r="B4" s="42" t="s">
        <v>2</v>
      </c>
      <c r="C4" s="26"/>
      <c r="D4" s="26"/>
      <c r="E4" s="21"/>
      <c r="F4" s="21"/>
      <c r="G4" s="21"/>
      <c r="H4" s="21"/>
      <c r="I4" s="21"/>
    </row>
    <row r="5" spans="1:13">
      <c r="A5" s="21"/>
      <c r="B5" s="43" t="str">
        <f>+FACTURACIÓN!B4</f>
        <v>Periodo 8 al 8 Semanal del 17/02/2016 al 23/02/2016</v>
      </c>
      <c r="C5" s="26"/>
      <c r="D5" s="26"/>
      <c r="E5" s="21"/>
      <c r="F5" s="21"/>
      <c r="G5" s="21"/>
      <c r="H5" s="21"/>
      <c r="I5" s="21"/>
    </row>
    <row r="6" spans="1:13">
      <c r="A6" s="21"/>
      <c r="B6" s="27" t="s">
        <v>43</v>
      </c>
      <c r="C6" s="21"/>
      <c r="D6" s="21"/>
      <c r="E6" s="21"/>
      <c r="F6" s="21"/>
      <c r="G6" s="21"/>
      <c r="H6" s="21"/>
      <c r="I6" s="21"/>
    </row>
    <row r="7" spans="1:13">
      <c r="A7" s="21"/>
      <c r="B7" s="27" t="s">
        <v>44</v>
      </c>
      <c r="C7" s="21"/>
      <c r="D7" s="21"/>
      <c r="E7" s="21"/>
      <c r="F7" s="21"/>
      <c r="G7" s="21"/>
      <c r="H7" s="21"/>
      <c r="I7" s="21"/>
    </row>
    <row r="8" spans="1:13" ht="35.25" thickBot="1">
      <c r="A8" s="29" t="s">
        <v>3</v>
      </c>
      <c r="B8" s="30" t="s">
        <v>4</v>
      </c>
      <c r="C8" s="30" t="s">
        <v>45</v>
      </c>
      <c r="D8" s="30" t="s">
        <v>46</v>
      </c>
      <c r="E8" s="31" t="s">
        <v>5</v>
      </c>
      <c r="F8" s="30" t="s">
        <v>47</v>
      </c>
      <c r="G8" s="30" t="s">
        <v>48</v>
      </c>
      <c r="H8" s="31" t="s">
        <v>49</v>
      </c>
      <c r="I8" s="32" t="s">
        <v>50</v>
      </c>
    </row>
    <row r="9" spans="1:13" ht="15.75" thickTop="1">
      <c r="A9" s="33" t="s">
        <v>51</v>
      </c>
      <c r="B9" s="21"/>
      <c r="C9" s="21"/>
      <c r="D9" s="21"/>
      <c r="E9" s="21"/>
      <c r="F9" s="21"/>
      <c r="G9" s="21"/>
      <c r="H9" s="21"/>
      <c r="I9" s="21"/>
    </row>
    <row r="10" spans="1:13">
      <c r="A10" s="23" t="s">
        <v>24</v>
      </c>
      <c r="B10" s="22" t="s">
        <v>21</v>
      </c>
      <c r="C10" s="34">
        <v>438.24</v>
      </c>
      <c r="D10" s="34">
        <v>73.040000000000006</v>
      </c>
      <c r="E10" s="34">
        <v>511.28</v>
      </c>
      <c r="F10" s="35">
        <v>-66.069999999999993</v>
      </c>
      <c r="G10" s="35">
        <v>-0.05</v>
      </c>
      <c r="H10" s="34">
        <v>-66.12</v>
      </c>
      <c r="I10" s="34">
        <v>577.4</v>
      </c>
      <c r="K10" s="111" t="s">
        <v>24</v>
      </c>
      <c r="L10" s="112" t="s">
        <v>21</v>
      </c>
      <c r="M10" s="3" t="s">
        <v>108</v>
      </c>
    </row>
    <row r="11" spans="1:13">
      <c r="A11" s="23" t="s">
        <v>25</v>
      </c>
      <c r="B11" s="22" t="s">
        <v>22</v>
      </c>
      <c r="C11" s="34">
        <v>438.24</v>
      </c>
      <c r="D11" s="34">
        <v>73.040000000000006</v>
      </c>
      <c r="E11" s="34">
        <v>511.28</v>
      </c>
      <c r="F11" s="35">
        <v>-66.069999999999993</v>
      </c>
      <c r="G11" s="35">
        <v>-0.05</v>
      </c>
      <c r="H11" s="34">
        <v>-66.12</v>
      </c>
      <c r="I11" s="34">
        <v>577.4</v>
      </c>
      <c r="K11" s="111" t="s">
        <v>25</v>
      </c>
      <c r="L11" s="112" t="s">
        <v>22</v>
      </c>
      <c r="M11" s="3" t="s">
        <v>109</v>
      </c>
    </row>
    <row r="12" spans="1:13">
      <c r="A12" s="23" t="s">
        <v>26</v>
      </c>
      <c r="B12" s="22" t="s">
        <v>23</v>
      </c>
      <c r="C12" s="34">
        <v>438.24</v>
      </c>
      <c r="D12" s="34">
        <v>73.040000000000006</v>
      </c>
      <c r="E12" s="34">
        <v>511.28</v>
      </c>
      <c r="F12" s="35">
        <v>-66.069999999999993</v>
      </c>
      <c r="G12" s="35">
        <v>-0.05</v>
      </c>
      <c r="H12" s="34">
        <v>-66.12</v>
      </c>
      <c r="I12" s="34">
        <v>577.4</v>
      </c>
      <c r="K12" s="111" t="s">
        <v>36</v>
      </c>
      <c r="L12" s="112" t="s">
        <v>110</v>
      </c>
      <c r="M12" s="3" t="s">
        <v>111</v>
      </c>
    </row>
    <row r="13" spans="1:13">
      <c r="A13" s="23" t="s">
        <v>27</v>
      </c>
      <c r="B13" s="22" t="s">
        <v>18</v>
      </c>
      <c r="C13" s="34">
        <v>438.24</v>
      </c>
      <c r="D13" s="34">
        <v>73.040000000000006</v>
      </c>
      <c r="E13" s="34">
        <v>511.28</v>
      </c>
      <c r="F13" s="35">
        <v>-66.069999999999993</v>
      </c>
      <c r="G13" s="35">
        <v>-0.05</v>
      </c>
      <c r="H13" s="34">
        <v>-66.12</v>
      </c>
      <c r="I13" s="34">
        <v>577.4</v>
      </c>
      <c r="K13" s="111" t="s">
        <v>26</v>
      </c>
      <c r="L13" s="112" t="s">
        <v>23</v>
      </c>
      <c r="M13" s="3" t="s">
        <v>112</v>
      </c>
    </row>
    <row r="14" spans="1:13">
      <c r="A14" s="23" t="s">
        <v>28</v>
      </c>
      <c r="B14" s="22" t="s">
        <v>19</v>
      </c>
      <c r="C14" s="34">
        <v>438.24</v>
      </c>
      <c r="D14" s="34">
        <v>73.040000000000006</v>
      </c>
      <c r="E14" s="34">
        <v>511.28</v>
      </c>
      <c r="F14" s="35">
        <v>-66.069999999999993</v>
      </c>
      <c r="G14" s="35">
        <v>-0.05</v>
      </c>
      <c r="H14" s="34">
        <v>-66.12</v>
      </c>
      <c r="I14" s="34">
        <v>577.4</v>
      </c>
      <c r="K14" s="111" t="s">
        <v>27</v>
      </c>
      <c r="L14" s="112" t="s">
        <v>18</v>
      </c>
      <c r="M14" s="3" t="s">
        <v>113</v>
      </c>
    </row>
    <row r="15" spans="1:13">
      <c r="A15" s="36"/>
      <c r="B15" s="28"/>
      <c r="C15" s="28" t="s">
        <v>52</v>
      </c>
      <c r="D15" s="28" t="s">
        <v>52</v>
      </c>
      <c r="E15" s="28" t="s">
        <v>52</v>
      </c>
      <c r="F15" s="28" t="s">
        <v>52</v>
      </c>
      <c r="G15" s="28" t="s">
        <v>52</v>
      </c>
      <c r="H15" s="28" t="s">
        <v>52</v>
      </c>
      <c r="I15" s="28" t="s">
        <v>52</v>
      </c>
      <c r="K15" s="111" t="s">
        <v>28</v>
      </c>
      <c r="L15" s="112" t="s">
        <v>19</v>
      </c>
      <c r="M15" s="3" t="s">
        <v>114</v>
      </c>
    </row>
    <row r="16" spans="1:13">
      <c r="A16" s="39" t="s">
        <v>6</v>
      </c>
      <c r="B16" s="22" t="s">
        <v>7</v>
      </c>
      <c r="C16" s="38">
        <f>SUM(C10:C15)</f>
        <v>2191.1999999999998</v>
      </c>
      <c r="D16" s="38">
        <f t="shared" ref="D16:I16" si="0">SUM(D10:D15)</f>
        <v>365.20000000000005</v>
      </c>
      <c r="E16" s="38">
        <f t="shared" si="0"/>
        <v>2556.3999999999996</v>
      </c>
      <c r="F16" s="38">
        <f t="shared" si="0"/>
        <v>-330.34999999999997</v>
      </c>
      <c r="G16" s="38">
        <f t="shared" si="0"/>
        <v>-0.25</v>
      </c>
      <c r="H16" s="38">
        <f t="shared" si="0"/>
        <v>-330.6</v>
      </c>
      <c r="I16" s="38">
        <f t="shared" si="0"/>
        <v>2887</v>
      </c>
      <c r="K16" s="113"/>
      <c r="L16" s="113"/>
      <c r="M16" s="113"/>
    </row>
    <row r="18" spans="1:9">
      <c r="A18" s="21"/>
      <c r="B18" s="21"/>
      <c r="C18" s="22" t="s">
        <v>7</v>
      </c>
      <c r="D18" s="22" t="s">
        <v>7</v>
      </c>
      <c r="E18" s="22" t="s">
        <v>7</v>
      </c>
      <c r="F18" s="22" t="s">
        <v>7</v>
      </c>
      <c r="G18" s="22" t="s">
        <v>7</v>
      </c>
      <c r="H18" s="22" t="s">
        <v>7</v>
      </c>
      <c r="I18" s="22" t="s">
        <v>7</v>
      </c>
    </row>
    <row r="19" spans="1:9">
      <c r="A19" s="23" t="s">
        <v>7</v>
      </c>
      <c r="B19" s="22" t="s">
        <v>7</v>
      </c>
      <c r="C19" s="37"/>
      <c r="D19" s="37"/>
      <c r="E19" s="37"/>
      <c r="F19" s="37"/>
      <c r="G19" s="37"/>
      <c r="H19" s="37"/>
      <c r="I19" s="37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9"/>
  <sheetViews>
    <sheetView workbookViewId="0">
      <selection activeCell="B6" sqref="B6"/>
    </sheetView>
  </sheetViews>
  <sheetFormatPr baseColWidth="10" defaultRowHeight="15"/>
  <cols>
    <col min="1" max="1" width="6.7109375" style="21" customWidth="1"/>
    <col min="2" max="2" width="24.42578125" style="21" customWidth="1"/>
    <col min="3" max="3" width="13" style="21" bestFit="1" customWidth="1"/>
    <col min="4" max="4" width="8.5703125" style="21" customWidth="1"/>
    <col min="5" max="5" width="13" style="21" bestFit="1" customWidth="1"/>
    <col min="6" max="9" width="13" style="21" customWidth="1"/>
    <col min="10" max="10" width="12.5703125" style="21" customWidth="1"/>
    <col min="11" max="11" width="11.42578125" style="21"/>
    <col min="12" max="12" width="13.42578125" style="21" customWidth="1"/>
    <col min="13" max="16384" width="11.42578125" style="21"/>
  </cols>
  <sheetData>
    <row r="2" spans="1:14">
      <c r="A2" s="24" t="s">
        <v>0</v>
      </c>
      <c r="B2" s="126" t="s">
        <v>7</v>
      </c>
      <c r="C2" s="127"/>
      <c r="D2" s="127"/>
    </row>
    <row r="3" spans="1:14" ht="18">
      <c r="A3" s="25" t="s">
        <v>1</v>
      </c>
      <c r="B3" s="40" t="s">
        <v>55</v>
      </c>
      <c r="C3" s="41"/>
      <c r="D3" s="41"/>
    </row>
    <row r="4" spans="1:14" ht="15.75">
      <c r="B4" s="42" t="s">
        <v>2</v>
      </c>
      <c r="C4" s="26"/>
      <c r="D4" s="26"/>
    </row>
    <row r="5" spans="1:14">
      <c r="B5" s="119" t="str">
        <f>+FACTURACIÓN!B4</f>
        <v>Periodo 8 al 8 Semanal del 17/02/2016 al 23/02/2016</v>
      </c>
      <c r="C5" s="120"/>
      <c r="D5" s="120"/>
      <c r="E5" s="120"/>
      <c r="F5" s="120"/>
    </row>
    <row r="6" spans="1:14">
      <c r="B6" s="27"/>
    </row>
    <row r="7" spans="1:14">
      <c r="B7" s="27"/>
    </row>
    <row r="8" spans="1:14" ht="34.5" thickBot="1">
      <c r="A8" s="29" t="s">
        <v>3</v>
      </c>
      <c r="B8" s="30" t="s">
        <v>4</v>
      </c>
      <c r="C8" s="44" t="s">
        <v>53</v>
      </c>
      <c r="D8" s="44" t="s">
        <v>54</v>
      </c>
      <c r="E8" s="45" t="s">
        <v>5</v>
      </c>
      <c r="F8" s="7" t="s">
        <v>20</v>
      </c>
      <c r="G8" s="7" t="s">
        <v>85</v>
      </c>
      <c r="H8" s="7" t="s">
        <v>86</v>
      </c>
      <c r="I8" s="7" t="s">
        <v>72</v>
      </c>
      <c r="J8" s="7" t="s">
        <v>75</v>
      </c>
      <c r="K8" s="44" t="s">
        <v>48</v>
      </c>
      <c r="L8" s="45" t="s">
        <v>49</v>
      </c>
      <c r="M8" s="46" t="s">
        <v>50</v>
      </c>
    </row>
    <row r="9" spans="1:14" ht="15.75" thickTop="1">
      <c r="A9" s="33" t="s">
        <v>51</v>
      </c>
    </row>
    <row r="10" spans="1:14">
      <c r="A10" s="23" t="s">
        <v>24</v>
      </c>
      <c r="B10" s="22" t="s">
        <v>21</v>
      </c>
      <c r="C10" s="34">
        <f>+FACTURACIÓN!L10-'C&amp;A'!I10+SINDICATO!J10+SINDICATO!I10+SINDICATO!H10+SINDICATO!G10+SINDICATO!F10</f>
        <v>1755.9299999999998</v>
      </c>
      <c r="D10" s="34">
        <v>0</v>
      </c>
      <c r="E10" s="34">
        <f>SUM(C10:D10)</f>
        <v>1755.9299999999998</v>
      </c>
      <c r="F10" s="34">
        <f>+FACTURACIÓN!G10</f>
        <v>0</v>
      </c>
      <c r="G10" s="34">
        <f>+FACTURACIÓN!H10</f>
        <v>0</v>
      </c>
      <c r="H10" s="34">
        <f>+FACTURACIÓN!I10</f>
        <v>0</v>
      </c>
      <c r="I10" s="34">
        <f>+FACTURACIÓN!J10</f>
        <v>0</v>
      </c>
      <c r="J10" s="34">
        <f>+FACTURACIÓN!K10</f>
        <v>0</v>
      </c>
      <c r="K10" s="35">
        <v>0</v>
      </c>
      <c r="L10" s="47">
        <f>SUM(F10:K10)</f>
        <v>0</v>
      </c>
      <c r="M10" s="47">
        <f>+E10-L10</f>
        <v>1755.9299999999998</v>
      </c>
    </row>
    <row r="11" spans="1:14">
      <c r="A11" s="23" t="s">
        <v>25</v>
      </c>
      <c r="B11" s="22" t="s">
        <v>22</v>
      </c>
      <c r="C11" s="34">
        <f>+FACTURACIÓN!L11-'C&amp;A'!I11+SINDICATO!J11+SINDICATO!I11+SINDICATO!H11+SINDICATO!G11+SINDICATO!F11</f>
        <v>822.6</v>
      </c>
      <c r="D11" s="34">
        <v>0</v>
      </c>
      <c r="E11" s="34">
        <f t="shared" ref="E11:E14" si="0">SUM(C11:D11)</f>
        <v>822.6</v>
      </c>
      <c r="F11" s="34">
        <f>+FACTURACIÓN!G11</f>
        <v>0</v>
      </c>
      <c r="G11" s="34">
        <f>+FACTURACIÓN!H11</f>
        <v>0</v>
      </c>
      <c r="H11" s="34">
        <f>+FACTURACIÓN!I11</f>
        <v>0</v>
      </c>
      <c r="I11" s="34">
        <f>+FACTURACIÓN!J11</f>
        <v>0</v>
      </c>
      <c r="J11" s="34">
        <f>+FACTURACIÓN!K11</f>
        <v>0</v>
      </c>
      <c r="K11" s="35">
        <v>0</v>
      </c>
      <c r="L11" s="47">
        <f t="shared" ref="L11:L14" si="1">SUM(F11:K11)</f>
        <v>0</v>
      </c>
      <c r="M11" s="47">
        <f t="shared" ref="M11:M14" si="2">+E11-L11</f>
        <v>822.6</v>
      </c>
    </row>
    <row r="12" spans="1:14">
      <c r="A12" s="23" t="s">
        <v>26</v>
      </c>
      <c r="B12" s="22" t="s">
        <v>23</v>
      </c>
      <c r="C12" s="34">
        <f>+FACTURACIÓN!L12-'C&amp;A'!I12+SINDICATO!J12+SINDICATO!I12+SINDICATO!H12+SINDICATO!G12+SINDICATO!F12</f>
        <v>822.59999999999991</v>
      </c>
      <c r="D12" s="34">
        <v>0</v>
      </c>
      <c r="E12" s="34">
        <f t="shared" si="0"/>
        <v>822.59999999999991</v>
      </c>
      <c r="F12" s="34">
        <f>+FACTURACIÓN!G12</f>
        <v>58.91</v>
      </c>
      <c r="G12" s="34">
        <f>+FACTURACIÓN!H12</f>
        <v>0</v>
      </c>
      <c r="H12" s="34">
        <f>+FACTURACIÓN!I12</f>
        <v>0</v>
      </c>
      <c r="I12" s="34">
        <f>+FACTURACIÓN!J12</f>
        <v>0</v>
      </c>
      <c r="J12" s="34">
        <f>+FACTURACIÓN!K12</f>
        <v>0</v>
      </c>
      <c r="K12" s="35">
        <v>0</v>
      </c>
      <c r="L12" s="47">
        <f t="shared" si="1"/>
        <v>58.91</v>
      </c>
      <c r="M12" s="47">
        <f t="shared" si="2"/>
        <v>763.68999999999994</v>
      </c>
    </row>
    <row r="13" spans="1:14">
      <c r="A13" s="23" t="s">
        <v>27</v>
      </c>
      <c r="B13" s="22" t="s">
        <v>18</v>
      </c>
      <c r="C13" s="34">
        <f>+FACTURACIÓN!L13-'C&amp;A'!I13+SINDICATO!J13+SINDICATO!I13+SINDICATO!H13+SINDICATO!G13+SINDICATO!F13</f>
        <v>4325.4999999999991</v>
      </c>
      <c r="D13" s="34">
        <v>0</v>
      </c>
      <c r="E13" s="34">
        <f t="shared" si="0"/>
        <v>4325.4999999999991</v>
      </c>
      <c r="F13" s="34">
        <f>+FACTURACIÓN!G13</f>
        <v>341.33</v>
      </c>
      <c r="G13" s="34">
        <f>+FACTURACIÓN!H13</f>
        <v>240.24209999999999</v>
      </c>
      <c r="H13" s="34">
        <f>+FACTURACIÓN!I13</f>
        <v>4.9028999999999998</v>
      </c>
      <c r="I13" s="34">
        <f>+FACTURACIÓN!J13</f>
        <v>296.2</v>
      </c>
      <c r="J13" s="34">
        <f>+FACTURACIÓN!K13</f>
        <v>490.28999999999996</v>
      </c>
      <c r="K13" s="35">
        <v>0</v>
      </c>
      <c r="L13" s="47">
        <f t="shared" si="1"/>
        <v>1372.9649999999999</v>
      </c>
      <c r="M13" s="47">
        <f t="shared" si="2"/>
        <v>2952.5349999999989</v>
      </c>
    </row>
    <row r="14" spans="1:14">
      <c r="A14" s="23" t="s">
        <v>28</v>
      </c>
      <c r="B14" s="22" t="s">
        <v>19</v>
      </c>
      <c r="C14" s="34">
        <f>+FACTURACIÓN!L14-'C&amp;A'!I14+SINDICATO!J14+SINDICATO!I14+SINDICATO!H14+SINDICATO!G14+SINDICATO!F14</f>
        <v>1745.27</v>
      </c>
      <c r="D14" s="34">
        <v>0</v>
      </c>
      <c r="E14" s="34">
        <f t="shared" si="0"/>
        <v>1745.27</v>
      </c>
      <c r="F14" s="34">
        <f>+FACTURACIÓN!G14</f>
        <v>0</v>
      </c>
      <c r="G14" s="34">
        <f>+FACTURACIÓN!H14</f>
        <v>113.81083000000001</v>
      </c>
      <c r="H14" s="34">
        <f>+FACTURACIÓN!I14</f>
        <v>2.32267</v>
      </c>
      <c r="I14" s="34">
        <f>+FACTURACIÓN!J14</f>
        <v>0</v>
      </c>
      <c r="J14" s="34">
        <f>+FACTURACIÓN!K14</f>
        <v>0</v>
      </c>
      <c r="K14" s="35">
        <v>0</v>
      </c>
      <c r="L14" s="47">
        <f t="shared" si="1"/>
        <v>116.13350000000001</v>
      </c>
      <c r="M14" s="47">
        <f t="shared" si="2"/>
        <v>1629.1365000000001</v>
      </c>
    </row>
    <row r="15" spans="1:14">
      <c r="A15" s="36"/>
      <c r="B15" s="28"/>
      <c r="C15" s="28" t="s">
        <v>52</v>
      </c>
      <c r="D15" s="28" t="s">
        <v>52</v>
      </c>
      <c r="E15" s="28" t="s">
        <v>52</v>
      </c>
      <c r="F15" s="28" t="s">
        <v>52</v>
      </c>
      <c r="G15" s="28" t="s">
        <v>52</v>
      </c>
      <c r="H15" s="28" t="s">
        <v>52</v>
      </c>
      <c r="I15" s="28" t="s">
        <v>52</v>
      </c>
      <c r="J15" s="28" t="s">
        <v>52</v>
      </c>
      <c r="K15" s="28" t="s">
        <v>52</v>
      </c>
      <c r="L15" s="28" t="s">
        <v>52</v>
      </c>
      <c r="M15" s="28" t="s">
        <v>52</v>
      </c>
      <c r="N15" s="28"/>
    </row>
    <row r="16" spans="1:14">
      <c r="A16" s="39" t="s">
        <v>6</v>
      </c>
      <c r="B16" s="22" t="s">
        <v>7</v>
      </c>
      <c r="C16" s="38">
        <f>SUM(C10:C15)</f>
        <v>9471.9</v>
      </c>
      <c r="D16" s="38">
        <f t="shared" ref="D16:M16" si="3">SUM(D10:D15)</f>
        <v>0</v>
      </c>
      <c r="E16" s="38">
        <f t="shared" si="3"/>
        <v>9471.9</v>
      </c>
      <c r="F16" s="38">
        <f t="shared" si="3"/>
        <v>400.24</v>
      </c>
      <c r="G16" s="38">
        <f t="shared" si="3"/>
        <v>354.05293</v>
      </c>
      <c r="H16" s="38">
        <f t="shared" si="3"/>
        <v>7.2255699999999994</v>
      </c>
      <c r="I16" s="38">
        <f t="shared" si="3"/>
        <v>296.2</v>
      </c>
      <c r="J16" s="38">
        <f t="shared" si="3"/>
        <v>490.28999999999996</v>
      </c>
      <c r="K16" s="38">
        <f t="shared" si="3"/>
        <v>0</v>
      </c>
      <c r="L16" s="38">
        <f t="shared" si="3"/>
        <v>1548.0084999999999</v>
      </c>
      <c r="M16" s="38">
        <f t="shared" si="3"/>
        <v>7923.8914999999997</v>
      </c>
      <c r="N16" s="38"/>
    </row>
    <row r="18" spans="1:10">
      <c r="C18" s="22" t="s">
        <v>7</v>
      </c>
      <c r="D18" s="22" t="s">
        <v>7</v>
      </c>
      <c r="E18" s="22" t="s">
        <v>7</v>
      </c>
      <c r="F18" s="22"/>
      <c r="G18" s="22"/>
      <c r="H18" s="22"/>
      <c r="I18" s="22"/>
      <c r="J18" s="22"/>
    </row>
    <row r="19" spans="1:10">
      <c r="A19" s="23" t="s">
        <v>7</v>
      </c>
      <c r="B19" s="22" t="s">
        <v>7</v>
      </c>
      <c r="C19" s="37"/>
      <c r="D19" s="37"/>
      <c r="E19" s="37"/>
      <c r="F19" s="37"/>
      <c r="G19" s="37"/>
      <c r="H19" s="37"/>
      <c r="I19" s="37"/>
      <c r="J19" s="37"/>
    </row>
  </sheetData>
  <mergeCells count="2">
    <mergeCell ref="B2:D2"/>
    <mergeCell ref="B5:F5"/>
  </mergeCells>
  <pageMargins left="0.70866141732283472" right="0.70866141732283472" top="0.74803149606299213" bottom="0.74803149606299213" header="0.31496062992125984" footer="0.31496062992125984"/>
  <pageSetup scale="7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workbookViewId="0">
      <selection activeCell="M10" sqref="M10:M14"/>
    </sheetView>
  </sheetViews>
  <sheetFormatPr baseColWidth="10" defaultRowHeight="15"/>
  <cols>
    <col min="1" max="1" width="6.7109375" style="21" customWidth="1"/>
    <col min="2" max="2" width="24.42578125" style="21" customWidth="1"/>
    <col min="3" max="8" width="13" style="21" hidden="1" customWidth="1"/>
    <col min="9" max="9" width="13" style="21" bestFit="1" customWidth="1"/>
    <col min="10" max="11" width="11.42578125" style="21" hidden="1" customWidth="1"/>
    <col min="12" max="12" width="24.42578125" style="21" hidden="1" customWidth="1"/>
    <col min="13" max="16384" width="11.42578125" style="21"/>
  </cols>
  <sheetData>
    <row r="2" spans="1:13">
      <c r="A2" s="24" t="s">
        <v>0</v>
      </c>
      <c r="B2" s="126" t="s">
        <v>7</v>
      </c>
      <c r="C2" s="127"/>
      <c r="D2" s="127"/>
    </row>
    <row r="3" spans="1:13" ht="18">
      <c r="A3" s="25" t="s">
        <v>1</v>
      </c>
      <c r="B3" s="40" t="s">
        <v>42</v>
      </c>
      <c r="C3" s="41"/>
      <c r="D3" s="41"/>
    </row>
    <row r="4" spans="1:13" ht="15.75">
      <c r="B4" s="42" t="s">
        <v>2</v>
      </c>
      <c r="C4" s="109"/>
      <c r="D4" s="109"/>
    </row>
    <row r="5" spans="1:13">
      <c r="B5" s="43" t="str">
        <f>+FACTURACIÓN!B4</f>
        <v>Periodo 8 al 8 Semanal del 17/02/2016 al 23/02/2016</v>
      </c>
      <c r="C5" s="109"/>
      <c r="D5" s="109"/>
    </row>
    <row r="6" spans="1:13">
      <c r="B6" s="27" t="s">
        <v>43</v>
      </c>
    </row>
    <row r="7" spans="1:13">
      <c r="B7" s="27" t="s">
        <v>44</v>
      </c>
    </row>
    <row r="8" spans="1:13" ht="35.25" thickBot="1">
      <c r="A8" s="29" t="s">
        <v>3</v>
      </c>
      <c r="B8" s="30" t="s">
        <v>4</v>
      </c>
      <c r="C8" s="30" t="s">
        <v>45</v>
      </c>
      <c r="D8" s="30" t="s">
        <v>46</v>
      </c>
      <c r="E8" s="31" t="s">
        <v>5</v>
      </c>
      <c r="F8" s="30" t="s">
        <v>47</v>
      </c>
      <c r="G8" s="30" t="s">
        <v>48</v>
      </c>
      <c r="H8" s="31" t="s">
        <v>49</v>
      </c>
      <c r="I8" s="32" t="s">
        <v>50</v>
      </c>
    </row>
    <row r="9" spans="1:13" ht="15.75" thickTop="1">
      <c r="A9" s="33" t="s">
        <v>51</v>
      </c>
    </row>
    <row r="10" spans="1:13">
      <c r="A10" s="23" t="s">
        <v>24</v>
      </c>
      <c r="B10" s="22" t="s">
        <v>21</v>
      </c>
      <c r="C10" s="34">
        <v>438.24</v>
      </c>
      <c r="D10" s="34">
        <v>73.040000000000006</v>
      </c>
      <c r="E10" s="34">
        <v>511.28</v>
      </c>
      <c r="F10" s="35">
        <v>-66.069999999999993</v>
      </c>
      <c r="G10" s="35">
        <v>-0.05</v>
      </c>
      <c r="H10" s="34">
        <v>-66.12</v>
      </c>
      <c r="I10" s="34">
        <v>577.4</v>
      </c>
      <c r="K10" s="111" t="s">
        <v>24</v>
      </c>
      <c r="L10" s="112" t="s">
        <v>21</v>
      </c>
      <c r="M10" s="3" t="s">
        <v>108</v>
      </c>
    </row>
    <row r="11" spans="1:13">
      <c r="A11" s="23" t="s">
        <v>25</v>
      </c>
      <c r="B11" s="22" t="s">
        <v>22</v>
      </c>
      <c r="C11" s="34">
        <v>438.24</v>
      </c>
      <c r="D11" s="34">
        <v>73.040000000000006</v>
      </c>
      <c r="E11" s="34">
        <v>511.28</v>
      </c>
      <c r="F11" s="35">
        <v>-66.069999999999993</v>
      </c>
      <c r="G11" s="35">
        <v>-0.05</v>
      </c>
      <c r="H11" s="34">
        <v>-66.12</v>
      </c>
      <c r="I11" s="34">
        <v>577.4</v>
      </c>
      <c r="K11" s="111" t="s">
        <v>25</v>
      </c>
      <c r="L11" s="112" t="s">
        <v>22</v>
      </c>
      <c r="M11" s="3" t="s">
        <v>109</v>
      </c>
    </row>
    <row r="12" spans="1:13">
      <c r="A12" s="23" t="s">
        <v>26</v>
      </c>
      <c r="B12" s="22" t="s">
        <v>23</v>
      </c>
      <c r="C12" s="34">
        <v>438.24</v>
      </c>
      <c r="D12" s="34">
        <v>73.040000000000006</v>
      </c>
      <c r="E12" s="34">
        <v>511.28</v>
      </c>
      <c r="F12" s="35">
        <v>-66.069999999999993</v>
      </c>
      <c r="G12" s="35">
        <v>-0.05</v>
      </c>
      <c r="H12" s="34">
        <v>-66.12</v>
      </c>
      <c r="I12" s="34">
        <v>577.4</v>
      </c>
      <c r="K12" s="111" t="s">
        <v>26</v>
      </c>
      <c r="L12" s="112" t="s">
        <v>23</v>
      </c>
      <c r="M12" s="3" t="s">
        <v>112</v>
      </c>
    </row>
    <row r="13" spans="1:13">
      <c r="A13" s="23" t="s">
        <v>27</v>
      </c>
      <c r="B13" s="22" t="s">
        <v>18</v>
      </c>
      <c r="C13" s="34">
        <v>438.24</v>
      </c>
      <c r="D13" s="34">
        <v>73.040000000000006</v>
      </c>
      <c r="E13" s="34">
        <v>511.28</v>
      </c>
      <c r="F13" s="35">
        <v>-66.069999999999993</v>
      </c>
      <c r="G13" s="35">
        <v>-0.05</v>
      </c>
      <c r="H13" s="34">
        <v>-66.12</v>
      </c>
      <c r="I13" s="34">
        <v>577.4</v>
      </c>
      <c r="K13" s="111" t="s">
        <v>27</v>
      </c>
      <c r="L13" s="112" t="s">
        <v>18</v>
      </c>
      <c r="M13" s="3" t="s">
        <v>113</v>
      </c>
    </row>
    <row r="14" spans="1:13">
      <c r="A14" s="23" t="s">
        <v>28</v>
      </c>
      <c r="B14" s="22" t="s">
        <v>19</v>
      </c>
      <c r="C14" s="34">
        <v>438.24</v>
      </c>
      <c r="D14" s="34">
        <v>73.040000000000006</v>
      </c>
      <c r="E14" s="34">
        <v>511.28</v>
      </c>
      <c r="F14" s="35">
        <v>-66.069999999999993</v>
      </c>
      <c r="G14" s="35">
        <v>-0.05</v>
      </c>
      <c r="H14" s="34">
        <v>-66.12</v>
      </c>
      <c r="I14" s="34">
        <v>577.4</v>
      </c>
      <c r="K14" s="111" t="s">
        <v>28</v>
      </c>
      <c r="L14" s="112" t="s">
        <v>19</v>
      </c>
      <c r="M14" s="3" t="s">
        <v>114</v>
      </c>
    </row>
    <row r="15" spans="1:13">
      <c r="A15" s="36"/>
      <c r="B15" s="28"/>
      <c r="C15" s="28" t="s">
        <v>52</v>
      </c>
      <c r="D15" s="28" t="s">
        <v>52</v>
      </c>
      <c r="E15" s="28" t="s">
        <v>52</v>
      </c>
      <c r="F15" s="28" t="s">
        <v>52</v>
      </c>
      <c r="G15" s="28" t="s">
        <v>52</v>
      </c>
      <c r="H15" s="28" t="s">
        <v>52</v>
      </c>
      <c r="I15" s="28" t="s">
        <v>52</v>
      </c>
      <c r="K15" s="113"/>
      <c r="L15" s="113"/>
      <c r="M15" s="113"/>
    </row>
    <row r="16" spans="1:13">
      <c r="A16" s="39" t="s">
        <v>6</v>
      </c>
      <c r="B16" s="22" t="s">
        <v>7</v>
      </c>
      <c r="C16" s="38">
        <f>SUM(C10:C15)</f>
        <v>2191.1999999999998</v>
      </c>
      <c r="D16" s="38">
        <f t="shared" ref="D16:I16" si="0">SUM(D10:D15)</f>
        <v>365.20000000000005</v>
      </c>
      <c r="E16" s="38">
        <f t="shared" si="0"/>
        <v>2556.3999999999996</v>
      </c>
      <c r="F16" s="38">
        <f t="shared" si="0"/>
        <v>-330.34999999999997</v>
      </c>
      <c r="G16" s="38">
        <f t="shared" si="0"/>
        <v>-0.25</v>
      </c>
      <c r="H16" s="38">
        <f t="shared" si="0"/>
        <v>-330.6</v>
      </c>
      <c r="I16" s="38">
        <f t="shared" si="0"/>
        <v>2887</v>
      </c>
    </row>
    <row r="18" spans="1:9">
      <c r="C18" s="22" t="s">
        <v>7</v>
      </c>
      <c r="D18" s="22" t="s">
        <v>7</v>
      </c>
      <c r="E18" s="22" t="s">
        <v>7</v>
      </c>
      <c r="F18" s="22" t="s">
        <v>7</v>
      </c>
      <c r="G18" s="22" t="s">
        <v>7</v>
      </c>
      <c r="H18" s="22" t="s">
        <v>7</v>
      </c>
      <c r="I18" s="22" t="s">
        <v>7</v>
      </c>
    </row>
    <row r="19" spans="1:9">
      <c r="A19" s="23" t="s">
        <v>7</v>
      </c>
      <c r="B19" s="22" t="s">
        <v>7</v>
      </c>
      <c r="C19" s="37"/>
      <c r="D19" s="37"/>
      <c r="E19" s="37"/>
      <c r="F19" s="37"/>
      <c r="G19" s="37"/>
      <c r="H19" s="37"/>
      <c r="I19" s="37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9"/>
  <sheetViews>
    <sheetView workbookViewId="0">
      <selection activeCell="B10" sqref="B10"/>
    </sheetView>
  </sheetViews>
  <sheetFormatPr baseColWidth="10" defaultRowHeight="15"/>
  <cols>
    <col min="1" max="1" width="6.7109375" style="21" customWidth="1"/>
    <col min="2" max="2" width="24.42578125" style="21" customWidth="1"/>
    <col min="3" max="3" width="13" style="21" hidden="1" customWidth="1"/>
    <col min="4" max="4" width="8.5703125" style="21" hidden="1" customWidth="1"/>
    <col min="5" max="9" width="13" style="21" hidden="1" customWidth="1"/>
    <col min="10" max="10" width="12.5703125" style="21" hidden="1" customWidth="1"/>
    <col min="11" max="11" width="0" style="21" hidden="1" customWidth="1"/>
    <col min="12" max="12" width="13.42578125" style="21" hidden="1" customWidth="1"/>
    <col min="13" max="16384" width="11.42578125" style="21"/>
  </cols>
  <sheetData>
    <row r="2" spans="1:14">
      <c r="A2" s="24" t="s">
        <v>0</v>
      </c>
      <c r="B2" s="114" t="s">
        <v>7</v>
      </c>
      <c r="C2" s="110"/>
      <c r="D2" s="110"/>
    </row>
    <row r="3" spans="1:14" ht="18">
      <c r="A3" s="25" t="s">
        <v>1</v>
      </c>
      <c r="B3" s="40" t="s">
        <v>55</v>
      </c>
      <c r="C3" s="41"/>
      <c r="D3" s="41"/>
    </row>
    <row r="4" spans="1:14" ht="15.75">
      <c r="B4" s="42" t="s">
        <v>2</v>
      </c>
      <c r="C4" s="109"/>
      <c r="D4" s="109"/>
    </row>
    <row r="5" spans="1:14">
      <c r="B5" s="43" t="str">
        <f>+FACTURACIÓN!B4</f>
        <v>Periodo 8 al 8 Semanal del 17/02/2016 al 23/02/2016</v>
      </c>
      <c r="C5" s="109"/>
      <c r="D5" s="109"/>
      <c r="E5" s="109"/>
      <c r="F5" s="109"/>
    </row>
    <row r="6" spans="1:14">
      <c r="B6" s="27"/>
    </row>
    <row r="7" spans="1:14">
      <c r="B7" s="27"/>
    </row>
    <row r="8" spans="1:14" ht="34.5" thickBot="1">
      <c r="A8" s="29" t="s">
        <v>3</v>
      </c>
      <c r="B8" s="30" t="s">
        <v>4</v>
      </c>
      <c r="C8" s="44" t="s">
        <v>53</v>
      </c>
      <c r="D8" s="44" t="s">
        <v>54</v>
      </c>
      <c r="E8" s="45" t="s">
        <v>5</v>
      </c>
      <c r="F8" s="7" t="s">
        <v>20</v>
      </c>
      <c r="G8" s="7" t="s">
        <v>85</v>
      </c>
      <c r="H8" s="7" t="s">
        <v>86</v>
      </c>
      <c r="I8" s="7" t="s">
        <v>72</v>
      </c>
      <c r="J8" s="7" t="s">
        <v>75</v>
      </c>
      <c r="K8" s="44" t="s">
        <v>48</v>
      </c>
      <c r="L8" s="45" t="s">
        <v>49</v>
      </c>
      <c r="M8" s="46" t="s">
        <v>50</v>
      </c>
    </row>
    <row r="9" spans="1:14" ht="15.75" thickTop="1">
      <c r="A9" s="33" t="s">
        <v>51</v>
      </c>
    </row>
    <row r="10" spans="1:14">
      <c r="A10" s="23" t="s">
        <v>24</v>
      </c>
      <c r="B10" s="22" t="s">
        <v>21</v>
      </c>
      <c r="C10" s="34">
        <f>+FACTURACIÓN!L10-'C&amp;A'!I10+'SINDICATO (2)'!J10+'SINDICATO (2)'!I10+'SINDICATO (2)'!H10+'SINDICATO (2)'!G10+'SINDICATO (2)'!F10</f>
        <v>1755.9299999999998</v>
      </c>
      <c r="D10" s="34">
        <v>0</v>
      </c>
      <c r="E10" s="34">
        <f>SUM(C10:D10)</f>
        <v>1755.9299999999998</v>
      </c>
      <c r="F10" s="34">
        <f>+FACTURACIÓN!G10</f>
        <v>0</v>
      </c>
      <c r="G10" s="34">
        <f>+FACTURACIÓN!H10</f>
        <v>0</v>
      </c>
      <c r="H10" s="34">
        <f>+FACTURACIÓN!I10</f>
        <v>0</v>
      </c>
      <c r="I10" s="34">
        <f>+FACTURACIÓN!J10</f>
        <v>0</v>
      </c>
      <c r="J10" s="34">
        <f>+FACTURACIÓN!K10</f>
        <v>0</v>
      </c>
      <c r="K10" s="35">
        <v>0</v>
      </c>
      <c r="L10" s="47">
        <f>SUM(F10:K10)</f>
        <v>0</v>
      </c>
      <c r="M10" s="47">
        <f>+E10-L10</f>
        <v>1755.9299999999998</v>
      </c>
      <c r="N10" s="3" t="s">
        <v>108</v>
      </c>
    </row>
    <row r="11" spans="1:14">
      <c r="A11" s="23" t="s">
        <v>25</v>
      </c>
      <c r="B11" s="22" t="s">
        <v>22</v>
      </c>
      <c r="C11" s="34">
        <f>+FACTURACIÓN!L11-'C&amp;A'!I11+'SINDICATO (2)'!J11+'SINDICATO (2)'!I11+'SINDICATO (2)'!H11+'SINDICATO (2)'!G11+'SINDICATO (2)'!F11</f>
        <v>822.6</v>
      </c>
      <c r="D11" s="34">
        <v>0</v>
      </c>
      <c r="E11" s="34">
        <f t="shared" ref="E11:E14" si="0">SUM(C11:D11)</f>
        <v>822.6</v>
      </c>
      <c r="F11" s="34">
        <f>+FACTURACIÓN!G11</f>
        <v>0</v>
      </c>
      <c r="G11" s="34">
        <f>+FACTURACIÓN!H11</f>
        <v>0</v>
      </c>
      <c r="H11" s="34">
        <f>+FACTURACIÓN!I11</f>
        <v>0</v>
      </c>
      <c r="I11" s="34">
        <f>+FACTURACIÓN!J11</f>
        <v>0</v>
      </c>
      <c r="J11" s="34">
        <f>+FACTURACIÓN!K11</f>
        <v>0</v>
      </c>
      <c r="K11" s="35">
        <v>0</v>
      </c>
      <c r="L11" s="47">
        <f t="shared" ref="L11:L14" si="1">SUM(F11:K11)</f>
        <v>0</v>
      </c>
      <c r="M11" s="47">
        <f t="shared" ref="M11:M14" si="2">+E11-L11</f>
        <v>822.6</v>
      </c>
      <c r="N11" s="3" t="s">
        <v>109</v>
      </c>
    </row>
    <row r="12" spans="1:14">
      <c r="A12" s="23" t="s">
        <v>26</v>
      </c>
      <c r="B12" s="22" t="s">
        <v>23</v>
      </c>
      <c r="C12" s="34">
        <f>+FACTURACIÓN!L12-'C&amp;A'!I12+'SINDICATO (2)'!J12+'SINDICATO (2)'!I12+'SINDICATO (2)'!H12+'SINDICATO (2)'!G12+'SINDICATO (2)'!F12</f>
        <v>822.59999999999991</v>
      </c>
      <c r="D12" s="34">
        <v>0</v>
      </c>
      <c r="E12" s="34">
        <f t="shared" si="0"/>
        <v>822.59999999999991</v>
      </c>
      <c r="F12" s="34">
        <f>+FACTURACIÓN!G12</f>
        <v>58.91</v>
      </c>
      <c r="G12" s="34">
        <f>+FACTURACIÓN!H12</f>
        <v>0</v>
      </c>
      <c r="H12" s="34">
        <f>+FACTURACIÓN!I12</f>
        <v>0</v>
      </c>
      <c r="I12" s="34">
        <f>+FACTURACIÓN!J12</f>
        <v>0</v>
      </c>
      <c r="J12" s="34">
        <f>+FACTURACIÓN!K12</f>
        <v>0</v>
      </c>
      <c r="K12" s="35">
        <v>0</v>
      </c>
      <c r="L12" s="47">
        <f t="shared" si="1"/>
        <v>58.91</v>
      </c>
      <c r="M12" s="47">
        <f t="shared" si="2"/>
        <v>763.68999999999994</v>
      </c>
      <c r="N12" s="3" t="s">
        <v>112</v>
      </c>
    </row>
    <row r="13" spans="1:14">
      <c r="A13" s="23" t="s">
        <v>27</v>
      </c>
      <c r="B13" s="22" t="s">
        <v>18</v>
      </c>
      <c r="C13" s="34">
        <f>+FACTURACIÓN!L13-'C&amp;A'!I13+'SINDICATO (2)'!J13+'SINDICATO (2)'!I13+'SINDICATO (2)'!H13+'SINDICATO (2)'!G13+'SINDICATO (2)'!F13</f>
        <v>4325.4999999999991</v>
      </c>
      <c r="D13" s="34">
        <v>0</v>
      </c>
      <c r="E13" s="34">
        <f t="shared" si="0"/>
        <v>4325.4999999999991</v>
      </c>
      <c r="F13" s="34">
        <f>+FACTURACIÓN!G13</f>
        <v>341.33</v>
      </c>
      <c r="G13" s="34">
        <f>+FACTURACIÓN!H13</f>
        <v>240.24209999999999</v>
      </c>
      <c r="H13" s="34">
        <f>+FACTURACIÓN!I13</f>
        <v>4.9028999999999998</v>
      </c>
      <c r="I13" s="34">
        <f>+FACTURACIÓN!J13</f>
        <v>296.2</v>
      </c>
      <c r="J13" s="34">
        <f>+FACTURACIÓN!K13</f>
        <v>490.28999999999996</v>
      </c>
      <c r="K13" s="35">
        <v>0</v>
      </c>
      <c r="L13" s="47">
        <f t="shared" si="1"/>
        <v>1372.9649999999999</v>
      </c>
      <c r="M13" s="47">
        <f t="shared" si="2"/>
        <v>2952.5349999999989</v>
      </c>
      <c r="N13" s="3" t="s">
        <v>113</v>
      </c>
    </row>
    <row r="14" spans="1:14">
      <c r="A14" s="23" t="s">
        <v>28</v>
      </c>
      <c r="B14" s="22" t="s">
        <v>19</v>
      </c>
      <c r="C14" s="34">
        <f>+FACTURACIÓN!L14-'C&amp;A'!I14+'SINDICATO (2)'!J14+'SINDICATO (2)'!I14+'SINDICATO (2)'!H14+'SINDICATO (2)'!G14+'SINDICATO (2)'!F14</f>
        <v>1745.27</v>
      </c>
      <c r="D14" s="34">
        <v>0</v>
      </c>
      <c r="E14" s="34">
        <f t="shared" si="0"/>
        <v>1745.27</v>
      </c>
      <c r="F14" s="34">
        <f>+FACTURACIÓN!G14</f>
        <v>0</v>
      </c>
      <c r="G14" s="34">
        <f>+FACTURACIÓN!H14</f>
        <v>113.81083000000001</v>
      </c>
      <c r="H14" s="34">
        <f>+FACTURACIÓN!I14</f>
        <v>2.32267</v>
      </c>
      <c r="I14" s="34">
        <f>+FACTURACIÓN!J14</f>
        <v>0</v>
      </c>
      <c r="J14" s="34">
        <f>+FACTURACIÓN!K14</f>
        <v>0</v>
      </c>
      <c r="K14" s="35">
        <v>0</v>
      </c>
      <c r="L14" s="47">
        <f t="shared" si="1"/>
        <v>116.13350000000001</v>
      </c>
      <c r="M14" s="47">
        <f t="shared" si="2"/>
        <v>1629.1365000000001</v>
      </c>
      <c r="N14" s="3" t="s">
        <v>114</v>
      </c>
    </row>
    <row r="15" spans="1:14">
      <c r="A15" s="36"/>
      <c r="B15" s="28"/>
      <c r="C15" s="28" t="s">
        <v>52</v>
      </c>
      <c r="D15" s="28" t="s">
        <v>52</v>
      </c>
      <c r="E15" s="28" t="s">
        <v>52</v>
      </c>
      <c r="F15" s="28" t="s">
        <v>52</v>
      </c>
      <c r="G15" s="28" t="s">
        <v>52</v>
      </c>
      <c r="H15" s="28" t="s">
        <v>52</v>
      </c>
      <c r="I15" s="28" t="s">
        <v>52</v>
      </c>
      <c r="J15" s="28" t="s">
        <v>52</v>
      </c>
      <c r="K15" s="28" t="s">
        <v>52</v>
      </c>
      <c r="L15" s="28" t="s">
        <v>52</v>
      </c>
      <c r="M15" s="28" t="s">
        <v>52</v>
      </c>
    </row>
    <row r="16" spans="1:14">
      <c r="A16" s="39" t="s">
        <v>6</v>
      </c>
      <c r="B16" s="22" t="s">
        <v>7</v>
      </c>
      <c r="C16" s="38">
        <f>SUM(C10:C15)</f>
        <v>9471.9</v>
      </c>
      <c r="D16" s="38">
        <f t="shared" ref="D16:M16" si="3">SUM(D10:D15)</f>
        <v>0</v>
      </c>
      <c r="E16" s="38">
        <f t="shared" si="3"/>
        <v>9471.9</v>
      </c>
      <c r="F16" s="38">
        <f t="shared" si="3"/>
        <v>400.24</v>
      </c>
      <c r="G16" s="38">
        <f t="shared" si="3"/>
        <v>354.05293</v>
      </c>
      <c r="H16" s="38">
        <f t="shared" si="3"/>
        <v>7.2255699999999994</v>
      </c>
      <c r="I16" s="38">
        <f t="shared" si="3"/>
        <v>296.2</v>
      </c>
      <c r="J16" s="38">
        <f t="shared" si="3"/>
        <v>490.28999999999996</v>
      </c>
      <c r="K16" s="38">
        <f t="shared" si="3"/>
        <v>0</v>
      </c>
      <c r="L16" s="38">
        <f t="shared" si="3"/>
        <v>1548.0084999999999</v>
      </c>
      <c r="M16" s="38">
        <f t="shared" si="3"/>
        <v>7923.8914999999997</v>
      </c>
    </row>
    <row r="18" spans="1:10">
      <c r="C18" s="22" t="s">
        <v>7</v>
      </c>
      <c r="D18" s="22" t="s">
        <v>7</v>
      </c>
      <c r="E18" s="22" t="s">
        <v>7</v>
      </c>
      <c r="F18" s="22"/>
      <c r="G18" s="22"/>
      <c r="H18" s="22"/>
      <c r="I18" s="22"/>
      <c r="J18" s="22"/>
    </row>
    <row r="19" spans="1:10">
      <c r="A19" s="23" t="s">
        <v>7</v>
      </c>
      <c r="B19" s="22" t="s">
        <v>7</v>
      </c>
      <c r="C19" s="37"/>
      <c r="D19" s="37"/>
      <c r="E19" s="37"/>
      <c r="F19" s="37"/>
      <c r="G19" s="37"/>
      <c r="H19" s="37"/>
      <c r="I19" s="37"/>
      <c r="J19" s="37"/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4"/>
  <sheetViews>
    <sheetView topLeftCell="A5" workbookViewId="0">
      <selection activeCell="C12" sqref="C12"/>
    </sheetView>
  </sheetViews>
  <sheetFormatPr baseColWidth="10" defaultRowHeight="15"/>
  <cols>
    <col min="1" max="1" width="11.85546875" style="19" bestFit="1" customWidth="1"/>
    <col min="2" max="2" width="24" style="19" bestFit="1" customWidth="1"/>
    <col min="3" max="3" width="10.42578125" style="19" bestFit="1" customWidth="1"/>
    <col min="4" max="16384" width="11.42578125" style="19"/>
  </cols>
  <sheetData>
    <row r="1" spans="1:3">
      <c r="A1" s="19" t="s">
        <v>29</v>
      </c>
    </row>
    <row r="7" spans="1:3">
      <c r="C7" s="19" t="s">
        <v>30</v>
      </c>
    </row>
    <row r="8" spans="1:3">
      <c r="A8" s="19" t="s">
        <v>31</v>
      </c>
      <c r="B8" s="19" t="s">
        <v>32</v>
      </c>
      <c r="C8" s="19" t="s">
        <v>33</v>
      </c>
    </row>
    <row r="9" spans="1:3">
      <c r="A9" s="19" t="s">
        <v>34</v>
      </c>
      <c r="B9" s="19" t="s">
        <v>35</v>
      </c>
      <c r="C9" s="19" t="s">
        <v>34</v>
      </c>
    </row>
    <row r="10" spans="1:3">
      <c r="A10" s="19" t="s">
        <v>24</v>
      </c>
      <c r="B10" s="19" t="s">
        <v>39</v>
      </c>
      <c r="C10" s="19">
        <v>0</v>
      </c>
    </row>
    <row r="11" spans="1:3">
      <c r="A11" s="19" t="s">
        <v>25</v>
      </c>
      <c r="B11" s="19" t="s">
        <v>40</v>
      </c>
      <c r="C11" s="19">
        <v>0</v>
      </c>
    </row>
    <row r="12" spans="1:3">
      <c r="A12" s="19" t="s">
        <v>36</v>
      </c>
      <c r="B12" s="19" t="s">
        <v>37</v>
      </c>
      <c r="C12" s="19">
        <v>155.96</v>
      </c>
    </row>
    <row r="13" spans="1:3">
      <c r="A13" s="19" t="s">
        <v>26</v>
      </c>
      <c r="B13" s="19" t="s">
        <v>41</v>
      </c>
      <c r="C13" s="19">
        <v>0</v>
      </c>
    </row>
    <row r="14" spans="1:3">
      <c r="A14" s="19" t="s">
        <v>27</v>
      </c>
      <c r="B14" s="19" t="s">
        <v>38</v>
      </c>
      <c r="C14" s="19">
        <v>0</v>
      </c>
    </row>
  </sheetData>
  <sortState ref="A10:D29">
    <sortCondition ref="B10:B2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/>
  </sheetViews>
  <sheetFormatPr baseColWidth="10" defaultRowHeight="15"/>
  <cols>
    <col min="1" max="1" width="21.140625" customWidth="1"/>
  </cols>
  <sheetData>
    <row r="1" spans="1:6">
      <c r="A1" s="128" t="s">
        <v>115</v>
      </c>
      <c r="B1" s="128"/>
      <c r="C1" s="129"/>
      <c r="D1" s="130"/>
      <c r="E1" s="130"/>
      <c r="F1" s="131"/>
    </row>
    <row r="2" spans="1:6">
      <c r="A2" s="128" t="s">
        <v>116</v>
      </c>
      <c r="B2" s="128"/>
      <c r="C2" s="129"/>
      <c r="D2" s="130"/>
      <c r="E2" s="130"/>
      <c r="F2" s="131"/>
    </row>
    <row r="3" spans="1:6">
      <c r="A3" s="128" t="s">
        <v>127</v>
      </c>
      <c r="B3" s="132" t="s">
        <v>128</v>
      </c>
      <c r="C3" s="129"/>
      <c r="D3" s="130"/>
      <c r="E3" s="130"/>
      <c r="F3" s="131"/>
    </row>
    <row r="4" spans="1:6">
      <c r="A4" s="129"/>
      <c r="B4" s="129"/>
      <c r="C4" s="129"/>
      <c r="D4" s="130"/>
      <c r="E4" s="130"/>
      <c r="F4" s="131"/>
    </row>
    <row r="5" spans="1:6">
      <c r="A5" s="129" t="s">
        <v>117</v>
      </c>
      <c r="B5" s="129" t="s">
        <v>118</v>
      </c>
      <c r="C5" s="129"/>
      <c r="D5" s="130"/>
      <c r="E5" s="130"/>
      <c r="F5" s="131"/>
    </row>
    <row r="6" spans="1:6">
      <c r="A6" s="130" t="s">
        <v>119</v>
      </c>
      <c r="B6" s="133">
        <v>3041.54</v>
      </c>
      <c r="C6" s="130"/>
      <c r="D6" s="130"/>
      <c r="E6" s="130"/>
      <c r="F6" s="131"/>
    </row>
    <row r="7" spans="1:6">
      <c r="A7" s="130" t="s">
        <v>120</v>
      </c>
      <c r="B7" s="133">
        <v>0</v>
      </c>
      <c r="C7" s="130"/>
      <c r="D7" s="130"/>
      <c r="E7" s="130"/>
      <c r="F7" s="131"/>
    </row>
    <row r="8" spans="1:6">
      <c r="A8" s="130" t="s">
        <v>121</v>
      </c>
      <c r="B8" s="133">
        <v>0</v>
      </c>
      <c r="C8" s="130"/>
      <c r="D8" s="130"/>
      <c r="E8" s="130"/>
      <c r="F8" s="131"/>
    </row>
    <row r="9" spans="1:6">
      <c r="A9" s="130" t="s">
        <v>122</v>
      </c>
      <c r="B9" s="133">
        <v>2576.89</v>
      </c>
      <c r="C9" s="130"/>
      <c r="D9" s="130"/>
      <c r="E9" s="130"/>
      <c r="F9" s="131"/>
    </row>
    <row r="10" spans="1:6">
      <c r="A10" s="130" t="s">
        <v>123</v>
      </c>
      <c r="B10" s="133">
        <v>0</v>
      </c>
      <c r="C10" s="130"/>
      <c r="D10" s="130"/>
      <c r="E10" s="130"/>
      <c r="F10" s="131"/>
    </row>
    <row r="11" spans="1:6">
      <c r="A11" s="130" t="s">
        <v>124</v>
      </c>
      <c r="B11" s="133">
        <v>7136.96</v>
      </c>
      <c r="C11" s="130"/>
      <c r="D11" s="130"/>
      <c r="E11" s="130"/>
      <c r="F11" s="131"/>
    </row>
    <row r="12" spans="1:6">
      <c r="A12" s="130" t="s">
        <v>125</v>
      </c>
      <c r="B12" s="134">
        <v>0</v>
      </c>
      <c r="C12" s="130"/>
      <c r="D12" s="130"/>
      <c r="E12" s="130"/>
      <c r="F12" s="131"/>
    </row>
    <row r="13" spans="1:6" ht="15.75" thickBot="1">
      <c r="A13" s="130" t="s">
        <v>126</v>
      </c>
      <c r="B13" s="135">
        <v>0</v>
      </c>
      <c r="C13" s="130"/>
      <c r="D13" s="130"/>
      <c r="E13" s="130"/>
      <c r="F13" s="131"/>
    </row>
    <row r="14" spans="1:6">
      <c r="A14" s="130"/>
      <c r="B14" s="136">
        <f>SUM(B6:B13)</f>
        <v>12755.39</v>
      </c>
      <c r="C14" s="130"/>
      <c r="D14" s="130"/>
      <c r="E14" s="130"/>
      <c r="F14" s="131"/>
    </row>
    <row r="15" spans="1:6" ht="15.75" thickBot="1">
      <c r="A15" s="130"/>
      <c r="B15" s="137">
        <f>B14*0.16</f>
        <v>2040.8624</v>
      </c>
      <c r="C15" s="130"/>
      <c r="D15" s="130"/>
      <c r="E15" s="130"/>
      <c r="F15" s="131"/>
    </row>
    <row r="16" spans="1:6" ht="15.75" thickTop="1">
      <c r="A16" s="130"/>
      <c r="B16" s="138">
        <f>+B14+B15</f>
        <v>14796.252399999999</v>
      </c>
      <c r="C16" s="130"/>
      <c r="D16" s="130"/>
      <c r="E16" s="130"/>
      <c r="F16" s="131"/>
    </row>
    <row r="17" spans="1:6">
      <c r="A17" s="130"/>
      <c r="B17" s="133">
        <v>14796.25</v>
      </c>
      <c r="C17" s="130"/>
      <c r="D17" s="130"/>
      <c r="E17" s="130"/>
      <c r="F17" s="131"/>
    </row>
    <row r="18" spans="1:6">
      <c r="A18" s="130"/>
      <c r="B18" s="133">
        <f>B17-B16</f>
        <v>-2.3999999993975507E-3</v>
      </c>
      <c r="C18" s="130"/>
      <c r="D18" s="130"/>
      <c r="E18" s="130"/>
      <c r="F18" s="131"/>
    </row>
    <row r="19" spans="1:6">
      <c r="A19" s="130"/>
      <c r="B19" s="133"/>
      <c r="C19" s="130"/>
      <c r="D19" s="130"/>
      <c r="E19" s="130"/>
      <c r="F19" s="131"/>
    </row>
    <row r="20" spans="1:6">
      <c r="A20" s="130"/>
      <c r="B20" s="130"/>
      <c r="C20" s="130"/>
      <c r="D20" s="130"/>
      <c r="E20" s="130"/>
      <c r="F20" s="131"/>
    </row>
    <row r="21" spans="1:6">
      <c r="A21" s="130"/>
      <c r="B21" s="130"/>
      <c r="C21" s="130"/>
      <c r="D21" s="130"/>
      <c r="E21" s="130"/>
      <c r="F21" s="131"/>
    </row>
    <row r="22" spans="1:6">
      <c r="A22" s="130"/>
      <c r="B22" s="130"/>
      <c r="C22" s="130"/>
      <c r="D22" s="130"/>
      <c r="E22" s="130"/>
      <c r="F22" s="1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FACTURACIÓN</vt:lpstr>
      <vt:lpstr>C&amp;A</vt:lpstr>
      <vt:lpstr>SINDICATO</vt:lpstr>
      <vt:lpstr>C&amp;A (2)</vt:lpstr>
      <vt:lpstr>SINDICATO (2)</vt:lpstr>
      <vt:lpstr>INFONAVIT</vt:lpstr>
      <vt:lpstr>POLIZA</vt:lpstr>
      <vt:lpstr>'C&amp;A'!Área_de_impresión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usuario</cp:lastModifiedBy>
  <cp:lastPrinted>2016-02-27T01:23:07Z</cp:lastPrinted>
  <dcterms:created xsi:type="dcterms:W3CDTF">2016-01-16T18:25:25Z</dcterms:created>
  <dcterms:modified xsi:type="dcterms:W3CDTF">2016-07-19T22:37:47Z</dcterms:modified>
</cp:coreProperties>
</file>