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320" windowHeight="7935" activeTab="4"/>
  </bookViews>
  <sheets>
    <sheet name="FACTURACIÓN" sheetId="1" r:id="rId1"/>
    <sheet name="C&amp;A" sheetId="3" r:id="rId2"/>
    <sheet name="SINDICATO" sheetId="4" r:id="rId3"/>
    <sheet name="INFONAVIT" sheetId="2" r:id="rId4"/>
    <sheet name="POLIZA" sheetId="5" r:id="rId5"/>
  </sheets>
  <calcPr calcId="124519"/>
</workbook>
</file>

<file path=xl/calcChain.xml><?xml version="1.0" encoding="utf-8"?>
<calcChain xmlns="http://schemas.openxmlformats.org/spreadsheetml/2006/main">
  <c r="B14" i="5"/>
  <c r="B15" s="1"/>
  <c r="B16" l="1"/>
  <c r="L16" i="4" l="1"/>
  <c r="C16"/>
  <c r="D16" i="3"/>
  <c r="E16"/>
  <c r="F16"/>
  <c r="G16"/>
  <c r="H16"/>
  <c r="I16"/>
  <c r="C16"/>
  <c r="E13"/>
  <c r="H13"/>
  <c r="F13"/>
  <c r="E13" i="1"/>
  <c r="G16"/>
  <c r="N11"/>
  <c r="N12"/>
  <c r="N14"/>
  <c r="N10"/>
  <c r="C11" i="4"/>
  <c r="C12"/>
  <c r="C14"/>
  <c r="C10"/>
  <c r="H13" i="1"/>
  <c r="G11" i="4"/>
  <c r="G12"/>
  <c r="G16" s="1"/>
  <c r="G13"/>
  <c r="G14"/>
  <c r="G10"/>
  <c r="F11"/>
  <c r="F12"/>
  <c r="F13"/>
  <c r="F14"/>
  <c r="F10"/>
  <c r="F16" s="1"/>
  <c r="K11" i="1"/>
  <c r="L11"/>
  <c r="M11" s="1"/>
  <c r="K12"/>
  <c r="L12" s="1"/>
  <c r="M12" s="1"/>
  <c r="K14"/>
  <c r="L14" s="1"/>
  <c r="M14" s="1"/>
  <c r="M10"/>
  <c r="L10"/>
  <c r="K10"/>
  <c r="J11"/>
  <c r="J12"/>
  <c r="J13"/>
  <c r="J14"/>
  <c r="J10"/>
  <c r="I11"/>
  <c r="I12"/>
  <c r="I14"/>
  <c r="I10"/>
  <c r="H11"/>
  <c r="H12"/>
  <c r="H14"/>
  <c r="H10"/>
  <c r="E14" i="4"/>
  <c r="E11"/>
  <c r="E12"/>
  <c r="E10"/>
  <c r="D16"/>
  <c r="H16"/>
  <c r="I16"/>
  <c r="J16"/>
  <c r="K11"/>
  <c r="K12"/>
  <c r="K13"/>
  <c r="K14"/>
  <c r="K10"/>
  <c r="I13" i="3" l="1"/>
  <c r="C13" i="4"/>
  <c r="E13" s="1"/>
  <c r="L13" s="1"/>
  <c r="I13" i="1"/>
  <c r="K13" s="1"/>
  <c r="L13" s="1"/>
  <c r="M13" s="1"/>
  <c r="M16" s="1"/>
  <c r="N13"/>
  <c r="N16" s="1"/>
  <c r="L10" i="4"/>
  <c r="L11"/>
  <c r="L14"/>
  <c r="L12"/>
  <c r="K16"/>
  <c r="E16" l="1"/>
  <c r="D16" i="1" l="1"/>
  <c r="E16"/>
  <c r="F16"/>
  <c r="J16"/>
  <c r="C16"/>
  <c r="H16" l="1"/>
  <c r="I16" l="1"/>
  <c r="K16" l="1"/>
  <c r="L16" l="1"/>
</calcChain>
</file>

<file path=xl/sharedStrings.xml><?xml version="1.0" encoding="utf-8"?>
<sst xmlns="http://schemas.openxmlformats.org/spreadsheetml/2006/main" count="172" uniqueCount="78">
  <si>
    <t>CONTPAQ i</t>
  </si>
  <si>
    <t xml:space="preserve">      NÓMINAS</t>
  </si>
  <si>
    <t>Lista de Raya (forma tabular)</t>
  </si>
  <si>
    <t>Código</t>
  </si>
  <si>
    <t>Empleado</t>
  </si>
  <si>
    <t>*TOTAL* *PERCEPCIONES*</t>
  </si>
  <si>
    <t>Total Gral.</t>
  </si>
  <si>
    <t xml:space="preserve"> </t>
  </si>
  <si>
    <t>IVA</t>
  </si>
  <si>
    <t>TOTAL PERCEPCIONES</t>
  </si>
  <si>
    <t>SUELDO BASE</t>
  </si>
  <si>
    <t>COMISIONES</t>
  </si>
  <si>
    <t>Comision 10%</t>
  </si>
  <si>
    <t>2% S/N</t>
  </si>
  <si>
    <t>SUBTOTAL</t>
  </si>
  <si>
    <t>TOTOAL</t>
  </si>
  <si>
    <t>SUBSIDO ENTREGADO</t>
  </si>
  <si>
    <t>SGV</t>
  </si>
  <si>
    <t>Reyes Garcia Aaron</t>
  </si>
  <si>
    <t>Rodriguez Sanchez Luis Enrique</t>
  </si>
  <si>
    <t>DESCUENTOS ESPECIALES</t>
  </si>
  <si>
    <t>Aguilar Santiago Vilma</t>
  </si>
  <si>
    <t>Carstensen Gonzalez Karla Maria</t>
  </si>
  <si>
    <t>Franco Morales Saul</t>
  </si>
  <si>
    <t>AS16</t>
  </si>
  <si>
    <t>CG06</t>
  </si>
  <si>
    <t>FM27</t>
  </si>
  <si>
    <t>RG08</t>
  </si>
  <si>
    <t>RS10</t>
  </si>
  <si>
    <t>S10-01/2016</t>
  </si>
  <si>
    <t xml:space="preserve">         An</t>
  </si>
  <si>
    <t>Clave</t>
  </si>
  <si>
    <t xml:space="preserve"> Nombre</t>
  </si>
  <si>
    <t>nfonavit  p</t>
  </si>
  <si>
    <t>-----------</t>
  </si>
  <si>
    <t>----------------------</t>
  </si>
  <si>
    <t>DG03</t>
  </si>
  <si>
    <t xml:space="preserve"> DIAZ LIZARRAGA ARMAN</t>
  </si>
  <si>
    <t xml:space="preserve"> REYES GARCIA AARON</t>
  </si>
  <si>
    <t xml:space="preserve"> AGUILAR SANTIAGO VIL</t>
  </si>
  <si>
    <t xml:space="preserve"> CARSTENSEN GONZALEZ</t>
  </si>
  <si>
    <t xml:space="preserve"> FRANCO MORALES SAUL</t>
  </si>
  <si>
    <t>07 CONSULTORES &amp; ASESORES INTEGRALES SC</t>
  </si>
  <si>
    <t>Periodo 6 al 6 Semanal del 03/02/2016 al 09/02/2016</t>
  </si>
  <si>
    <t>Reg Pat IMSS: 00000000000,E2375841103</t>
  </si>
  <si>
    <t xml:space="preserve">RFC: C&amp;A -050406-NL0 </t>
  </si>
  <si>
    <t>Sueldo</t>
  </si>
  <si>
    <t>Séptimo día</t>
  </si>
  <si>
    <t>Subsidio al Empleo (sp)</t>
  </si>
  <si>
    <t>Ajuste al neto</t>
  </si>
  <si>
    <t>*TOTAL* *DEDUCCIONES*</t>
  </si>
  <si>
    <t>*NETO*</t>
  </si>
  <si>
    <t xml:space="preserve">    Reg. Pat. IMSS:  E2375841103</t>
  </si>
  <si>
    <t xml:space="preserve">  =============</t>
  </si>
  <si>
    <t>Apoyo Sindicato Apoyo 23 c.c.</t>
  </si>
  <si>
    <t>Apoyo Extra</t>
  </si>
  <si>
    <t xml:space="preserve"> generales</t>
  </si>
  <si>
    <t xml:space="preserve"> especiales</t>
  </si>
  <si>
    <t xml:space="preserve"> Infonavit</t>
  </si>
  <si>
    <t>Comisión</t>
  </si>
  <si>
    <t>07 SINDICATO ASO RALLY</t>
  </si>
  <si>
    <t>RALLY CHAMPION</t>
  </si>
  <si>
    <t xml:space="preserve">DESGLOSE DE NOMINA </t>
  </si>
  <si>
    <t>CUENTA</t>
  </si>
  <si>
    <t>IMPORTE</t>
  </si>
  <si>
    <t>683-001-001</t>
  </si>
  <si>
    <t>PERIODO SEMANA 06</t>
  </si>
  <si>
    <t>10/02/2016 AL 16/02/2016</t>
  </si>
  <si>
    <t>ADM</t>
  </si>
  <si>
    <t>VENTAS</t>
  </si>
  <si>
    <t>SERVICIO</t>
  </si>
  <si>
    <t>700-089</t>
  </si>
  <si>
    <t>701-089</t>
  </si>
  <si>
    <t>702-089</t>
  </si>
  <si>
    <t>703-089</t>
  </si>
  <si>
    <t>704-089</t>
  </si>
  <si>
    <t>705-001-089</t>
  </si>
  <si>
    <t>706-089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</si>
</sst>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.00_ ;[Red]\-0.00\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i/>
      <sz val="8"/>
      <name val="Calibri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49" fontId="2" fillId="0" borderId="0" xfId="0" applyNumberFormat="1" applyFont="1" applyAlignment="1">
      <alignment horizontal="centerContinuous"/>
    </xf>
    <xf numFmtId="0" fontId="4" fillId="0" borderId="0" xfId="0" applyFont="1" applyAlignment="1"/>
    <xf numFmtId="0" fontId="3" fillId="0" borderId="0" xfId="0" applyFont="1"/>
    <xf numFmtId="49" fontId="5" fillId="0" borderId="0" xfId="0" applyNumberFormat="1" applyFont="1" applyAlignment="1">
      <alignment horizontal="centerContinuous" vertical="top"/>
    </xf>
    <xf numFmtId="0" fontId="4" fillId="0" borderId="0" xfId="0" applyFont="1" applyAlignment="1">
      <alignment vertical="center"/>
    </xf>
    <xf numFmtId="49" fontId="3" fillId="0" borderId="0" xfId="0" applyNumberFormat="1" applyFont="1"/>
    <xf numFmtId="0" fontId="6" fillId="2" borderId="1" xfId="0" applyFont="1" applyFill="1" applyBorder="1" applyAlignment="1">
      <alignment horizontal="center" vertical="center" wrapText="1"/>
    </xf>
    <xf numFmtId="49" fontId="6" fillId="0" borderId="0" xfId="0" applyNumberFormat="1" applyFont="1"/>
    <xf numFmtId="49" fontId="3" fillId="0" borderId="0" xfId="0" applyNumberFormat="1" applyFont="1" applyFill="1"/>
    <xf numFmtId="0" fontId="3" fillId="0" borderId="0" xfId="0" applyFont="1" applyFill="1"/>
    <xf numFmtId="44" fontId="3" fillId="0" borderId="0" xfId="1" applyFont="1" applyFill="1"/>
    <xf numFmtId="0" fontId="7" fillId="0" borderId="0" xfId="0" applyFont="1" applyFill="1"/>
    <xf numFmtId="49" fontId="8" fillId="0" borderId="0" xfId="0" applyNumberFormat="1" applyFont="1" applyFill="1" applyAlignment="1">
      <alignment horizontal="left"/>
    </xf>
    <xf numFmtId="164" fontId="8" fillId="0" borderId="2" xfId="0" applyNumberFormat="1" applyFont="1" applyFill="1" applyBorder="1"/>
    <xf numFmtId="0" fontId="6" fillId="0" borderId="0" xfId="0" applyFont="1" applyFill="1"/>
    <xf numFmtId="49" fontId="6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0" fillId="0" borderId="0" xfId="0"/>
    <xf numFmtId="49" fontId="9" fillId="0" borderId="0" xfId="0" applyNumberFormat="1" applyFont="1"/>
    <xf numFmtId="0" fontId="0" fillId="0" borderId="0" xfId="0"/>
    <xf numFmtId="0" fontId="9" fillId="0" borderId="0" xfId="0" applyFont="1"/>
    <xf numFmtId="49" fontId="9" fillId="0" borderId="0" xfId="0" applyNumberFormat="1" applyFont="1"/>
    <xf numFmtId="49" fontId="10" fillId="0" borderId="0" xfId="0" applyNumberFormat="1" applyFont="1" applyAlignment="1">
      <alignment horizontal="centerContinuous"/>
    </xf>
    <xf numFmtId="49" fontId="11" fillId="0" borderId="0" xfId="0" applyNumberFormat="1" applyFont="1" applyAlignment="1">
      <alignment horizontal="centerContinuous" vertical="top"/>
    </xf>
    <xf numFmtId="0" fontId="0" fillId="0" borderId="0" xfId="0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49" fontId="16" fillId="2" borderId="1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49" fontId="18" fillId="0" borderId="0" xfId="0" applyNumberFormat="1" applyFont="1"/>
    <xf numFmtId="164" fontId="9" fillId="0" borderId="0" xfId="0" applyNumberFormat="1" applyFont="1"/>
    <xf numFmtId="164" fontId="19" fillId="0" borderId="0" xfId="0" applyNumberFormat="1" applyFont="1"/>
    <xf numFmtId="49" fontId="9" fillId="0" borderId="0" xfId="0" applyNumberFormat="1" applyFont="1" applyAlignment="1">
      <alignment horizontal="right"/>
    </xf>
    <xf numFmtId="0" fontId="16" fillId="0" borderId="0" xfId="0" applyFont="1"/>
    <xf numFmtId="164" fontId="16" fillId="0" borderId="0" xfId="0" applyNumberFormat="1" applyFont="1"/>
    <xf numFmtId="49" fontId="16" fillId="0" borderId="0" xfId="0" applyNumberFormat="1" applyFont="1" applyAlignment="1">
      <alignment horizontal="left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/>
    <xf numFmtId="0" fontId="15" fillId="0" borderId="0" xfId="0" applyFont="1" applyAlignment="1"/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65" fontId="18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4" fontId="3" fillId="0" borderId="0" xfId="0" applyNumberFormat="1" applyFont="1" applyFill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12" fillId="0" borderId="0" xfId="0" applyFont="1" applyAlignment="1">
      <alignment horizontal="center"/>
    </xf>
    <xf numFmtId="0" fontId="9" fillId="0" borderId="0" xfId="0" applyFont="1" applyAlignment="1"/>
    <xf numFmtId="0" fontId="21" fillId="0" borderId="3" xfId="0" applyFont="1" applyBorder="1"/>
    <xf numFmtId="0" fontId="20" fillId="0" borderId="3" xfId="0" applyFont="1" applyBorder="1"/>
    <xf numFmtId="0" fontId="0" fillId="0" borderId="3" xfId="0" applyFont="1" applyBorder="1"/>
    <xf numFmtId="0" fontId="0" fillId="0" borderId="3" xfId="0" applyBorder="1"/>
    <xf numFmtId="14" fontId="21" fillId="0" borderId="3" xfId="0" applyNumberFormat="1" applyFont="1" applyBorder="1"/>
    <xf numFmtId="43" fontId="1" fillId="0" borderId="3" xfId="2" applyFont="1" applyBorder="1"/>
    <xf numFmtId="43" fontId="1" fillId="0" borderId="4" xfId="2" applyFont="1" applyBorder="1"/>
    <xf numFmtId="43" fontId="1" fillId="0" borderId="5" xfId="2" applyFont="1" applyBorder="1"/>
    <xf numFmtId="43" fontId="1" fillId="0" borderId="6" xfId="2" applyFont="1" applyBorder="1"/>
    <xf numFmtId="43" fontId="1" fillId="0" borderId="7" xfId="2" applyFont="1" applyBorder="1"/>
    <xf numFmtId="43" fontId="20" fillId="0" borderId="6" xfId="2" applyFont="1" applyBorder="1"/>
  </cellXfs>
  <cellStyles count="3">
    <cellStyle name="Millares 2" xfId="2"/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"/>
  <sheetViews>
    <sheetView workbookViewId="0">
      <pane xSplit="2" ySplit="9" topLeftCell="I10" activePane="bottomRight" state="frozen"/>
      <selection pane="topRight" activeCell="C1" sqref="C1"/>
      <selection pane="bottomLeft" activeCell="A13" sqref="A13"/>
      <selection pane="bottomRight" activeCell="K13" sqref="K13:K14"/>
    </sheetView>
  </sheetViews>
  <sheetFormatPr baseColWidth="10" defaultRowHeight="11.25"/>
  <cols>
    <col min="1" max="1" width="12.28515625" style="6" customWidth="1"/>
    <col min="2" max="2" width="30.7109375" style="3" customWidth="1"/>
    <col min="3" max="3" width="13" style="3" bestFit="1" customWidth="1"/>
    <col min="4" max="7" width="13" style="3" customWidth="1"/>
    <col min="8" max="8" width="13.5703125" style="3" bestFit="1" customWidth="1"/>
    <col min="9" max="13" width="13" style="3" bestFit="1" customWidth="1"/>
    <col min="14" max="16384" width="11.42578125" style="3"/>
  </cols>
  <sheetData>
    <row r="1" spans="1:15" ht="18" customHeight="1">
      <c r="A1" s="1" t="s">
        <v>0</v>
      </c>
      <c r="B1" s="49" t="s">
        <v>7</v>
      </c>
      <c r="C1" s="50"/>
      <c r="D1" s="2"/>
      <c r="E1" s="2"/>
      <c r="F1" s="2"/>
      <c r="G1" s="18"/>
    </row>
    <row r="2" spans="1:15" ht="24.95" customHeight="1">
      <c r="A2" s="4" t="s">
        <v>1</v>
      </c>
      <c r="B2" s="40" t="s">
        <v>42</v>
      </c>
      <c r="C2" s="40"/>
      <c r="D2" s="5"/>
      <c r="E2" s="5"/>
      <c r="F2" s="5"/>
      <c r="G2" s="5"/>
    </row>
    <row r="3" spans="1:15" ht="15.75">
      <c r="B3" s="42" t="s">
        <v>2</v>
      </c>
      <c r="C3" s="42"/>
      <c r="D3" s="2"/>
      <c r="E3" s="2"/>
      <c r="F3" s="2"/>
      <c r="G3" s="18"/>
    </row>
    <row r="4" spans="1:15" ht="15">
      <c r="B4" s="43" t="s">
        <v>43</v>
      </c>
      <c r="C4" s="43"/>
      <c r="D4" s="2"/>
      <c r="E4" s="2"/>
      <c r="F4" s="2"/>
      <c r="G4" s="18"/>
    </row>
    <row r="5" spans="1:15">
      <c r="B5" s="27" t="s">
        <v>44</v>
      </c>
      <c r="C5" s="27"/>
    </row>
    <row r="6" spans="1:15">
      <c r="B6" s="27" t="s">
        <v>45</v>
      </c>
      <c r="C6" s="27"/>
    </row>
    <row r="7" spans="1:15">
      <c r="C7" s="3" t="s">
        <v>10</v>
      </c>
    </row>
    <row r="8" spans="1:15" s="17" customFormat="1" ht="23.25" thickBot="1">
      <c r="A8" s="16" t="s">
        <v>3</v>
      </c>
      <c r="B8" s="7" t="s">
        <v>4</v>
      </c>
      <c r="C8" s="7" t="s">
        <v>9</v>
      </c>
      <c r="D8" s="7" t="s">
        <v>16</v>
      </c>
      <c r="E8" s="7" t="s">
        <v>11</v>
      </c>
      <c r="F8" s="7" t="s">
        <v>17</v>
      </c>
      <c r="G8" s="7" t="s">
        <v>20</v>
      </c>
      <c r="H8" s="7" t="s">
        <v>5</v>
      </c>
      <c r="I8" s="7" t="s">
        <v>12</v>
      </c>
      <c r="J8" s="7" t="s">
        <v>13</v>
      </c>
      <c r="K8" s="7" t="s">
        <v>14</v>
      </c>
      <c r="L8" s="7" t="s">
        <v>8</v>
      </c>
      <c r="M8" s="7" t="s">
        <v>15</v>
      </c>
    </row>
    <row r="9" spans="1:15" ht="12" thickTop="1">
      <c r="A9" s="8"/>
    </row>
    <row r="10" spans="1:15" s="10" customFormat="1">
      <c r="A10" s="20" t="s">
        <v>24</v>
      </c>
      <c r="B10" s="10" t="s">
        <v>21</v>
      </c>
      <c r="C10" s="11">
        <v>2333.33</v>
      </c>
      <c r="D10" s="11">
        <v>0</v>
      </c>
      <c r="E10" s="11">
        <v>1500</v>
      </c>
      <c r="F10" s="11">
        <v>0</v>
      </c>
      <c r="G10" s="11"/>
      <c r="H10" s="11">
        <f>+C10+D10+E10+F10</f>
        <v>3833.33</v>
      </c>
      <c r="I10" s="11">
        <f>IF(H10&lt;=5000,H10*0.1,0)</f>
        <v>383.33300000000003</v>
      </c>
      <c r="J10" s="11">
        <f>+'C&amp;A'!E10*0.02</f>
        <v>10.2256</v>
      </c>
      <c r="K10" s="11">
        <f>SUM(H10:J10)</f>
        <v>4226.8885999999993</v>
      </c>
      <c r="L10" s="11">
        <f>+K10*0.16</f>
        <v>676.30217599999992</v>
      </c>
      <c r="M10" s="11">
        <f>+K10+L10</f>
        <v>4903.1907759999995</v>
      </c>
      <c r="N10" s="48">
        <f>+H10-'C&amp;A'!I10-SINDICATO!L10</f>
        <v>0</v>
      </c>
      <c r="O10" s="10" t="s">
        <v>68</v>
      </c>
    </row>
    <row r="11" spans="1:15" s="10" customFormat="1">
      <c r="A11" s="20" t="s">
        <v>25</v>
      </c>
      <c r="B11" s="10" t="s">
        <v>22</v>
      </c>
      <c r="C11" s="11">
        <v>1400</v>
      </c>
      <c r="D11" s="11">
        <v>67.84</v>
      </c>
      <c r="E11" s="11">
        <v>0</v>
      </c>
      <c r="F11" s="11">
        <v>0</v>
      </c>
      <c r="G11" s="11"/>
      <c r="H11" s="11">
        <f t="shared" ref="H11:H14" si="0">+C11+D11+E11+F11</f>
        <v>1467.84</v>
      </c>
      <c r="I11" s="11">
        <f t="shared" ref="I11:I14" si="1">IF(H11&lt;=5000,H11*0.1,0)</f>
        <v>146.78399999999999</v>
      </c>
      <c r="J11" s="11">
        <f>+'C&amp;A'!E11*0.02</f>
        <v>10.2256</v>
      </c>
      <c r="K11" s="11">
        <f t="shared" ref="K11:K14" si="2">SUM(H11:J11)</f>
        <v>1624.8495999999998</v>
      </c>
      <c r="L11" s="11">
        <f t="shared" ref="L11:L14" si="3">+K11*0.16</f>
        <v>259.97593599999999</v>
      </c>
      <c r="M11" s="11">
        <f t="shared" ref="M11:M14" si="4">+K11+L11</f>
        <v>1884.8255359999998</v>
      </c>
      <c r="N11" s="48">
        <f>+H11-'C&amp;A'!I11-SINDICATO!L11</f>
        <v>0</v>
      </c>
      <c r="O11" s="10" t="s">
        <v>69</v>
      </c>
    </row>
    <row r="12" spans="1:15" s="10" customFormat="1">
      <c r="A12" s="20" t="s">
        <v>26</v>
      </c>
      <c r="B12" s="10" t="s">
        <v>23</v>
      </c>
      <c r="C12" s="11">
        <v>1400</v>
      </c>
      <c r="D12" s="11">
        <v>67.84</v>
      </c>
      <c r="E12" s="11">
        <v>0</v>
      </c>
      <c r="F12" s="11">
        <v>0</v>
      </c>
      <c r="G12" s="11"/>
      <c r="H12" s="11">
        <f t="shared" si="0"/>
        <v>1467.84</v>
      </c>
      <c r="I12" s="11">
        <f t="shared" si="1"/>
        <v>146.78399999999999</v>
      </c>
      <c r="J12" s="11">
        <f>+'C&amp;A'!E12*0.02</f>
        <v>10.2256</v>
      </c>
      <c r="K12" s="11">
        <f t="shared" si="2"/>
        <v>1624.8495999999998</v>
      </c>
      <c r="L12" s="11">
        <f t="shared" si="3"/>
        <v>259.97593599999999</v>
      </c>
      <c r="M12" s="11">
        <f t="shared" si="4"/>
        <v>1884.8255359999998</v>
      </c>
      <c r="N12" s="48">
        <f>+H12-'C&amp;A'!I12-SINDICATO!L12</f>
        <v>0</v>
      </c>
      <c r="O12" s="10" t="s">
        <v>69</v>
      </c>
    </row>
    <row r="13" spans="1:15" s="10" customFormat="1">
      <c r="A13" s="20" t="s">
        <v>27</v>
      </c>
      <c r="B13" s="10" t="s">
        <v>18</v>
      </c>
      <c r="C13" s="11">
        <v>590.45000000000005</v>
      </c>
      <c r="D13" s="11">
        <v>0</v>
      </c>
      <c r="E13" s="11">
        <f>466</f>
        <v>466</v>
      </c>
      <c r="F13" s="11">
        <v>-341.33</v>
      </c>
      <c r="G13" s="11">
        <v>165.14</v>
      </c>
      <c r="H13" s="11">
        <f>+C13+D13+E13+F13</f>
        <v>715.12000000000012</v>
      </c>
      <c r="I13" s="11">
        <f t="shared" si="1"/>
        <v>71.512000000000015</v>
      </c>
      <c r="J13" s="11">
        <f>+'C&amp;A'!E13*0.02</f>
        <v>8.5213999999999999</v>
      </c>
      <c r="K13" s="11">
        <f t="shared" si="2"/>
        <v>795.15340000000015</v>
      </c>
      <c r="L13" s="11">
        <f t="shared" si="3"/>
        <v>127.22454400000002</v>
      </c>
      <c r="M13" s="11">
        <f t="shared" si="4"/>
        <v>922.37794400000018</v>
      </c>
      <c r="N13" s="48">
        <f>+H13-'C&amp;A'!I13-SINDICATO!L13</f>
        <v>165.13999999999993</v>
      </c>
      <c r="O13" s="10" t="s">
        <v>70</v>
      </c>
    </row>
    <row r="14" spans="1:15" s="10" customFormat="1">
      <c r="A14" s="20" t="s">
        <v>28</v>
      </c>
      <c r="B14" s="10" t="s">
        <v>19</v>
      </c>
      <c r="C14" s="11">
        <v>511.28</v>
      </c>
      <c r="D14" s="11">
        <v>81.569999999999993</v>
      </c>
      <c r="E14" s="11">
        <v>1285.58</v>
      </c>
      <c r="F14" s="11">
        <v>0</v>
      </c>
      <c r="G14" s="11">
        <v>62.89</v>
      </c>
      <c r="H14" s="11">
        <f t="shared" si="0"/>
        <v>1878.4299999999998</v>
      </c>
      <c r="I14" s="11">
        <f t="shared" si="1"/>
        <v>187.84299999999999</v>
      </c>
      <c r="J14" s="11">
        <f>+'C&amp;A'!E14*0.02</f>
        <v>10.2256</v>
      </c>
      <c r="K14" s="11">
        <f t="shared" si="2"/>
        <v>2076.4985999999999</v>
      </c>
      <c r="L14" s="11">
        <f t="shared" si="3"/>
        <v>332.23977600000001</v>
      </c>
      <c r="M14" s="11">
        <f t="shared" si="4"/>
        <v>2408.7383759999998</v>
      </c>
      <c r="N14" s="48">
        <f>+H14-'C&amp;A'!I14-SINDICATO!L14</f>
        <v>62.8900000000001</v>
      </c>
      <c r="O14" s="10" t="s">
        <v>70</v>
      </c>
    </row>
    <row r="15" spans="1:15" s="10" customFormat="1">
      <c r="A15" s="9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5" s="10" customFormat="1" ht="15.75" thickBot="1">
      <c r="A16" s="13" t="s">
        <v>6</v>
      </c>
      <c r="B16" s="12" t="s">
        <v>7</v>
      </c>
      <c r="C16" s="14">
        <f>SUM(C10:C15)</f>
        <v>6235.0599999999995</v>
      </c>
      <c r="D16" s="14">
        <f t="shared" ref="D16:L16" si="5">SUM(D10:D15)</f>
        <v>217.25</v>
      </c>
      <c r="E16" s="14">
        <f t="shared" si="5"/>
        <v>3251.58</v>
      </c>
      <c r="F16" s="14">
        <f t="shared" si="5"/>
        <v>-341.33</v>
      </c>
      <c r="G16" s="14">
        <f>SUM(G10:G15)</f>
        <v>228.02999999999997</v>
      </c>
      <c r="H16" s="14">
        <f t="shared" si="5"/>
        <v>9362.56</v>
      </c>
      <c r="I16" s="14">
        <f t="shared" si="5"/>
        <v>936.25599999999997</v>
      </c>
      <c r="J16" s="14">
        <f t="shared" si="5"/>
        <v>49.4238</v>
      </c>
      <c r="K16" s="14">
        <f t="shared" si="5"/>
        <v>10348.239799999999</v>
      </c>
      <c r="L16" s="14">
        <f t="shared" si="5"/>
        <v>1655.7183679999998</v>
      </c>
      <c r="M16" s="14">
        <f>SUM(M10:M15)</f>
        <v>12003.958167999999</v>
      </c>
      <c r="N16" s="48">
        <f>SUM(N10:N14)</f>
        <v>228.03000000000003</v>
      </c>
    </row>
    <row r="17" spans="1:13" s="10" customFormat="1" ht="12" thickTop="1">
      <c r="A17" s="9"/>
    </row>
    <row r="18" spans="1:13" s="10" customFormat="1">
      <c r="A18" s="9"/>
      <c r="C18" s="10" t="s">
        <v>7</v>
      </c>
      <c r="H18" s="10" t="s">
        <v>7</v>
      </c>
      <c r="I18" s="10" t="s">
        <v>7</v>
      </c>
      <c r="J18" s="10" t="s">
        <v>7</v>
      </c>
      <c r="K18" s="10" t="s">
        <v>7</v>
      </c>
      <c r="L18" s="10" t="s">
        <v>7</v>
      </c>
      <c r="M18" s="10" t="s">
        <v>7</v>
      </c>
    </row>
    <row r="19" spans="1:13" s="10" customFormat="1">
      <c r="A19" s="9" t="s">
        <v>7</v>
      </c>
      <c r="B19" s="10" t="s">
        <v>7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0" customFormat="1">
      <c r="A20" s="9"/>
    </row>
    <row r="21" spans="1:13" s="10" customFormat="1">
      <c r="A21" s="9"/>
    </row>
    <row r="22" spans="1:13" s="10" customFormat="1">
      <c r="A22" s="9"/>
    </row>
    <row r="23" spans="1:13" s="10" customFormat="1">
      <c r="A23" s="9"/>
    </row>
    <row r="24" spans="1:13" s="10" customFormat="1">
      <c r="A24" s="9"/>
    </row>
    <row r="25" spans="1:13" s="10" customFormat="1">
      <c r="A25" s="9"/>
    </row>
    <row r="26" spans="1:13" s="10" customFormat="1">
      <c r="A26" s="9"/>
    </row>
  </sheetData>
  <mergeCells count="1">
    <mergeCell ref="B1:C1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19"/>
  <sheetViews>
    <sheetView workbookViewId="0">
      <selection activeCell="F9" sqref="F9"/>
    </sheetView>
  </sheetViews>
  <sheetFormatPr baseColWidth="10" defaultRowHeight="15"/>
  <cols>
    <col min="1" max="1" width="6.7109375" customWidth="1"/>
    <col min="2" max="2" width="24.42578125" customWidth="1"/>
    <col min="3" max="9" width="13" bestFit="1" customWidth="1"/>
  </cols>
  <sheetData>
    <row r="2" spans="1:9">
      <c r="A2" s="24" t="s">
        <v>0</v>
      </c>
      <c r="B2" s="51" t="s">
        <v>7</v>
      </c>
      <c r="C2" s="52"/>
      <c r="D2" s="52"/>
      <c r="E2" s="21"/>
      <c r="F2" s="21"/>
      <c r="G2" s="21"/>
      <c r="H2" s="21"/>
      <c r="I2" s="21"/>
    </row>
    <row r="3" spans="1:9" ht="18">
      <c r="A3" s="25" t="s">
        <v>1</v>
      </c>
      <c r="B3" s="40" t="s">
        <v>42</v>
      </c>
      <c r="C3" s="41"/>
      <c r="D3" s="41"/>
      <c r="E3" s="21"/>
      <c r="F3" s="21"/>
      <c r="G3" s="21"/>
      <c r="H3" s="21"/>
      <c r="I3" s="21"/>
    </row>
    <row r="4" spans="1:9" ht="15.75">
      <c r="A4" s="21"/>
      <c r="B4" s="42" t="s">
        <v>2</v>
      </c>
      <c r="C4" s="26"/>
      <c r="D4" s="26"/>
      <c r="E4" s="21"/>
      <c r="F4" s="21"/>
      <c r="G4" s="21"/>
      <c r="H4" s="21"/>
      <c r="I4" s="21"/>
    </row>
    <row r="5" spans="1:9">
      <c r="A5" s="21"/>
      <c r="B5" s="43" t="s">
        <v>43</v>
      </c>
      <c r="C5" s="26"/>
      <c r="D5" s="26"/>
      <c r="E5" s="21"/>
      <c r="F5" s="21"/>
      <c r="G5" s="21"/>
      <c r="H5" s="21"/>
      <c r="I5" s="21"/>
    </row>
    <row r="6" spans="1:9">
      <c r="A6" s="21"/>
      <c r="B6" s="27" t="s">
        <v>44</v>
      </c>
      <c r="C6" s="21"/>
      <c r="D6" s="21"/>
      <c r="E6" s="21"/>
      <c r="F6" s="21"/>
      <c r="G6" s="21"/>
      <c r="H6" s="21"/>
      <c r="I6" s="21"/>
    </row>
    <row r="7" spans="1:9">
      <c r="A7" s="21"/>
      <c r="B7" s="27" t="s">
        <v>45</v>
      </c>
      <c r="C7" s="21"/>
      <c r="D7" s="21"/>
      <c r="E7" s="21"/>
      <c r="F7" s="21"/>
      <c r="G7" s="21"/>
      <c r="H7" s="21"/>
      <c r="I7" s="21"/>
    </row>
    <row r="8" spans="1:9" ht="35.25" thickBot="1">
      <c r="A8" s="29" t="s">
        <v>3</v>
      </c>
      <c r="B8" s="30" t="s">
        <v>4</v>
      </c>
      <c r="C8" s="30" t="s">
        <v>46</v>
      </c>
      <c r="D8" s="30" t="s">
        <v>47</v>
      </c>
      <c r="E8" s="31" t="s">
        <v>5</v>
      </c>
      <c r="F8" s="30" t="s">
        <v>48</v>
      </c>
      <c r="G8" s="30" t="s">
        <v>49</v>
      </c>
      <c r="H8" s="31" t="s">
        <v>50</v>
      </c>
      <c r="I8" s="32" t="s">
        <v>51</v>
      </c>
    </row>
    <row r="9" spans="1:9" ht="15.75" thickTop="1">
      <c r="A9" s="33" t="s">
        <v>52</v>
      </c>
      <c r="B9" s="21"/>
      <c r="C9" s="21"/>
      <c r="D9" s="21"/>
      <c r="E9" s="21"/>
      <c r="F9" s="21"/>
      <c r="G9" s="21"/>
      <c r="H9" s="21"/>
      <c r="I9" s="21"/>
    </row>
    <row r="10" spans="1:9">
      <c r="A10" s="23" t="s">
        <v>24</v>
      </c>
      <c r="B10" s="22" t="s">
        <v>21</v>
      </c>
      <c r="C10" s="34">
        <v>438.24</v>
      </c>
      <c r="D10" s="34">
        <v>73.040000000000006</v>
      </c>
      <c r="E10" s="34">
        <v>511.28</v>
      </c>
      <c r="F10" s="35">
        <v>-66.069999999999993</v>
      </c>
      <c r="G10" s="35">
        <v>-0.05</v>
      </c>
      <c r="H10" s="34">
        <v>-66.12</v>
      </c>
      <c r="I10" s="34">
        <v>577.4</v>
      </c>
    </row>
    <row r="11" spans="1:9">
      <c r="A11" s="23" t="s">
        <v>25</v>
      </c>
      <c r="B11" s="22" t="s">
        <v>22</v>
      </c>
      <c r="C11" s="34">
        <v>438.24</v>
      </c>
      <c r="D11" s="34">
        <v>73.040000000000006</v>
      </c>
      <c r="E11" s="34">
        <v>511.28</v>
      </c>
      <c r="F11" s="35">
        <v>-66.069999999999993</v>
      </c>
      <c r="G11" s="34">
        <v>0.15</v>
      </c>
      <c r="H11" s="34">
        <v>-65.92</v>
      </c>
      <c r="I11" s="34">
        <v>577.20000000000005</v>
      </c>
    </row>
    <row r="12" spans="1:9">
      <c r="A12" s="23" t="s">
        <v>26</v>
      </c>
      <c r="B12" s="22" t="s">
        <v>23</v>
      </c>
      <c r="C12" s="34">
        <v>438.24</v>
      </c>
      <c r="D12" s="34">
        <v>73.040000000000006</v>
      </c>
      <c r="E12" s="34">
        <v>511.28</v>
      </c>
      <c r="F12" s="35">
        <v>-66.069999999999993</v>
      </c>
      <c r="G12" s="35">
        <v>-0.05</v>
      </c>
      <c r="H12" s="34">
        <v>-66.12</v>
      </c>
      <c r="I12" s="34">
        <v>577.4</v>
      </c>
    </row>
    <row r="13" spans="1:9">
      <c r="A13" s="23" t="s">
        <v>27</v>
      </c>
      <c r="B13" s="22" t="s">
        <v>18</v>
      </c>
      <c r="C13" s="34">
        <v>365.2</v>
      </c>
      <c r="D13" s="34">
        <v>60.87</v>
      </c>
      <c r="E13" s="34">
        <f>+C13+D13</f>
        <v>426.07</v>
      </c>
      <c r="F13" s="35">
        <f>-66.07/7*6</f>
        <v>-56.631428571428557</v>
      </c>
      <c r="G13" s="34">
        <v>0.1</v>
      </c>
      <c r="H13" s="34">
        <f>+F13+G13</f>
        <v>-56.531428571428556</v>
      </c>
      <c r="I13" s="34">
        <f>+E13-H13</f>
        <v>482.60142857142853</v>
      </c>
    </row>
    <row r="14" spans="1:9">
      <c r="A14" s="23" t="s">
        <v>28</v>
      </c>
      <c r="B14" s="22" t="s">
        <v>19</v>
      </c>
      <c r="C14" s="34">
        <v>438.24</v>
      </c>
      <c r="D14" s="34">
        <v>73.040000000000006</v>
      </c>
      <c r="E14" s="34">
        <v>511.28</v>
      </c>
      <c r="F14" s="35">
        <v>-66.069999999999993</v>
      </c>
      <c r="G14" s="35">
        <v>-0.05</v>
      </c>
      <c r="H14" s="34">
        <v>-66.12</v>
      </c>
      <c r="I14" s="34">
        <v>577.4</v>
      </c>
    </row>
    <row r="15" spans="1:9">
      <c r="A15" s="36"/>
      <c r="B15" s="28"/>
      <c r="C15" s="28" t="s">
        <v>53</v>
      </c>
      <c r="D15" s="28" t="s">
        <v>53</v>
      </c>
      <c r="E15" s="28" t="s">
        <v>53</v>
      </c>
      <c r="F15" s="28" t="s">
        <v>53</v>
      </c>
      <c r="G15" s="28" t="s">
        <v>53</v>
      </c>
      <c r="H15" s="28" t="s">
        <v>53</v>
      </c>
      <c r="I15" s="28" t="s">
        <v>53</v>
      </c>
    </row>
    <row r="16" spans="1:9">
      <c r="A16" s="39" t="s">
        <v>6</v>
      </c>
      <c r="B16" s="22" t="s">
        <v>7</v>
      </c>
      <c r="C16" s="38">
        <f>SUM(C10:C15)</f>
        <v>2118.16</v>
      </c>
      <c r="D16" s="38">
        <f t="shared" ref="D16:I16" si="0">SUM(D10:D15)</f>
        <v>353.03000000000003</v>
      </c>
      <c r="E16" s="38">
        <f t="shared" si="0"/>
        <v>2471.1899999999996</v>
      </c>
      <c r="F16" s="38">
        <f t="shared" si="0"/>
        <v>-320.91142857142853</v>
      </c>
      <c r="G16" s="38">
        <f t="shared" si="0"/>
        <v>9.9999999999999992E-2</v>
      </c>
      <c r="H16" s="38">
        <f t="shared" si="0"/>
        <v>-320.81142857142856</v>
      </c>
      <c r="I16" s="38">
        <f t="shared" si="0"/>
        <v>2792.0014285714287</v>
      </c>
    </row>
    <row r="18" spans="1:9">
      <c r="A18" s="21"/>
      <c r="B18" s="21"/>
      <c r="C18" s="22" t="s">
        <v>7</v>
      </c>
      <c r="D18" s="22" t="s">
        <v>7</v>
      </c>
      <c r="E18" s="22" t="s">
        <v>7</v>
      </c>
      <c r="F18" s="22" t="s">
        <v>7</v>
      </c>
      <c r="G18" s="22" t="s">
        <v>7</v>
      </c>
      <c r="H18" s="22" t="s">
        <v>7</v>
      </c>
      <c r="I18" s="22" t="s">
        <v>7</v>
      </c>
    </row>
    <row r="19" spans="1:9">
      <c r="A19" s="23" t="s">
        <v>7</v>
      </c>
      <c r="B19" s="22" t="s">
        <v>7</v>
      </c>
      <c r="C19" s="37"/>
      <c r="D19" s="37"/>
      <c r="E19" s="37"/>
      <c r="F19" s="37"/>
      <c r="G19" s="37"/>
      <c r="H19" s="37"/>
      <c r="I19" s="37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9"/>
  <sheetViews>
    <sheetView workbookViewId="0">
      <selection activeCell="L17" sqref="L17"/>
    </sheetView>
  </sheetViews>
  <sheetFormatPr baseColWidth="10" defaultRowHeight="15"/>
  <cols>
    <col min="1" max="1" width="6.7109375" style="21" customWidth="1"/>
    <col min="2" max="2" width="24.42578125" style="21" customWidth="1"/>
    <col min="3" max="3" width="13" style="21" bestFit="1" customWidth="1"/>
    <col min="4" max="4" width="8.5703125" style="21" customWidth="1"/>
    <col min="5" max="5" width="13" style="21" bestFit="1" customWidth="1"/>
    <col min="6" max="8" width="12.5703125" style="21" customWidth="1"/>
    <col min="9" max="9" width="13" style="21" bestFit="1" customWidth="1"/>
    <col min="10" max="10" width="11.42578125" style="21"/>
    <col min="11" max="11" width="13.42578125" style="21" customWidth="1"/>
    <col min="12" max="16384" width="11.42578125" style="21"/>
  </cols>
  <sheetData>
    <row r="2" spans="1:13">
      <c r="A2" s="24" t="s">
        <v>0</v>
      </c>
      <c r="B2" s="51" t="s">
        <v>7</v>
      </c>
      <c r="C2" s="52"/>
      <c r="D2" s="52"/>
    </row>
    <row r="3" spans="1:13" ht="18">
      <c r="A3" s="25" t="s">
        <v>1</v>
      </c>
      <c r="B3" s="40" t="s">
        <v>60</v>
      </c>
      <c r="C3" s="41"/>
      <c r="D3" s="41"/>
    </row>
    <row r="4" spans="1:13" ht="15.75">
      <c r="B4" s="42" t="s">
        <v>2</v>
      </c>
      <c r="C4" s="26"/>
      <c r="D4" s="26"/>
    </row>
    <row r="5" spans="1:13">
      <c r="B5" s="43" t="s">
        <v>43</v>
      </c>
      <c r="C5" s="26"/>
      <c r="D5" s="26"/>
    </row>
    <row r="6" spans="1:13">
      <c r="B6" s="27"/>
    </row>
    <row r="7" spans="1:13">
      <c r="B7" s="27"/>
    </row>
    <row r="8" spans="1:13" ht="34.5" thickBot="1">
      <c r="A8" s="29" t="s">
        <v>3</v>
      </c>
      <c r="B8" s="30" t="s">
        <v>4</v>
      </c>
      <c r="C8" s="44" t="s">
        <v>54</v>
      </c>
      <c r="D8" s="44" t="s">
        <v>55</v>
      </c>
      <c r="E8" s="45" t="s">
        <v>5</v>
      </c>
      <c r="F8" s="44" t="s">
        <v>56</v>
      </c>
      <c r="G8" s="44" t="s">
        <v>57</v>
      </c>
      <c r="H8" s="44" t="s">
        <v>58</v>
      </c>
      <c r="I8" s="44" t="s">
        <v>59</v>
      </c>
      <c r="J8" s="44" t="s">
        <v>49</v>
      </c>
      <c r="K8" s="45" t="s">
        <v>50</v>
      </c>
      <c r="L8" s="46" t="s">
        <v>51</v>
      </c>
    </row>
    <row r="9" spans="1:13" ht="15.75" thickTop="1">
      <c r="A9" s="33" t="s">
        <v>52</v>
      </c>
    </row>
    <row r="10" spans="1:13">
      <c r="A10" s="23" t="s">
        <v>24</v>
      </c>
      <c r="B10" s="22" t="s">
        <v>21</v>
      </c>
      <c r="C10" s="34">
        <f>+FACTURACIÓN!H10-'C&amp;A'!I10+F10</f>
        <v>3255.93</v>
      </c>
      <c r="D10" s="34">
        <v>0</v>
      </c>
      <c r="E10" s="34">
        <f>SUM(C10:D10)</f>
        <v>3255.93</v>
      </c>
      <c r="F10" s="35">
        <f>-FACTURACIÓN!F10</f>
        <v>0</v>
      </c>
      <c r="G10" s="35">
        <f>+FACTURACIÓN!G10</f>
        <v>0</v>
      </c>
      <c r="H10" s="35">
        <v>0</v>
      </c>
      <c r="I10" s="35">
        <v>0</v>
      </c>
      <c r="J10" s="35">
        <v>0</v>
      </c>
      <c r="K10" s="47">
        <f>SUM(F10:J10)</f>
        <v>0</v>
      </c>
      <c r="L10" s="47">
        <f>+E10-K10</f>
        <v>3255.93</v>
      </c>
    </row>
    <row r="11" spans="1:13">
      <c r="A11" s="23" t="s">
        <v>25</v>
      </c>
      <c r="B11" s="22" t="s">
        <v>22</v>
      </c>
      <c r="C11" s="34">
        <f>+FACTURACIÓN!H11-'C&amp;A'!I11+F11</f>
        <v>890.63999999999987</v>
      </c>
      <c r="D11" s="34">
        <v>0</v>
      </c>
      <c r="E11" s="34">
        <f t="shared" ref="E11:E14" si="0">SUM(C11:D11)</f>
        <v>890.63999999999987</v>
      </c>
      <c r="F11" s="35">
        <f>-FACTURACIÓN!F11</f>
        <v>0</v>
      </c>
      <c r="G11" s="35">
        <f>+FACTURACIÓN!G11</f>
        <v>0</v>
      </c>
      <c r="H11" s="35">
        <v>0</v>
      </c>
      <c r="I11" s="35">
        <v>0</v>
      </c>
      <c r="J11" s="35">
        <v>0</v>
      </c>
      <c r="K11" s="47">
        <f t="shared" ref="K11:K14" si="1">SUM(F11:J11)</f>
        <v>0</v>
      </c>
      <c r="L11" s="47">
        <f t="shared" ref="L11:L14" si="2">+E11-K11</f>
        <v>890.63999999999987</v>
      </c>
    </row>
    <row r="12" spans="1:13">
      <c r="A12" s="23" t="s">
        <v>26</v>
      </c>
      <c r="B12" s="22" t="s">
        <v>23</v>
      </c>
      <c r="C12" s="34">
        <f>+FACTURACIÓN!H12-'C&amp;A'!I12+F12</f>
        <v>890.43999999999994</v>
      </c>
      <c r="D12" s="34">
        <v>0</v>
      </c>
      <c r="E12" s="34">
        <f t="shared" si="0"/>
        <v>890.43999999999994</v>
      </c>
      <c r="F12" s="35">
        <f>-FACTURACIÓN!F12</f>
        <v>0</v>
      </c>
      <c r="G12" s="35">
        <f>+FACTURACIÓN!G12</f>
        <v>0</v>
      </c>
      <c r="H12" s="35">
        <v>0</v>
      </c>
      <c r="I12" s="35">
        <v>0</v>
      </c>
      <c r="J12" s="35">
        <v>0</v>
      </c>
      <c r="K12" s="47">
        <f t="shared" si="1"/>
        <v>0</v>
      </c>
      <c r="L12" s="47">
        <f t="shared" si="2"/>
        <v>890.43999999999994</v>
      </c>
    </row>
    <row r="13" spans="1:13">
      <c r="A13" s="23" t="s">
        <v>27</v>
      </c>
      <c r="B13" s="22" t="s">
        <v>18</v>
      </c>
      <c r="C13" s="34">
        <f>+FACTURACIÓN!H13-'C&amp;A'!I13+F13</f>
        <v>573.84857142857163</v>
      </c>
      <c r="D13" s="34">
        <v>0</v>
      </c>
      <c r="E13" s="34">
        <f t="shared" si="0"/>
        <v>573.84857142857163</v>
      </c>
      <c r="F13" s="35">
        <f>-FACTURACIÓN!F13</f>
        <v>341.33</v>
      </c>
      <c r="G13" s="35">
        <f>+FACTURACIÓN!G13</f>
        <v>165.14</v>
      </c>
      <c r="H13" s="35">
        <v>0</v>
      </c>
      <c r="I13" s="35">
        <v>0</v>
      </c>
      <c r="J13" s="35">
        <v>0</v>
      </c>
      <c r="K13" s="47">
        <f t="shared" si="1"/>
        <v>506.46999999999997</v>
      </c>
      <c r="L13" s="47">
        <f>+E13-K13</f>
        <v>67.378571428571661</v>
      </c>
    </row>
    <row r="14" spans="1:13">
      <c r="A14" s="23" t="s">
        <v>28</v>
      </c>
      <c r="B14" s="22" t="s">
        <v>19</v>
      </c>
      <c r="C14" s="34">
        <f>+FACTURACIÓN!H14-'C&amp;A'!I14+F14</f>
        <v>1301.0299999999997</v>
      </c>
      <c r="D14" s="34">
        <v>0</v>
      </c>
      <c r="E14" s="34">
        <f t="shared" si="0"/>
        <v>1301.0299999999997</v>
      </c>
      <c r="F14" s="35">
        <f>-FACTURACIÓN!F14</f>
        <v>0</v>
      </c>
      <c r="G14" s="35">
        <f>+FACTURACIÓN!G14</f>
        <v>62.89</v>
      </c>
      <c r="H14" s="35">
        <v>0</v>
      </c>
      <c r="I14" s="35">
        <v>0</v>
      </c>
      <c r="J14" s="35">
        <v>0</v>
      </c>
      <c r="K14" s="47">
        <f t="shared" si="1"/>
        <v>62.89</v>
      </c>
      <c r="L14" s="47">
        <f t="shared" si="2"/>
        <v>1238.1399999999996</v>
      </c>
    </row>
    <row r="15" spans="1:13">
      <c r="A15" s="36"/>
      <c r="B15" s="28"/>
      <c r="C15" s="28" t="s">
        <v>53</v>
      </c>
      <c r="D15" s="28" t="s">
        <v>53</v>
      </c>
      <c r="E15" s="28" t="s">
        <v>53</v>
      </c>
      <c r="F15" s="28" t="s">
        <v>53</v>
      </c>
      <c r="G15" s="28" t="s">
        <v>53</v>
      </c>
      <c r="H15" s="28" t="s">
        <v>53</v>
      </c>
      <c r="I15" s="28" t="s">
        <v>53</v>
      </c>
      <c r="J15" s="28" t="s">
        <v>53</v>
      </c>
      <c r="K15" s="28" t="s">
        <v>53</v>
      </c>
      <c r="L15" s="28" t="s">
        <v>53</v>
      </c>
      <c r="M15" s="28"/>
    </row>
    <row r="16" spans="1:13">
      <c r="A16" s="39" t="s">
        <v>6</v>
      </c>
      <c r="B16" s="22" t="s">
        <v>7</v>
      </c>
      <c r="C16" s="38">
        <f>SUM(C10:C15)</f>
        <v>6911.8885714285707</v>
      </c>
      <c r="D16" s="38">
        <f t="shared" ref="D16:K16" si="3">SUM(D10:D15)</f>
        <v>0</v>
      </c>
      <c r="E16" s="38">
        <f t="shared" si="3"/>
        <v>6911.8885714285707</v>
      </c>
      <c r="F16" s="38">
        <f t="shared" si="3"/>
        <v>341.33</v>
      </c>
      <c r="G16" s="38">
        <f t="shared" si="3"/>
        <v>228.02999999999997</v>
      </c>
      <c r="H16" s="38">
        <f t="shared" si="3"/>
        <v>0</v>
      </c>
      <c r="I16" s="38">
        <f t="shared" si="3"/>
        <v>0</v>
      </c>
      <c r="J16" s="38">
        <f t="shared" si="3"/>
        <v>0</v>
      </c>
      <c r="K16" s="38">
        <f t="shared" si="3"/>
        <v>569.36</v>
      </c>
      <c r="L16" s="38">
        <f>SUM(L10:L15)</f>
        <v>6342.5285714285701</v>
      </c>
      <c r="M16" s="38"/>
    </row>
    <row r="18" spans="1:9">
      <c r="C18" s="22" t="s">
        <v>7</v>
      </c>
      <c r="D18" s="22" t="s">
        <v>7</v>
      </c>
      <c r="E18" s="22" t="s">
        <v>7</v>
      </c>
      <c r="F18" s="22"/>
      <c r="G18" s="22"/>
      <c r="H18" s="22"/>
      <c r="I18" s="22"/>
    </row>
    <row r="19" spans="1:9">
      <c r="A19" s="23" t="s">
        <v>7</v>
      </c>
      <c r="B19" s="22" t="s">
        <v>7</v>
      </c>
      <c r="C19" s="37"/>
      <c r="D19" s="37"/>
      <c r="E19" s="37"/>
      <c r="F19" s="37"/>
      <c r="G19" s="37"/>
      <c r="H19" s="37"/>
      <c r="I19" s="37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4"/>
  <sheetViews>
    <sheetView topLeftCell="A5" workbookViewId="0">
      <selection activeCell="C12" sqref="C12"/>
    </sheetView>
  </sheetViews>
  <sheetFormatPr baseColWidth="10" defaultRowHeight="15"/>
  <cols>
    <col min="1" max="1" width="11.85546875" style="19" bestFit="1" customWidth="1"/>
    <col min="2" max="2" width="24" style="19" bestFit="1" customWidth="1"/>
    <col min="3" max="3" width="10.42578125" style="19" bestFit="1" customWidth="1"/>
    <col min="4" max="16384" width="11.42578125" style="19"/>
  </cols>
  <sheetData>
    <row r="1" spans="1:3">
      <c r="A1" s="19" t="s">
        <v>29</v>
      </c>
    </row>
    <row r="7" spans="1:3">
      <c r="C7" s="19" t="s">
        <v>30</v>
      </c>
    </row>
    <row r="8" spans="1:3">
      <c r="A8" s="19" t="s">
        <v>31</v>
      </c>
      <c r="B8" s="19" t="s">
        <v>32</v>
      </c>
      <c r="C8" s="19" t="s">
        <v>33</v>
      </c>
    </row>
    <row r="9" spans="1:3">
      <c r="A9" s="19" t="s">
        <v>34</v>
      </c>
      <c r="B9" s="19" t="s">
        <v>35</v>
      </c>
      <c r="C9" s="19" t="s">
        <v>34</v>
      </c>
    </row>
    <row r="10" spans="1:3">
      <c r="A10" s="19" t="s">
        <v>24</v>
      </c>
      <c r="B10" s="19" t="s">
        <v>39</v>
      </c>
      <c r="C10" s="19">
        <v>0</v>
      </c>
    </row>
    <row r="11" spans="1:3">
      <c r="A11" s="19" t="s">
        <v>25</v>
      </c>
      <c r="B11" s="19" t="s">
        <v>40</v>
      </c>
      <c r="C11" s="19">
        <v>0</v>
      </c>
    </row>
    <row r="12" spans="1:3">
      <c r="A12" s="19" t="s">
        <v>36</v>
      </c>
      <c r="B12" s="19" t="s">
        <v>37</v>
      </c>
      <c r="C12" s="19">
        <v>155.96</v>
      </c>
    </row>
    <row r="13" spans="1:3">
      <c r="A13" s="19" t="s">
        <v>26</v>
      </c>
      <c r="B13" s="19" t="s">
        <v>41</v>
      </c>
      <c r="C13" s="19">
        <v>0</v>
      </c>
    </row>
    <row r="14" spans="1:3">
      <c r="A14" s="19" t="s">
        <v>27</v>
      </c>
      <c r="B14" s="19" t="s">
        <v>38</v>
      </c>
      <c r="C14" s="19">
        <v>0</v>
      </c>
    </row>
  </sheetData>
  <sortState ref="A10:D29">
    <sortCondition ref="B10:B2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2"/>
  <sheetViews>
    <sheetView tabSelected="1" workbookViewId="0">
      <selection activeCell="C26" sqref="C26"/>
    </sheetView>
  </sheetViews>
  <sheetFormatPr baseColWidth="10" defaultRowHeight="15"/>
  <cols>
    <col min="1" max="1" width="21.85546875" bestFit="1" customWidth="1"/>
  </cols>
  <sheetData>
    <row r="1" spans="1:7">
      <c r="A1" s="53" t="s">
        <v>61</v>
      </c>
      <c r="B1" s="53"/>
      <c r="C1" s="54"/>
      <c r="D1" s="55"/>
      <c r="E1" s="55"/>
      <c r="F1" s="56"/>
      <c r="G1" s="56"/>
    </row>
    <row r="2" spans="1:7">
      <c r="A2" s="53" t="s">
        <v>62</v>
      </c>
      <c r="B2" s="53"/>
      <c r="C2" s="54"/>
      <c r="D2" s="55"/>
      <c r="E2" s="55"/>
      <c r="F2" s="56"/>
      <c r="G2" s="56"/>
    </row>
    <row r="3" spans="1:7">
      <c r="A3" s="53" t="s">
        <v>66</v>
      </c>
      <c r="B3" s="57" t="s">
        <v>67</v>
      </c>
      <c r="C3" s="54"/>
      <c r="D3" s="55"/>
      <c r="E3" s="55"/>
      <c r="F3" s="56"/>
      <c r="G3" s="56"/>
    </row>
    <row r="4" spans="1:7">
      <c r="A4" s="54"/>
      <c r="B4" s="54"/>
      <c r="C4" s="54"/>
      <c r="D4" s="55"/>
      <c r="E4" s="55"/>
      <c r="F4" s="56"/>
      <c r="G4" s="56"/>
    </row>
    <row r="5" spans="1:7">
      <c r="A5" s="54" t="s">
        <v>63</v>
      </c>
      <c r="B5" s="54" t="s">
        <v>64</v>
      </c>
      <c r="C5" s="54"/>
      <c r="D5" s="55"/>
      <c r="E5" s="55"/>
      <c r="F5" s="56"/>
      <c r="G5" s="56"/>
    </row>
    <row r="6" spans="1:7">
      <c r="A6" s="56" t="s">
        <v>71</v>
      </c>
      <c r="B6" s="58">
        <v>3249.7</v>
      </c>
      <c r="C6" s="55"/>
      <c r="D6" s="55"/>
      <c r="E6" s="55"/>
      <c r="F6" s="56"/>
      <c r="G6" s="56"/>
    </row>
    <row r="7" spans="1:7">
      <c r="A7" s="56" t="s">
        <v>72</v>
      </c>
      <c r="B7" s="58"/>
      <c r="C7" s="55"/>
      <c r="D7" s="55"/>
      <c r="E7" s="55"/>
      <c r="F7" s="56"/>
      <c r="G7" s="56"/>
    </row>
    <row r="8" spans="1:7">
      <c r="A8" s="56" t="s">
        <v>73</v>
      </c>
      <c r="B8" s="58"/>
      <c r="C8" s="55"/>
      <c r="D8" s="55"/>
      <c r="E8" s="55"/>
      <c r="F8" s="56"/>
      <c r="G8" s="56"/>
    </row>
    <row r="9" spans="1:7">
      <c r="A9" s="56" t="s">
        <v>74</v>
      </c>
      <c r="B9" s="58">
        <v>4226.8885999999993</v>
      </c>
      <c r="C9" s="55"/>
      <c r="D9" s="55"/>
      <c r="E9" s="55"/>
      <c r="F9" s="56"/>
      <c r="G9" s="56"/>
    </row>
    <row r="10" spans="1:7">
      <c r="A10" s="56" t="s">
        <v>75</v>
      </c>
      <c r="B10" s="58"/>
      <c r="C10" s="55"/>
      <c r="D10" s="55"/>
      <c r="E10" s="55"/>
      <c r="F10" s="56"/>
      <c r="G10" s="56"/>
    </row>
    <row r="11" spans="1:7">
      <c r="A11" s="56" t="s">
        <v>76</v>
      </c>
      <c r="B11" s="58">
        <v>2871.65</v>
      </c>
      <c r="C11" s="55"/>
      <c r="D11" s="55"/>
      <c r="E11" s="55"/>
      <c r="F11" s="56"/>
      <c r="G11" s="56"/>
    </row>
    <row r="12" spans="1:7">
      <c r="A12" s="56" t="s">
        <v>77</v>
      </c>
      <c r="B12" s="59"/>
      <c r="C12" s="55"/>
      <c r="D12" s="55"/>
      <c r="E12" s="55"/>
      <c r="F12" s="56"/>
      <c r="G12" s="56"/>
    </row>
    <row r="13" spans="1:7" ht="15.75" thickBot="1">
      <c r="A13" s="55" t="s">
        <v>65</v>
      </c>
      <c r="B13" s="60"/>
      <c r="C13" s="55"/>
      <c r="D13" s="55"/>
      <c r="E13" s="55"/>
      <c r="F13" s="56"/>
      <c r="G13" s="56"/>
    </row>
    <row r="14" spans="1:7">
      <c r="A14" s="55"/>
      <c r="B14" s="61">
        <f>SUM(B6:B13)</f>
        <v>10348.238599999999</v>
      </c>
      <c r="C14" s="55"/>
      <c r="D14" s="55"/>
      <c r="E14" s="55"/>
      <c r="F14" s="56"/>
      <c r="G14" s="56"/>
    </row>
    <row r="15" spans="1:7" ht="15.75" thickBot="1">
      <c r="A15" s="55"/>
      <c r="B15" s="62">
        <f>B14*0.16</f>
        <v>1655.7181759999999</v>
      </c>
      <c r="C15" s="55"/>
      <c r="D15" s="55"/>
      <c r="E15" s="55"/>
      <c r="F15" s="56"/>
      <c r="G15" s="56"/>
    </row>
    <row r="16" spans="1:7" ht="15.75" thickTop="1">
      <c r="A16" s="55"/>
      <c r="B16" s="63">
        <f>+B14+B15</f>
        <v>12003.956775999999</v>
      </c>
      <c r="C16" s="55"/>
      <c r="D16" s="55"/>
      <c r="E16" s="55"/>
      <c r="F16" s="56"/>
      <c r="G16" s="56"/>
    </row>
    <row r="17" spans="1:7">
      <c r="A17" s="55"/>
      <c r="B17" s="58"/>
      <c r="C17" s="55"/>
      <c r="D17" s="55"/>
      <c r="E17" s="55"/>
      <c r="F17" s="56"/>
      <c r="G17" s="56"/>
    </row>
    <row r="18" spans="1:7">
      <c r="A18" s="55"/>
      <c r="B18" s="58"/>
      <c r="C18" s="55"/>
      <c r="D18" s="55"/>
      <c r="E18" s="55"/>
      <c r="F18" s="56"/>
      <c r="G18" s="56"/>
    </row>
    <row r="19" spans="1:7">
      <c r="A19" s="55"/>
      <c r="B19" s="58"/>
      <c r="C19" s="55"/>
      <c r="D19" s="55"/>
      <c r="E19" s="55"/>
      <c r="F19" s="56"/>
      <c r="G19" s="56"/>
    </row>
    <row r="20" spans="1:7">
      <c r="A20" s="55"/>
      <c r="B20" s="55"/>
      <c r="C20" s="55"/>
      <c r="D20" s="55"/>
      <c r="E20" s="55"/>
      <c r="F20" s="56"/>
      <c r="G20" s="56"/>
    </row>
    <row r="21" spans="1:7">
      <c r="A21" s="55"/>
      <c r="B21" s="55"/>
      <c r="C21" s="55"/>
      <c r="D21" s="55"/>
      <c r="E21" s="55"/>
      <c r="F21" s="56"/>
      <c r="G21" s="56"/>
    </row>
    <row r="22" spans="1:7">
      <c r="A22" s="55"/>
      <c r="B22" s="55"/>
      <c r="C22" s="55"/>
      <c r="D22" s="55"/>
      <c r="E22" s="55"/>
      <c r="F22" s="56"/>
      <c r="G22" s="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FACTURACIÓN</vt:lpstr>
      <vt:lpstr>C&amp;A</vt:lpstr>
      <vt:lpstr>SINDICATO</vt:lpstr>
      <vt:lpstr>INFONAVIT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usuario</cp:lastModifiedBy>
  <cp:lastPrinted>2016-02-13T01:54:21Z</cp:lastPrinted>
  <dcterms:created xsi:type="dcterms:W3CDTF">2016-01-16T18:25:25Z</dcterms:created>
  <dcterms:modified xsi:type="dcterms:W3CDTF">2016-05-13T17:06:30Z</dcterms:modified>
</cp:coreProperties>
</file>