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255" windowWidth="19320" windowHeight="7815"/>
  </bookViews>
  <sheets>
    <sheet name="FACTURA" sheetId="1" r:id="rId1"/>
    <sheet name="C&amp;A" sheetId="3" r:id="rId2"/>
    <sheet name="SINDICATO" sheetId="4" r:id="rId3"/>
    <sheet name="Hoja2" sheetId="2" r:id="rId4"/>
    <sheet name="Hoja1" sheetId="5" r:id="rId5"/>
    <sheet name="POLIZA" sheetId="6" r:id="rId6"/>
  </sheets>
  <definedNames>
    <definedName name="_xlnm.Print_Area" localSheetId="1">'C&amp;A'!$A$1:$J$20</definedName>
    <definedName name="_xlnm.Print_Area" localSheetId="0">FACTURA!$A$1:$AJ$23</definedName>
    <definedName name="_xlnm.Print_Area" localSheetId="4">Hoja1!$A$1:$F$19</definedName>
    <definedName name="_xlnm.Print_Area" localSheetId="2">SINDICATO!$A$1:$J$22</definedName>
  </definedNames>
  <calcPr calcId="124519"/>
</workbook>
</file>

<file path=xl/calcChain.xml><?xml version="1.0" encoding="utf-8"?>
<calcChain xmlns="http://schemas.openxmlformats.org/spreadsheetml/2006/main">
  <c r="B14" i="6"/>
  <c r="B15" s="1"/>
  <c r="B16" s="1"/>
  <c r="B18" s="1"/>
  <c r="C19" i="1" l="1"/>
  <c r="K19"/>
  <c r="H13" l="1"/>
  <c r="N14"/>
  <c r="N15"/>
  <c r="N16"/>
  <c r="M19"/>
  <c r="I13"/>
  <c r="L13"/>
  <c r="S14"/>
  <c r="S15"/>
  <c r="S16"/>
  <c r="S13"/>
  <c r="M14"/>
  <c r="M15"/>
  <c r="M16"/>
  <c r="M13"/>
  <c r="K13"/>
  <c r="J13"/>
  <c r="I14"/>
  <c r="I15"/>
  <c r="I16"/>
  <c r="H14"/>
  <c r="H15"/>
  <c r="H16"/>
  <c r="G14"/>
  <c r="G15"/>
  <c r="G16"/>
  <c r="G13"/>
  <c r="F14"/>
  <c r="F15"/>
  <c r="F16"/>
  <c r="F13"/>
  <c r="E14"/>
  <c r="E15"/>
  <c r="E16"/>
  <c r="E13"/>
  <c r="D14"/>
  <c r="D15"/>
  <c r="D16"/>
  <c r="D13"/>
  <c r="C14"/>
  <c r="C15"/>
  <c r="C16"/>
  <c r="C13"/>
  <c r="AI23"/>
  <c r="AP23" s="1"/>
  <c r="AI22"/>
  <c r="AP22" s="1"/>
  <c r="AO19"/>
  <c r="AN19"/>
  <c r="AM19"/>
  <c r="AL19"/>
  <c r="AK19"/>
  <c r="AJ19"/>
  <c r="AH19"/>
  <c r="AG19"/>
  <c r="AF19"/>
  <c r="AE19"/>
  <c r="AD19"/>
  <c r="AI17"/>
  <c r="AS17" s="1"/>
  <c r="AU17" s="1"/>
  <c r="AT16"/>
  <c r="AI16"/>
  <c r="AP16" s="1"/>
  <c r="AT15"/>
  <c r="AC15"/>
  <c r="AI15" s="1"/>
  <c r="AT14"/>
  <c r="AC14"/>
  <c r="AI14" s="1"/>
  <c r="AP14" s="1"/>
  <c r="AT13"/>
  <c r="AC13"/>
  <c r="AC19" l="1"/>
  <c r="AT19"/>
  <c r="AP17"/>
  <c r="AR23"/>
  <c r="AS23"/>
  <c r="AU23" s="1"/>
  <c r="AQ23"/>
  <c r="AS15"/>
  <c r="AU15" s="1"/>
  <c r="AQ15"/>
  <c r="AP15"/>
  <c r="AR22"/>
  <c r="AS22"/>
  <c r="AU22" s="1"/>
  <c r="AQ22"/>
  <c r="AQ14"/>
  <c r="AR14" s="1"/>
  <c r="AX14" s="1"/>
  <c r="AS14"/>
  <c r="AU14" s="1"/>
  <c r="AI13"/>
  <c r="AQ16"/>
  <c r="AR16" s="1"/>
  <c r="AX16" s="1"/>
  <c r="AS16"/>
  <c r="AU16" s="1"/>
  <c r="AQ17"/>
  <c r="AR17" l="1"/>
  <c r="AU24"/>
  <c r="AI19"/>
  <c r="AS13"/>
  <c r="AS19" s="1"/>
  <c r="AQ13"/>
  <c r="AQ19" s="1"/>
  <c r="H13" i="4" s="1"/>
  <c r="AP13" i="1"/>
  <c r="AR15"/>
  <c r="AX15" s="1"/>
  <c r="N13"/>
  <c r="O13" s="1"/>
  <c r="H14" i="4"/>
  <c r="H15"/>
  <c r="H16"/>
  <c r="P13" i="1" l="1"/>
  <c r="Q13" s="1"/>
  <c r="AU13"/>
  <c r="AU19" s="1"/>
  <c r="J16"/>
  <c r="J14"/>
  <c r="J15"/>
  <c r="AU25"/>
  <c r="AU26" s="1"/>
  <c r="AU28" s="1"/>
  <c r="AP19"/>
  <c r="AR13"/>
  <c r="J19" i="3"/>
  <c r="B21" i="5"/>
  <c r="AR19" i="1" l="1"/>
  <c r="AX13"/>
  <c r="G15" i="4"/>
  <c r="G13"/>
  <c r="E14"/>
  <c r="E15"/>
  <c r="E16"/>
  <c r="K15" i="1"/>
  <c r="E9" i="5"/>
  <c r="E15" s="1"/>
  <c r="E13"/>
  <c r="E16" s="1"/>
  <c r="B13"/>
  <c r="B16" s="1"/>
  <c r="D19" i="3"/>
  <c r="E19"/>
  <c r="F19"/>
  <c r="G19"/>
  <c r="H19"/>
  <c r="I19"/>
  <c r="C19"/>
  <c r="G16" i="4"/>
  <c r="F16"/>
  <c r="G14"/>
  <c r="B9" i="5"/>
  <c r="B15" s="1"/>
  <c r="J17" i="4"/>
  <c r="D1" i="5"/>
  <c r="A1"/>
  <c r="B4" i="3"/>
  <c r="A2" i="5" s="1"/>
  <c r="D2" s="1"/>
  <c r="B4" i="4"/>
  <c r="F14"/>
  <c r="L16" i="1" l="1"/>
  <c r="O16" s="1"/>
  <c r="K16"/>
  <c r="L14"/>
  <c r="O14" s="1"/>
  <c r="K14"/>
  <c r="L15"/>
  <c r="O15" s="1"/>
  <c r="F15" i="4"/>
  <c r="E17" i="5"/>
  <c r="B17"/>
  <c r="N19" i="1"/>
  <c r="E13" i="4"/>
  <c r="G19" i="1"/>
  <c r="C15" i="4"/>
  <c r="D15" s="1"/>
  <c r="H19" i="1"/>
  <c r="D19"/>
  <c r="F13" i="4"/>
  <c r="F19" i="1"/>
  <c r="C14" i="4"/>
  <c r="D14" s="1"/>
  <c r="G19"/>
  <c r="I14"/>
  <c r="P15" i="1" l="1"/>
  <c r="Q15"/>
  <c r="P16"/>
  <c r="Q16" s="1"/>
  <c r="E19" i="4"/>
  <c r="I13"/>
  <c r="P14" i="1"/>
  <c r="Q14" s="1"/>
  <c r="Q19" s="1"/>
  <c r="F19" i="4"/>
  <c r="C16"/>
  <c r="D16" s="1"/>
  <c r="I16"/>
  <c r="J16" s="1"/>
  <c r="R16" i="1" s="1"/>
  <c r="J14" i="4"/>
  <c r="R14" i="1" s="1"/>
  <c r="I15" i="4"/>
  <c r="J15" s="1"/>
  <c r="R15" i="1" s="1"/>
  <c r="C13" i="4"/>
  <c r="E19" i="1"/>
  <c r="C19" i="4" l="1"/>
  <c r="D13"/>
  <c r="I19" i="1"/>
  <c r="L19"/>
  <c r="J19" l="1"/>
  <c r="H19" i="4"/>
  <c r="I19"/>
  <c r="P19" i="1"/>
  <c r="O19"/>
  <c r="D19" i="4"/>
  <c r="J13" l="1"/>
  <c r="J19" s="1"/>
  <c r="R13" i="1" l="1"/>
  <c r="E21" i="5"/>
  <c r="K20" i="1"/>
  <c r="K21" s="1"/>
</calcChain>
</file>

<file path=xl/sharedStrings.xml><?xml version="1.0" encoding="utf-8"?>
<sst xmlns="http://schemas.openxmlformats.org/spreadsheetml/2006/main" count="314" uniqueCount="184">
  <si>
    <t>CONTPAQ i</t>
  </si>
  <si>
    <t xml:space="preserve">      NÓMINAS</t>
  </si>
  <si>
    <t>Lista de Raya (forma tabular)</t>
  </si>
  <si>
    <t>Código</t>
  </si>
  <si>
    <t>Empleado</t>
  </si>
  <si>
    <t>Sueldo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</si>
  <si>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</si>
  <si>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</si>
  <si>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</si>
  <si>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</si>
  <si>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</si>
  <si>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</si>
  <si>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</si>
  <si>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>GP02</t>
  </si>
  <si>
    <t>Gaona Perez Luis Ricardo</t>
  </si>
  <si>
    <t>GV02</t>
  </si>
  <si>
    <t>RGJ01</t>
  </si>
  <si>
    <t>VM00</t>
  </si>
  <si>
    <t xml:space="preserve">  =============</t>
  </si>
  <si>
    <t>Total Gral.</t>
  </si>
  <si>
    <t xml:space="preserve"> </t>
  </si>
  <si>
    <t>Q0-01/2016</t>
  </si>
  <si>
    <t>/16 12:25</t>
  </si>
  <si>
    <t xml:space="preserve">            P</t>
  </si>
  <si>
    <t>AG. 1</t>
  </si>
  <si>
    <t xml:space="preserve">               R ALLY CHAMPION S.A . DE C.V.</t>
  </si>
  <si>
    <t xml:space="preserve">      N  O</t>
  </si>
  <si>
    <t xml:space="preserve"> M  I  N  A</t>
  </si>
  <si>
    <t xml:space="preserve">    G  E  N</t>
  </si>
  <si>
    <t xml:space="preserve"> E  R  A  L</t>
  </si>
  <si>
    <t xml:space="preserve"> A 15/01/16</t>
  </si>
  <si>
    <t xml:space="preserve">  Salario</t>
  </si>
  <si>
    <t xml:space="preserve">   Sueldo</t>
  </si>
  <si>
    <t>TOTAL</t>
  </si>
  <si>
    <t xml:space="preserve">            D</t>
  </si>
  <si>
    <t>escuento</t>
  </si>
  <si>
    <t>Descuentos   D</t>
  </si>
  <si>
    <t>escuentos</t>
  </si>
  <si>
    <t xml:space="preserve">          A</t>
  </si>
  <si>
    <t>nticipos o</t>
  </si>
  <si>
    <t xml:space="preserve">   TOTAL</t>
  </si>
  <si>
    <t xml:space="preserve">    TOTAL</t>
  </si>
  <si>
    <t xml:space="preserve"> -   OUTSOUR</t>
  </si>
  <si>
    <t>CING   -</t>
  </si>
  <si>
    <t xml:space="preserve">   NETO</t>
  </si>
  <si>
    <t>Impuesto</t>
  </si>
  <si>
    <t xml:space="preserve"> Aportacion</t>
  </si>
  <si>
    <t xml:space="preserve"> TOTAL A</t>
  </si>
  <si>
    <t>Clave</t>
  </si>
  <si>
    <t>Nombre</t>
  </si>
  <si>
    <t xml:space="preserve"> Puesto</t>
  </si>
  <si>
    <t xml:space="preserve">  Minimo</t>
  </si>
  <si>
    <t xml:space="preserve">    SAE</t>
  </si>
  <si>
    <t xml:space="preserve">   ISR</t>
  </si>
  <si>
    <t xml:space="preserve"> IMSS</t>
  </si>
  <si>
    <t xml:space="preserve">    base</t>
  </si>
  <si>
    <t>Comisiones P</t>
  </si>
  <si>
    <t>restaciones</t>
  </si>
  <si>
    <t>Percepciones</t>
  </si>
  <si>
    <t>Subsidio PER</t>
  </si>
  <si>
    <t>CEPCIONES</t>
  </si>
  <si>
    <t xml:space="preserve">   Faltas</t>
  </si>
  <si>
    <t xml:space="preserve"> faltas</t>
  </si>
  <si>
    <t xml:space="preserve"> generales   e</t>
  </si>
  <si>
    <t>speciales</t>
  </si>
  <si>
    <t>Infonavit</t>
  </si>
  <si>
    <t>prestamos</t>
  </si>
  <si>
    <t>DEDUCCIONES</t>
  </si>
  <si>
    <t xml:space="preserve">   NOMINA</t>
  </si>
  <si>
    <t xml:space="preserve"> empleado</t>
  </si>
  <si>
    <t xml:space="preserve"> empresa</t>
  </si>
  <si>
    <t xml:space="preserve"> EMPLEADO</t>
  </si>
  <si>
    <t xml:space="preserve"> Nomina</t>
  </si>
  <si>
    <t xml:space="preserve">  empresa</t>
  </si>
  <si>
    <t xml:space="preserve"> FACTURAR</t>
  </si>
  <si>
    <t>GAONA PEREZ LUIS RIC</t>
  </si>
  <si>
    <t xml:space="preserve"> AUX. ADMINISTRATIVO</t>
  </si>
  <si>
    <t>GOMEZ VALENCIA EVELI</t>
  </si>
  <si>
    <t xml:space="preserve"> AUXILIAR CONTABLE</t>
  </si>
  <si>
    <t>RODRIGUEZ GARCIA JOA</t>
  </si>
  <si>
    <t xml:space="preserve"> JEFE DE POSTVENTA</t>
  </si>
  <si>
    <t>VARGAS MENDOZA MARIA</t>
  </si>
  <si>
    <t xml:space="preserve"> INTENDENCIA</t>
  </si>
  <si>
    <t>IVA</t>
  </si>
  <si>
    <t>CLAUSULA 23</t>
  </si>
  <si>
    <t>COMISION</t>
  </si>
  <si>
    <t>2% S/N</t>
  </si>
  <si>
    <t xml:space="preserve">SUBTOTAL </t>
  </si>
  <si>
    <t xml:space="preserve">TOTAL FACTURA </t>
  </si>
  <si>
    <t>INFONAVIT</t>
  </si>
  <si>
    <t>SVG</t>
  </si>
  <si>
    <t>07 SINDICATO RALLY</t>
  </si>
  <si>
    <t>0GP02</t>
  </si>
  <si>
    <t>0GV02</t>
  </si>
  <si>
    <t>Consultores &amp; Asesores Integrales S.C.</t>
  </si>
  <si>
    <t>Servicios Prestados a :  RALLY CHAMPION, SA DE CV</t>
  </si>
  <si>
    <t>devuelto a empresa</t>
  </si>
  <si>
    <t>Area</t>
  </si>
  <si>
    <t>CODIGO</t>
  </si>
  <si>
    <t>Puesto</t>
  </si>
  <si>
    <t>FIJO / VARIABLE</t>
  </si>
  <si>
    <t>sub   S/N</t>
  </si>
  <si>
    <t>Sueldo Quincenal</t>
  </si>
  <si>
    <t>Prima Vacacional</t>
  </si>
  <si>
    <t>Dias de Vacaciones</t>
  </si>
  <si>
    <t>SEGURO DE VIDA (-)</t>
  </si>
  <si>
    <t>Total Percepciones</t>
  </si>
  <si>
    <t>Descuentos Cta 254</t>
  </si>
  <si>
    <t>UNIFORMES</t>
  </si>
  <si>
    <t>Fonacot</t>
  </si>
  <si>
    <t>Pension</t>
  </si>
  <si>
    <t>SEG GTS MED MAY</t>
  </si>
  <si>
    <t>Total Deduciones</t>
  </si>
  <si>
    <t>Comision empleado</t>
  </si>
  <si>
    <t>Neto a Recibir</t>
  </si>
  <si>
    <t>Comision subsidiada</t>
  </si>
  <si>
    <t>Impto Nomina</t>
  </si>
  <si>
    <t>Factura</t>
  </si>
  <si>
    <t>DIFERENCIA</t>
  </si>
  <si>
    <t>DIF</t>
  </si>
  <si>
    <t>OBSERVACIONES</t>
  </si>
  <si>
    <t>CONSULTORES</t>
  </si>
  <si>
    <t>SINDICATO</t>
  </si>
  <si>
    <t>COMISIONES</t>
  </si>
  <si>
    <t>Subsidio</t>
  </si>
  <si>
    <t>ADMINISTRACION</t>
  </si>
  <si>
    <t>AUXILIAR ADMINISTRATIVO</t>
  </si>
  <si>
    <t>AUXILIAR CONTABLE</t>
  </si>
  <si>
    <t>REFACCIONES</t>
  </si>
  <si>
    <t>LIMPIEZA</t>
  </si>
  <si>
    <t>Rangel Breña Martha</t>
  </si>
  <si>
    <t>INTENDENTE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</si>
  <si>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</si>
  <si>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</si>
  <si>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</si>
  <si>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</si>
  <si>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</si>
  <si>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</si>
  <si>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</si>
  <si>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</si>
  <si>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</si>
  <si>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</si>
  <si>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>COMISION EMPLEADO</t>
  </si>
  <si>
    <t>COMISION EMPRESA</t>
  </si>
  <si>
    <t>NETO A RECIBIR EMPLEADO</t>
  </si>
  <si>
    <t>FACTURACIÓN</t>
  </si>
  <si>
    <t>TOTAL PERCEPCIONES</t>
  </si>
  <si>
    <t>CUENTA</t>
  </si>
  <si>
    <t xml:space="preserve">    MONTO</t>
  </si>
  <si>
    <t xml:space="preserve">    EMPLEADO</t>
  </si>
  <si>
    <t>C O N S U L T O R E S</t>
  </si>
  <si>
    <t xml:space="preserve">S I N D I C A T O </t>
  </si>
  <si>
    <t>RBM04</t>
  </si>
  <si>
    <t>GAONA PEREZ LUIS RICARDO</t>
  </si>
  <si>
    <t>Fecha de Ingreso</t>
  </si>
  <si>
    <t>24/07/14</t>
  </si>
  <si>
    <t>04/03/16</t>
  </si>
  <si>
    <t>07 INGENIERIA FISCAL LABORAL SC --- RALLY</t>
  </si>
  <si>
    <t>07   INGENIERIA FISCAL LABORAL SC --- RALLY</t>
  </si>
  <si>
    <t>RBM0</t>
  </si>
  <si>
    <t>GARCIA MONDRAGON JOSUE</t>
  </si>
  <si>
    <t>Garcia Mondragon josue</t>
  </si>
  <si>
    <t>GARCIA MONDRAGON JOSE</t>
  </si>
  <si>
    <t>ROCHA FUENTES GERMAN</t>
  </si>
  <si>
    <t>ASESOR DE SERVICIO</t>
  </si>
  <si>
    <t>BANCOMER</t>
  </si>
  <si>
    <t>26/05/16</t>
  </si>
  <si>
    <t>BANCO AZTECA</t>
  </si>
  <si>
    <t>Periodo 18 al 18 Quincenal del 16/09/2016 al 30/09/2016</t>
  </si>
  <si>
    <t xml:space="preserve">Periodo 1RA QUINCENA  </t>
  </si>
  <si>
    <t>01/10/2016 AL 15/10/2016</t>
  </si>
  <si>
    <t>22/08/16</t>
  </si>
  <si>
    <t>RALLY CHAMPION</t>
  </si>
  <si>
    <t xml:space="preserve">DESGLOSE DE NOMINA </t>
  </si>
  <si>
    <t>IMPORTE</t>
  </si>
  <si>
    <t>700-089</t>
  </si>
  <si>
    <t>701-089</t>
  </si>
  <si>
    <t>702-089</t>
  </si>
  <si>
    <t>703-089</t>
  </si>
  <si>
    <t>704-089</t>
  </si>
  <si>
    <t>705-001-089</t>
  </si>
  <si>
    <t>706-089</t>
  </si>
  <si>
    <t>683-001-001</t>
  </si>
  <si>
    <t>PERIODO 2DA QUINCENA OCTUBRE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</si>
</sst>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$&quot;#,##0.00"/>
    <numFmt numFmtId="165" formatCode="dd/mm/yy"/>
  </numFmts>
  <fonts count="32"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Verdana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48"/>
      <name val="Calibri"/>
      <family val="2"/>
    </font>
    <font>
      <b/>
      <sz val="12"/>
      <color indexed="40"/>
      <name val="Calibri"/>
      <family val="2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sz val="12"/>
      <color indexed="8"/>
      <name val="Calibri  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8"/>
      <color rgb="FFFF9900"/>
      <name val="Arial"/>
      <family val="2"/>
    </font>
    <font>
      <sz val="12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7" fillId="0" borderId="0" applyFont="0" applyFill="0" applyBorder="0" applyAlignment="0" applyProtection="0"/>
    <xf numFmtId="43" fontId="7" fillId="0" borderId="0" applyFill="0" applyBorder="0" applyAlignment="0" applyProtection="0"/>
    <xf numFmtId="0" fontId="6" fillId="0" borderId="0"/>
    <xf numFmtId="0" fontId="4" fillId="0" borderId="0"/>
  </cellStyleXfs>
  <cellXfs count="137">
    <xf numFmtId="0" fontId="0" fillId="0" borderId="0" xfId="0"/>
    <xf numFmtId="0" fontId="19" fillId="0" borderId="0" xfId="0" applyFont="1"/>
    <xf numFmtId="0" fontId="20" fillId="0" borderId="0" xfId="0" applyFont="1"/>
    <xf numFmtId="49" fontId="20" fillId="0" borderId="0" xfId="0" applyNumberFormat="1" applyFont="1"/>
    <xf numFmtId="49" fontId="21" fillId="0" borderId="0" xfId="0" applyNumberFormat="1" applyFont="1" applyAlignment="1">
      <alignment horizontal="centerContinuous"/>
    </xf>
    <xf numFmtId="49" fontId="22" fillId="0" borderId="0" xfId="0" applyNumberFormat="1" applyFont="1" applyAlignment="1">
      <alignment horizontal="centerContinuous" vertical="top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49" fontId="23" fillId="2" borderId="11" xfId="0" applyNumberFormat="1" applyFont="1" applyFill="1" applyBorder="1" applyAlignment="1">
      <alignment horizontal="center" wrapText="1"/>
    </xf>
    <xf numFmtId="0" fontId="23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49" fontId="2" fillId="0" borderId="0" xfId="0" applyNumberFormat="1" applyFont="1"/>
    <xf numFmtId="164" fontId="20" fillId="0" borderId="0" xfId="0" applyNumberFormat="1" applyFont="1"/>
    <xf numFmtId="164" fontId="3" fillId="0" borderId="0" xfId="0" applyNumberFormat="1" applyFont="1"/>
    <xf numFmtId="49" fontId="20" fillId="0" borderId="0" xfId="0" applyNumberFormat="1" applyFont="1" applyAlignment="1">
      <alignment horizontal="right"/>
    </xf>
    <xf numFmtId="0" fontId="23" fillId="0" borderId="0" xfId="0" applyFont="1"/>
    <xf numFmtId="0" fontId="24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Alignment="1"/>
    <xf numFmtId="0" fontId="0" fillId="0" borderId="0" xfId="0" applyAlignment="1"/>
    <xf numFmtId="49" fontId="26" fillId="0" borderId="0" xfId="0" applyNumberFormat="1" applyFont="1" applyAlignment="1">
      <alignment horizontal="left"/>
    </xf>
    <xf numFmtId="164" fontId="26" fillId="0" borderId="0" xfId="0" applyNumberFormat="1" applyFont="1"/>
    <xf numFmtId="165" fontId="0" fillId="0" borderId="0" xfId="0" applyNumberFormat="1"/>
    <xf numFmtId="43" fontId="17" fillId="0" borderId="0" xfId="1" applyFont="1"/>
    <xf numFmtId="43" fontId="20" fillId="0" borderId="0" xfId="1" applyFont="1"/>
    <xf numFmtId="43" fontId="3" fillId="0" borderId="0" xfId="1" applyFont="1"/>
    <xf numFmtId="43" fontId="20" fillId="0" borderId="0" xfId="1" applyFont="1" applyAlignment="1">
      <alignment horizontal="right"/>
    </xf>
    <xf numFmtId="43" fontId="26" fillId="0" borderId="0" xfId="1" applyFont="1"/>
    <xf numFmtId="43" fontId="20" fillId="0" borderId="0" xfId="0" applyNumberFormat="1" applyFont="1"/>
    <xf numFmtId="0" fontId="0" fillId="0" borderId="0" xfId="0" applyAlignment="1"/>
    <xf numFmtId="49" fontId="23" fillId="2" borderId="11" xfId="0" applyNumberFormat="1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0" borderId="0" xfId="0" applyAlignment="1"/>
    <xf numFmtId="0" fontId="27" fillId="0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23" fillId="10" borderId="12" xfId="0" applyFont="1" applyFill="1" applyBorder="1" applyAlignment="1">
      <alignment horizontal="center" vertical="center" wrapText="1"/>
    </xf>
    <xf numFmtId="0" fontId="20" fillId="10" borderId="0" xfId="0" applyFont="1" applyFill="1"/>
    <xf numFmtId="43" fontId="20" fillId="10" borderId="0" xfId="1" applyFont="1" applyFill="1"/>
    <xf numFmtId="43" fontId="20" fillId="10" borderId="0" xfId="1" applyFont="1" applyFill="1" applyAlignment="1">
      <alignment horizontal="right"/>
    </xf>
    <xf numFmtId="43" fontId="5" fillId="10" borderId="0" xfId="1" applyFont="1" applyFill="1"/>
    <xf numFmtId="0" fontId="6" fillId="0" borderId="0" xfId="3"/>
    <xf numFmtId="43" fontId="8" fillId="0" borderId="0" xfId="1" applyFont="1"/>
    <xf numFmtId="0" fontId="8" fillId="0" borderId="0" xfId="3" applyFont="1"/>
    <xf numFmtId="0" fontId="18" fillId="0" borderId="0" xfId="0" applyFont="1"/>
    <xf numFmtId="164" fontId="8" fillId="0" borderId="1" xfId="3" applyNumberFormat="1" applyFont="1" applyBorder="1"/>
    <xf numFmtId="43" fontId="8" fillId="0" borderId="1" xfId="3" applyNumberFormat="1" applyFont="1" applyBorder="1"/>
    <xf numFmtId="0" fontId="2" fillId="2" borderId="11" xfId="0" applyFont="1" applyFill="1" applyBorder="1" applyAlignment="1">
      <alignment horizontal="center" vertical="center" wrapText="1"/>
    </xf>
    <xf numFmtId="164" fontId="0" fillId="0" borderId="0" xfId="0" applyNumberFormat="1"/>
    <xf numFmtId="0" fontId="25" fillId="0" borderId="0" xfId="0" applyFont="1" applyAlignment="1">
      <alignment horizontal="left"/>
    </xf>
    <xf numFmtId="0" fontId="0" fillId="0" borderId="0" xfId="0" applyAlignment="1"/>
    <xf numFmtId="0" fontId="20" fillId="0" borderId="0" xfId="0" applyFont="1"/>
    <xf numFmtId="164" fontId="20" fillId="0" borderId="0" xfId="0" applyNumberFormat="1" applyFont="1"/>
    <xf numFmtId="164" fontId="20" fillId="0" borderId="0" xfId="0" applyNumberFormat="1" applyFont="1"/>
    <xf numFmtId="0" fontId="9" fillId="0" borderId="0" xfId="4" applyFont="1" applyFill="1" applyAlignment="1" applyProtection="1">
      <alignment horizontal="left"/>
    </xf>
    <xf numFmtId="0" fontId="9" fillId="0" borderId="0" xfId="4" applyFont="1" applyFill="1" applyAlignment="1" applyProtection="1">
      <alignment horizontal="center"/>
    </xf>
    <xf numFmtId="43" fontId="10" fillId="0" borderId="0" xfId="1" applyFont="1" applyFill="1" applyAlignment="1" applyProtection="1">
      <alignment horizontal="center"/>
    </xf>
    <xf numFmtId="43" fontId="11" fillId="0" borderId="0" xfId="1" applyFont="1" applyFill="1" applyAlignment="1" applyProtection="1">
      <alignment horizontal="center"/>
    </xf>
    <xf numFmtId="43" fontId="10" fillId="0" borderId="0" xfId="1" applyFont="1" applyProtection="1"/>
    <xf numFmtId="0" fontId="10" fillId="0" borderId="0" xfId="0" applyFont="1" applyProtection="1"/>
    <xf numFmtId="0" fontId="12" fillId="0" borderId="0" xfId="4" applyFont="1" applyFill="1" applyAlignment="1" applyProtection="1">
      <alignment horizontal="left"/>
    </xf>
    <xf numFmtId="0" fontId="12" fillId="0" borderId="0" xfId="4" applyFont="1" applyFill="1" applyAlignment="1" applyProtection="1">
      <alignment horizontal="center"/>
    </xf>
    <xf numFmtId="15" fontId="9" fillId="0" borderId="0" xfId="4" applyNumberFormat="1" applyFont="1" applyFill="1" applyAlignment="1" applyProtection="1">
      <alignment horizontal="left"/>
    </xf>
    <xf numFmtId="15" fontId="9" fillId="0" borderId="0" xfId="4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1" applyFont="1"/>
    <xf numFmtId="43" fontId="11" fillId="0" borderId="0" xfId="1" applyFont="1"/>
    <xf numFmtId="43" fontId="11" fillId="3" borderId="2" xfId="1" applyFont="1" applyFill="1" applyBorder="1" applyAlignment="1">
      <alignment horizontal="center" wrapText="1"/>
    </xf>
    <xf numFmtId="0" fontId="11" fillId="0" borderId="0" xfId="0" applyFont="1" applyFill="1"/>
    <xf numFmtId="43" fontId="10" fillId="3" borderId="3" xfId="1" applyFont="1" applyFill="1" applyBorder="1" applyAlignment="1">
      <alignment horizontal="center" wrapText="1"/>
    </xf>
    <xf numFmtId="0" fontId="10" fillId="0" borderId="4" xfId="0" applyFont="1" applyBorder="1"/>
    <xf numFmtId="0" fontId="14" fillId="0" borderId="4" xfId="0" applyFont="1" applyBorder="1"/>
    <xf numFmtId="49" fontId="14" fillId="0" borderId="4" xfId="0" applyNumberFormat="1" applyFont="1" applyBorder="1"/>
    <xf numFmtId="43" fontId="10" fillId="0" borderId="4" xfId="1" applyFont="1" applyBorder="1"/>
    <xf numFmtId="43" fontId="10" fillId="0" borderId="4" xfId="0" applyNumberFormat="1" applyFont="1" applyBorder="1"/>
    <xf numFmtId="43" fontId="15" fillId="4" borderId="4" xfId="1" applyFont="1" applyFill="1" applyBorder="1"/>
    <xf numFmtId="43" fontId="11" fillId="5" borderId="4" xfId="1" applyFont="1" applyFill="1" applyBorder="1"/>
    <xf numFmtId="43" fontId="10" fillId="6" borderId="4" xfId="1" applyFont="1" applyFill="1" applyBorder="1"/>
    <xf numFmtId="43" fontId="10" fillId="7" borderId="4" xfId="1" applyFont="1" applyFill="1" applyBorder="1" applyAlignment="1">
      <alignment horizontal="center"/>
    </xf>
    <xf numFmtId="43" fontId="10" fillId="8" borderId="4" xfId="1" applyFont="1" applyFill="1" applyBorder="1"/>
    <xf numFmtId="43" fontId="10" fillId="0" borderId="4" xfId="1" applyFont="1" applyFill="1" applyBorder="1" applyAlignment="1">
      <alignment horizontal="center"/>
    </xf>
    <xf numFmtId="43" fontId="10" fillId="9" borderId="4" xfId="1" applyFont="1" applyFill="1" applyBorder="1" applyAlignment="1">
      <alignment horizontal="center"/>
    </xf>
    <xf numFmtId="4" fontId="16" fillId="4" borderId="4" xfId="0" applyNumberFormat="1" applyFont="1" applyFill="1" applyBorder="1" applyAlignment="1">
      <alignment horizontal="right" wrapText="1"/>
    </xf>
    <xf numFmtId="43" fontId="10" fillId="0" borderId="4" xfId="0" applyNumberFormat="1" applyFont="1" applyFill="1" applyBorder="1"/>
    <xf numFmtId="0" fontId="10" fillId="0" borderId="4" xfId="0" applyFont="1" applyFill="1" applyBorder="1"/>
    <xf numFmtId="0" fontId="10" fillId="0" borderId="0" xfId="0" applyFont="1" applyFill="1"/>
    <xf numFmtId="0" fontId="11" fillId="0" borderId="4" xfId="0" applyFont="1" applyFill="1" applyBorder="1"/>
    <xf numFmtId="49" fontId="10" fillId="0" borderId="4" xfId="0" applyNumberFormat="1" applyFont="1" applyFill="1" applyBorder="1"/>
    <xf numFmtId="43" fontId="10" fillId="0" borderId="4" xfId="1" applyFont="1" applyFill="1" applyBorder="1"/>
    <xf numFmtId="0" fontId="10" fillId="4" borderId="4" xfId="0" applyFont="1" applyFill="1" applyBorder="1"/>
    <xf numFmtId="0" fontId="11" fillId="0" borderId="5" xfId="0" applyFont="1" applyFill="1" applyBorder="1"/>
    <xf numFmtId="0" fontId="10" fillId="0" borderId="6" xfId="0" applyFont="1" applyFill="1" applyBorder="1"/>
    <xf numFmtId="43" fontId="10" fillId="0" borderId="6" xfId="1" applyFont="1" applyFill="1" applyBorder="1"/>
    <xf numFmtId="43" fontId="11" fillId="0" borderId="5" xfId="1" applyFont="1" applyFill="1" applyBorder="1"/>
    <xf numFmtId="43" fontId="10" fillId="0" borderId="5" xfId="1" applyFont="1" applyFill="1" applyBorder="1" applyAlignment="1">
      <alignment horizontal="center"/>
    </xf>
    <xf numFmtId="43" fontId="11" fillId="0" borderId="6" xfId="1" applyFont="1" applyFill="1" applyBorder="1"/>
    <xf numFmtId="43" fontId="10" fillId="0" borderId="0" xfId="1" applyFont="1" applyFill="1"/>
    <xf numFmtId="0" fontId="10" fillId="0" borderId="0" xfId="0" applyFont="1"/>
    <xf numFmtId="0" fontId="11" fillId="0" borderId="7" xfId="0" applyFont="1" applyBorder="1"/>
    <xf numFmtId="43" fontId="11" fillId="0" borderId="7" xfId="1" applyFont="1" applyBorder="1"/>
    <xf numFmtId="43" fontId="10" fillId="4" borderId="4" xfId="1" applyFont="1" applyFill="1" applyBorder="1"/>
    <xf numFmtId="0" fontId="13" fillId="0" borderId="0" xfId="0" applyFont="1"/>
    <xf numFmtId="0" fontId="20" fillId="11" borderId="0" xfId="0" applyFont="1" applyFill="1"/>
    <xf numFmtId="0" fontId="30" fillId="0" borderId="0" xfId="0" applyFont="1"/>
    <xf numFmtId="43" fontId="0" fillId="0" borderId="0" xfId="0" applyNumberFormat="1"/>
    <xf numFmtId="3" fontId="11" fillId="3" borderId="8" xfId="0" applyNumberFormat="1" applyFont="1" applyFill="1" applyBorder="1"/>
    <xf numFmtId="3" fontId="11" fillId="3" borderId="3" xfId="0" applyNumberFormat="1" applyFont="1" applyFill="1" applyBorder="1"/>
    <xf numFmtId="43" fontId="11" fillId="3" borderId="3" xfId="1" applyFont="1" applyFill="1" applyBorder="1" applyAlignment="1">
      <alignment horizontal="center" wrapText="1"/>
    </xf>
    <xf numFmtId="43" fontId="11" fillId="3" borderId="6" xfId="1" applyFont="1" applyFill="1" applyBorder="1" applyAlignment="1">
      <alignment horizontal="center" wrapText="1"/>
    </xf>
    <xf numFmtId="43" fontId="26" fillId="11" borderId="0" xfId="1" applyFont="1" applyFill="1"/>
    <xf numFmtId="0" fontId="31" fillId="0" borderId="13" xfId="0" applyFont="1" applyBorder="1"/>
    <xf numFmtId="0" fontId="18" fillId="0" borderId="13" xfId="0" applyFont="1" applyBorder="1"/>
    <xf numFmtId="0" fontId="0" fillId="0" borderId="13" xfId="0" applyFont="1" applyBorder="1"/>
    <xf numFmtId="14" fontId="31" fillId="0" borderId="13" xfId="0" applyNumberFormat="1" applyFont="1" applyBorder="1"/>
    <xf numFmtId="43" fontId="17" fillId="0" borderId="13" xfId="2" applyFont="1" applyBorder="1"/>
    <xf numFmtId="43" fontId="17" fillId="0" borderId="14" xfId="2" applyFont="1" applyBorder="1"/>
    <xf numFmtId="43" fontId="17" fillId="0" borderId="15" xfId="2" applyFont="1" applyBorder="1"/>
    <xf numFmtId="43" fontId="17" fillId="0" borderId="16" xfId="2" applyFont="1" applyBorder="1"/>
    <xf numFmtId="43" fontId="17" fillId="0" borderId="17" xfId="2" applyFont="1" applyBorder="1"/>
    <xf numFmtId="43" fontId="18" fillId="0" borderId="16" xfId="2" applyFont="1" applyBorder="1"/>
    <xf numFmtId="43" fontId="10" fillId="3" borderId="9" xfId="1" applyFont="1" applyFill="1" applyBorder="1" applyAlignment="1">
      <alignment horizontal="center" wrapText="1"/>
    </xf>
    <xf numFmtId="43" fontId="10" fillId="3" borderId="10" xfId="1" applyFont="1" applyFill="1" applyBorder="1" applyAlignment="1">
      <alignment horizontal="center" wrapText="1"/>
    </xf>
    <xf numFmtId="43" fontId="11" fillId="3" borderId="8" xfId="1" applyFont="1" applyFill="1" applyBorder="1" applyAlignment="1">
      <alignment horizontal="center" wrapText="1"/>
    </xf>
    <xf numFmtId="43" fontId="11" fillId="3" borderId="3" xfId="1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/>
    </xf>
    <xf numFmtId="43" fontId="11" fillId="3" borderId="6" xfId="1" applyFont="1" applyFill="1" applyBorder="1" applyAlignment="1">
      <alignment horizontal="center" wrapText="1"/>
    </xf>
    <xf numFmtId="3" fontId="11" fillId="3" borderId="8" xfId="0" applyNumberFormat="1" applyFont="1" applyFill="1" applyBorder="1"/>
    <xf numFmtId="3" fontId="11" fillId="3" borderId="3" xfId="0" applyNumberFormat="1" applyFont="1" applyFill="1" applyBorder="1"/>
    <xf numFmtId="0" fontId="23" fillId="10" borderId="4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Alignment="1"/>
    <xf numFmtId="0" fontId="29" fillId="0" borderId="0" xfId="0" applyFont="1" applyAlignment="1">
      <alignment horizontal="center"/>
    </xf>
    <xf numFmtId="0" fontId="0" fillId="0" borderId="0" xfId="0" applyFont="1"/>
  </cellXfs>
  <cellStyles count="5">
    <cellStyle name="Millares" xfId="1" builtinId="3"/>
    <cellStyle name="Millares 2" xfId="2"/>
    <cellStyle name="Normal" xfId="0" builtinId="0"/>
    <cellStyle name="Normal 2" xfId="3"/>
    <cellStyle name="Normal_Hoja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267"/>
  <sheetViews>
    <sheetView tabSelected="1" workbookViewId="0">
      <pane xSplit="2" ySplit="12" topLeftCell="AR13" activePane="bottomRight" state="frozen"/>
      <selection pane="topRight" activeCell="C1" sqref="C1"/>
      <selection pane="bottomLeft" activeCell="A13" sqref="A13"/>
      <selection pane="bottomRight" activeCell="AW21" sqref="AW21"/>
    </sheetView>
  </sheetViews>
  <sheetFormatPr baseColWidth="10" defaultRowHeight="15.75"/>
  <cols>
    <col min="1" max="1" width="12.28515625" style="3" customWidth="1"/>
    <col min="2" max="2" width="28.7109375" style="2" customWidth="1"/>
    <col min="3" max="3" width="13" style="2" bestFit="1" customWidth="1"/>
    <col min="4" max="4" width="14.140625" style="2" bestFit="1" customWidth="1"/>
    <col min="5" max="5" width="13" style="2" customWidth="1"/>
    <col min="6" max="6" width="12" style="55" customWidth="1"/>
    <col min="7" max="7" width="8.5703125" style="2" customWidth="1"/>
    <col min="8" max="8" width="11.42578125" style="2" customWidth="1"/>
    <col min="9" max="9" width="10.5703125" style="2" customWidth="1"/>
    <col min="10" max="10" width="13.28515625" style="2" customWidth="1"/>
    <col min="11" max="11" width="11.85546875" style="2" customWidth="1"/>
    <col min="12" max="12" width="12.5703125" style="2" customWidth="1"/>
    <col min="13" max="14" width="11" style="2" customWidth="1"/>
    <col min="15" max="15" width="11.5703125" style="2" customWidth="1"/>
    <col min="16" max="16" width="10.140625" style="2" customWidth="1"/>
    <col min="17" max="17" width="12.42578125" style="2" customWidth="1"/>
    <col min="18" max="18" width="14.42578125" style="2" customWidth="1"/>
    <col min="19" max="19" width="14.42578125" style="55" customWidth="1"/>
    <col min="20" max="20" width="28.7109375" style="101" customWidth="1"/>
    <col min="21" max="21" width="39.140625" style="101" customWidth="1"/>
    <col min="22" max="22" width="8.85546875" style="101" customWidth="1"/>
    <col min="23" max="23" width="20.85546875" style="101" bestFit="1" customWidth="1"/>
    <col min="24" max="24" width="31.5703125" style="101" customWidth="1"/>
    <col min="25" max="25" width="13" style="101" bestFit="1" customWidth="1"/>
    <col min="26" max="26" width="11.7109375" style="101" customWidth="1"/>
    <col min="27" max="27" width="17.140625" style="101" bestFit="1" customWidth="1"/>
    <col min="28" max="28" width="11.7109375" style="101" customWidth="1"/>
    <col min="29" max="31" width="13.85546875" style="69" customWidth="1"/>
    <col min="32" max="34" width="13.5703125" style="69" customWidth="1"/>
    <col min="35" max="35" width="17" style="70" customWidth="1"/>
    <col min="36" max="41" width="13.5703125" style="69" customWidth="1"/>
    <col min="42" max="42" width="16.7109375" style="70" customWidth="1"/>
    <col min="43" max="43" width="16.7109375" style="69" customWidth="1"/>
    <col min="44" max="44" width="15.42578125" style="70" customWidth="1"/>
    <col min="45" max="46" width="13.5703125" style="69" customWidth="1"/>
    <col min="47" max="47" width="15.42578125" style="70" customWidth="1"/>
    <col min="48" max="49" width="15.140625" style="69" customWidth="1"/>
    <col min="50" max="50" width="15.140625" style="101" customWidth="1"/>
    <col min="51" max="51" width="18.28515625" style="101" bestFit="1" customWidth="1"/>
    <col min="52" max="63" width="11.42578125" style="101"/>
    <col min="64" max="16384" width="11.42578125" style="2"/>
  </cols>
  <sheetData>
    <row r="1" spans="1:63" ht="18" customHeight="1">
      <c r="A1" s="4" t="s">
        <v>0</v>
      </c>
      <c r="B1" s="133" t="s">
        <v>20</v>
      </c>
      <c r="C1" s="134"/>
      <c r="D1" s="21"/>
      <c r="E1" s="36"/>
      <c r="F1" s="54"/>
      <c r="G1" s="21"/>
      <c r="H1" s="31"/>
      <c r="T1" s="58" t="s">
        <v>94</v>
      </c>
      <c r="U1" s="58"/>
      <c r="V1" s="58"/>
      <c r="W1" s="58"/>
      <c r="X1" s="59"/>
      <c r="Y1" s="59"/>
      <c r="Z1" s="59"/>
      <c r="AA1" s="59"/>
      <c r="AB1" s="59"/>
      <c r="AC1" s="60"/>
      <c r="AD1" s="60"/>
      <c r="AE1" s="60"/>
      <c r="AF1" s="60"/>
      <c r="AG1" s="60"/>
      <c r="AH1" s="60"/>
      <c r="AI1" s="61"/>
      <c r="AJ1" s="60"/>
      <c r="AK1" s="60"/>
      <c r="AL1" s="60"/>
      <c r="AM1" s="60"/>
      <c r="AN1" s="60"/>
      <c r="AO1" s="60"/>
      <c r="AP1" s="61"/>
      <c r="AQ1" s="60"/>
      <c r="AR1" s="61"/>
      <c r="AS1" s="60"/>
      <c r="AT1" s="60"/>
      <c r="AU1" s="61"/>
      <c r="AV1" s="62"/>
      <c r="AW1" s="62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</row>
    <row r="2" spans="1:63" ht="24.95" customHeight="1">
      <c r="A2" s="5" t="s">
        <v>1</v>
      </c>
      <c r="B2" s="18" t="s">
        <v>157</v>
      </c>
      <c r="C2" s="19"/>
      <c r="D2" s="19"/>
      <c r="E2" s="19"/>
      <c r="F2" s="19"/>
      <c r="G2" s="19"/>
      <c r="H2" s="19"/>
      <c r="T2" s="64" t="s">
        <v>95</v>
      </c>
      <c r="U2" s="64"/>
      <c r="V2" s="64"/>
      <c r="W2" s="64"/>
      <c r="X2" s="65"/>
      <c r="Y2" s="65"/>
      <c r="Z2" s="65"/>
      <c r="AA2" s="65"/>
      <c r="AB2" s="65"/>
      <c r="AC2" s="60"/>
      <c r="AD2" s="60"/>
      <c r="AE2" s="60"/>
      <c r="AF2" s="60"/>
      <c r="AG2" s="60"/>
      <c r="AH2" s="60"/>
      <c r="AI2" s="61"/>
      <c r="AJ2" s="60" t="s">
        <v>96</v>
      </c>
      <c r="AK2" s="60"/>
      <c r="AL2" s="60"/>
      <c r="AM2" s="60"/>
      <c r="AN2" s="60"/>
      <c r="AO2" s="60"/>
      <c r="AP2" s="61"/>
      <c r="AQ2" s="60"/>
      <c r="AR2" s="61"/>
      <c r="AS2" s="60"/>
      <c r="AT2" s="60"/>
      <c r="AU2" s="61"/>
      <c r="AV2" s="62"/>
      <c r="AW2" s="62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</row>
    <row r="3" spans="1:63">
      <c r="B3" s="135" t="s">
        <v>2</v>
      </c>
      <c r="C3" s="134"/>
      <c r="D3" s="21"/>
      <c r="E3" s="36"/>
      <c r="F3" s="54"/>
      <c r="G3" s="21"/>
      <c r="H3" s="31"/>
      <c r="T3" s="66" t="s">
        <v>169</v>
      </c>
      <c r="U3" s="66" t="s">
        <v>170</v>
      </c>
      <c r="V3" s="66"/>
      <c r="W3" s="66"/>
      <c r="X3" s="67"/>
      <c r="Y3" s="67"/>
      <c r="Z3" s="67"/>
      <c r="AA3" s="67"/>
      <c r="AB3" s="67"/>
      <c r="AC3" s="60"/>
      <c r="AD3" s="60"/>
      <c r="AE3" s="60"/>
      <c r="AF3" s="60"/>
      <c r="AG3" s="60"/>
      <c r="AH3" s="60"/>
      <c r="AI3" s="61"/>
      <c r="AJ3" s="60"/>
      <c r="AK3" s="60"/>
      <c r="AL3" s="60"/>
      <c r="AM3" s="60"/>
      <c r="AN3" s="60"/>
      <c r="AO3" s="60"/>
      <c r="AP3" s="61"/>
      <c r="AQ3" s="60"/>
      <c r="AR3" s="61"/>
      <c r="AS3" s="60"/>
      <c r="AT3" s="60"/>
      <c r="AU3" s="61"/>
      <c r="AV3" s="62"/>
      <c r="AW3" s="62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</row>
    <row r="4" spans="1:63" ht="15.75" customHeight="1">
      <c r="B4" s="53" t="s">
        <v>168</v>
      </c>
      <c r="C4" s="21"/>
      <c r="D4" s="21"/>
      <c r="E4" s="36"/>
      <c r="F4" s="54"/>
      <c r="G4" s="21"/>
      <c r="H4" s="31"/>
      <c r="T4" s="66"/>
      <c r="U4" s="66"/>
      <c r="V4" s="66"/>
      <c r="W4" s="66"/>
      <c r="X4" s="67"/>
      <c r="Y4" s="67"/>
      <c r="Z4" s="67"/>
      <c r="AA4" s="67"/>
      <c r="AB4" s="67"/>
      <c r="AC4" s="60"/>
      <c r="AD4" s="60"/>
      <c r="AE4" s="60"/>
      <c r="AF4" s="60"/>
      <c r="AG4" s="60"/>
      <c r="AH4" s="60"/>
      <c r="AI4" s="61"/>
      <c r="AJ4" s="60"/>
      <c r="AK4" s="60"/>
      <c r="AL4" s="60"/>
      <c r="AM4" s="60"/>
      <c r="AN4" s="60"/>
      <c r="AO4" s="60"/>
      <c r="AP4" s="61"/>
      <c r="AQ4" s="60"/>
      <c r="AR4" s="61"/>
      <c r="AS4" s="60"/>
      <c r="AT4" s="60"/>
      <c r="AU4" s="61"/>
      <c r="AV4" s="62"/>
      <c r="AW4" s="62"/>
      <c r="AX4" s="63"/>
      <c r="AY4" s="63"/>
      <c r="AZ4" s="63"/>
      <c r="BA4" s="63"/>
      <c r="BB4" s="63"/>
      <c r="BC4" s="68"/>
      <c r="BD4" s="68"/>
      <c r="BE4" s="68"/>
      <c r="BF4" s="68"/>
      <c r="BG4" s="68"/>
      <c r="BH4" s="68"/>
      <c r="BI4" s="68"/>
      <c r="BJ4" s="68"/>
      <c r="BK4" s="68"/>
    </row>
    <row r="5" spans="1:63" ht="15.75" customHeight="1">
      <c r="B5" s="7"/>
      <c r="T5" s="66"/>
      <c r="U5" s="66"/>
      <c r="V5" s="66"/>
      <c r="W5" s="66"/>
      <c r="X5" s="67"/>
      <c r="Y5" s="67"/>
      <c r="Z5" s="67"/>
      <c r="AA5" s="67"/>
      <c r="AB5" s="67"/>
      <c r="AC5" s="60"/>
      <c r="AD5" s="60"/>
      <c r="AE5" s="60"/>
      <c r="AF5" s="60"/>
      <c r="AG5" s="60"/>
      <c r="AH5" s="60"/>
      <c r="AI5" s="61"/>
      <c r="AJ5" s="60"/>
      <c r="AK5" s="60"/>
      <c r="AL5" s="60"/>
      <c r="AM5" s="60"/>
      <c r="AN5" s="60"/>
      <c r="AO5" s="60"/>
      <c r="AP5" s="61"/>
      <c r="AQ5" s="60"/>
      <c r="AR5" s="61"/>
      <c r="AS5" s="60"/>
      <c r="AT5" s="60"/>
      <c r="AU5" s="61"/>
      <c r="AV5" s="62"/>
      <c r="AW5" s="62"/>
      <c r="AX5" s="63"/>
      <c r="AY5" s="63"/>
      <c r="AZ5" s="63"/>
      <c r="BA5" s="63"/>
      <c r="BB5" s="63"/>
      <c r="BC5" s="72"/>
      <c r="BD5" s="72"/>
      <c r="BE5" s="72"/>
      <c r="BF5" s="72"/>
      <c r="BG5" s="72"/>
      <c r="BH5" s="72"/>
      <c r="BI5" s="72"/>
      <c r="BJ5" s="72"/>
      <c r="BK5" s="72"/>
    </row>
    <row r="6" spans="1:63">
      <c r="B6" s="7"/>
      <c r="T6" s="66"/>
      <c r="U6" s="66"/>
      <c r="V6" s="66"/>
      <c r="W6" s="66"/>
      <c r="X6" s="67"/>
      <c r="Y6" s="67"/>
      <c r="Z6" s="67"/>
      <c r="AA6" s="67"/>
      <c r="AB6" s="67"/>
      <c r="AC6" s="60"/>
      <c r="AD6" s="60"/>
      <c r="AE6" s="60"/>
      <c r="AF6" s="60"/>
      <c r="AG6" s="60"/>
      <c r="AH6" s="60"/>
      <c r="AI6" s="61"/>
      <c r="AJ6" s="60"/>
      <c r="AK6" s="60"/>
      <c r="AL6" s="60"/>
      <c r="AM6" s="60"/>
      <c r="AN6" s="60"/>
      <c r="AO6" s="60"/>
      <c r="AP6" s="61"/>
      <c r="AQ6" s="60"/>
      <c r="AR6" s="61"/>
      <c r="AS6" s="60"/>
      <c r="AT6" s="60"/>
      <c r="AU6" s="61"/>
      <c r="AV6" s="62"/>
      <c r="AW6" s="62"/>
      <c r="AX6" s="63"/>
      <c r="AY6" s="63"/>
      <c r="AZ6" s="63"/>
      <c r="BA6" s="63"/>
      <c r="BB6" s="63"/>
      <c r="BC6" s="72"/>
      <c r="BD6" s="72"/>
      <c r="BE6" s="72"/>
      <c r="BF6" s="72"/>
      <c r="BG6" s="72"/>
      <c r="BH6" s="72"/>
      <c r="BI6" s="72"/>
      <c r="BJ6" s="72"/>
      <c r="BK6" s="72"/>
    </row>
    <row r="7" spans="1:63">
      <c r="L7" s="132" t="s">
        <v>145</v>
      </c>
      <c r="M7" s="132"/>
      <c r="N7" s="132"/>
      <c r="O7" s="132"/>
      <c r="P7" s="132"/>
      <c r="Q7" s="132"/>
      <c r="T7" s="66"/>
      <c r="U7" s="66"/>
      <c r="V7" s="66"/>
      <c r="W7" s="66"/>
      <c r="X7" s="67"/>
      <c r="Y7" s="67"/>
      <c r="Z7" s="67"/>
      <c r="AA7" s="67"/>
      <c r="AB7" s="67"/>
      <c r="AC7" s="60"/>
      <c r="AD7" s="60"/>
      <c r="AE7" s="60"/>
      <c r="AF7" s="60"/>
      <c r="AG7" s="60"/>
      <c r="AH7" s="60"/>
      <c r="AI7" s="61"/>
      <c r="AJ7" s="60"/>
      <c r="AK7" s="60"/>
      <c r="AL7" s="60"/>
      <c r="AM7" s="60"/>
      <c r="AN7" s="60"/>
      <c r="AO7" s="60"/>
      <c r="AP7" s="61"/>
      <c r="AQ7" s="60"/>
      <c r="AR7" s="61"/>
      <c r="AS7" s="60"/>
      <c r="AT7" s="60"/>
      <c r="AU7" s="61"/>
      <c r="AV7" s="62"/>
      <c r="AW7" s="62"/>
      <c r="AX7" s="63"/>
      <c r="AY7" s="63"/>
      <c r="AZ7" s="63"/>
      <c r="BA7" s="63"/>
      <c r="BB7" s="63"/>
      <c r="BC7" s="89"/>
      <c r="BD7" s="89"/>
      <c r="BE7" s="89"/>
      <c r="BF7" s="89"/>
      <c r="BG7" s="89"/>
      <c r="BH7" s="89"/>
      <c r="BI7" s="89"/>
      <c r="BJ7" s="89"/>
      <c r="BK7" s="89"/>
    </row>
    <row r="8" spans="1:63" s="35" customFormat="1" ht="34.5" thickBot="1">
      <c r="A8" s="32" t="s">
        <v>3</v>
      </c>
      <c r="B8" s="33" t="s">
        <v>4</v>
      </c>
      <c r="C8" s="33" t="s">
        <v>5</v>
      </c>
      <c r="D8" s="33" t="s">
        <v>123</v>
      </c>
      <c r="E8" s="34" t="s">
        <v>6</v>
      </c>
      <c r="F8" s="34" t="s">
        <v>111</v>
      </c>
      <c r="G8" s="33" t="s">
        <v>90</v>
      </c>
      <c r="H8" s="33" t="s">
        <v>89</v>
      </c>
      <c r="I8" s="33" t="s">
        <v>142</v>
      </c>
      <c r="J8" s="34" t="s">
        <v>11</v>
      </c>
      <c r="K8" s="34" t="s">
        <v>144</v>
      </c>
      <c r="L8" s="39" t="s">
        <v>146</v>
      </c>
      <c r="M8" s="40" t="s">
        <v>143</v>
      </c>
      <c r="N8" s="40" t="s">
        <v>86</v>
      </c>
      <c r="O8" s="40" t="s">
        <v>87</v>
      </c>
      <c r="P8" s="40" t="s">
        <v>83</v>
      </c>
      <c r="Q8" s="40" t="s">
        <v>88</v>
      </c>
      <c r="R8" s="38"/>
      <c r="S8" s="38"/>
      <c r="T8" s="66"/>
      <c r="U8" s="66"/>
      <c r="V8" s="66"/>
      <c r="W8" s="66"/>
      <c r="X8" s="67"/>
      <c r="Y8" s="67"/>
      <c r="Z8" s="67"/>
      <c r="AA8" s="67"/>
      <c r="AB8" s="67"/>
      <c r="AC8" s="60"/>
      <c r="AD8" s="60"/>
      <c r="AE8" s="60"/>
      <c r="AF8" s="60"/>
      <c r="AG8" s="60"/>
      <c r="AH8" s="60"/>
      <c r="AI8" s="61"/>
      <c r="AJ8" s="60"/>
      <c r="AK8" s="60"/>
      <c r="AL8" s="60"/>
      <c r="AM8" s="60"/>
      <c r="AN8" s="60"/>
      <c r="AO8" s="60"/>
      <c r="AP8" s="61"/>
      <c r="AQ8" s="60"/>
      <c r="AR8" s="61"/>
      <c r="AS8" s="60"/>
      <c r="AT8" s="60"/>
      <c r="AU8" s="61"/>
      <c r="AV8" s="62"/>
      <c r="AW8" s="62"/>
      <c r="AX8" s="63"/>
      <c r="AY8" s="63"/>
      <c r="AZ8" s="63"/>
      <c r="BA8" s="63"/>
      <c r="BB8" s="63"/>
      <c r="BC8" s="89"/>
      <c r="BD8" s="89"/>
      <c r="BE8" s="89"/>
      <c r="BF8" s="89"/>
      <c r="BG8" s="89"/>
      <c r="BH8" s="89"/>
      <c r="BI8" s="89"/>
      <c r="BJ8" s="89"/>
      <c r="BK8" s="89"/>
    </row>
    <row r="9" spans="1:63" ht="16.5" hidden="1" customHeight="1" thickTop="1">
      <c r="L9" s="41"/>
      <c r="M9" s="41"/>
      <c r="N9" s="41"/>
      <c r="O9" s="41"/>
      <c r="P9" s="41"/>
      <c r="Q9" s="41"/>
      <c r="T9" s="66"/>
      <c r="U9" s="66"/>
      <c r="V9" s="66"/>
      <c r="W9" s="66"/>
      <c r="X9" s="67"/>
      <c r="Y9" s="67"/>
      <c r="Z9" s="67"/>
      <c r="AA9" s="67"/>
      <c r="AB9" s="67"/>
      <c r="AC9" s="60"/>
      <c r="AD9" s="60"/>
      <c r="AE9" s="60"/>
      <c r="AF9" s="60"/>
      <c r="AG9" s="60"/>
      <c r="AH9" s="60"/>
      <c r="AI9" s="61"/>
      <c r="AJ9" s="60"/>
      <c r="AK9" s="60"/>
      <c r="AL9" s="60"/>
      <c r="AM9" s="60"/>
      <c r="AN9" s="60"/>
      <c r="AO9" s="60"/>
      <c r="AP9" s="61"/>
      <c r="AQ9" s="60"/>
      <c r="AR9" s="61"/>
      <c r="AS9" s="60"/>
      <c r="AT9" s="60"/>
      <c r="AU9" s="61"/>
      <c r="AV9" s="62"/>
      <c r="AW9" s="62"/>
      <c r="AX9" s="63"/>
      <c r="AY9" s="63"/>
      <c r="AZ9" s="63"/>
      <c r="BA9" s="63"/>
      <c r="BB9" s="63"/>
      <c r="BC9" s="89"/>
      <c r="BD9" s="89"/>
      <c r="BE9" s="89"/>
      <c r="BF9" s="89"/>
      <c r="BG9" s="89"/>
      <c r="BH9" s="89"/>
      <c r="BI9" s="89"/>
      <c r="BJ9" s="89"/>
      <c r="BK9" s="89"/>
    </row>
    <row r="10" spans="1:63" ht="15.75" hidden="1" customHeight="1">
      <c r="L10" s="41"/>
      <c r="M10" s="41"/>
      <c r="N10" s="41"/>
      <c r="O10" s="41"/>
      <c r="P10" s="41"/>
      <c r="Q10" s="41"/>
      <c r="T10" s="68"/>
      <c r="U10" s="68"/>
      <c r="V10" s="68"/>
      <c r="W10" s="68"/>
      <c r="X10" s="68"/>
      <c r="Y10" s="68"/>
      <c r="Z10" s="68"/>
      <c r="AA10" s="68"/>
      <c r="AB10" s="68"/>
      <c r="AX10" s="68"/>
      <c r="AY10" s="68"/>
      <c r="AZ10" s="68"/>
      <c r="BA10" s="68"/>
      <c r="BB10" s="68"/>
      <c r="BC10" s="89"/>
      <c r="BD10" s="89"/>
      <c r="BE10" s="89"/>
      <c r="BF10" s="89"/>
      <c r="BG10" s="89"/>
      <c r="BH10" s="89"/>
      <c r="BI10" s="89"/>
      <c r="BJ10" s="89"/>
      <c r="BK10" s="89"/>
    </row>
    <row r="11" spans="1:63" ht="15.75" hidden="1" customHeight="1">
      <c r="A11" s="13"/>
      <c r="L11" s="41"/>
      <c r="M11" s="41"/>
      <c r="N11" s="41"/>
      <c r="O11" s="41"/>
      <c r="P11" s="41"/>
      <c r="Q11" s="41"/>
      <c r="T11" s="130" t="s">
        <v>97</v>
      </c>
      <c r="U11" s="130" t="s">
        <v>49</v>
      </c>
      <c r="V11" s="130" t="s">
        <v>98</v>
      </c>
      <c r="W11" s="109"/>
      <c r="X11" s="130" t="s">
        <v>99</v>
      </c>
      <c r="Y11" s="127" t="s">
        <v>100</v>
      </c>
      <c r="Z11" s="127" t="s">
        <v>101</v>
      </c>
      <c r="AA11" s="111"/>
      <c r="AB11" s="111"/>
      <c r="AC11" s="127" t="s">
        <v>102</v>
      </c>
      <c r="AD11" s="111"/>
      <c r="AE11" s="111"/>
      <c r="AF11" s="127" t="s">
        <v>103</v>
      </c>
      <c r="AG11" s="127" t="s">
        <v>104</v>
      </c>
      <c r="AH11" s="127" t="s">
        <v>105</v>
      </c>
      <c r="AI11" s="127" t="s">
        <v>106</v>
      </c>
      <c r="AJ11" s="127" t="s">
        <v>107</v>
      </c>
      <c r="AK11" s="127" t="s">
        <v>108</v>
      </c>
      <c r="AL11" s="127" t="s">
        <v>109</v>
      </c>
      <c r="AM11" s="127" t="s">
        <v>110</v>
      </c>
      <c r="AN11" s="127" t="s">
        <v>111</v>
      </c>
      <c r="AO11" s="127" t="s">
        <v>65</v>
      </c>
      <c r="AP11" s="127" t="s">
        <v>112</v>
      </c>
      <c r="AQ11" s="127" t="s">
        <v>113</v>
      </c>
      <c r="AR11" s="127" t="s">
        <v>114</v>
      </c>
      <c r="AS11" s="127" t="s">
        <v>115</v>
      </c>
      <c r="AT11" s="127" t="s">
        <v>116</v>
      </c>
      <c r="AU11" s="127" t="s">
        <v>117</v>
      </c>
      <c r="AV11" s="124" t="s">
        <v>118</v>
      </c>
      <c r="AW11" s="125"/>
      <c r="AX11" s="126" t="s">
        <v>119</v>
      </c>
      <c r="AY11" s="71" t="s">
        <v>120</v>
      </c>
      <c r="AZ11" s="72"/>
      <c r="BA11" s="72"/>
      <c r="BB11" s="72"/>
      <c r="BC11" s="89"/>
      <c r="BD11" s="89"/>
      <c r="BE11" s="89"/>
      <c r="BF11" s="89"/>
      <c r="BG11" s="89"/>
      <c r="BH11" s="89"/>
      <c r="BI11" s="89"/>
      <c r="BJ11" s="89"/>
      <c r="BK11" s="89"/>
    </row>
    <row r="12" spans="1:63" ht="31.5" customHeight="1" thickTop="1">
      <c r="L12" s="41"/>
      <c r="M12" s="41"/>
      <c r="N12" s="41"/>
      <c r="O12" s="41"/>
      <c r="P12" s="41"/>
      <c r="Q12" s="41"/>
      <c r="T12" s="131"/>
      <c r="U12" s="131"/>
      <c r="V12" s="131"/>
      <c r="W12" s="110" t="s">
        <v>154</v>
      </c>
      <c r="X12" s="131"/>
      <c r="Y12" s="129"/>
      <c r="Z12" s="129"/>
      <c r="AA12" s="112" t="s">
        <v>121</v>
      </c>
      <c r="AB12" s="112" t="s">
        <v>122</v>
      </c>
      <c r="AC12" s="129"/>
      <c r="AD12" s="112" t="s">
        <v>123</v>
      </c>
      <c r="AE12" s="112" t="s">
        <v>124</v>
      </c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73" t="s">
        <v>121</v>
      </c>
      <c r="AW12" s="73" t="s">
        <v>122</v>
      </c>
      <c r="AX12" s="127"/>
      <c r="AY12" s="71"/>
      <c r="AZ12" s="72"/>
      <c r="BA12" s="72"/>
      <c r="BB12" s="72"/>
      <c r="BC12" s="89"/>
      <c r="BD12" s="89"/>
      <c r="BE12" s="89"/>
      <c r="BF12" s="89"/>
      <c r="BG12" s="89"/>
      <c r="BH12" s="89"/>
      <c r="BI12" s="89"/>
      <c r="BJ12" s="89"/>
      <c r="BK12" s="89"/>
    </row>
    <row r="13" spans="1:63">
      <c r="A13" s="3" t="s">
        <v>13</v>
      </c>
      <c r="B13" s="2" t="s">
        <v>14</v>
      </c>
      <c r="C13" s="25">
        <f>+AC13</f>
        <v>6250</v>
      </c>
      <c r="D13" s="25">
        <f>+AD13</f>
        <v>0</v>
      </c>
      <c r="E13" s="25">
        <f>SUM(C13:D13)</f>
        <v>6250</v>
      </c>
      <c r="F13" s="25">
        <f>+AN13</f>
        <v>0</v>
      </c>
      <c r="G13" s="25">
        <f>+AH13</f>
        <v>45.13</v>
      </c>
      <c r="H13" s="25">
        <f>+AO13</f>
        <v>0</v>
      </c>
      <c r="I13" s="26">
        <f>+AQ13</f>
        <v>620.48700000000008</v>
      </c>
      <c r="J13" s="26">
        <f>SUM(F13:I13)</f>
        <v>665.61700000000008</v>
      </c>
      <c r="K13" s="26">
        <f>+E13-J13</f>
        <v>5584.3829999999998</v>
      </c>
      <c r="L13" s="44">
        <f>+E13-G13-F13</f>
        <v>6204.87</v>
      </c>
      <c r="M13" s="44">
        <f>+AS13</f>
        <v>0</v>
      </c>
      <c r="N13" s="44">
        <f>+'C&amp;A'!D13*0.02</f>
        <v>21.911999999999999</v>
      </c>
      <c r="O13" s="44">
        <f>+L13+M13+N13</f>
        <v>6226.7820000000002</v>
      </c>
      <c r="P13" s="44">
        <f>+O13*0.16</f>
        <v>996.28512000000001</v>
      </c>
      <c r="Q13" s="44">
        <f>+O13+P13</f>
        <v>7223.0671199999997</v>
      </c>
      <c r="R13" s="26">
        <f>+K13-'C&amp;A'!J13-SINDICATO!J13</f>
        <v>0</v>
      </c>
      <c r="S13" s="26">
        <f>+K13-AR13</f>
        <v>0</v>
      </c>
      <c r="T13" s="74" t="s">
        <v>125</v>
      </c>
      <c r="U13" s="75" t="s">
        <v>14</v>
      </c>
      <c r="V13" s="76" t="s">
        <v>13</v>
      </c>
      <c r="W13" s="76" t="s">
        <v>155</v>
      </c>
      <c r="X13" s="74" t="s">
        <v>126</v>
      </c>
      <c r="Y13" s="74"/>
      <c r="Z13" s="74"/>
      <c r="AA13" s="77">
        <v>1237.2399999999998</v>
      </c>
      <c r="AB13" s="78">
        <v>5012.76</v>
      </c>
      <c r="AC13" s="77">
        <f>AA13+AB13</f>
        <v>6250</v>
      </c>
      <c r="AD13" s="77"/>
      <c r="AE13" s="77"/>
      <c r="AF13" s="77"/>
      <c r="AG13" s="77"/>
      <c r="AH13" s="79">
        <v>45.13</v>
      </c>
      <c r="AI13" s="80">
        <f>SUM(AC13:AG13)-AH13</f>
        <v>6204.87</v>
      </c>
      <c r="AJ13" s="81"/>
      <c r="AK13" s="82"/>
      <c r="AL13" s="82"/>
      <c r="AM13" s="82"/>
      <c r="AN13" s="83"/>
      <c r="AO13" s="77">
        <v>0</v>
      </c>
      <c r="AP13" s="80">
        <f>+AI13-SUM(AJ13:AO13)</f>
        <v>6204.87</v>
      </c>
      <c r="AQ13" s="84">
        <f>IF(AI13&gt;5400,AI13*0.1,0)</f>
        <v>620.48700000000008</v>
      </c>
      <c r="AR13" s="80">
        <f>+AP13-AQ13</f>
        <v>5584.3829999999998</v>
      </c>
      <c r="AS13" s="85">
        <f>IF(AI13&lt;5400,AI13*0.1,0)</f>
        <v>0</v>
      </c>
      <c r="AT13" s="84">
        <f>AA13*0.02</f>
        <v>24.744799999999998</v>
      </c>
      <c r="AU13" s="80">
        <f>+AI13+AS13+AT13</f>
        <v>6229.6148000000003</v>
      </c>
      <c r="AV13" s="86">
        <v>1237.2</v>
      </c>
      <c r="AW13" s="86">
        <v>4347.18</v>
      </c>
      <c r="AX13" s="87">
        <f>+AW13+AV13-AR13</f>
        <v>-2.9999999997016857E-3</v>
      </c>
      <c r="AY13" s="88"/>
      <c r="AZ13" s="89"/>
      <c r="BA13" s="89"/>
      <c r="BB13" s="89"/>
    </row>
    <row r="14" spans="1:63">
      <c r="A14" s="3" t="s">
        <v>15</v>
      </c>
      <c r="B14" s="2" t="s">
        <v>161</v>
      </c>
      <c r="C14" s="25">
        <f t="shared" ref="C14:C16" si="0">+AC14</f>
        <v>4000</v>
      </c>
      <c r="D14" s="25">
        <f t="shared" ref="D14:D16" si="1">+AD14</f>
        <v>0</v>
      </c>
      <c r="E14" s="25">
        <f t="shared" ref="E14:E16" si="2">SUM(C14:D14)</f>
        <v>4000</v>
      </c>
      <c r="F14" s="25">
        <f t="shared" ref="F14:F16" si="3">+AN14</f>
        <v>0</v>
      </c>
      <c r="G14" s="25">
        <f t="shared" ref="G14:G16" si="4">+AH14</f>
        <v>45.13</v>
      </c>
      <c r="H14" s="25">
        <f t="shared" ref="H14:H16" si="5">+AO14</f>
        <v>0</v>
      </c>
      <c r="I14" s="26">
        <f t="shared" ref="I14:I16" si="6">+AQ14</f>
        <v>0</v>
      </c>
      <c r="J14" s="26">
        <f t="shared" ref="J14:J16" si="7">SUM(F14:I14)</f>
        <v>45.13</v>
      </c>
      <c r="K14" s="26">
        <f t="shared" ref="K14:K16" si="8">+E14-J14</f>
        <v>3954.87</v>
      </c>
      <c r="L14" s="44">
        <f t="shared" ref="L14:L16" si="9">+E14-G14-F14</f>
        <v>3954.87</v>
      </c>
      <c r="M14" s="44">
        <f t="shared" ref="M14:M16" si="10">+AS14</f>
        <v>395.48700000000002</v>
      </c>
      <c r="N14" s="44">
        <f>+'C&amp;A'!D14*0.02</f>
        <v>21.911999999999999</v>
      </c>
      <c r="O14" s="44">
        <f t="shared" ref="O14:O16" si="11">+L14+M14+N14</f>
        <v>4372.2690000000002</v>
      </c>
      <c r="P14" s="44">
        <f t="shared" ref="P14:P16" si="12">+O14*0.16</f>
        <v>699.56304</v>
      </c>
      <c r="Q14" s="44">
        <f t="shared" ref="Q14:Q16" si="13">+O14+P14</f>
        <v>5071.8320400000002</v>
      </c>
      <c r="R14" s="26">
        <f>+K14-'C&amp;A'!J14-SINDICATO!J14</f>
        <v>0</v>
      </c>
      <c r="S14" s="26">
        <f t="shared" ref="S14:S16" si="14">+K14-AR14</f>
        <v>0</v>
      </c>
      <c r="T14" s="74" t="s">
        <v>125</v>
      </c>
      <c r="U14" s="75" t="s">
        <v>162</v>
      </c>
      <c r="V14" s="76"/>
      <c r="W14" s="76" t="s">
        <v>166</v>
      </c>
      <c r="X14" s="74" t="s">
        <v>127</v>
      </c>
      <c r="Y14" s="74"/>
      <c r="Z14" s="74"/>
      <c r="AA14" s="77">
        <v>1237.24</v>
      </c>
      <c r="AB14" s="78">
        <v>2762.76</v>
      </c>
      <c r="AC14" s="77">
        <f>+AA14+AB14</f>
        <v>4000</v>
      </c>
      <c r="AD14" s="77"/>
      <c r="AE14" s="77"/>
      <c r="AF14" s="77"/>
      <c r="AG14" s="77"/>
      <c r="AH14" s="79">
        <v>45.13</v>
      </c>
      <c r="AI14" s="80">
        <f>SUM(AC14:AG14)-AH14</f>
        <v>3954.87</v>
      </c>
      <c r="AJ14" s="81"/>
      <c r="AK14" s="82"/>
      <c r="AL14" s="82"/>
      <c r="AM14" s="82"/>
      <c r="AN14" s="83"/>
      <c r="AO14" s="77"/>
      <c r="AP14" s="80">
        <f>+AI14-SUM(AJ14:AO14)</f>
        <v>3954.87</v>
      </c>
      <c r="AQ14" s="84">
        <f>IF(AI14&gt;5400,AI14*0.1,0)</f>
        <v>0</v>
      </c>
      <c r="AR14" s="80">
        <f>+AP14-AQ14</f>
        <v>3954.87</v>
      </c>
      <c r="AS14" s="85">
        <f>IF(AI14&lt;5400,AI14*0.1,0)</f>
        <v>395.48700000000002</v>
      </c>
      <c r="AT14" s="84">
        <f>AA14*0.02</f>
        <v>24.744800000000001</v>
      </c>
      <c r="AU14" s="80">
        <f>+AI14+AS14+AT14</f>
        <v>4375.1018000000004</v>
      </c>
      <c r="AV14" s="86">
        <v>1237</v>
      </c>
      <c r="AW14" s="86">
        <v>2717.87</v>
      </c>
      <c r="AX14" s="87">
        <f>+AW14+AV14-AR14</f>
        <v>0</v>
      </c>
      <c r="AY14" s="88"/>
      <c r="AZ14" s="89"/>
      <c r="BA14" s="89"/>
      <c r="BB14" s="89"/>
    </row>
    <row r="15" spans="1:63">
      <c r="A15" s="3" t="s">
        <v>152</v>
      </c>
      <c r="B15" s="37" t="s">
        <v>130</v>
      </c>
      <c r="C15" s="25">
        <f t="shared" si="0"/>
        <v>2500</v>
      </c>
      <c r="D15" s="25">
        <f t="shared" si="1"/>
        <v>0</v>
      </c>
      <c r="E15" s="25">
        <f t="shared" si="2"/>
        <v>2500</v>
      </c>
      <c r="F15" s="25">
        <f t="shared" si="3"/>
        <v>0</v>
      </c>
      <c r="G15" s="25">
        <f t="shared" si="4"/>
        <v>45.13</v>
      </c>
      <c r="H15" s="25">
        <f t="shared" si="5"/>
        <v>0</v>
      </c>
      <c r="I15" s="26">
        <f t="shared" si="6"/>
        <v>0</v>
      </c>
      <c r="J15" s="26">
        <f t="shared" si="7"/>
        <v>45.13</v>
      </c>
      <c r="K15" s="26">
        <f t="shared" si="8"/>
        <v>2454.87</v>
      </c>
      <c r="L15" s="44">
        <f t="shared" si="9"/>
        <v>2454.87</v>
      </c>
      <c r="M15" s="44">
        <f t="shared" si="10"/>
        <v>245.48699999999999</v>
      </c>
      <c r="N15" s="44">
        <f>+'C&amp;A'!D15*0.02</f>
        <v>21.911999999999999</v>
      </c>
      <c r="O15" s="44">
        <f t="shared" si="11"/>
        <v>2722.2689999999998</v>
      </c>
      <c r="P15" s="44">
        <f t="shared" si="12"/>
        <v>435.56304</v>
      </c>
      <c r="Q15" s="44">
        <f t="shared" si="13"/>
        <v>3157.8320399999998</v>
      </c>
      <c r="R15" s="26">
        <f>+K15-'C&amp;A'!J15-SINDICATO!J15</f>
        <v>0</v>
      </c>
      <c r="S15" s="26">
        <f t="shared" si="14"/>
        <v>0</v>
      </c>
      <c r="T15" s="88" t="s">
        <v>129</v>
      </c>
      <c r="U15" s="88" t="s">
        <v>130</v>
      </c>
      <c r="V15" s="91"/>
      <c r="W15" s="76" t="s">
        <v>156</v>
      </c>
      <c r="X15" s="88" t="s">
        <v>131</v>
      </c>
      <c r="Y15" s="88"/>
      <c r="Z15" s="88"/>
      <c r="AA15" s="92">
        <v>0</v>
      </c>
      <c r="AB15" s="88">
        <v>2500</v>
      </c>
      <c r="AC15" s="92">
        <f>+AA15+AB15</f>
        <v>2500</v>
      </c>
      <c r="AD15" s="92"/>
      <c r="AE15" s="92"/>
      <c r="AF15" s="92"/>
      <c r="AG15" s="92"/>
      <c r="AH15" s="79">
        <v>45.13</v>
      </c>
      <c r="AI15" s="80">
        <f>SUM(AC15:AG15)-AH15</f>
        <v>2454.87</v>
      </c>
      <c r="AJ15" s="81"/>
      <c r="AK15" s="82"/>
      <c r="AL15" s="82"/>
      <c r="AM15" s="82"/>
      <c r="AN15" s="92"/>
      <c r="AO15" s="92"/>
      <c r="AP15" s="80">
        <f>+AI15-SUM(AJ15:AO15)</f>
        <v>2454.87</v>
      </c>
      <c r="AQ15" s="84">
        <f>IF(AI15&gt;5400,AI15*0.1,0)</f>
        <v>0</v>
      </c>
      <c r="AR15" s="80">
        <f>+AP15-AQ15</f>
        <v>2454.87</v>
      </c>
      <c r="AS15" s="85">
        <f>IF(AI15&lt;5400,AI15*0.1,0)</f>
        <v>245.48699999999999</v>
      </c>
      <c r="AT15" s="84">
        <f>AA15*0.02</f>
        <v>0</v>
      </c>
      <c r="AU15" s="80">
        <f>+AI15+AS15+AT15</f>
        <v>2700.357</v>
      </c>
      <c r="AV15" s="86">
        <v>1237.2</v>
      </c>
      <c r="AW15" s="86">
        <v>1217.67</v>
      </c>
      <c r="AX15" s="87">
        <f>+AW15+AV15-AR15</f>
        <v>0</v>
      </c>
      <c r="AY15" s="88"/>
      <c r="AZ15" s="89"/>
      <c r="BA15" s="89"/>
      <c r="BB15" s="89"/>
    </row>
    <row r="16" spans="1:63">
      <c r="B16" s="2" t="s">
        <v>163</v>
      </c>
      <c r="C16" s="25">
        <f t="shared" si="0"/>
        <v>3750</v>
      </c>
      <c r="D16" s="25">
        <f t="shared" si="1"/>
        <v>0</v>
      </c>
      <c r="E16" s="25">
        <f t="shared" si="2"/>
        <v>3750</v>
      </c>
      <c r="F16" s="25">
        <f t="shared" si="3"/>
        <v>0</v>
      </c>
      <c r="G16" s="25">
        <f t="shared" si="4"/>
        <v>45.13</v>
      </c>
      <c r="H16" s="25">
        <f t="shared" si="5"/>
        <v>0</v>
      </c>
      <c r="I16" s="26">
        <f t="shared" si="6"/>
        <v>0</v>
      </c>
      <c r="J16" s="26">
        <f t="shared" si="7"/>
        <v>45.13</v>
      </c>
      <c r="K16" s="26">
        <f t="shared" si="8"/>
        <v>3704.87</v>
      </c>
      <c r="L16" s="44">
        <f t="shared" si="9"/>
        <v>3704.87</v>
      </c>
      <c r="M16" s="44">
        <f t="shared" si="10"/>
        <v>370.48700000000002</v>
      </c>
      <c r="N16" s="44">
        <f>+'C&amp;A'!D16*0.02</f>
        <v>21.911999999999999</v>
      </c>
      <c r="O16" s="44">
        <f t="shared" si="11"/>
        <v>4097.2690000000002</v>
      </c>
      <c r="P16" s="44">
        <f t="shared" si="12"/>
        <v>655.56304</v>
      </c>
      <c r="Q16" s="44">
        <f t="shared" si="13"/>
        <v>4752.8320400000002</v>
      </c>
      <c r="R16" s="26">
        <f>+K16-'C&amp;A'!J16-SINDICATO!J16</f>
        <v>0</v>
      </c>
      <c r="S16" s="26">
        <f t="shared" si="14"/>
        <v>0</v>
      </c>
      <c r="T16" s="88" t="s">
        <v>128</v>
      </c>
      <c r="U16" s="88" t="s">
        <v>163</v>
      </c>
      <c r="V16" s="91"/>
      <c r="W16" s="76" t="s">
        <v>171</v>
      </c>
      <c r="X16" s="88" t="s">
        <v>164</v>
      </c>
      <c r="Y16" s="88"/>
      <c r="Z16" s="88"/>
      <c r="AA16" s="92"/>
      <c r="AB16" s="88"/>
      <c r="AC16" s="92">
        <v>3750</v>
      </c>
      <c r="AD16" s="92"/>
      <c r="AE16" s="92"/>
      <c r="AF16" s="92"/>
      <c r="AG16" s="92"/>
      <c r="AH16" s="79">
        <v>45.13</v>
      </c>
      <c r="AI16" s="80">
        <f>SUM(AC16:AG16)-AH16</f>
        <v>3704.87</v>
      </c>
      <c r="AJ16" s="81"/>
      <c r="AK16" s="82"/>
      <c r="AL16" s="82"/>
      <c r="AM16" s="82"/>
      <c r="AN16" s="92"/>
      <c r="AO16" s="92"/>
      <c r="AP16" s="80">
        <f>+AI16-SUM(AJ16:AO16)</f>
        <v>3704.87</v>
      </c>
      <c r="AQ16" s="84">
        <f>IF(AI16&gt;5400,AI16*0.1,0)</f>
        <v>0</v>
      </c>
      <c r="AR16" s="80">
        <f>+AP16-AQ16</f>
        <v>3704.87</v>
      </c>
      <c r="AS16" s="85">
        <f>IF(AI16&lt;5400,AI16*0.1,0)</f>
        <v>370.48700000000002</v>
      </c>
      <c r="AT16" s="84">
        <f>AA16*0.02</f>
        <v>0</v>
      </c>
      <c r="AU16" s="80">
        <f>+AI16+AS16+AT16</f>
        <v>4075.357</v>
      </c>
      <c r="AV16" s="86">
        <v>1237.2</v>
      </c>
      <c r="AW16" s="86">
        <v>2467.67</v>
      </c>
      <c r="AX16" s="87">
        <f>+AV16+AW16-AR16</f>
        <v>0</v>
      </c>
      <c r="AY16" s="88"/>
      <c r="AZ16" s="89"/>
      <c r="BA16" s="89"/>
      <c r="BB16" s="89"/>
    </row>
    <row r="17" spans="1:63" ht="15.75" customHeight="1">
      <c r="C17" s="26"/>
      <c r="D17" s="26"/>
      <c r="E17" s="26"/>
      <c r="F17" s="26"/>
      <c r="G17" s="26"/>
      <c r="H17" s="26"/>
      <c r="I17" s="26"/>
      <c r="J17" s="26"/>
      <c r="K17" s="26"/>
      <c r="L17" s="42"/>
      <c r="M17" s="42"/>
      <c r="N17" s="42"/>
      <c r="O17" s="44"/>
      <c r="P17" s="44"/>
      <c r="Q17" s="44"/>
      <c r="R17" s="26"/>
      <c r="S17" s="26"/>
      <c r="T17" s="90"/>
      <c r="U17" s="74"/>
      <c r="V17" s="93"/>
      <c r="W17" s="93"/>
      <c r="X17" s="74"/>
      <c r="Y17" s="74"/>
      <c r="Z17" s="74"/>
      <c r="AA17" s="74"/>
      <c r="AB17" s="74"/>
      <c r="AC17" s="77"/>
      <c r="AD17" s="77"/>
      <c r="AE17" s="77"/>
      <c r="AF17" s="77"/>
      <c r="AG17" s="77"/>
      <c r="AH17" s="79"/>
      <c r="AI17" s="80">
        <f>SUM(AC17:AG17)-AH17</f>
        <v>0</v>
      </c>
      <c r="AJ17" s="81"/>
      <c r="AK17" s="82"/>
      <c r="AL17" s="82"/>
      <c r="AM17" s="82"/>
      <c r="AN17" s="84"/>
      <c r="AO17" s="84"/>
      <c r="AP17" s="80">
        <f>+AI17-SUM(AJ17:AO17)</f>
        <v>0</v>
      </c>
      <c r="AQ17" s="84">
        <f>IF(AI17&gt;5400,AI17*0.1,0)</f>
        <v>0</v>
      </c>
      <c r="AR17" s="80">
        <f>+AP17-AQ17</f>
        <v>0</v>
      </c>
      <c r="AS17" s="85">
        <f>IF(AI17&lt;5400,AI17*0.1,0)</f>
        <v>0</v>
      </c>
      <c r="AT17" s="84"/>
      <c r="AU17" s="80">
        <f>+AI17+AS17+AT17</f>
        <v>0</v>
      </c>
      <c r="AV17" s="92"/>
      <c r="AW17" s="92"/>
      <c r="AX17" s="87"/>
      <c r="AY17" s="88"/>
      <c r="AZ17" s="89"/>
      <c r="BA17" s="89"/>
      <c r="BB17" s="89"/>
    </row>
    <row r="18" spans="1:63" ht="15.75" customHeight="1">
      <c r="A18" s="16"/>
      <c r="B18" s="8"/>
      <c r="C18" s="28" t="s">
        <v>18</v>
      </c>
      <c r="D18" s="28" t="s">
        <v>18</v>
      </c>
      <c r="E18" s="28" t="s">
        <v>18</v>
      </c>
      <c r="F18" s="28" t="s">
        <v>18</v>
      </c>
      <c r="G18" s="28" t="s">
        <v>18</v>
      </c>
      <c r="H18" s="28" t="s">
        <v>18</v>
      </c>
      <c r="I18" s="28" t="s">
        <v>18</v>
      </c>
      <c r="J18" s="28" t="s">
        <v>18</v>
      </c>
      <c r="K18" s="28" t="s">
        <v>18</v>
      </c>
      <c r="L18" s="43" t="s">
        <v>18</v>
      </c>
      <c r="M18" s="43" t="s">
        <v>18</v>
      </c>
      <c r="N18" s="43" t="s">
        <v>18</v>
      </c>
      <c r="O18" s="43" t="s">
        <v>18</v>
      </c>
      <c r="P18" s="43" t="s">
        <v>18</v>
      </c>
      <c r="Q18" s="43" t="s">
        <v>18</v>
      </c>
      <c r="R18" s="28"/>
      <c r="S18" s="28"/>
      <c r="T18" s="94"/>
      <c r="U18" s="95"/>
      <c r="V18" s="95"/>
      <c r="W18" s="95"/>
      <c r="X18" s="95"/>
      <c r="Y18" s="95"/>
      <c r="Z18" s="95"/>
      <c r="AA18" s="95"/>
      <c r="AB18" s="95"/>
      <c r="AC18" s="96"/>
      <c r="AD18" s="96"/>
      <c r="AE18" s="96"/>
      <c r="AF18" s="96"/>
      <c r="AG18" s="96"/>
      <c r="AH18" s="96"/>
      <c r="AI18" s="97"/>
      <c r="AJ18" s="96"/>
      <c r="AK18" s="98"/>
      <c r="AL18" s="98"/>
      <c r="AM18" s="98"/>
      <c r="AN18" s="98"/>
      <c r="AO18" s="98"/>
      <c r="AP18" s="99"/>
      <c r="AQ18" s="98"/>
      <c r="AR18" s="97"/>
      <c r="AS18" s="98"/>
      <c r="AT18" s="98"/>
      <c r="AU18" s="97"/>
      <c r="AV18" s="100"/>
      <c r="AW18" s="100"/>
      <c r="AX18" s="89"/>
      <c r="AY18" s="89"/>
      <c r="AZ18" s="89"/>
      <c r="BA18" s="89"/>
      <c r="BB18" s="89"/>
    </row>
    <row r="19" spans="1:63" s="8" customFormat="1" ht="16.5" thickBot="1">
      <c r="A19" s="22" t="s">
        <v>19</v>
      </c>
      <c r="B19" s="1" t="s">
        <v>20</v>
      </c>
      <c r="C19" s="29">
        <f>SUM(C13:C18)</f>
        <v>16500</v>
      </c>
      <c r="D19" s="29">
        <f t="shared" ref="D19:P19" si="15">SUM(D13:D18)</f>
        <v>0</v>
      </c>
      <c r="E19" s="29">
        <f t="shared" si="15"/>
        <v>16500</v>
      </c>
      <c r="F19" s="113">
        <f t="shared" si="15"/>
        <v>0</v>
      </c>
      <c r="G19" s="113">
        <f t="shared" si="15"/>
        <v>180.52</v>
      </c>
      <c r="H19" s="29">
        <f t="shared" si="15"/>
        <v>0</v>
      </c>
      <c r="I19" s="29">
        <f t="shared" si="15"/>
        <v>620.48700000000008</v>
      </c>
      <c r="J19" s="29">
        <f t="shared" si="15"/>
        <v>801.00700000000006</v>
      </c>
      <c r="K19" s="29">
        <f>SUM(K13:K18)</f>
        <v>15698.992999999999</v>
      </c>
      <c r="L19" s="29">
        <f t="shared" si="15"/>
        <v>16319.48</v>
      </c>
      <c r="M19" s="29">
        <f>SUM(M13:M18)</f>
        <v>1011.461</v>
      </c>
      <c r="N19" s="29">
        <f t="shared" si="15"/>
        <v>87.647999999999996</v>
      </c>
      <c r="O19" s="29">
        <f t="shared" si="15"/>
        <v>17418.589</v>
      </c>
      <c r="P19" s="29">
        <f t="shared" si="15"/>
        <v>2786.97424</v>
      </c>
      <c r="Q19" s="29">
        <f>SUM(Q13:Q18)</f>
        <v>20205.563239999999</v>
      </c>
      <c r="R19" s="29"/>
      <c r="S19" s="29"/>
      <c r="T19" s="101"/>
      <c r="U19" s="102" t="s">
        <v>132</v>
      </c>
      <c r="V19" s="102"/>
      <c r="W19" s="102"/>
      <c r="X19" s="102"/>
      <c r="Y19" s="102"/>
      <c r="Z19" s="102"/>
      <c r="AA19" s="102"/>
      <c r="AB19" s="102"/>
      <c r="AC19" s="103">
        <f>SUM(AC13:AC16)</f>
        <v>16500</v>
      </c>
      <c r="AD19" s="103">
        <f t="shared" ref="AD19:AU19" si="16">SUM(AD13:AD16)</f>
        <v>0</v>
      </c>
      <c r="AE19" s="103">
        <f t="shared" si="16"/>
        <v>0</v>
      </c>
      <c r="AF19" s="103">
        <f>SUM(AF13:AF16)</f>
        <v>0</v>
      </c>
      <c r="AG19" s="103">
        <f t="shared" si="16"/>
        <v>0</v>
      </c>
      <c r="AH19" s="103">
        <f t="shared" si="16"/>
        <v>180.52</v>
      </c>
      <c r="AI19" s="103">
        <f t="shared" si="16"/>
        <v>16319.48</v>
      </c>
      <c r="AJ19" s="103">
        <f t="shared" si="16"/>
        <v>0</v>
      </c>
      <c r="AK19" s="103">
        <f t="shared" si="16"/>
        <v>0</v>
      </c>
      <c r="AL19" s="103">
        <f t="shared" si="16"/>
        <v>0</v>
      </c>
      <c r="AM19" s="103">
        <f t="shared" si="16"/>
        <v>0</v>
      </c>
      <c r="AN19" s="103">
        <f t="shared" si="16"/>
        <v>0</v>
      </c>
      <c r="AO19" s="103">
        <f t="shared" si="16"/>
        <v>0</v>
      </c>
      <c r="AP19" s="103">
        <f t="shared" si="16"/>
        <v>16319.48</v>
      </c>
      <c r="AQ19" s="103">
        <f t="shared" si="16"/>
        <v>620.48700000000008</v>
      </c>
      <c r="AR19" s="103">
        <f t="shared" si="16"/>
        <v>15698.992999999999</v>
      </c>
      <c r="AS19" s="103">
        <f t="shared" si="16"/>
        <v>1011.461</v>
      </c>
      <c r="AT19" s="103">
        <f t="shared" si="16"/>
        <v>49.489599999999996</v>
      </c>
      <c r="AU19" s="103">
        <f t="shared" si="16"/>
        <v>17380.4306</v>
      </c>
      <c r="AV19" s="100"/>
      <c r="AW19" s="100"/>
      <c r="AX19" s="89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</row>
    <row r="20" spans="1:63" s="1" customFormat="1" ht="16.5" thickTop="1">
      <c r="A20" s="3"/>
      <c r="B20" s="2"/>
      <c r="C20" s="2"/>
      <c r="D20" s="2"/>
      <c r="E20" s="2"/>
      <c r="F20" s="55"/>
      <c r="G20" s="2"/>
      <c r="H20" s="2"/>
      <c r="I20" s="2"/>
      <c r="J20" s="30"/>
      <c r="K20" s="30">
        <f>+'C&amp;A'!J19+SINDICATO!J19</f>
        <v>15698.992999999999</v>
      </c>
      <c r="L20" s="30"/>
      <c r="M20" s="30"/>
      <c r="N20" s="2"/>
      <c r="O20" s="2"/>
      <c r="P20" s="2"/>
      <c r="Q20" s="2"/>
      <c r="R20" s="2"/>
      <c r="S20" s="55"/>
      <c r="T20" s="101"/>
      <c r="U20" s="101"/>
      <c r="V20" s="101"/>
      <c r="W20" s="101"/>
      <c r="X20" s="101"/>
      <c r="Y20" s="101"/>
      <c r="Z20" s="101"/>
      <c r="AA20" s="101"/>
      <c r="AB20" s="101"/>
      <c r="AC20" s="69"/>
      <c r="AD20" s="69"/>
      <c r="AE20" s="69"/>
      <c r="AF20" s="69"/>
      <c r="AG20" s="69"/>
      <c r="AH20" s="69"/>
      <c r="AI20" s="70"/>
      <c r="AJ20" s="69"/>
      <c r="AK20" s="69"/>
      <c r="AL20" s="69"/>
      <c r="AM20" s="69"/>
      <c r="AN20" s="69"/>
      <c r="AO20" s="69"/>
      <c r="AP20" s="70"/>
      <c r="AQ20" s="69"/>
      <c r="AR20" s="70"/>
      <c r="AS20" s="69"/>
      <c r="AT20" s="69"/>
      <c r="AU20" s="70"/>
      <c r="AV20" s="100"/>
      <c r="AW20" s="100"/>
      <c r="AX20" s="89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</row>
    <row r="21" spans="1:63">
      <c r="C21" s="2" t="s">
        <v>20</v>
      </c>
      <c r="I21" s="2" t="s">
        <v>20</v>
      </c>
      <c r="J21" s="30"/>
      <c r="K21" s="30">
        <f>+K19-K20</f>
        <v>0</v>
      </c>
      <c r="L21" s="30"/>
      <c r="M21" s="30"/>
      <c r="N21" s="2" t="s">
        <v>20</v>
      </c>
      <c r="O21" s="2" t="s">
        <v>20</v>
      </c>
      <c r="P21" s="2" t="s">
        <v>20</v>
      </c>
      <c r="Q21" s="2" t="s">
        <v>20</v>
      </c>
      <c r="T21" s="128" t="s">
        <v>133</v>
      </c>
      <c r="U21" s="128"/>
    </row>
    <row r="22" spans="1:63">
      <c r="A22" s="3" t="s">
        <v>20</v>
      </c>
      <c r="B22" s="2" t="s">
        <v>20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90"/>
      <c r="U22" s="74"/>
      <c r="V22" s="93"/>
      <c r="W22" s="93"/>
      <c r="X22" s="74"/>
      <c r="Y22" s="74"/>
      <c r="Z22" s="74"/>
      <c r="AA22" s="74"/>
      <c r="AB22" s="74"/>
      <c r="AC22" s="77"/>
      <c r="AD22" s="77"/>
      <c r="AE22" s="77"/>
      <c r="AF22" s="77"/>
      <c r="AG22" s="77"/>
      <c r="AH22" s="77"/>
      <c r="AI22" s="80">
        <f>SUM(AC22:AH22)</f>
        <v>0</v>
      </c>
      <c r="AJ22" s="81"/>
      <c r="AK22" s="82"/>
      <c r="AL22" s="82"/>
      <c r="AM22" s="82"/>
      <c r="AN22" s="82"/>
      <c r="AO22" s="82"/>
      <c r="AP22" s="80">
        <f>+AI22-AJ22</f>
        <v>0</v>
      </c>
      <c r="AQ22" s="84">
        <f>+AP22*0.05</f>
        <v>0</v>
      </c>
      <c r="AR22" s="80">
        <f>+AP22-AL22-AO22</f>
        <v>0</v>
      </c>
      <c r="AS22" s="85">
        <f>IF(AP22&lt;3000,AP22*0.1,0)</f>
        <v>0</v>
      </c>
      <c r="AT22" s="84">
        <v>0</v>
      </c>
      <c r="AU22" s="80">
        <f>+AP22+AS22+AT22</f>
        <v>0</v>
      </c>
      <c r="AV22" s="77"/>
      <c r="AW22" s="77"/>
      <c r="AX22" s="74"/>
      <c r="AY22" s="74"/>
    </row>
    <row r="23" spans="1:63">
      <c r="C23" s="30"/>
      <c r="I23" s="30"/>
      <c r="J23" s="30"/>
      <c r="K23" s="30"/>
      <c r="L23" s="30"/>
      <c r="M23" s="30"/>
      <c r="T23" s="90"/>
      <c r="U23" s="93"/>
      <c r="V23" s="93"/>
      <c r="W23" s="93"/>
      <c r="X23" s="93"/>
      <c r="Y23" s="93"/>
      <c r="Z23" s="93"/>
      <c r="AA23" s="93"/>
      <c r="AB23" s="93"/>
      <c r="AC23" s="104"/>
      <c r="AD23" s="104"/>
      <c r="AE23" s="104"/>
      <c r="AF23" s="104"/>
      <c r="AG23" s="104"/>
      <c r="AH23" s="104"/>
      <c r="AI23" s="80">
        <f>SUM(AC23:AH23)</f>
        <v>0</v>
      </c>
      <c r="AJ23" s="81"/>
      <c r="AK23" s="82"/>
      <c r="AL23" s="82"/>
      <c r="AM23" s="82"/>
      <c r="AN23" s="82"/>
      <c r="AO23" s="82"/>
      <c r="AP23" s="80">
        <f>+AI23-AJ23</f>
        <v>0</v>
      </c>
      <c r="AQ23" s="84">
        <f>+AP23*0.05</f>
        <v>0</v>
      </c>
      <c r="AR23" s="80">
        <f>+AP23-AL23-AO23</f>
        <v>0</v>
      </c>
      <c r="AS23" s="85">
        <f>IF(AP23&lt;3000,AP23*0.1,0)</f>
        <v>0</v>
      </c>
      <c r="AT23" s="84">
        <v>0</v>
      </c>
      <c r="AU23" s="80">
        <f>+AP23+AS23+AT23</f>
        <v>0</v>
      </c>
      <c r="AV23" s="77"/>
      <c r="AW23" s="77"/>
      <c r="AX23" s="74"/>
      <c r="AY23" s="74"/>
    </row>
    <row r="24" spans="1:63">
      <c r="C24" s="30"/>
      <c r="D24" s="30"/>
      <c r="E24" s="30"/>
      <c r="F24" s="30"/>
      <c r="H24" s="30"/>
      <c r="AU24" s="70">
        <f>SUM(AU22:AU23)</f>
        <v>0</v>
      </c>
    </row>
    <row r="25" spans="1:63">
      <c r="U25" s="105" t="s">
        <v>134</v>
      </c>
      <c r="V25" s="105"/>
      <c r="W25" s="105"/>
      <c r="AU25" s="70">
        <f>+AU24*0.16</f>
        <v>0</v>
      </c>
    </row>
    <row r="26" spans="1:63">
      <c r="U26" s="105"/>
      <c r="V26" s="105"/>
      <c r="W26" s="105"/>
      <c r="AU26" s="70">
        <f>+AU24+AU25</f>
        <v>0</v>
      </c>
    </row>
    <row r="27" spans="1:63">
      <c r="U27" s="105"/>
      <c r="V27" s="105"/>
      <c r="W27" s="105"/>
    </row>
    <row r="28" spans="1:63">
      <c r="U28" s="105" t="s">
        <v>135</v>
      </c>
      <c r="V28" s="105"/>
      <c r="W28" s="105"/>
      <c r="AU28" s="70">
        <f>+AU21+AU26</f>
        <v>0</v>
      </c>
    </row>
    <row r="35" spans="20:21">
      <c r="T35" s="101" t="s">
        <v>136</v>
      </c>
      <c r="U35" s="69"/>
    </row>
    <row r="36" spans="20:21">
      <c r="T36" s="101" t="s">
        <v>137</v>
      </c>
      <c r="U36" s="69"/>
    </row>
    <row r="37" spans="20:21">
      <c r="T37" s="101" t="s">
        <v>138</v>
      </c>
      <c r="U37" s="69"/>
    </row>
    <row r="38" spans="20:21">
      <c r="T38" s="101" t="s">
        <v>139</v>
      </c>
      <c r="U38" s="69"/>
    </row>
    <row r="39" spans="20:21">
      <c r="T39" s="101" t="s">
        <v>140</v>
      </c>
      <c r="U39" s="69"/>
    </row>
    <row r="40" spans="20:21">
      <c r="T40" s="101" t="s">
        <v>141</v>
      </c>
      <c r="U40" s="69"/>
    </row>
    <row r="52" spans="29:47"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</row>
    <row r="53" spans="29:47"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</row>
    <row r="54" spans="29:47"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</row>
    <row r="55" spans="29:47"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</row>
    <row r="56" spans="29:47"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</row>
    <row r="57" spans="29:47"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</row>
    <row r="58" spans="29:47"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</row>
    <row r="59" spans="29:47"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</row>
    <row r="60" spans="29:47"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</row>
    <row r="61" spans="29:47"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</row>
    <row r="62" spans="29:47"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</row>
    <row r="63" spans="29:47"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</row>
    <row r="64" spans="29:47"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</row>
    <row r="65" spans="29:47"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</row>
    <row r="66" spans="29:47"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</row>
    <row r="67" spans="29:47"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</row>
    <row r="68" spans="29:47"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</row>
    <row r="69" spans="29:47"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</row>
    <row r="70" spans="29:47"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</row>
    <row r="71" spans="29:47"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</row>
    <row r="72" spans="29:47"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</row>
    <row r="73" spans="29:47"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</row>
    <row r="74" spans="29:47"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</row>
    <row r="75" spans="29:47"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</row>
    <row r="76" spans="29:47"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</row>
    <row r="77" spans="29:47"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</row>
    <row r="78" spans="29:47"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</row>
    <row r="79" spans="29:47"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</row>
    <row r="80" spans="29:47"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</row>
    <row r="81" spans="29:47"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</row>
    <row r="82" spans="29:47"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</row>
    <row r="83" spans="29:47"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</row>
    <row r="84" spans="29:47"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</row>
    <row r="85" spans="29:47"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</row>
    <row r="86" spans="29:47"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</row>
    <row r="87" spans="29:47"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</row>
    <row r="88" spans="29:47"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</row>
    <row r="89" spans="29:47"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</row>
    <row r="90" spans="29:47"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</row>
    <row r="91" spans="29:47"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</row>
    <row r="92" spans="29:47"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</row>
    <row r="93" spans="29:47"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</row>
    <row r="94" spans="29:47"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</row>
    <row r="95" spans="29:47"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</row>
    <row r="96" spans="29:47"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</row>
    <row r="97" spans="29:47"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</row>
    <row r="98" spans="29:47"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</row>
    <row r="99" spans="29:47"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</row>
    <row r="100" spans="29:47"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</row>
    <row r="101" spans="29:47"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</row>
    <row r="102" spans="29:47"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</row>
    <row r="103" spans="29:47"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</row>
    <row r="104" spans="29:47"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</row>
    <row r="105" spans="29:47"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</row>
    <row r="106" spans="29:47"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</row>
    <row r="107" spans="29:47"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</row>
    <row r="108" spans="29:47"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</row>
    <row r="109" spans="29:47"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</row>
    <row r="110" spans="29:47"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</row>
    <row r="111" spans="29:47"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</row>
    <row r="112" spans="29:47"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</row>
    <row r="113" spans="29:47"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</row>
    <row r="114" spans="29:47"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</row>
    <row r="115" spans="29:47"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</row>
    <row r="116" spans="29:47"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</row>
    <row r="117" spans="29:47"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</row>
    <row r="118" spans="29:47"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</row>
    <row r="119" spans="29:47"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</row>
    <row r="120" spans="29:47"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</row>
    <row r="121" spans="29:47"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</row>
    <row r="122" spans="29:47"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</row>
    <row r="123" spans="29:47"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</row>
    <row r="124" spans="29:47"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</row>
    <row r="125" spans="29:47"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</row>
    <row r="126" spans="29:47"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</row>
    <row r="127" spans="29:47"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</row>
    <row r="128" spans="29:47"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</row>
    <row r="129" spans="29:47"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</row>
    <row r="130" spans="29:47"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</row>
    <row r="131" spans="29:47"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</row>
    <row r="132" spans="29:47"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</row>
    <row r="133" spans="29:47"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</row>
    <row r="134" spans="29:47"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</row>
    <row r="135" spans="29:47"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</row>
    <row r="136" spans="29:47"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</row>
    <row r="137" spans="29:47"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</row>
    <row r="138" spans="29:47"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</row>
    <row r="139" spans="29:47"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</row>
    <row r="140" spans="29:47"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</row>
    <row r="141" spans="29:47"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</row>
    <row r="142" spans="29:47"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</row>
    <row r="143" spans="29:47"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</row>
    <row r="144" spans="29:47"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</row>
    <row r="145" spans="29:47"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</row>
    <row r="146" spans="29:47"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</row>
    <row r="147" spans="29:47"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</row>
    <row r="148" spans="29:47"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</row>
    <row r="149" spans="29:47"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</row>
    <row r="150" spans="29:47"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</row>
    <row r="151" spans="29:47"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</row>
    <row r="152" spans="29:47"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</row>
    <row r="153" spans="29:47"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</row>
    <row r="154" spans="29:47"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</row>
    <row r="155" spans="29:47"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</row>
    <row r="156" spans="29:47"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</row>
    <row r="157" spans="29:47"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</row>
    <row r="158" spans="29:47"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</row>
    <row r="159" spans="29:47"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</row>
    <row r="160" spans="29:47"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</row>
    <row r="161" spans="29:47"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</row>
    <row r="162" spans="29:47"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</row>
    <row r="163" spans="29:47"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</row>
    <row r="164" spans="29:47"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</row>
    <row r="165" spans="29:47"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</row>
    <row r="166" spans="29:47"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</row>
    <row r="167" spans="29:47"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</row>
    <row r="168" spans="29:47"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</row>
    <row r="169" spans="29:47"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</row>
    <row r="170" spans="29:47"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</row>
    <row r="171" spans="29:47"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</row>
    <row r="172" spans="29:47"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</row>
    <row r="173" spans="29:47"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</row>
    <row r="174" spans="29:47"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</row>
    <row r="175" spans="29:47"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</row>
    <row r="176" spans="29:47"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</row>
    <row r="177" spans="29:47"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</row>
    <row r="178" spans="29:47"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</row>
    <row r="179" spans="29:47"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</row>
    <row r="180" spans="29:47"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</row>
    <row r="181" spans="29:47"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</row>
    <row r="182" spans="29:47"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</row>
    <row r="183" spans="29:47"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</row>
    <row r="184" spans="29:47"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</row>
    <row r="185" spans="29:47"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</row>
    <row r="186" spans="29:47"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</row>
    <row r="187" spans="29:47"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</row>
    <row r="188" spans="29:47"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</row>
    <row r="189" spans="29:47"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</row>
    <row r="190" spans="29:47"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</row>
    <row r="191" spans="29:47"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</row>
    <row r="192" spans="29:47"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</row>
    <row r="193" spans="29:47"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</row>
    <row r="194" spans="29:47"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</row>
    <row r="195" spans="29:47"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</row>
    <row r="196" spans="29:47"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</row>
    <row r="197" spans="29:47"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</row>
    <row r="198" spans="29:47"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</row>
    <row r="199" spans="29:47"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</row>
    <row r="200" spans="29:47"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</row>
    <row r="201" spans="29:47"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</row>
    <row r="202" spans="29:47"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</row>
    <row r="203" spans="29:47"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</row>
    <row r="204" spans="29:47"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</row>
    <row r="205" spans="29:47"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</row>
    <row r="206" spans="29:47"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</row>
    <row r="207" spans="29:47"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</row>
    <row r="208" spans="29:47">
      <c r="AC208" s="101"/>
      <c r="AD208" s="101"/>
      <c r="AE208" s="101"/>
      <c r="AF208" s="101"/>
      <c r="AG208" s="101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</row>
    <row r="209" spans="29:47">
      <c r="AC209" s="101"/>
      <c r="AD209" s="101"/>
      <c r="AE209" s="101"/>
      <c r="AF209" s="101"/>
      <c r="AG209" s="101"/>
      <c r="AH209" s="101"/>
      <c r="AI209" s="101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1"/>
      <c r="AU209" s="101"/>
    </row>
    <row r="210" spans="29:47">
      <c r="AC210" s="101"/>
      <c r="AD210" s="101"/>
      <c r="AE210" s="101"/>
      <c r="AF210" s="101"/>
      <c r="AG210" s="101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</row>
    <row r="211" spans="29:47">
      <c r="AC211" s="101"/>
      <c r="AD211" s="101"/>
      <c r="AE211" s="101"/>
      <c r="AF211" s="101"/>
      <c r="AG211" s="101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</row>
    <row r="212" spans="29:47">
      <c r="AC212" s="101"/>
      <c r="AD212" s="101"/>
      <c r="AE212" s="101"/>
      <c r="AF212" s="101"/>
      <c r="AG212" s="101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</row>
    <row r="213" spans="29:47">
      <c r="AC213" s="101"/>
      <c r="AD213" s="101"/>
      <c r="AE213" s="101"/>
      <c r="AF213" s="101"/>
      <c r="AG213" s="101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</row>
    <row r="214" spans="29:47">
      <c r="AC214" s="101"/>
      <c r="AD214" s="101"/>
      <c r="AE214" s="101"/>
      <c r="AF214" s="101"/>
      <c r="AG214" s="101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</row>
    <row r="215" spans="29:47">
      <c r="AC215" s="101"/>
      <c r="AD215" s="101"/>
      <c r="AE215" s="101"/>
      <c r="AF215" s="101"/>
      <c r="AG215" s="101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1"/>
      <c r="AU215" s="101"/>
    </row>
    <row r="216" spans="29:47">
      <c r="AC216" s="101"/>
      <c r="AD216" s="101"/>
      <c r="AE216" s="101"/>
      <c r="AF216" s="101"/>
      <c r="AG216" s="101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</row>
    <row r="217" spans="29:47">
      <c r="AC217" s="101"/>
      <c r="AD217" s="101"/>
      <c r="AE217" s="101"/>
      <c r="AF217" s="101"/>
      <c r="AG217" s="101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</row>
    <row r="218" spans="29:47">
      <c r="AC218" s="101"/>
      <c r="AD218" s="101"/>
      <c r="AE218" s="101"/>
      <c r="AF218" s="101"/>
      <c r="AG218" s="101"/>
      <c r="AH218" s="101"/>
      <c r="AI218" s="101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1"/>
      <c r="AU218" s="101"/>
    </row>
    <row r="219" spans="29:47">
      <c r="AC219" s="101"/>
      <c r="AD219" s="101"/>
      <c r="AE219" s="101"/>
      <c r="AF219" s="101"/>
      <c r="AG219" s="101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</row>
    <row r="220" spans="29:47">
      <c r="AC220" s="101"/>
      <c r="AD220" s="101"/>
      <c r="AE220" s="101"/>
      <c r="AF220" s="101"/>
      <c r="AG220" s="101"/>
      <c r="AH220" s="101"/>
      <c r="AI220" s="101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</row>
    <row r="221" spans="29:47">
      <c r="AC221" s="101"/>
      <c r="AD221" s="101"/>
      <c r="AE221" s="101"/>
      <c r="AF221" s="101"/>
      <c r="AG221" s="101"/>
      <c r="AH221" s="101"/>
      <c r="AI221" s="101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</row>
    <row r="222" spans="29:47">
      <c r="AC222" s="101"/>
      <c r="AD222" s="101"/>
      <c r="AE222" s="101"/>
      <c r="AF222" s="101"/>
      <c r="AG222" s="101"/>
      <c r="AH222" s="101"/>
      <c r="AI222" s="101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</row>
    <row r="223" spans="29:47">
      <c r="AC223" s="101"/>
      <c r="AD223" s="101"/>
      <c r="AE223" s="101"/>
      <c r="AF223" s="101"/>
      <c r="AG223" s="101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</row>
    <row r="224" spans="29:47">
      <c r="AC224" s="101"/>
      <c r="AD224" s="101"/>
      <c r="AE224" s="101"/>
      <c r="AF224" s="101"/>
      <c r="AG224" s="101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</row>
    <row r="225" spans="29:47">
      <c r="AC225" s="101"/>
      <c r="AD225" s="101"/>
      <c r="AE225" s="101"/>
      <c r="AF225" s="101"/>
      <c r="AG225" s="101"/>
      <c r="AH225" s="101"/>
      <c r="AI225" s="101"/>
      <c r="AJ225" s="101"/>
      <c r="AK225" s="101"/>
      <c r="AL225" s="101"/>
      <c r="AM225" s="101"/>
      <c r="AN225" s="101"/>
      <c r="AO225" s="101"/>
      <c r="AP225" s="101"/>
      <c r="AQ225" s="101"/>
      <c r="AR225" s="101"/>
      <c r="AS225" s="101"/>
      <c r="AT225" s="101"/>
      <c r="AU225" s="101"/>
    </row>
    <row r="226" spans="29:47">
      <c r="AC226" s="101"/>
      <c r="AD226" s="101"/>
      <c r="AE226" s="101"/>
      <c r="AF226" s="101"/>
      <c r="AG226" s="101"/>
      <c r="AH226" s="101"/>
      <c r="AI226" s="101"/>
      <c r="AJ226" s="101"/>
      <c r="AK226" s="101"/>
      <c r="AL226" s="101"/>
      <c r="AM226" s="101"/>
      <c r="AN226" s="101"/>
      <c r="AO226" s="101"/>
      <c r="AP226" s="101"/>
      <c r="AQ226" s="101"/>
      <c r="AR226" s="101"/>
      <c r="AS226" s="101"/>
      <c r="AT226" s="101"/>
      <c r="AU226" s="101"/>
    </row>
    <row r="227" spans="29:47">
      <c r="AC227" s="101"/>
      <c r="AD227" s="101"/>
      <c r="AE227" s="101"/>
      <c r="AF227" s="101"/>
      <c r="AG227" s="101"/>
      <c r="AH227" s="101"/>
      <c r="AI227" s="101"/>
      <c r="AJ227" s="101"/>
      <c r="AK227" s="101"/>
      <c r="AL227" s="101"/>
      <c r="AM227" s="101"/>
      <c r="AN227" s="101"/>
      <c r="AO227" s="101"/>
      <c r="AP227" s="101"/>
      <c r="AQ227" s="101"/>
      <c r="AR227" s="101"/>
      <c r="AS227" s="101"/>
      <c r="AT227" s="101"/>
      <c r="AU227" s="101"/>
    </row>
    <row r="228" spans="29:47">
      <c r="AC228" s="101"/>
      <c r="AD228" s="101"/>
      <c r="AE228" s="101"/>
      <c r="AF228" s="101"/>
      <c r="AG228" s="101"/>
      <c r="AH228" s="101"/>
      <c r="AI228" s="101"/>
      <c r="AJ228" s="101"/>
      <c r="AK228" s="101"/>
      <c r="AL228" s="101"/>
      <c r="AM228" s="101"/>
      <c r="AN228" s="101"/>
      <c r="AO228" s="101"/>
      <c r="AP228" s="101"/>
      <c r="AQ228" s="101"/>
      <c r="AR228" s="101"/>
      <c r="AS228" s="101"/>
      <c r="AT228" s="101"/>
      <c r="AU228" s="101"/>
    </row>
    <row r="229" spans="29:47">
      <c r="AC229" s="101"/>
      <c r="AD229" s="101"/>
      <c r="AE229" s="101"/>
      <c r="AF229" s="101"/>
      <c r="AG229" s="101"/>
      <c r="AH229" s="101"/>
      <c r="AI229" s="101"/>
      <c r="AJ229" s="101"/>
      <c r="AK229" s="101"/>
      <c r="AL229" s="101"/>
      <c r="AM229" s="101"/>
      <c r="AN229" s="101"/>
      <c r="AO229" s="101"/>
      <c r="AP229" s="101"/>
      <c r="AQ229" s="101"/>
      <c r="AR229" s="101"/>
      <c r="AS229" s="101"/>
      <c r="AT229" s="101"/>
      <c r="AU229" s="101"/>
    </row>
    <row r="230" spans="29:47">
      <c r="AC230" s="101"/>
      <c r="AD230" s="101"/>
      <c r="AE230" s="101"/>
      <c r="AF230" s="101"/>
      <c r="AG230" s="101"/>
      <c r="AH230" s="101"/>
      <c r="AI230" s="101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1"/>
      <c r="AU230" s="101"/>
    </row>
    <row r="231" spans="29:47">
      <c r="AC231" s="101"/>
      <c r="AD231" s="101"/>
      <c r="AE231" s="101"/>
      <c r="AF231" s="101"/>
      <c r="AG231" s="101"/>
      <c r="AH231" s="101"/>
      <c r="AI231" s="101"/>
      <c r="AJ231" s="101"/>
      <c r="AK231" s="101"/>
      <c r="AL231" s="101"/>
      <c r="AM231" s="101"/>
      <c r="AN231" s="101"/>
      <c r="AO231" s="101"/>
      <c r="AP231" s="101"/>
      <c r="AQ231" s="101"/>
      <c r="AR231" s="101"/>
      <c r="AS231" s="101"/>
      <c r="AT231" s="101"/>
      <c r="AU231" s="101"/>
    </row>
    <row r="232" spans="29:47">
      <c r="AC232" s="101"/>
      <c r="AD232" s="101"/>
      <c r="AE232" s="101"/>
      <c r="AF232" s="101"/>
      <c r="AG232" s="101"/>
      <c r="AH232" s="101"/>
      <c r="AI232" s="101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1"/>
      <c r="AU232" s="101"/>
    </row>
    <row r="233" spans="29:47">
      <c r="AC233" s="101"/>
      <c r="AD233" s="101"/>
      <c r="AE233" s="101"/>
      <c r="AF233" s="101"/>
      <c r="AG233" s="101"/>
      <c r="AH233" s="101"/>
      <c r="AI233" s="101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1"/>
      <c r="AU233" s="101"/>
    </row>
    <row r="234" spans="29:47">
      <c r="AC234" s="101"/>
      <c r="AD234" s="101"/>
      <c r="AE234" s="101"/>
      <c r="AF234" s="101"/>
      <c r="AG234" s="101"/>
      <c r="AH234" s="101"/>
      <c r="AI234" s="101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1"/>
      <c r="AU234" s="101"/>
    </row>
    <row r="235" spans="29:47">
      <c r="AC235" s="101"/>
      <c r="AD235" s="101"/>
      <c r="AE235" s="101"/>
      <c r="AF235" s="101"/>
      <c r="AG235" s="101"/>
      <c r="AH235" s="101"/>
      <c r="AI235" s="101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1"/>
      <c r="AU235" s="101"/>
    </row>
    <row r="236" spans="29:47">
      <c r="AC236" s="101"/>
      <c r="AD236" s="101"/>
      <c r="AE236" s="101"/>
      <c r="AF236" s="101"/>
      <c r="AG236" s="101"/>
      <c r="AH236" s="101"/>
      <c r="AI236" s="101"/>
      <c r="AJ236" s="101"/>
      <c r="AK236" s="101"/>
      <c r="AL236" s="101"/>
      <c r="AM236" s="101"/>
      <c r="AN236" s="101"/>
      <c r="AO236" s="101"/>
      <c r="AP236" s="101"/>
      <c r="AQ236" s="101"/>
      <c r="AR236" s="101"/>
      <c r="AS236" s="101"/>
      <c r="AT236" s="101"/>
      <c r="AU236" s="101"/>
    </row>
    <row r="237" spans="29:47">
      <c r="AC237" s="101"/>
      <c r="AD237" s="101"/>
      <c r="AE237" s="101"/>
      <c r="AF237" s="101"/>
      <c r="AG237" s="101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1"/>
      <c r="AT237" s="101"/>
      <c r="AU237" s="101"/>
    </row>
    <row r="238" spans="29:47">
      <c r="AC238" s="101"/>
      <c r="AD238" s="101"/>
      <c r="AE238" s="101"/>
      <c r="AF238" s="101"/>
      <c r="AG238" s="101"/>
      <c r="AH238" s="101"/>
      <c r="AI238" s="101"/>
      <c r="AJ238" s="101"/>
      <c r="AK238" s="101"/>
      <c r="AL238" s="101"/>
      <c r="AM238" s="101"/>
      <c r="AN238" s="101"/>
      <c r="AO238" s="101"/>
      <c r="AP238" s="101"/>
      <c r="AQ238" s="101"/>
      <c r="AR238" s="101"/>
      <c r="AS238" s="101"/>
      <c r="AT238" s="101"/>
      <c r="AU238" s="101"/>
    </row>
    <row r="239" spans="29:47">
      <c r="AC239" s="101"/>
      <c r="AD239" s="101"/>
      <c r="AE239" s="101"/>
      <c r="AF239" s="101"/>
      <c r="AG239" s="101"/>
      <c r="AH239" s="101"/>
      <c r="AI239" s="101"/>
      <c r="AJ239" s="101"/>
      <c r="AK239" s="101"/>
      <c r="AL239" s="101"/>
      <c r="AM239" s="101"/>
      <c r="AN239" s="101"/>
      <c r="AO239" s="101"/>
      <c r="AP239" s="101"/>
      <c r="AQ239" s="101"/>
      <c r="AR239" s="101"/>
      <c r="AS239" s="101"/>
      <c r="AT239" s="101"/>
      <c r="AU239" s="101"/>
    </row>
    <row r="240" spans="29:47">
      <c r="AC240" s="101"/>
      <c r="AD240" s="101"/>
      <c r="AE240" s="101"/>
      <c r="AF240" s="101"/>
      <c r="AG240" s="101"/>
      <c r="AH240" s="101"/>
      <c r="AI240" s="101"/>
      <c r="AJ240" s="101"/>
      <c r="AK240" s="101"/>
      <c r="AL240" s="101"/>
      <c r="AM240" s="101"/>
      <c r="AN240" s="101"/>
      <c r="AO240" s="101"/>
      <c r="AP240" s="101"/>
      <c r="AQ240" s="101"/>
      <c r="AR240" s="101"/>
      <c r="AS240" s="101"/>
      <c r="AT240" s="101"/>
      <c r="AU240" s="101"/>
    </row>
    <row r="241" spans="29:47">
      <c r="AC241" s="101"/>
      <c r="AD241" s="101"/>
      <c r="AE241" s="101"/>
      <c r="AF241" s="101"/>
      <c r="AG241" s="101"/>
      <c r="AH241" s="101"/>
      <c r="AI241" s="101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1"/>
      <c r="AU241" s="101"/>
    </row>
    <row r="242" spans="29:47">
      <c r="AC242" s="101"/>
      <c r="AD242" s="101"/>
      <c r="AE242" s="101"/>
      <c r="AF242" s="101"/>
      <c r="AG242" s="101"/>
      <c r="AH242" s="101"/>
      <c r="AI242" s="101"/>
      <c r="AJ242" s="101"/>
      <c r="AK242" s="101"/>
      <c r="AL242" s="101"/>
      <c r="AM242" s="101"/>
      <c r="AN242" s="101"/>
      <c r="AO242" s="101"/>
      <c r="AP242" s="101"/>
      <c r="AQ242" s="101"/>
      <c r="AR242" s="101"/>
      <c r="AS242" s="101"/>
      <c r="AT242" s="101"/>
      <c r="AU242" s="101"/>
    </row>
    <row r="243" spans="29:47">
      <c r="AC243" s="101"/>
      <c r="AD243" s="101"/>
      <c r="AE243" s="101"/>
      <c r="AF243" s="101"/>
      <c r="AG243" s="101"/>
      <c r="AH243" s="101"/>
      <c r="AI243" s="101"/>
      <c r="AJ243" s="101"/>
      <c r="AK243" s="101"/>
      <c r="AL243" s="101"/>
      <c r="AM243" s="101"/>
      <c r="AN243" s="101"/>
      <c r="AO243" s="101"/>
      <c r="AP243" s="101"/>
      <c r="AQ243" s="101"/>
      <c r="AR243" s="101"/>
      <c r="AS243" s="101"/>
      <c r="AT243" s="101"/>
      <c r="AU243" s="101"/>
    </row>
    <row r="244" spans="29:47">
      <c r="AC244" s="101"/>
      <c r="AD244" s="101"/>
      <c r="AE244" s="101"/>
      <c r="AF244" s="101"/>
      <c r="AG244" s="101"/>
      <c r="AH244" s="101"/>
      <c r="AI244" s="101"/>
      <c r="AJ244" s="101"/>
      <c r="AK244" s="101"/>
      <c r="AL244" s="101"/>
      <c r="AM244" s="101"/>
      <c r="AN244" s="101"/>
      <c r="AO244" s="101"/>
      <c r="AP244" s="101"/>
      <c r="AQ244" s="101"/>
      <c r="AR244" s="101"/>
      <c r="AS244" s="101"/>
      <c r="AT244" s="101"/>
      <c r="AU244" s="101"/>
    </row>
    <row r="245" spans="29:47">
      <c r="AC245" s="101"/>
      <c r="AD245" s="101"/>
      <c r="AE245" s="101"/>
      <c r="AF245" s="101"/>
      <c r="AG245" s="101"/>
      <c r="AH245" s="101"/>
      <c r="AI245" s="101"/>
      <c r="AJ245" s="101"/>
      <c r="AK245" s="101"/>
      <c r="AL245" s="101"/>
      <c r="AM245" s="101"/>
      <c r="AN245" s="101"/>
      <c r="AO245" s="101"/>
      <c r="AP245" s="101"/>
      <c r="AQ245" s="101"/>
      <c r="AR245" s="101"/>
      <c r="AS245" s="101"/>
      <c r="AT245" s="101"/>
      <c r="AU245" s="101"/>
    </row>
    <row r="246" spans="29:47">
      <c r="AC246" s="101"/>
      <c r="AD246" s="101"/>
      <c r="AE246" s="101"/>
      <c r="AF246" s="101"/>
      <c r="AG246" s="101"/>
      <c r="AH246" s="101"/>
      <c r="AI246" s="101"/>
      <c r="AJ246" s="101"/>
      <c r="AK246" s="101"/>
      <c r="AL246" s="101"/>
      <c r="AM246" s="101"/>
      <c r="AN246" s="101"/>
      <c r="AO246" s="101"/>
      <c r="AP246" s="101"/>
      <c r="AQ246" s="101"/>
      <c r="AR246" s="101"/>
      <c r="AS246" s="101"/>
      <c r="AT246" s="101"/>
      <c r="AU246" s="101"/>
    </row>
    <row r="247" spans="29:47">
      <c r="AC247" s="101"/>
      <c r="AD247" s="101"/>
      <c r="AE247" s="101"/>
      <c r="AF247" s="101"/>
      <c r="AG247" s="101"/>
      <c r="AH247" s="101"/>
      <c r="AI247" s="101"/>
      <c r="AJ247" s="101"/>
      <c r="AK247" s="101"/>
      <c r="AL247" s="101"/>
      <c r="AM247" s="101"/>
      <c r="AN247" s="101"/>
      <c r="AO247" s="101"/>
      <c r="AP247" s="101"/>
      <c r="AQ247" s="101"/>
      <c r="AR247" s="101"/>
      <c r="AS247" s="101"/>
      <c r="AT247" s="101"/>
      <c r="AU247" s="101"/>
    </row>
    <row r="248" spans="29:47">
      <c r="AC248" s="101"/>
      <c r="AD248" s="101"/>
      <c r="AE248" s="101"/>
      <c r="AF248" s="101"/>
      <c r="AG248" s="101"/>
      <c r="AH248" s="101"/>
      <c r="AI248" s="101"/>
      <c r="AJ248" s="101"/>
      <c r="AK248" s="101"/>
      <c r="AL248" s="101"/>
      <c r="AM248" s="101"/>
      <c r="AN248" s="101"/>
      <c r="AO248" s="101"/>
      <c r="AP248" s="101"/>
      <c r="AQ248" s="101"/>
      <c r="AR248" s="101"/>
      <c r="AS248" s="101"/>
      <c r="AT248" s="101"/>
      <c r="AU248" s="101"/>
    </row>
    <row r="249" spans="29:47">
      <c r="AC249" s="101"/>
      <c r="AD249" s="101"/>
      <c r="AE249" s="101"/>
      <c r="AF249" s="101"/>
      <c r="AG249" s="101"/>
      <c r="AH249" s="101"/>
      <c r="AI249" s="101"/>
      <c r="AJ249" s="101"/>
      <c r="AK249" s="101"/>
      <c r="AL249" s="101"/>
      <c r="AM249" s="101"/>
      <c r="AN249" s="101"/>
      <c r="AO249" s="101"/>
      <c r="AP249" s="101"/>
      <c r="AQ249" s="101"/>
      <c r="AR249" s="101"/>
      <c r="AS249" s="101"/>
      <c r="AT249" s="101"/>
      <c r="AU249" s="101"/>
    </row>
    <row r="250" spans="29:47">
      <c r="AC250" s="101"/>
      <c r="AD250" s="101"/>
      <c r="AE250" s="101"/>
      <c r="AF250" s="101"/>
      <c r="AG250" s="101"/>
      <c r="AH250" s="101"/>
      <c r="AI250" s="101"/>
      <c r="AJ250" s="101"/>
      <c r="AK250" s="101"/>
      <c r="AL250" s="101"/>
      <c r="AM250" s="101"/>
      <c r="AN250" s="101"/>
      <c r="AO250" s="101"/>
      <c r="AP250" s="101"/>
      <c r="AQ250" s="101"/>
      <c r="AR250" s="101"/>
      <c r="AS250" s="101"/>
      <c r="AT250" s="101"/>
      <c r="AU250" s="101"/>
    </row>
    <row r="251" spans="29:47">
      <c r="AC251" s="101"/>
      <c r="AD251" s="101"/>
      <c r="AE251" s="101"/>
      <c r="AF251" s="101"/>
      <c r="AG251" s="101"/>
      <c r="AH251" s="101"/>
      <c r="AI251" s="101"/>
      <c r="AJ251" s="101"/>
      <c r="AK251" s="101"/>
      <c r="AL251" s="101"/>
      <c r="AM251" s="101"/>
      <c r="AN251" s="101"/>
      <c r="AO251" s="101"/>
      <c r="AP251" s="101"/>
      <c r="AQ251" s="101"/>
      <c r="AR251" s="101"/>
      <c r="AS251" s="101"/>
      <c r="AT251" s="101"/>
      <c r="AU251" s="101"/>
    </row>
    <row r="252" spans="29:47">
      <c r="AC252" s="101"/>
      <c r="AD252" s="101"/>
      <c r="AE252" s="101"/>
      <c r="AF252" s="101"/>
      <c r="AG252" s="101"/>
      <c r="AH252" s="101"/>
      <c r="AI252" s="101"/>
      <c r="AJ252" s="101"/>
      <c r="AK252" s="101"/>
      <c r="AL252" s="101"/>
      <c r="AM252" s="101"/>
      <c r="AN252" s="101"/>
      <c r="AO252" s="101"/>
      <c r="AP252" s="101"/>
      <c r="AQ252" s="101"/>
      <c r="AR252" s="101"/>
      <c r="AS252" s="101"/>
      <c r="AT252" s="101"/>
      <c r="AU252" s="101"/>
    </row>
    <row r="253" spans="29:47">
      <c r="AC253" s="101"/>
      <c r="AD253" s="101"/>
      <c r="AE253" s="101"/>
      <c r="AF253" s="101"/>
      <c r="AG253" s="101"/>
      <c r="AH253" s="101"/>
      <c r="AI253" s="101"/>
      <c r="AJ253" s="101"/>
      <c r="AK253" s="101"/>
      <c r="AL253" s="101"/>
      <c r="AM253" s="101"/>
      <c r="AN253" s="101"/>
      <c r="AO253" s="101"/>
      <c r="AP253" s="101"/>
      <c r="AQ253" s="101"/>
      <c r="AR253" s="101"/>
      <c r="AS253" s="101"/>
      <c r="AT253" s="101"/>
      <c r="AU253" s="101"/>
    </row>
    <row r="254" spans="29:47">
      <c r="AC254" s="101"/>
      <c r="AD254" s="101"/>
      <c r="AE254" s="101"/>
      <c r="AF254" s="101"/>
      <c r="AG254" s="101"/>
      <c r="AH254" s="101"/>
      <c r="AI254" s="101"/>
      <c r="AJ254" s="101"/>
      <c r="AK254" s="101"/>
      <c r="AL254" s="101"/>
      <c r="AM254" s="101"/>
      <c r="AN254" s="101"/>
      <c r="AO254" s="101"/>
      <c r="AP254" s="101"/>
      <c r="AQ254" s="101"/>
      <c r="AR254" s="101"/>
      <c r="AS254" s="101"/>
      <c r="AT254" s="101"/>
      <c r="AU254" s="101"/>
    </row>
    <row r="255" spans="29:47">
      <c r="AC255" s="101"/>
      <c r="AD255" s="101"/>
      <c r="AE255" s="101"/>
      <c r="AF255" s="101"/>
      <c r="AG255" s="101"/>
      <c r="AH255" s="101"/>
      <c r="AI255" s="101"/>
      <c r="AJ255" s="101"/>
      <c r="AK255" s="101"/>
      <c r="AL255" s="101"/>
      <c r="AM255" s="101"/>
      <c r="AN255" s="101"/>
      <c r="AO255" s="101"/>
      <c r="AP255" s="101"/>
      <c r="AQ255" s="101"/>
      <c r="AR255" s="101"/>
      <c r="AS255" s="101"/>
      <c r="AT255" s="101"/>
      <c r="AU255" s="101"/>
    </row>
    <row r="256" spans="29:47">
      <c r="AC256" s="101"/>
      <c r="AD256" s="101"/>
      <c r="AE256" s="101"/>
      <c r="AF256" s="101"/>
      <c r="AG256" s="101"/>
      <c r="AH256" s="101"/>
      <c r="AI256" s="101"/>
      <c r="AJ256" s="101"/>
      <c r="AK256" s="101"/>
      <c r="AL256" s="101"/>
      <c r="AM256" s="101"/>
      <c r="AN256" s="101"/>
      <c r="AO256" s="101"/>
      <c r="AP256" s="101"/>
      <c r="AQ256" s="101"/>
      <c r="AR256" s="101"/>
      <c r="AS256" s="101"/>
      <c r="AT256" s="101"/>
      <c r="AU256" s="101"/>
    </row>
    <row r="257" spans="29:47">
      <c r="AC257" s="101"/>
      <c r="AD257" s="101"/>
      <c r="AE257" s="101"/>
      <c r="AF257" s="101"/>
      <c r="AG257" s="101"/>
      <c r="AH257" s="101"/>
      <c r="AI257" s="101"/>
      <c r="AJ257" s="101"/>
      <c r="AK257" s="101"/>
      <c r="AL257" s="101"/>
      <c r="AM257" s="101"/>
      <c r="AN257" s="101"/>
      <c r="AO257" s="101"/>
      <c r="AP257" s="101"/>
      <c r="AQ257" s="101"/>
      <c r="AR257" s="101"/>
      <c r="AS257" s="101"/>
      <c r="AT257" s="101"/>
      <c r="AU257" s="101"/>
    </row>
    <row r="258" spans="29:47">
      <c r="AC258" s="101"/>
      <c r="AD258" s="101"/>
      <c r="AE258" s="101"/>
      <c r="AF258" s="101"/>
      <c r="AG258" s="101"/>
      <c r="AH258" s="101"/>
      <c r="AI258" s="101"/>
      <c r="AJ258" s="101"/>
      <c r="AK258" s="101"/>
      <c r="AL258" s="101"/>
      <c r="AM258" s="101"/>
      <c r="AN258" s="101"/>
      <c r="AO258" s="101"/>
      <c r="AP258" s="101"/>
      <c r="AQ258" s="101"/>
      <c r="AR258" s="101"/>
      <c r="AS258" s="101"/>
      <c r="AT258" s="101"/>
      <c r="AU258" s="101"/>
    </row>
    <row r="259" spans="29:47">
      <c r="AC259" s="101"/>
      <c r="AD259" s="101"/>
      <c r="AE259" s="101"/>
      <c r="AF259" s="101"/>
      <c r="AG259" s="101"/>
      <c r="AH259" s="101"/>
      <c r="AI259" s="101"/>
      <c r="AJ259" s="101"/>
      <c r="AK259" s="101"/>
      <c r="AL259" s="101"/>
      <c r="AM259" s="101"/>
      <c r="AN259" s="101"/>
      <c r="AO259" s="101"/>
      <c r="AP259" s="101"/>
      <c r="AQ259" s="101"/>
      <c r="AR259" s="101"/>
      <c r="AS259" s="101"/>
      <c r="AT259" s="101"/>
      <c r="AU259" s="101"/>
    </row>
    <row r="260" spans="29:47">
      <c r="AC260" s="101"/>
      <c r="AD260" s="101"/>
      <c r="AE260" s="101"/>
      <c r="AF260" s="101"/>
      <c r="AG260" s="101"/>
      <c r="AH260" s="101"/>
      <c r="AI260" s="101"/>
      <c r="AJ260" s="101"/>
      <c r="AK260" s="101"/>
      <c r="AL260" s="101"/>
      <c r="AM260" s="101"/>
      <c r="AN260" s="101"/>
      <c r="AO260" s="101"/>
      <c r="AP260" s="101"/>
      <c r="AQ260" s="101"/>
      <c r="AR260" s="101"/>
      <c r="AS260" s="101"/>
      <c r="AT260" s="101"/>
      <c r="AU260" s="101"/>
    </row>
    <row r="261" spans="29:47">
      <c r="AC261" s="101"/>
      <c r="AD261" s="101"/>
      <c r="AE261" s="101"/>
      <c r="AF261" s="101"/>
      <c r="AG261" s="101"/>
      <c r="AH261" s="101"/>
      <c r="AI261" s="101"/>
      <c r="AJ261" s="101"/>
      <c r="AK261" s="101"/>
      <c r="AL261" s="101"/>
      <c r="AM261" s="101"/>
      <c r="AN261" s="101"/>
      <c r="AO261" s="101"/>
      <c r="AP261" s="101"/>
      <c r="AQ261" s="101"/>
      <c r="AR261" s="101"/>
      <c r="AS261" s="101"/>
      <c r="AT261" s="101"/>
      <c r="AU261" s="101"/>
    </row>
    <row r="262" spans="29:47">
      <c r="AC262" s="101"/>
      <c r="AD262" s="101"/>
      <c r="AE262" s="101"/>
      <c r="AF262" s="101"/>
      <c r="AG262" s="101"/>
      <c r="AH262" s="101"/>
      <c r="AI262" s="101"/>
      <c r="AJ262" s="101"/>
      <c r="AK262" s="101"/>
      <c r="AL262" s="101"/>
      <c r="AM262" s="101"/>
      <c r="AN262" s="101"/>
      <c r="AO262" s="101"/>
      <c r="AP262" s="101"/>
      <c r="AQ262" s="101"/>
      <c r="AR262" s="101"/>
      <c r="AS262" s="101"/>
      <c r="AT262" s="101"/>
      <c r="AU262" s="101"/>
    </row>
    <row r="263" spans="29:47">
      <c r="AC263" s="101"/>
      <c r="AD263" s="101"/>
      <c r="AE263" s="101"/>
      <c r="AF263" s="101"/>
      <c r="AG263" s="101"/>
      <c r="AH263" s="101"/>
      <c r="AI263" s="101"/>
      <c r="AJ263" s="101"/>
      <c r="AK263" s="101"/>
      <c r="AL263" s="101"/>
      <c r="AM263" s="101"/>
      <c r="AN263" s="101"/>
      <c r="AO263" s="101"/>
      <c r="AP263" s="101"/>
      <c r="AQ263" s="101"/>
      <c r="AR263" s="101"/>
      <c r="AS263" s="101"/>
      <c r="AT263" s="101"/>
      <c r="AU263" s="101"/>
    </row>
    <row r="264" spans="29:47">
      <c r="AC264" s="101"/>
      <c r="AD264" s="101"/>
      <c r="AE264" s="101"/>
      <c r="AF264" s="101"/>
      <c r="AG264" s="101"/>
      <c r="AH264" s="101"/>
      <c r="AI264" s="101"/>
      <c r="AJ264" s="101"/>
      <c r="AK264" s="101"/>
      <c r="AL264" s="101"/>
      <c r="AM264" s="101"/>
      <c r="AN264" s="101"/>
      <c r="AO264" s="101"/>
      <c r="AP264" s="101"/>
      <c r="AQ264" s="101"/>
      <c r="AR264" s="101"/>
      <c r="AS264" s="101"/>
      <c r="AT264" s="101"/>
      <c r="AU264" s="101"/>
    </row>
    <row r="265" spans="29:47">
      <c r="AC265" s="101"/>
      <c r="AD265" s="101"/>
      <c r="AE265" s="101"/>
      <c r="AF265" s="101"/>
      <c r="AG265" s="101"/>
      <c r="AH265" s="101"/>
      <c r="AI265" s="101"/>
      <c r="AJ265" s="101"/>
      <c r="AK265" s="101"/>
      <c r="AL265" s="101"/>
      <c r="AM265" s="101"/>
      <c r="AN265" s="101"/>
      <c r="AO265" s="101"/>
      <c r="AP265" s="101"/>
      <c r="AQ265" s="101"/>
      <c r="AR265" s="101"/>
      <c r="AS265" s="101"/>
      <c r="AT265" s="101"/>
      <c r="AU265" s="101"/>
    </row>
    <row r="266" spans="29:47">
      <c r="AC266" s="101"/>
      <c r="AD266" s="101"/>
      <c r="AE266" s="101"/>
      <c r="AF266" s="101"/>
      <c r="AG266" s="101"/>
      <c r="AH266" s="101"/>
      <c r="AI266" s="101"/>
      <c r="AJ266" s="101"/>
      <c r="AK266" s="101"/>
      <c r="AL266" s="101"/>
      <c r="AM266" s="101"/>
      <c r="AN266" s="101"/>
      <c r="AO266" s="101"/>
      <c r="AP266" s="101"/>
      <c r="AQ266" s="101"/>
      <c r="AR266" s="101"/>
      <c r="AS266" s="101"/>
      <c r="AT266" s="101"/>
      <c r="AU266" s="101"/>
    </row>
    <row r="267" spans="29:47">
      <c r="AC267" s="101"/>
      <c r="AD267" s="101"/>
      <c r="AE267" s="101"/>
      <c r="AF267" s="101"/>
      <c r="AG267" s="101"/>
      <c r="AH267" s="101"/>
      <c r="AI267" s="101"/>
      <c r="AJ267" s="101"/>
      <c r="AK267" s="101"/>
      <c r="AL267" s="101"/>
      <c r="AM267" s="101"/>
      <c r="AN267" s="101"/>
      <c r="AO267" s="101"/>
      <c r="AP267" s="101"/>
      <c r="AQ267" s="101"/>
      <c r="AR267" s="101"/>
      <c r="AS267" s="101"/>
      <c r="AT267" s="101"/>
      <c r="AU267" s="101"/>
    </row>
  </sheetData>
  <mergeCells count="29">
    <mergeCell ref="V11:V12"/>
    <mergeCell ref="L7:Q7"/>
    <mergeCell ref="B1:C1"/>
    <mergeCell ref="B3:C3"/>
    <mergeCell ref="T11:T12"/>
    <mergeCell ref="U11:U12"/>
    <mergeCell ref="AJ11:AJ12"/>
    <mergeCell ref="AK11:AK12"/>
    <mergeCell ref="X11:X12"/>
    <mergeCell ref="Y11:Y12"/>
    <mergeCell ref="Z11:Z12"/>
    <mergeCell ref="AC11:AC12"/>
    <mergeCell ref="AF11:AF12"/>
    <mergeCell ref="AV11:AW11"/>
    <mergeCell ref="AX11:AX12"/>
    <mergeCell ref="T21:U21"/>
    <mergeCell ref="AQ11:AQ12"/>
    <mergeCell ref="AR11:AR12"/>
    <mergeCell ref="AS11:AS12"/>
    <mergeCell ref="AT11:AT12"/>
    <mergeCell ref="AU11:AU12"/>
    <mergeCell ref="AL11:AL12"/>
    <mergeCell ref="AM11:AM12"/>
    <mergeCell ref="AN11:AN12"/>
    <mergeCell ref="AO11:AO12"/>
    <mergeCell ref="AP11:AP12"/>
    <mergeCell ref="AG11:AG12"/>
    <mergeCell ref="AH11:AH12"/>
    <mergeCell ref="AI11:AI12"/>
  </mergeCells>
  <pageMargins left="0.70866141732283472" right="0.70866141732283472" top="0.74803149606299213" bottom="0.74803149606299213" header="0.31496062992125984" footer="0.31496062992125984"/>
  <pageSetup scale="69" orientation="landscape" r:id="rId1"/>
  <colBreaks count="1" manualBreakCount="1">
    <brk id="4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topLeftCell="C1" workbookViewId="0">
      <selection activeCell="K14" sqref="K14"/>
    </sheetView>
  </sheetViews>
  <sheetFormatPr baseColWidth="10" defaultRowHeight="11.25"/>
  <cols>
    <col min="1" max="1" width="12.28515625" style="3" customWidth="1"/>
    <col min="2" max="2" width="30.7109375" style="2" customWidth="1"/>
    <col min="3" max="4" width="13.7109375" style="2" bestFit="1" customWidth="1"/>
    <col min="5" max="9" width="13.140625" style="2" bestFit="1" customWidth="1"/>
    <col min="10" max="10" width="13.7109375" style="2" bestFit="1" customWidth="1"/>
    <col min="11" max="11" width="11.5703125" style="2" bestFit="1" customWidth="1"/>
    <col min="12" max="12" width="20.85546875" style="2" bestFit="1" customWidth="1"/>
    <col min="13" max="16384" width="11.42578125" style="2"/>
  </cols>
  <sheetData>
    <row r="1" spans="1:13" ht="18" customHeight="1">
      <c r="A1" s="4" t="s">
        <v>0</v>
      </c>
      <c r="B1" s="133" t="s">
        <v>20</v>
      </c>
      <c r="C1" s="134"/>
    </row>
    <row r="2" spans="1:13" ht="24.95" customHeight="1">
      <c r="A2" s="5" t="s">
        <v>1</v>
      </c>
      <c r="B2" s="18" t="s">
        <v>158</v>
      </c>
      <c r="C2" s="19"/>
    </row>
    <row r="3" spans="1:13" ht="15.75">
      <c r="B3" s="135" t="s">
        <v>2</v>
      </c>
      <c r="C3" s="134"/>
    </row>
    <row r="4" spans="1:13" ht="15">
      <c r="B4" s="20" t="str">
        <f>+FACTURA!B4</f>
        <v>Periodo 18 al 18 Quincenal del 16/09/2016 al 30/09/2016</v>
      </c>
      <c r="C4" s="21"/>
    </row>
    <row r="5" spans="1:13">
      <c r="B5" s="7"/>
    </row>
    <row r="6" spans="1:13">
      <c r="B6" s="7"/>
    </row>
    <row r="8" spans="1:13" s="6" customFormat="1" ht="23.25" thickBot="1">
      <c r="A8" s="9" t="s">
        <v>3</v>
      </c>
      <c r="B8" s="10" t="s">
        <v>4</v>
      </c>
      <c r="C8" s="10" t="s">
        <v>5</v>
      </c>
      <c r="D8" s="11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1" t="s">
        <v>11</v>
      </c>
      <c r="J8" s="12" t="s">
        <v>12</v>
      </c>
    </row>
    <row r="9" spans="1:13" ht="12" thickTop="1"/>
    <row r="11" spans="1:13">
      <c r="A11" s="13"/>
    </row>
    <row r="13" spans="1:13">
      <c r="A13" s="3" t="s">
        <v>13</v>
      </c>
      <c r="B13" s="106" t="s">
        <v>14</v>
      </c>
      <c r="C13" s="14">
        <v>1095.5999999999999</v>
      </c>
      <c r="D13" s="14">
        <v>1095.5999999999999</v>
      </c>
      <c r="E13" s="15">
        <v>-141.59</v>
      </c>
      <c r="F13" s="14">
        <v>0</v>
      </c>
      <c r="G13" s="14">
        <v>0</v>
      </c>
      <c r="H13" s="15">
        <v>-0.01</v>
      </c>
      <c r="I13" s="14">
        <v>-141.6</v>
      </c>
      <c r="J13" s="57">
        <v>1237.2</v>
      </c>
      <c r="L13" s="55" t="s">
        <v>14</v>
      </c>
      <c r="M13" s="57"/>
    </row>
    <row r="14" spans="1:13">
      <c r="A14" s="3" t="s">
        <v>15</v>
      </c>
      <c r="B14" s="106" t="s">
        <v>161</v>
      </c>
      <c r="C14" s="14">
        <v>1095.5999999999999</v>
      </c>
      <c r="D14" s="14">
        <v>1095.5999999999999</v>
      </c>
      <c r="E14" s="15">
        <v>-141.59</v>
      </c>
      <c r="F14" s="14">
        <v>0</v>
      </c>
      <c r="G14" s="14">
        <v>0</v>
      </c>
      <c r="H14" s="56">
        <v>0.19</v>
      </c>
      <c r="I14" s="14">
        <v>-141.6</v>
      </c>
      <c r="J14" s="57">
        <v>1237</v>
      </c>
      <c r="L14" s="55" t="s">
        <v>161</v>
      </c>
      <c r="M14" s="57"/>
    </row>
    <row r="15" spans="1:13" ht="15.75">
      <c r="A15" s="3" t="s">
        <v>152</v>
      </c>
      <c r="B15" s="106" t="s">
        <v>130</v>
      </c>
      <c r="C15" s="14">
        <v>1095.5999999999999</v>
      </c>
      <c r="D15" s="14">
        <v>1095.5999999999999</v>
      </c>
      <c r="E15" s="15">
        <v>-141.59</v>
      </c>
      <c r="F15" s="14">
        <v>0</v>
      </c>
      <c r="G15" s="14">
        <v>0</v>
      </c>
      <c r="H15" s="15">
        <v>-0.01</v>
      </c>
      <c r="I15" s="14">
        <v>-141.6</v>
      </c>
      <c r="J15" s="57">
        <v>1237.2</v>
      </c>
      <c r="L15" s="37" t="s">
        <v>130</v>
      </c>
      <c r="M15" s="57"/>
    </row>
    <row r="16" spans="1:13">
      <c r="B16" s="2" t="s">
        <v>163</v>
      </c>
      <c r="C16" s="57">
        <v>1095.5999999999999</v>
      </c>
      <c r="D16" s="57">
        <v>1095.5999999999999</v>
      </c>
      <c r="E16" s="15">
        <v>-141.59</v>
      </c>
      <c r="F16" s="57">
        <v>0</v>
      </c>
      <c r="G16" s="57">
        <v>0</v>
      </c>
      <c r="H16" s="15">
        <v>-0.01</v>
      </c>
      <c r="I16" s="57">
        <v>-141.6</v>
      </c>
      <c r="J16" s="57">
        <v>1237.2</v>
      </c>
      <c r="L16" s="57"/>
      <c r="M16" s="57"/>
    </row>
    <row r="18" spans="1:10" s="8" customFormat="1">
      <c r="A18" s="16"/>
      <c r="C18" s="8" t="s">
        <v>18</v>
      </c>
      <c r="D18" s="8" t="s">
        <v>18</v>
      </c>
      <c r="E18" s="8" t="s">
        <v>18</v>
      </c>
      <c r="F18" s="8" t="s">
        <v>18</v>
      </c>
      <c r="G18" s="8" t="s">
        <v>18</v>
      </c>
      <c r="H18" s="8" t="s">
        <v>18</v>
      </c>
      <c r="I18" s="8" t="s">
        <v>18</v>
      </c>
      <c r="J18" s="8" t="s">
        <v>18</v>
      </c>
    </row>
    <row r="19" spans="1:10" s="1" customFormat="1" ht="15">
      <c r="A19" s="22" t="s">
        <v>19</v>
      </c>
      <c r="B19" s="1" t="s">
        <v>20</v>
      </c>
      <c r="C19" s="23">
        <f>SUM(C13:C18)</f>
        <v>4382.3999999999996</v>
      </c>
      <c r="D19" s="23">
        <f t="shared" ref="D19:I19" si="0">SUM(D13:D18)</f>
        <v>4382.3999999999996</v>
      </c>
      <c r="E19" s="23">
        <f t="shared" si="0"/>
        <v>-566.36</v>
      </c>
      <c r="F19" s="23">
        <f t="shared" si="0"/>
        <v>0</v>
      </c>
      <c r="G19" s="23">
        <f t="shared" si="0"/>
        <v>0</v>
      </c>
      <c r="H19" s="23">
        <f t="shared" si="0"/>
        <v>0.15999999999999998</v>
      </c>
      <c r="I19" s="23">
        <f t="shared" si="0"/>
        <v>-566.4</v>
      </c>
      <c r="J19" s="23">
        <f>SUM(J13:J18)</f>
        <v>4948.5999999999995</v>
      </c>
    </row>
    <row r="20" spans="1:10">
      <c r="J20" s="57"/>
    </row>
    <row r="21" spans="1:10">
      <c r="C21" s="2" t="s">
        <v>20</v>
      </c>
      <c r="D21" s="2" t="s">
        <v>20</v>
      </c>
      <c r="E21" s="2" t="s">
        <v>20</v>
      </c>
      <c r="F21" s="2" t="s">
        <v>20</v>
      </c>
      <c r="G21" s="2" t="s">
        <v>20</v>
      </c>
      <c r="H21" s="2" t="s">
        <v>20</v>
      </c>
      <c r="I21" s="2" t="s">
        <v>20</v>
      </c>
      <c r="J21" s="2" t="s">
        <v>20</v>
      </c>
    </row>
    <row r="22" spans="1:10">
      <c r="A22" s="3" t="s">
        <v>20</v>
      </c>
      <c r="B22" s="2" t="s">
        <v>20</v>
      </c>
      <c r="C22" s="17"/>
      <c r="D22" s="17"/>
      <c r="E22" s="17"/>
      <c r="F22" s="17"/>
      <c r="G22" s="17"/>
      <c r="H22" s="17"/>
      <c r="I22" s="17"/>
      <c r="J22" s="17"/>
    </row>
    <row r="23" spans="1:10">
      <c r="F23" s="26"/>
      <c r="G23" s="26"/>
      <c r="H23" s="26"/>
      <c r="I23" s="26"/>
    </row>
    <row r="24" spans="1:10">
      <c r="F24" s="26"/>
      <c r="G24" s="26"/>
      <c r="H24" s="26"/>
      <c r="I24" s="26"/>
    </row>
    <row r="25" spans="1:10">
      <c r="F25" s="26"/>
      <c r="G25" s="26"/>
      <c r="H25" s="26"/>
      <c r="I25" s="26"/>
    </row>
    <row r="26" spans="1:10">
      <c r="F26" s="26"/>
      <c r="G26" s="26"/>
      <c r="H26" s="26"/>
      <c r="I26" s="26"/>
    </row>
    <row r="27" spans="1:10">
      <c r="F27" s="26"/>
      <c r="G27" s="26"/>
      <c r="H27" s="26"/>
      <c r="I27" s="26"/>
    </row>
    <row r="28" spans="1:10">
      <c r="F28" s="26"/>
      <c r="G28" s="26"/>
      <c r="H28" s="26"/>
      <c r="I28" s="26"/>
    </row>
    <row r="29" spans="1:10">
      <c r="F29" s="26"/>
      <c r="G29" s="26"/>
      <c r="H29" s="26"/>
      <c r="I29" s="26"/>
    </row>
  </sheetData>
  <mergeCells count="2">
    <mergeCell ref="B1:C1"/>
    <mergeCell ref="B3:C3"/>
  </mergeCells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zoomScale="84" zoomScaleNormal="84" workbookViewId="0">
      <selection activeCell="E13" sqref="E13"/>
    </sheetView>
  </sheetViews>
  <sheetFormatPr baseColWidth="10" defaultRowHeight="11.25"/>
  <cols>
    <col min="1" max="1" width="12.28515625" style="3" customWidth="1"/>
    <col min="2" max="2" width="30.7109375" style="2" customWidth="1"/>
    <col min="3" max="4" width="14.85546875" style="2" bestFit="1" customWidth="1"/>
    <col min="5" max="7" width="14.140625" style="2" bestFit="1" customWidth="1"/>
    <col min="8" max="8" width="10.85546875" style="2" customWidth="1"/>
    <col min="9" max="9" width="13.140625" style="2" bestFit="1" customWidth="1"/>
    <col min="10" max="10" width="14.85546875" style="2" bestFit="1" customWidth="1"/>
    <col min="11" max="16384" width="11.42578125" style="2"/>
  </cols>
  <sheetData>
    <row r="1" spans="1:10" ht="18" customHeight="1">
      <c r="A1" s="4" t="s">
        <v>0</v>
      </c>
      <c r="B1" s="133" t="s">
        <v>20</v>
      </c>
      <c r="C1" s="134"/>
    </row>
    <row r="2" spans="1:10" ht="24.95" customHeight="1">
      <c r="A2" s="5" t="s">
        <v>1</v>
      </c>
      <c r="B2" s="18" t="s">
        <v>91</v>
      </c>
      <c r="C2" s="19"/>
    </row>
    <row r="3" spans="1:10" ht="15.75">
      <c r="B3" s="135" t="s">
        <v>2</v>
      </c>
      <c r="C3" s="134"/>
    </row>
    <row r="4" spans="1:10" ht="15">
      <c r="B4" s="20" t="str">
        <f>+FACTURA!B4</f>
        <v>Periodo 18 al 18 Quincenal del 16/09/2016 al 30/09/2016</v>
      </c>
      <c r="C4" s="21"/>
    </row>
    <row r="5" spans="1:10">
      <c r="B5" s="7"/>
    </row>
    <row r="6" spans="1:10">
      <c r="B6" s="7"/>
    </row>
    <row r="8" spans="1:10" s="35" customFormat="1" ht="35.25" customHeight="1" thickBot="1">
      <c r="A8" s="32" t="s">
        <v>3</v>
      </c>
      <c r="B8" s="33" t="s">
        <v>4</v>
      </c>
      <c r="C8" s="33" t="s">
        <v>84</v>
      </c>
      <c r="D8" s="34" t="s">
        <v>6</v>
      </c>
      <c r="E8" s="33" t="s">
        <v>63</v>
      </c>
      <c r="F8" s="33" t="s">
        <v>111</v>
      </c>
      <c r="G8" s="33" t="s">
        <v>65</v>
      </c>
      <c r="H8" s="33" t="s">
        <v>85</v>
      </c>
      <c r="I8" s="34" t="s">
        <v>11</v>
      </c>
      <c r="J8" s="51" t="s">
        <v>12</v>
      </c>
    </row>
    <row r="9" spans="1:10" ht="12" thickTop="1"/>
    <row r="11" spans="1:10">
      <c r="A11" s="13"/>
    </row>
    <row r="13" spans="1:10">
      <c r="A13" s="3" t="s">
        <v>92</v>
      </c>
      <c r="B13" s="106" t="s">
        <v>14</v>
      </c>
      <c r="C13" s="26">
        <f>+FACTURA!E13-'C&amp;A'!J13</f>
        <v>5012.8</v>
      </c>
      <c r="D13" s="26">
        <f>+C13</f>
        <v>5012.8</v>
      </c>
      <c r="E13" s="27">
        <f>+FACTURA!G13</f>
        <v>45.13</v>
      </c>
      <c r="F13" s="26">
        <f>+FACTURA!F13</f>
        <v>0</v>
      </c>
      <c r="G13" s="26">
        <f>+FACTURA!H13</f>
        <v>0</v>
      </c>
      <c r="H13" s="27">
        <f>+FACTURA!I13</f>
        <v>620.48700000000008</v>
      </c>
      <c r="I13" s="26">
        <f>+E13+F13+G13+H13</f>
        <v>665.61700000000008</v>
      </c>
      <c r="J13" s="26">
        <f t="shared" ref="J13:J17" si="0">+D13-I13</f>
        <v>4347.183</v>
      </c>
    </row>
    <row r="14" spans="1:10">
      <c r="A14" s="3" t="s">
        <v>93</v>
      </c>
      <c r="B14" s="106" t="s">
        <v>161</v>
      </c>
      <c r="C14" s="26">
        <f>+FACTURA!E14-'C&amp;A'!J14</f>
        <v>2763</v>
      </c>
      <c r="D14" s="26">
        <f>+C14</f>
        <v>2763</v>
      </c>
      <c r="E14" s="27">
        <f>+FACTURA!G14</f>
        <v>45.13</v>
      </c>
      <c r="F14" s="26">
        <f>+FACTURA!F14</f>
        <v>0</v>
      </c>
      <c r="G14" s="26">
        <f>+FACTURA!H14</f>
        <v>0</v>
      </c>
      <c r="H14" s="27">
        <f>+FACTURA!I14</f>
        <v>0</v>
      </c>
      <c r="I14" s="26">
        <f>+E14+F14+G14+H14</f>
        <v>45.13</v>
      </c>
      <c r="J14" s="26">
        <f t="shared" si="0"/>
        <v>2717.87</v>
      </c>
    </row>
    <row r="15" spans="1:10">
      <c r="A15" s="3" t="s">
        <v>159</v>
      </c>
      <c r="B15" s="106" t="s">
        <v>130</v>
      </c>
      <c r="C15" s="26">
        <f>+FACTURA!E15-'C&amp;A'!J15</f>
        <v>1262.8</v>
      </c>
      <c r="D15" s="26">
        <f>+C15</f>
        <v>1262.8</v>
      </c>
      <c r="E15" s="27">
        <f>+FACTURA!G15</f>
        <v>45.13</v>
      </c>
      <c r="F15" s="26">
        <f>+FACTURA!F15</f>
        <v>0</v>
      </c>
      <c r="G15" s="26">
        <f>+FACTURA!H15</f>
        <v>0</v>
      </c>
      <c r="H15" s="27">
        <f>+FACTURA!I15</f>
        <v>0</v>
      </c>
      <c r="I15" s="26">
        <f>+E15+F15+G15+H15</f>
        <v>45.13</v>
      </c>
      <c r="J15" s="26">
        <f t="shared" si="0"/>
        <v>1217.6699999999998</v>
      </c>
    </row>
    <row r="16" spans="1:10">
      <c r="B16" s="2" t="s">
        <v>163</v>
      </c>
      <c r="C16" s="26">
        <f>+FACTURA!E16-'C&amp;A'!J16</f>
        <v>2512.8000000000002</v>
      </c>
      <c r="D16" s="26">
        <f>+C16</f>
        <v>2512.8000000000002</v>
      </c>
      <c r="E16" s="27">
        <f>+FACTURA!G16</f>
        <v>45.13</v>
      </c>
      <c r="F16" s="26">
        <f>+FACTURA!F16</f>
        <v>0</v>
      </c>
      <c r="G16" s="26">
        <f>+FACTURA!H16</f>
        <v>0</v>
      </c>
      <c r="H16" s="27">
        <f>+FACTURA!I16</f>
        <v>0</v>
      </c>
      <c r="I16" s="26">
        <f>+E16+F16+G16+H16</f>
        <v>45.13</v>
      </c>
      <c r="J16" s="26">
        <f t="shared" si="0"/>
        <v>2467.67</v>
      </c>
    </row>
    <row r="17" spans="1:10">
      <c r="C17" s="26"/>
      <c r="D17" s="26"/>
      <c r="E17" s="26"/>
      <c r="F17" s="26"/>
      <c r="G17" s="26"/>
      <c r="H17" s="26"/>
      <c r="I17" s="26"/>
      <c r="J17" s="26">
        <f t="shared" si="0"/>
        <v>0</v>
      </c>
    </row>
    <row r="18" spans="1:10" s="8" customFormat="1">
      <c r="A18" s="16"/>
      <c r="C18" s="28" t="s">
        <v>18</v>
      </c>
      <c r="D18" s="28" t="s">
        <v>18</v>
      </c>
      <c r="E18" s="28" t="s">
        <v>18</v>
      </c>
      <c r="F18" s="28" t="s">
        <v>18</v>
      </c>
      <c r="G18" s="28" t="s">
        <v>18</v>
      </c>
      <c r="H18" s="28" t="s">
        <v>18</v>
      </c>
      <c r="I18" s="28" t="s">
        <v>18</v>
      </c>
      <c r="J18" s="28" t="s">
        <v>18</v>
      </c>
    </row>
    <row r="19" spans="1:10" s="1" customFormat="1" ht="15">
      <c r="A19" s="22" t="s">
        <v>19</v>
      </c>
      <c r="B19" s="1" t="s">
        <v>20</v>
      </c>
      <c r="C19" s="29">
        <f>SUM(C13:C18)</f>
        <v>11551.400000000001</v>
      </c>
      <c r="D19" s="29">
        <f t="shared" ref="D19:I19" si="1">SUM(D13:D18)</f>
        <v>11551.400000000001</v>
      </c>
      <c r="E19" s="29">
        <f t="shared" si="1"/>
        <v>180.52</v>
      </c>
      <c r="F19" s="29">
        <f t="shared" si="1"/>
        <v>0</v>
      </c>
      <c r="G19" s="29">
        <f t="shared" si="1"/>
        <v>0</v>
      </c>
      <c r="H19" s="29">
        <f t="shared" si="1"/>
        <v>620.48700000000008</v>
      </c>
      <c r="I19" s="29">
        <f t="shared" si="1"/>
        <v>801.00700000000006</v>
      </c>
      <c r="J19" s="29">
        <f>SUM(J13:J18)</f>
        <v>10750.393</v>
      </c>
    </row>
    <row r="20" spans="1:10">
      <c r="C20" s="26"/>
      <c r="D20" s="26"/>
      <c r="E20" s="26"/>
      <c r="F20" s="26"/>
      <c r="G20" s="26"/>
      <c r="H20" s="26"/>
      <c r="I20" s="26"/>
      <c r="J20" s="26"/>
    </row>
    <row r="21" spans="1:10">
      <c r="C21" s="2" t="s">
        <v>20</v>
      </c>
      <c r="D21" s="2" t="s">
        <v>20</v>
      </c>
      <c r="E21" s="2" t="s">
        <v>20</v>
      </c>
      <c r="F21" s="2" t="s">
        <v>20</v>
      </c>
      <c r="G21" s="2" t="s">
        <v>20</v>
      </c>
      <c r="H21" s="2" t="s">
        <v>20</v>
      </c>
      <c r="I21" s="2" t="s">
        <v>20</v>
      </c>
      <c r="J21" s="2" t="s">
        <v>20</v>
      </c>
    </row>
    <row r="22" spans="1:10">
      <c r="A22" s="3" t="s">
        <v>20</v>
      </c>
      <c r="B22" s="2" t="s">
        <v>20</v>
      </c>
      <c r="C22" s="17"/>
      <c r="D22" s="17"/>
      <c r="E22" s="17"/>
      <c r="F22" s="17"/>
      <c r="G22" s="17"/>
      <c r="H22" s="17"/>
      <c r="I22" s="17"/>
      <c r="J22" s="17"/>
    </row>
  </sheetData>
  <mergeCells count="2">
    <mergeCell ref="B1:C1"/>
    <mergeCell ref="B3:C3"/>
  </mergeCells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12"/>
  <sheetViews>
    <sheetView workbookViewId="0">
      <selection activeCell="N23" sqref="N23"/>
    </sheetView>
  </sheetViews>
  <sheetFormatPr baseColWidth="10" defaultRowHeight="15"/>
  <cols>
    <col min="2" max="2" width="24.5703125" bestFit="1" customWidth="1"/>
  </cols>
  <sheetData>
    <row r="1" spans="1:27">
      <c r="A1" t="s">
        <v>21</v>
      </c>
      <c r="Z1" s="24">
        <v>42383</v>
      </c>
      <c r="AA1" t="s">
        <v>22</v>
      </c>
    </row>
    <row r="2" spans="1:27">
      <c r="Z2" t="s">
        <v>23</v>
      </c>
      <c r="AA2" t="s">
        <v>24</v>
      </c>
    </row>
    <row r="3" spans="1:27">
      <c r="G3" s="136" t="s">
        <v>25</v>
      </c>
      <c r="H3" s="136"/>
      <c r="I3" s="136"/>
      <c r="J3" s="136"/>
      <c r="K3" s="136"/>
      <c r="L3" s="136"/>
      <c r="M3" s="136"/>
    </row>
    <row r="4" spans="1:27">
      <c r="G4" t="s">
        <v>26</v>
      </c>
      <c r="H4" t="s">
        <v>27</v>
      </c>
      <c r="I4" t="s">
        <v>28</v>
      </c>
      <c r="J4" t="s">
        <v>29</v>
      </c>
    </row>
    <row r="5" spans="1:27">
      <c r="H5" s="24">
        <v>42370</v>
      </c>
      <c r="I5" t="s">
        <v>30</v>
      </c>
    </row>
    <row r="7" spans="1:27">
      <c r="D7" t="s">
        <v>31</v>
      </c>
      <c r="H7" t="s">
        <v>32</v>
      </c>
      <c r="M7" t="s">
        <v>33</v>
      </c>
      <c r="N7" t="s">
        <v>34</v>
      </c>
      <c r="O7" t="s">
        <v>35</v>
      </c>
      <c r="P7" t="s">
        <v>36</v>
      </c>
      <c r="Q7" t="s">
        <v>37</v>
      </c>
      <c r="R7" t="s">
        <v>38</v>
      </c>
      <c r="S7" t="s">
        <v>39</v>
      </c>
      <c r="T7" t="s">
        <v>40</v>
      </c>
      <c r="U7" t="s">
        <v>41</v>
      </c>
      <c r="V7" t="s">
        <v>42</v>
      </c>
      <c r="W7" t="s">
        <v>43</v>
      </c>
      <c r="X7" t="s">
        <v>44</v>
      </c>
      <c r="Y7" t="s">
        <v>45</v>
      </c>
      <c r="Z7" t="s">
        <v>46</v>
      </c>
      <c r="AA7" t="s">
        <v>47</v>
      </c>
    </row>
    <row r="8" spans="1:27">
      <c r="A8" t="s">
        <v>48</v>
      </c>
      <c r="B8" t="s">
        <v>49</v>
      </c>
      <c r="C8" t="s">
        <v>50</v>
      </c>
      <c r="D8" t="s">
        <v>51</v>
      </c>
      <c r="E8" t="s">
        <v>52</v>
      </c>
      <c r="F8" t="s">
        <v>53</v>
      </c>
      <c r="G8" t="s">
        <v>54</v>
      </c>
      <c r="H8" t="s">
        <v>55</v>
      </c>
      <c r="I8" t="s">
        <v>56</v>
      </c>
      <c r="J8" t="s">
        <v>57</v>
      </c>
      <c r="K8" t="s">
        <v>58</v>
      </c>
      <c r="L8" t="s">
        <v>59</v>
      </c>
      <c r="M8" t="s">
        <v>60</v>
      </c>
      <c r="N8" t="s">
        <v>61</v>
      </c>
      <c r="O8" t="s">
        <v>62</v>
      </c>
      <c r="P8" t="s">
        <v>63</v>
      </c>
      <c r="Q8" t="s">
        <v>64</v>
      </c>
      <c r="R8" t="s">
        <v>65</v>
      </c>
      <c r="S8" t="s">
        <v>66</v>
      </c>
      <c r="T8" t="s">
        <v>67</v>
      </c>
      <c r="U8" t="s">
        <v>68</v>
      </c>
      <c r="V8" t="s">
        <v>69</v>
      </c>
      <c r="W8" t="s">
        <v>70</v>
      </c>
      <c r="X8" t="s">
        <v>71</v>
      </c>
      <c r="Y8" t="s">
        <v>72</v>
      </c>
      <c r="Z8" t="s">
        <v>73</v>
      </c>
      <c r="AA8" t="s">
        <v>74</v>
      </c>
    </row>
    <row r="9" spans="1:27">
      <c r="A9" t="s">
        <v>13</v>
      </c>
      <c r="B9" t="s">
        <v>75</v>
      </c>
      <c r="C9" t="s">
        <v>76</v>
      </c>
      <c r="D9">
        <v>1095.5999999999999</v>
      </c>
      <c r="E9">
        <v>141.63999999999999</v>
      </c>
      <c r="F9">
        <v>0</v>
      </c>
      <c r="G9">
        <v>0</v>
      </c>
      <c r="H9">
        <v>4700</v>
      </c>
      <c r="I9">
        <v>0</v>
      </c>
      <c r="J9">
        <v>0</v>
      </c>
      <c r="K9">
        <v>4700</v>
      </c>
      <c r="L9">
        <v>0</v>
      </c>
      <c r="M9">
        <v>4700</v>
      </c>
      <c r="N9">
        <v>0</v>
      </c>
      <c r="O9">
        <v>0</v>
      </c>
      <c r="P9">
        <v>223.04</v>
      </c>
      <c r="Q9">
        <v>0</v>
      </c>
      <c r="R9">
        <v>0</v>
      </c>
      <c r="S9">
        <v>0</v>
      </c>
      <c r="T9">
        <v>223.04</v>
      </c>
      <c r="U9">
        <v>4476.96</v>
      </c>
      <c r="V9">
        <v>0</v>
      </c>
      <c r="W9">
        <v>447.7</v>
      </c>
      <c r="X9">
        <v>4476.96</v>
      </c>
      <c r="Y9">
        <v>24.74</v>
      </c>
      <c r="Z9">
        <v>0</v>
      </c>
      <c r="AA9">
        <v>4949.3999999999996</v>
      </c>
    </row>
    <row r="10" spans="1:27">
      <c r="A10" t="s">
        <v>15</v>
      </c>
      <c r="B10" t="s">
        <v>77</v>
      </c>
      <c r="C10" t="s">
        <v>78</v>
      </c>
      <c r="D10">
        <v>1095.5999999999999</v>
      </c>
      <c r="E10">
        <v>141.63999999999999</v>
      </c>
      <c r="F10">
        <v>0</v>
      </c>
      <c r="G10">
        <v>0</v>
      </c>
      <c r="H10">
        <v>4000</v>
      </c>
      <c r="I10">
        <v>0</v>
      </c>
      <c r="J10">
        <v>0</v>
      </c>
      <c r="K10">
        <v>4000</v>
      </c>
      <c r="L10">
        <v>0</v>
      </c>
      <c r="M10">
        <v>4000</v>
      </c>
      <c r="N10">
        <v>0</v>
      </c>
      <c r="O10">
        <v>0</v>
      </c>
      <c r="P10">
        <v>0</v>
      </c>
      <c r="Q10">
        <v>0</v>
      </c>
      <c r="R10">
        <v>1414.96</v>
      </c>
      <c r="S10">
        <v>0</v>
      </c>
      <c r="T10">
        <v>1414.96</v>
      </c>
      <c r="U10">
        <v>2585.04</v>
      </c>
      <c r="V10">
        <v>0</v>
      </c>
      <c r="W10">
        <v>258.5</v>
      </c>
      <c r="X10">
        <v>2585.04</v>
      </c>
      <c r="Y10">
        <v>24.74</v>
      </c>
      <c r="Z10">
        <v>0</v>
      </c>
      <c r="AA10">
        <v>4283.24</v>
      </c>
    </row>
    <row r="11" spans="1:27">
      <c r="A11" t="s">
        <v>16</v>
      </c>
      <c r="B11" t="s">
        <v>79</v>
      </c>
      <c r="C11" t="s">
        <v>80</v>
      </c>
      <c r="D11">
        <v>1095.5999999999999</v>
      </c>
      <c r="E11">
        <v>141.63999999999999</v>
      </c>
      <c r="F11">
        <v>0</v>
      </c>
      <c r="G11">
        <v>0</v>
      </c>
      <c r="H11">
        <v>4000</v>
      </c>
      <c r="I11">
        <v>9538.76</v>
      </c>
      <c r="J11">
        <v>0</v>
      </c>
      <c r="K11">
        <v>13538.76</v>
      </c>
      <c r="L11">
        <v>0</v>
      </c>
      <c r="M11">
        <v>13538.76</v>
      </c>
      <c r="N11">
        <v>0</v>
      </c>
      <c r="O11">
        <v>0</v>
      </c>
      <c r="P11">
        <v>45.13</v>
      </c>
      <c r="Q11">
        <v>0</v>
      </c>
      <c r="R11">
        <v>0</v>
      </c>
      <c r="S11">
        <v>0</v>
      </c>
      <c r="T11">
        <v>45.13</v>
      </c>
      <c r="U11">
        <v>13493.63</v>
      </c>
      <c r="V11">
        <v>1349.36</v>
      </c>
      <c r="W11">
        <v>0</v>
      </c>
      <c r="X11">
        <v>12144.27</v>
      </c>
      <c r="Y11">
        <v>24.74</v>
      </c>
      <c r="Z11">
        <v>0</v>
      </c>
      <c r="AA11">
        <v>13518.37</v>
      </c>
    </row>
    <row r="12" spans="1:27">
      <c r="A12" t="s">
        <v>17</v>
      </c>
      <c r="B12" t="s">
        <v>81</v>
      </c>
      <c r="C12" t="s">
        <v>82</v>
      </c>
      <c r="D12">
        <v>1095.5999999999999</v>
      </c>
      <c r="E12">
        <v>141.63999999999999</v>
      </c>
      <c r="F12">
        <v>0</v>
      </c>
      <c r="G12">
        <v>0</v>
      </c>
      <c r="H12">
        <v>1800</v>
      </c>
      <c r="I12">
        <v>713</v>
      </c>
      <c r="J12">
        <v>0</v>
      </c>
      <c r="K12">
        <v>2513</v>
      </c>
      <c r="L12">
        <v>160.30000000000001</v>
      </c>
      <c r="M12">
        <v>2673.3</v>
      </c>
      <c r="N12">
        <v>0</v>
      </c>
      <c r="O12">
        <v>0</v>
      </c>
      <c r="P12">
        <v>295.13</v>
      </c>
      <c r="Q12">
        <v>0</v>
      </c>
      <c r="R12">
        <v>0</v>
      </c>
      <c r="S12">
        <v>0</v>
      </c>
      <c r="T12">
        <v>295.13</v>
      </c>
      <c r="U12">
        <v>2378.17</v>
      </c>
      <c r="V12">
        <v>0</v>
      </c>
      <c r="W12">
        <v>237.82</v>
      </c>
      <c r="X12">
        <v>2378.17</v>
      </c>
      <c r="Y12">
        <v>24.74</v>
      </c>
      <c r="Z12">
        <v>0</v>
      </c>
      <c r="AA12">
        <v>2640.73</v>
      </c>
    </row>
  </sheetData>
  <mergeCells count="1">
    <mergeCell ref="G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D6" sqref="D6"/>
    </sheetView>
  </sheetViews>
  <sheetFormatPr baseColWidth="10" defaultRowHeight="15"/>
  <cols>
    <col min="1" max="1" width="12.42578125" customWidth="1"/>
    <col min="2" max="2" width="13.28515625" bestFit="1" customWidth="1"/>
    <col min="3" max="3" width="30.5703125" bestFit="1" customWidth="1"/>
    <col min="4" max="4" width="12.85546875" customWidth="1"/>
    <col min="5" max="5" width="14.140625" bestFit="1" customWidth="1"/>
    <col min="6" max="6" width="30.5703125" bestFit="1" customWidth="1"/>
    <col min="7" max="7" width="28.85546875" bestFit="1" customWidth="1"/>
    <col min="8" max="8" width="9" bestFit="1" customWidth="1"/>
  </cols>
  <sheetData>
    <row r="1" spans="1:9">
      <c r="A1" s="46" t="str">
        <f>+'C&amp;A'!B2</f>
        <v>07   INGENIERIA FISCAL LABORAL SC --- RALLY</v>
      </c>
      <c r="B1" s="46"/>
      <c r="C1" s="46"/>
      <c r="D1" s="46" t="str">
        <f>+SINDICATO!B2</f>
        <v>07 SINDICATO RALLY</v>
      </c>
      <c r="E1" s="46"/>
      <c r="F1" s="46"/>
    </row>
    <row r="2" spans="1:9">
      <c r="A2" s="45" t="str">
        <f>+'C&amp;A'!B4</f>
        <v>Periodo 18 al 18 Quincenal del 16/09/2016 al 30/09/2016</v>
      </c>
      <c r="B2" s="45"/>
      <c r="C2" s="45"/>
      <c r="D2" s="45" t="str">
        <f>+A2</f>
        <v>Periodo 18 al 18 Quincenal del 16/09/2016 al 30/09/2016</v>
      </c>
      <c r="E2" s="45"/>
      <c r="F2" s="45"/>
    </row>
    <row r="4" spans="1:9" s="48" customFormat="1">
      <c r="A4" s="47"/>
      <c r="B4" s="47"/>
      <c r="C4" s="47" t="s">
        <v>150</v>
      </c>
      <c r="D4" s="47"/>
      <c r="E4" s="47"/>
      <c r="F4" s="47" t="s">
        <v>151</v>
      </c>
    </row>
    <row r="5" spans="1:9">
      <c r="A5" s="45" t="s">
        <v>147</v>
      </c>
      <c r="B5" s="45" t="s">
        <v>148</v>
      </c>
      <c r="C5" s="45" t="s">
        <v>149</v>
      </c>
      <c r="D5" s="45" t="s">
        <v>147</v>
      </c>
      <c r="E5" s="45" t="s">
        <v>148</v>
      </c>
      <c r="F5" s="45" t="s">
        <v>149</v>
      </c>
      <c r="G5" s="48"/>
      <c r="H5" s="48"/>
    </row>
    <row r="6" spans="1:9">
      <c r="A6" s="45">
        <v>2858875766</v>
      </c>
      <c r="B6" s="57">
        <v>1237.2</v>
      </c>
      <c r="C6" s="45" t="s">
        <v>153</v>
      </c>
      <c r="D6" s="45">
        <v>2858875766</v>
      </c>
      <c r="E6" s="26">
        <v>3991.3630000000003</v>
      </c>
      <c r="F6" s="45" t="s">
        <v>153</v>
      </c>
      <c r="G6" s="106" t="s">
        <v>14</v>
      </c>
      <c r="H6" s="26">
        <v>3991.3630000000003</v>
      </c>
      <c r="I6" s="52"/>
    </row>
    <row r="7" spans="1:9">
      <c r="A7" s="45">
        <v>2898022925</v>
      </c>
      <c r="B7" s="57">
        <v>1237</v>
      </c>
      <c r="C7" s="45" t="s">
        <v>162</v>
      </c>
      <c r="D7" s="45">
        <v>2898022925</v>
      </c>
      <c r="E7" s="26">
        <v>2717.87</v>
      </c>
      <c r="F7" s="45" t="s">
        <v>160</v>
      </c>
      <c r="G7" s="106" t="s">
        <v>161</v>
      </c>
      <c r="H7" s="26">
        <v>2717.87</v>
      </c>
    </row>
    <row r="8" spans="1:9" ht="15.75">
      <c r="A8" s="45">
        <v>2890311405</v>
      </c>
      <c r="B8" s="57">
        <v>1237.2</v>
      </c>
      <c r="C8" s="37" t="s">
        <v>130</v>
      </c>
      <c r="D8" s="45">
        <v>2890311405</v>
      </c>
      <c r="E8" s="26">
        <v>1217.6699999999998</v>
      </c>
      <c r="F8" s="37" t="s">
        <v>130</v>
      </c>
      <c r="G8" s="106" t="s">
        <v>130</v>
      </c>
      <c r="H8" s="26">
        <v>1217.6699999999998</v>
      </c>
    </row>
    <row r="9" spans="1:9" ht="15.75" thickBot="1">
      <c r="A9" s="45"/>
      <c r="B9" s="49">
        <f>SUM(B6:B8)</f>
        <v>3711.3999999999996</v>
      </c>
      <c r="C9" s="45"/>
      <c r="D9" s="45"/>
      <c r="E9" s="50">
        <f>SUM(E6:E8)</f>
        <v>7926.9030000000002</v>
      </c>
      <c r="F9" s="45"/>
      <c r="G9" s="55" t="s">
        <v>163</v>
      </c>
      <c r="H9" s="26">
        <v>2467.67</v>
      </c>
    </row>
    <row r="11" spans="1:9">
      <c r="G11" s="2"/>
      <c r="H11" s="26"/>
    </row>
    <row r="12" spans="1:9">
      <c r="A12" s="107" t="s">
        <v>167</v>
      </c>
      <c r="B12" s="57">
        <v>1237.2</v>
      </c>
      <c r="C12" s="55" t="s">
        <v>163</v>
      </c>
      <c r="D12" s="107" t="s">
        <v>167</v>
      </c>
      <c r="E12" s="26">
        <v>2467.67</v>
      </c>
      <c r="F12" s="55" t="s">
        <v>163</v>
      </c>
    </row>
    <row r="13" spans="1:9" ht="15.75" thickBot="1">
      <c r="B13" s="49">
        <f>SUM(B12)</f>
        <v>1237.2</v>
      </c>
      <c r="E13" s="49">
        <f>SUM(E12)</f>
        <v>2467.67</v>
      </c>
      <c r="G13" s="55"/>
      <c r="H13" s="26"/>
    </row>
    <row r="14" spans="1:9">
      <c r="B14" s="57"/>
    </row>
    <row r="15" spans="1:9">
      <c r="A15" t="s">
        <v>165</v>
      </c>
      <c r="B15" s="57">
        <f>+B9</f>
        <v>3711.3999999999996</v>
      </c>
      <c r="D15" t="s">
        <v>165</v>
      </c>
      <c r="E15" s="57">
        <f>+E9</f>
        <v>7926.9030000000002</v>
      </c>
    </row>
    <row r="16" spans="1:9">
      <c r="A16" s="107" t="s">
        <v>167</v>
      </c>
      <c r="B16" s="52">
        <f>+B13</f>
        <v>1237.2</v>
      </c>
      <c r="D16" s="107" t="s">
        <v>167</v>
      </c>
      <c r="E16" s="52">
        <f>+E13</f>
        <v>2467.67</v>
      </c>
    </row>
    <row r="17" spans="2:5" ht="15.75" thickBot="1">
      <c r="B17" s="49">
        <f>SUM(B15:B16)</f>
        <v>4948.5999999999995</v>
      </c>
      <c r="E17" s="49">
        <f>SUM(E15:E16)</f>
        <v>10394.573</v>
      </c>
    </row>
    <row r="21" spans="2:5">
      <c r="B21" s="52">
        <f>+B17-'C&amp;A'!J19</f>
        <v>0</v>
      </c>
      <c r="E21" s="108">
        <f>+E17-SINDICATO!J19</f>
        <v>-355.81999999999971</v>
      </c>
    </row>
  </sheetData>
  <pageMargins left="0.7" right="0.7" top="0.75" bottom="0.75" header="0.3" footer="0.3"/>
  <pageSetup orientation="portrait" r:id="rId1"/>
  <colBreaks count="1" manualBreakCount="1">
    <brk id="3" max="19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E22"/>
  <sheetViews>
    <sheetView workbookViewId="0"/>
  </sheetViews>
  <sheetFormatPr baseColWidth="10" defaultRowHeight="15"/>
  <cols>
    <col min="1" max="1" width="32.42578125" bestFit="1" customWidth="1"/>
  </cols>
  <sheetData>
    <row r="1" spans="1:5">
      <c r="A1" s="114" t="s">
        <v>172</v>
      </c>
      <c r="B1" s="114"/>
      <c r="C1" s="115"/>
      <c r="D1" s="116"/>
      <c r="E1" s="116"/>
    </row>
    <row r="2" spans="1:5">
      <c r="A2" s="114" t="s">
        <v>173</v>
      </c>
      <c r="B2" s="114"/>
      <c r="C2" s="115"/>
      <c r="D2" s="116"/>
      <c r="E2" s="116"/>
    </row>
    <row r="3" spans="1:5">
      <c r="A3" s="114" t="s">
        <v>183</v>
      </c>
      <c r="B3" s="117" t="s">
        <v>170</v>
      </c>
      <c r="C3" s="115"/>
      <c r="D3" s="116"/>
      <c r="E3" s="116"/>
    </row>
    <row r="4" spans="1:5">
      <c r="A4" s="115"/>
      <c r="B4" s="115"/>
      <c r="C4" s="115"/>
      <c r="D4" s="116"/>
      <c r="E4" s="116"/>
    </row>
    <row r="5" spans="1:5">
      <c r="A5" s="115" t="s">
        <v>147</v>
      </c>
      <c r="B5" s="115" t="s">
        <v>174</v>
      </c>
      <c r="C5" s="115"/>
      <c r="D5" s="116"/>
      <c r="E5" s="116"/>
    </row>
    <row r="6" spans="1:5">
      <c r="A6" s="116" t="s">
        <v>175</v>
      </c>
      <c r="B6" s="118">
        <v>0</v>
      </c>
      <c r="C6" s="116"/>
      <c r="D6" s="116"/>
      <c r="E6" s="116"/>
    </row>
    <row r="7" spans="1:5">
      <c r="A7" s="116" t="s">
        <v>176</v>
      </c>
      <c r="B7" s="118">
        <v>0</v>
      </c>
      <c r="C7" s="116"/>
      <c r="D7" s="116"/>
      <c r="E7" s="116"/>
    </row>
    <row r="8" spans="1:5">
      <c r="A8" s="116" t="s">
        <v>177</v>
      </c>
      <c r="B8" s="118">
        <v>0</v>
      </c>
      <c r="C8" s="116"/>
      <c r="D8" s="116"/>
      <c r="E8" s="116"/>
    </row>
    <row r="9" spans="1:5">
      <c r="A9" s="116" t="s">
        <v>178</v>
      </c>
      <c r="B9" s="118">
        <v>10599.05</v>
      </c>
      <c r="C9" s="116"/>
      <c r="D9" s="116"/>
      <c r="E9" s="116"/>
    </row>
    <row r="10" spans="1:5">
      <c r="A10" s="116" t="s">
        <v>179</v>
      </c>
      <c r="B10" s="118">
        <v>4097.2700000000004</v>
      </c>
      <c r="C10" s="116"/>
      <c r="D10" s="116"/>
      <c r="E10" s="116"/>
    </row>
    <row r="11" spans="1:5">
      <c r="A11" s="116" t="s">
        <v>180</v>
      </c>
      <c r="B11" s="118">
        <v>2722.27</v>
      </c>
      <c r="C11" s="116"/>
      <c r="D11" s="116"/>
      <c r="E11" s="116"/>
    </row>
    <row r="12" spans="1:5">
      <c r="A12" s="116" t="s">
        <v>181</v>
      </c>
      <c r="B12" s="119">
        <v>0</v>
      </c>
      <c r="C12" s="116"/>
      <c r="D12" s="116"/>
      <c r="E12" s="116"/>
    </row>
    <row r="13" spans="1:5" ht="15.75" thickBot="1">
      <c r="A13" s="116" t="s">
        <v>182</v>
      </c>
      <c r="B13" s="120">
        <v>0</v>
      </c>
      <c r="C13" s="116"/>
      <c r="D13" s="116"/>
      <c r="E13" s="116"/>
    </row>
    <row r="14" spans="1:5">
      <c r="A14" s="116"/>
      <c r="B14" s="121">
        <f>SUM(B6:B13)</f>
        <v>17418.59</v>
      </c>
      <c r="C14" s="116"/>
      <c r="D14" s="116"/>
      <c r="E14" s="116"/>
    </row>
    <row r="15" spans="1:5" ht="15.75" thickBot="1">
      <c r="A15" s="116"/>
      <c r="B15" s="122">
        <f>B14*0.16</f>
        <v>2786.9744000000001</v>
      </c>
      <c r="C15" s="116"/>
      <c r="D15" s="116"/>
      <c r="E15" s="116"/>
    </row>
    <row r="16" spans="1:5" ht="15.75" thickTop="1">
      <c r="A16" s="116"/>
      <c r="B16" s="123">
        <f>+B14+B15</f>
        <v>20205.564399999999</v>
      </c>
      <c r="C16" s="116"/>
      <c r="D16" s="116"/>
      <c r="E16" s="116"/>
    </row>
    <row r="17" spans="1:5">
      <c r="A17" s="116"/>
      <c r="B17" s="118">
        <v>20205.560000000001</v>
      </c>
      <c r="C17" s="116"/>
      <c r="D17" s="116"/>
      <c r="E17" s="116"/>
    </row>
    <row r="18" spans="1:5">
      <c r="A18" s="116"/>
      <c r="B18" s="118">
        <f>B17-B16</f>
        <v>-4.3999999979860149E-3</v>
      </c>
      <c r="C18" s="116"/>
      <c r="D18" s="116"/>
      <c r="E18" s="116"/>
    </row>
    <row r="19" spans="1:5">
      <c r="A19" s="116"/>
      <c r="B19" s="118"/>
      <c r="C19" s="116"/>
      <c r="D19" s="116"/>
      <c r="E19" s="116"/>
    </row>
    <row r="20" spans="1:5">
      <c r="A20" s="116"/>
      <c r="B20" s="116"/>
      <c r="C20" s="116"/>
      <c r="D20" s="116"/>
      <c r="E20" s="116"/>
    </row>
    <row r="21" spans="1:5">
      <c r="A21" s="116"/>
      <c r="B21" s="116"/>
      <c r="C21" s="116"/>
      <c r="D21" s="116"/>
      <c r="E21" s="116"/>
    </row>
    <row r="22" spans="1:5">
      <c r="A22" s="116"/>
      <c r="B22" s="116"/>
      <c r="C22" s="116"/>
      <c r="D22" s="116"/>
      <c r="E22" s="1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FACTURA</vt:lpstr>
      <vt:lpstr>C&amp;A</vt:lpstr>
      <vt:lpstr>SINDICATO</vt:lpstr>
      <vt:lpstr>Hoja2</vt:lpstr>
      <vt:lpstr>Hoja1</vt:lpstr>
      <vt:lpstr>POLIZA</vt:lpstr>
      <vt:lpstr>'C&amp;A'!Área_de_impresión</vt:lpstr>
      <vt:lpstr>FACTURA!Área_de_impresión</vt:lpstr>
      <vt:lpstr>Hoja1!Área_de_impresión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usuario</cp:lastModifiedBy>
  <cp:lastPrinted>2016-09-29T20:46:31Z</cp:lastPrinted>
  <dcterms:created xsi:type="dcterms:W3CDTF">2016-01-16T18:26:05Z</dcterms:created>
  <dcterms:modified xsi:type="dcterms:W3CDTF">2016-10-17T18:49:37Z</dcterms:modified>
</cp:coreProperties>
</file>