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 activeTab="4"/>
  </bookViews>
  <sheets>
    <sheet name="FACTURA" sheetId="1" r:id="rId1"/>
    <sheet name="C&amp;A" sheetId="3" r:id="rId2"/>
    <sheet name="SINDICATO" sheetId="4" r:id="rId3"/>
    <sheet name="Hoja2" sheetId="2" r:id="rId4"/>
    <sheet name="POLIZA" sheetId="5" r:id="rId5"/>
  </sheets>
  <definedNames>
    <definedName name="_xlnm._FilterDatabase" localSheetId="0" hidden="1">FACTURA!$A$11:$AL$16</definedName>
  </definedNames>
  <calcPr calcId="124519"/>
</workbook>
</file>

<file path=xl/calcChain.xml><?xml version="1.0" encoding="utf-8"?>
<calcChain xmlns="http://schemas.openxmlformats.org/spreadsheetml/2006/main">
  <c r="B14" i="5"/>
  <c r="B15" s="1"/>
  <c r="H13" i="1"/>
  <c r="G13"/>
  <c r="H13" i="4"/>
  <c r="L11"/>
  <c r="L10"/>
  <c r="L9"/>
  <c r="B16" i="5" l="1"/>
  <c r="E14" i="1"/>
  <c r="E15"/>
  <c r="E16"/>
  <c r="E13"/>
  <c r="I14" i="4"/>
  <c r="I15"/>
  <c r="E20"/>
  <c r="F20"/>
  <c r="G20"/>
  <c r="E13"/>
  <c r="H14" i="1"/>
  <c r="H15"/>
  <c r="H16"/>
  <c r="H20"/>
  <c r="E20" l="1"/>
  <c r="C20"/>
  <c r="D14"/>
  <c r="F14" s="1"/>
  <c r="D15"/>
  <c r="F15" s="1"/>
  <c r="D16"/>
  <c r="F16" s="1"/>
  <c r="D13"/>
  <c r="F13" s="1"/>
  <c r="D20" i="3"/>
  <c r="E20"/>
  <c r="F20"/>
  <c r="G20"/>
  <c r="H20"/>
  <c r="I20"/>
  <c r="J20"/>
  <c r="C20"/>
  <c r="C15" i="4" l="1"/>
  <c r="D15" s="1"/>
  <c r="J15" s="1"/>
  <c r="G15" i="1"/>
  <c r="I15" s="1"/>
  <c r="H16" i="4"/>
  <c r="I16" s="1"/>
  <c r="G16" i="1"/>
  <c r="I16" s="1"/>
  <c r="C16" i="4"/>
  <c r="D16" s="1"/>
  <c r="C14"/>
  <c r="D14" s="1"/>
  <c r="J14" s="1"/>
  <c r="G14" i="1"/>
  <c r="I14" s="1"/>
  <c r="J14" s="1"/>
  <c r="K14" s="1"/>
  <c r="D20"/>
  <c r="F20"/>
  <c r="C13" i="4"/>
  <c r="J16"/>
  <c r="J16" i="1"/>
  <c r="K16" s="1"/>
  <c r="J15"/>
  <c r="K15" s="1"/>
  <c r="I13"/>
  <c r="I20" s="1"/>
  <c r="J13" l="1"/>
  <c r="G20"/>
  <c r="D13" i="4"/>
  <c r="C20"/>
  <c r="H20"/>
  <c r="I13"/>
  <c r="I20" s="1"/>
  <c r="J20" i="1"/>
  <c r="K13"/>
  <c r="K20" s="1"/>
  <c r="J13" i="4" l="1"/>
  <c r="D20"/>
  <c r="J20" l="1"/>
</calcChain>
</file>

<file path=xl/sharedStrings.xml><?xml version="1.0" encoding="utf-8"?>
<sst xmlns="http://schemas.openxmlformats.org/spreadsheetml/2006/main" count="266" uniqueCount="117">
  <si>
    <t>CONTPAQ i</t>
  </si>
  <si>
    <t xml:space="preserve">      NÓMINAS</t>
  </si>
  <si>
    <t>07 CONSULTORES &amp; ASESORES INTEGRALES SC</t>
  </si>
  <si>
    <t>Lista de Raya (forma tabular)</t>
  </si>
  <si>
    <t>Periodo 1 al 1 Quincenal del 01/01/2016 al 15/01/2016</t>
  </si>
  <si>
    <t>Reg Pat IMSS: 00000000000,E2375841103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</si>
  <si>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</si>
  <si>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</si>
  <si>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</si>
  <si>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</si>
  <si>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</si>
  <si>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</si>
  <si>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</si>
  <si>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</si>
  <si>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</si>
  <si>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</si>
  <si>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</si>
  <si>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</si>
  <si>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GP02</t>
  </si>
  <si>
    <t>Gaona Perez Luis Ricardo</t>
  </si>
  <si>
    <t>GV02</t>
  </si>
  <si>
    <t>Gomez Valencia Evelia</t>
  </si>
  <si>
    <t>RGJ01</t>
  </si>
  <si>
    <t>Rodriguez Garcia  Joaquin</t>
  </si>
  <si>
    <t>VM00</t>
  </si>
  <si>
    <t>Vargas Mendoza Maria De Los Angeles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</si>
  <si>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</si>
  <si>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</si>
  <si>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</si>
  <si>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</si>
  <si>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</si>
  <si>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</si>
  <si>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</si>
  <si>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</si>
  <si>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</si>
  <si>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</si>
  <si>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</si>
  <si>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</si>
  <si>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</si>
  <si>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</si>
  <si>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</si>
  <si>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</si>
  <si>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</si>
  <si>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</si>
  <si>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</si>
  <si>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</si>
  <si>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</si>
  <si>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</si>
  <si>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</si>
  <si>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</si>
  <si>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</si>
  <si>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</si>
  <si>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</si>
  <si>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</si>
  <si>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</si>
  <si>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</si>
  <si>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</si>
  <si>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</si>
  <si>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</si>
  <si>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</si>
  <si>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</si>
  <si>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</si>
  <si>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</si>
  <si>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</si>
  <si>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</si>
  <si>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</si>
  <si>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</si>
  <si>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</si>
  <si>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</si>
  <si>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</si>
  <si>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</si>
  <si>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</si>
  <si>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</si>
  <si>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</si>
  <si>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</si>
  <si>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</si>
  <si>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</si>
  <si>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</si>
  <si>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</si>
  <si>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</si>
  <si>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</si>
  <si>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</si>
  <si>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</si>
  <si>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</si>
  <si>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</si>
  <si>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</si>
  <si>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</si>
  <si>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</si>
  <si>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</si>
  <si>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</si>
  <si>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</si>
  <si>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IVA</t>
  </si>
  <si>
    <t>CLAUSULA 23</t>
  </si>
  <si>
    <t>SUBSIDIO ACREDITABLE</t>
  </si>
  <si>
    <t>COMISION</t>
  </si>
  <si>
    <t>2% S/N</t>
  </si>
  <si>
    <t xml:space="preserve">SUBTOTAL </t>
  </si>
  <si>
    <t xml:space="preserve">TOTAL FACTURA </t>
  </si>
  <si>
    <t>DESCUENTOS GRALES</t>
  </si>
  <si>
    <t>VSM</t>
  </si>
  <si>
    <t>RALLY CHAMPION</t>
  </si>
  <si>
    <t xml:space="preserve">DESGLOSE DE NOMINA </t>
  </si>
  <si>
    <t>CUENTA</t>
  </si>
  <si>
    <t>IMPORTE</t>
  </si>
  <si>
    <t>700-089</t>
  </si>
  <si>
    <t>701-089</t>
  </si>
  <si>
    <t>702-089</t>
  </si>
  <si>
    <t>703-089</t>
  </si>
  <si>
    <t>704-089</t>
  </si>
  <si>
    <t>705-001-089</t>
  </si>
  <si>
    <t>706-089</t>
  </si>
  <si>
    <t>683-001-001</t>
  </si>
  <si>
    <t>PERIODO 2DA QUIN FEBRERO</t>
  </si>
  <si>
    <t>16/02/2016 AL 29/02/2016</t>
  </si>
  <si>
    <t>ADM</t>
  </si>
  <si>
    <t>REFACCIONES</t>
  </si>
  <si>
    <t>SERV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</si>
</sst>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dd/mm/yy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3" fontId="17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165" fontId="0" fillId="0" borderId="0" xfId="0" applyNumberFormat="1"/>
    <xf numFmtId="43" fontId="0" fillId="0" borderId="0" xfId="1" applyFont="1"/>
    <xf numFmtId="43" fontId="2" fillId="0" borderId="0" xfId="1" applyFont="1"/>
    <xf numFmtId="43" fontId="12" fillId="0" borderId="0" xfId="1" applyFont="1"/>
    <xf numFmtId="43" fontId="2" fillId="0" borderId="0" xfId="1" applyFont="1" applyAlignment="1">
      <alignment horizontal="right"/>
    </xf>
    <xf numFmtId="43" fontId="13" fillId="0" borderId="0" xfId="1" applyFont="1"/>
    <xf numFmtId="43" fontId="1" fillId="0" borderId="0" xfId="1" applyFont="1"/>
    <xf numFmtId="43" fontId="2" fillId="0" borderId="0" xfId="1" applyFont="1" applyAlignment="1">
      <alignment horizontal="center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  <xf numFmtId="0" fontId="16" fillId="0" borderId="2" xfId="0" applyFont="1" applyBorder="1"/>
    <xf numFmtId="0" fontId="15" fillId="0" borderId="2" xfId="0" applyFont="1" applyBorder="1"/>
    <xf numFmtId="0" fontId="0" fillId="0" borderId="2" xfId="0" applyFont="1" applyBorder="1"/>
    <xf numFmtId="0" fontId="0" fillId="0" borderId="2" xfId="0" applyBorder="1"/>
    <xf numFmtId="14" fontId="16" fillId="0" borderId="2" xfId="0" applyNumberFormat="1" applyFont="1" applyBorder="1"/>
    <xf numFmtId="43" fontId="14" fillId="0" borderId="2" xfId="2" applyFont="1" applyBorder="1"/>
    <xf numFmtId="43" fontId="14" fillId="0" borderId="3" xfId="2" applyFont="1" applyBorder="1"/>
    <xf numFmtId="43" fontId="14" fillId="0" borderId="4" xfId="2" applyFont="1" applyBorder="1"/>
    <xf numFmtId="43" fontId="14" fillId="0" borderId="5" xfId="2" applyFont="1" applyBorder="1"/>
    <xf numFmtId="43" fontId="14" fillId="0" borderId="6" xfId="2" applyFont="1" applyBorder="1"/>
    <xf numFmtId="43" fontId="15" fillId="0" borderId="5" xfId="2" applyFont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3"/>
  <sheetViews>
    <sheetView workbookViewId="0">
      <pane xSplit="2" ySplit="12" topLeftCell="D13" activePane="bottomRight" state="frozen"/>
      <selection pane="topRight" activeCell="C1" sqref="C1"/>
      <selection pane="bottomLeft" activeCell="A13" sqref="A13"/>
      <selection pane="bottomRight" activeCell="I16" sqref="I16"/>
    </sheetView>
  </sheetViews>
  <sheetFormatPr baseColWidth="10" defaultRowHeight="11.25"/>
  <cols>
    <col min="1" max="1" width="12.28515625" style="3" customWidth="1"/>
    <col min="2" max="2" width="28.7109375" style="2" customWidth="1"/>
    <col min="3" max="3" width="13" style="2" bestFit="1" customWidth="1"/>
    <col min="4" max="5" width="13" style="2" customWidth="1"/>
    <col min="6" max="6" width="13.5703125" style="2" bestFit="1" customWidth="1"/>
    <col min="7" max="11" width="13" style="2" bestFit="1" customWidth="1"/>
    <col min="12" max="12" width="11.42578125" style="2" hidden="1" customWidth="1"/>
    <col min="13" max="13" width="24.5703125" style="2" hidden="1" customWidth="1"/>
    <col min="14" max="40" width="11.42578125" style="2" hidden="1" customWidth="1"/>
    <col min="41" max="41" width="11.42578125" style="2" customWidth="1"/>
    <col min="42" max="16384" width="11.42578125" style="2"/>
  </cols>
  <sheetData>
    <row r="1" spans="1:44" ht="18" customHeight="1">
      <c r="A1" s="4" t="s">
        <v>0</v>
      </c>
      <c r="B1" s="33" t="s">
        <v>28</v>
      </c>
      <c r="C1" s="34"/>
      <c r="D1" s="21"/>
      <c r="E1" s="21"/>
    </row>
    <row r="2" spans="1:44" ht="24.95" customHeight="1">
      <c r="A2" s="5" t="s">
        <v>1</v>
      </c>
      <c r="B2" s="18" t="s">
        <v>2</v>
      </c>
      <c r="C2" s="19"/>
      <c r="D2" s="19"/>
      <c r="E2" s="19"/>
    </row>
    <row r="3" spans="1:44" ht="15.75">
      <c r="B3" s="35" t="s">
        <v>3</v>
      </c>
      <c r="C3" s="34"/>
      <c r="D3" s="21"/>
      <c r="E3" s="21"/>
    </row>
    <row r="4" spans="1:44" ht="15">
      <c r="B4" s="20" t="s">
        <v>4</v>
      </c>
      <c r="C4" s="21"/>
      <c r="D4" s="21"/>
      <c r="E4" s="21"/>
    </row>
    <row r="5" spans="1:44">
      <c r="B5" s="7" t="s">
        <v>5</v>
      </c>
    </row>
    <row r="6" spans="1:44">
      <c r="B6" s="7" t="s">
        <v>6</v>
      </c>
    </row>
    <row r="8" spans="1:44" s="6" customFormat="1" ht="23.25" thickBot="1">
      <c r="A8" s="9" t="s">
        <v>7</v>
      </c>
      <c r="B8" s="10" t="s">
        <v>8</v>
      </c>
      <c r="C8" s="10" t="s">
        <v>9</v>
      </c>
      <c r="D8" s="10" t="s">
        <v>93</v>
      </c>
      <c r="E8" s="10" t="s">
        <v>98</v>
      </c>
      <c r="F8" s="11" t="s">
        <v>10</v>
      </c>
      <c r="G8" s="10" t="s">
        <v>94</v>
      </c>
      <c r="H8" s="10" t="s">
        <v>95</v>
      </c>
      <c r="I8" s="10" t="s">
        <v>96</v>
      </c>
      <c r="J8" s="10" t="s">
        <v>91</v>
      </c>
      <c r="K8" s="12" t="s">
        <v>97</v>
      </c>
    </row>
    <row r="9" spans="1:44" ht="12" thickTop="1"/>
    <row r="11" spans="1:44">
      <c r="A11" s="13" t="s">
        <v>17</v>
      </c>
    </row>
    <row r="12" spans="1:44" ht="15">
      <c r="L12" t="s">
        <v>56</v>
      </c>
      <c r="M12" t="s">
        <v>57</v>
      </c>
      <c r="N12" t="s">
        <v>58</v>
      </c>
      <c r="O12" t="s">
        <v>59</v>
      </c>
      <c r="P12" t="s">
        <v>60</v>
      </c>
      <c r="Q12" t="s">
        <v>61</v>
      </c>
      <c r="R12" t="s">
        <v>62</v>
      </c>
      <c r="S12" t="s">
        <v>63</v>
      </c>
      <c r="T12" t="s">
        <v>64</v>
      </c>
      <c r="U12" t="s">
        <v>65</v>
      </c>
      <c r="V12" t="s">
        <v>66</v>
      </c>
      <c r="W12" t="s">
        <v>67</v>
      </c>
      <c r="X12" t="s">
        <v>68</v>
      </c>
      <c r="Y12" t="s">
        <v>69</v>
      </c>
      <c r="Z12" t="s">
        <v>70</v>
      </c>
      <c r="AA12" t="s">
        <v>71</v>
      </c>
      <c r="AB12" t="s">
        <v>72</v>
      </c>
      <c r="AC12" t="s">
        <v>73</v>
      </c>
      <c r="AD12" t="s">
        <v>74</v>
      </c>
      <c r="AE12" t="s">
        <v>75</v>
      </c>
      <c r="AF12" t="s">
        <v>76</v>
      </c>
      <c r="AG12" t="s">
        <v>77</v>
      </c>
      <c r="AH12" t="s">
        <v>78</v>
      </c>
      <c r="AI12" t="s">
        <v>79</v>
      </c>
      <c r="AJ12" t="s">
        <v>80</v>
      </c>
      <c r="AK12" t="s">
        <v>81</v>
      </c>
      <c r="AL12" t="s">
        <v>82</v>
      </c>
    </row>
    <row r="13" spans="1:44" ht="15">
      <c r="A13" s="3" t="s">
        <v>18</v>
      </c>
      <c r="B13" s="2" t="s">
        <v>19</v>
      </c>
      <c r="C13" s="25">
        <v>4700</v>
      </c>
      <c r="D13" s="25">
        <f>+W13</f>
        <v>0</v>
      </c>
      <c r="E13" s="25">
        <f>-SINDICATO!E13</f>
        <v>-177.91</v>
      </c>
      <c r="F13" s="26">
        <f>SUM(C13:E13)</f>
        <v>4522.09</v>
      </c>
      <c r="G13" s="27">
        <f>IF(F13&lt;=4000,F13*0.1,0)</f>
        <v>0</v>
      </c>
      <c r="H13" s="26">
        <f>+'C&amp;A'!D13*0.02</f>
        <v>21.911999999999999</v>
      </c>
      <c r="I13" s="26">
        <f>+F13+G13+H13</f>
        <v>4544.0020000000004</v>
      </c>
      <c r="J13" s="27">
        <f>+I13*0.16</f>
        <v>727.04032000000007</v>
      </c>
      <c r="K13" s="26">
        <f>+I13+J13</f>
        <v>5271.0423200000005</v>
      </c>
      <c r="L13" t="s">
        <v>18</v>
      </c>
      <c r="M13" t="s">
        <v>83</v>
      </c>
      <c r="N13" t="s">
        <v>84</v>
      </c>
      <c r="O13">
        <v>1095.5999999999999</v>
      </c>
      <c r="P13">
        <v>141.63999999999999</v>
      </c>
      <c r="Q13">
        <v>0</v>
      </c>
      <c r="R13">
        <v>0</v>
      </c>
      <c r="S13">
        <v>4700</v>
      </c>
      <c r="T13">
        <v>0</v>
      </c>
      <c r="U13">
        <v>0</v>
      </c>
      <c r="V13">
        <v>4700</v>
      </c>
      <c r="W13">
        <v>0</v>
      </c>
      <c r="X13">
        <v>4700</v>
      </c>
      <c r="Y13">
        <v>0</v>
      </c>
      <c r="Z13">
        <v>0</v>
      </c>
      <c r="AA13">
        <v>223.04</v>
      </c>
      <c r="AB13">
        <v>0</v>
      </c>
      <c r="AC13">
        <v>0</v>
      </c>
      <c r="AD13">
        <v>0</v>
      </c>
      <c r="AE13">
        <v>223.04</v>
      </c>
      <c r="AF13">
        <v>4476.96</v>
      </c>
      <c r="AG13">
        <v>0</v>
      </c>
      <c r="AH13">
        <v>447.7</v>
      </c>
      <c r="AI13">
        <v>4476.96</v>
      </c>
      <c r="AJ13">
        <v>24.74</v>
      </c>
      <c r="AK13">
        <v>0</v>
      </c>
      <c r="AL13">
        <v>4949.3999999999996</v>
      </c>
      <c r="AP13" s="32" t="s">
        <v>114</v>
      </c>
      <c r="AQ13" s="32"/>
      <c r="AR13" s="32"/>
    </row>
    <row r="14" spans="1:44" ht="15">
      <c r="A14" s="3" t="s">
        <v>20</v>
      </c>
      <c r="B14" s="2" t="s">
        <v>21</v>
      </c>
      <c r="C14" s="25">
        <v>4000</v>
      </c>
      <c r="D14" s="25">
        <f t="shared" ref="D14:D16" si="0">+W14</f>
        <v>0</v>
      </c>
      <c r="E14" s="25">
        <f>-SINDICATO!E14</f>
        <v>0</v>
      </c>
      <c r="F14" s="26">
        <f t="shared" ref="F14:F16" si="1">SUM(C14:E14)</f>
        <v>4000</v>
      </c>
      <c r="G14" s="27">
        <f t="shared" ref="G14:G16" si="2">IF(F14&lt;=4000,F14*0.1,0)</f>
        <v>400</v>
      </c>
      <c r="H14" s="26">
        <f>+'C&amp;A'!D14*0.02</f>
        <v>21.911999999999999</v>
      </c>
      <c r="I14" s="26">
        <f t="shared" ref="I14:I16" si="3">+F14+G14+H14</f>
        <v>4421.9120000000003</v>
      </c>
      <c r="J14" s="27">
        <f t="shared" ref="J14:J16" si="4">+I14*0.16</f>
        <v>707.50592000000006</v>
      </c>
      <c r="K14" s="26">
        <f t="shared" ref="K14:K16" si="5">+I14+J14</f>
        <v>5129.4179199999999</v>
      </c>
      <c r="L14" t="s">
        <v>20</v>
      </c>
      <c r="M14" t="s">
        <v>85</v>
      </c>
      <c r="N14" t="s">
        <v>86</v>
      </c>
      <c r="O14">
        <v>1095.5999999999999</v>
      </c>
      <c r="P14">
        <v>141.63999999999999</v>
      </c>
      <c r="Q14">
        <v>0</v>
      </c>
      <c r="R14">
        <v>0</v>
      </c>
      <c r="S14">
        <v>4000</v>
      </c>
      <c r="T14">
        <v>0</v>
      </c>
      <c r="U14">
        <v>0</v>
      </c>
      <c r="V14">
        <v>4000</v>
      </c>
      <c r="W14">
        <v>0</v>
      </c>
      <c r="X14">
        <v>4000</v>
      </c>
      <c r="Y14">
        <v>0</v>
      </c>
      <c r="Z14">
        <v>0</v>
      </c>
      <c r="AA14">
        <v>0</v>
      </c>
      <c r="AB14">
        <v>0</v>
      </c>
      <c r="AC14" s="25">
        <v>1414.96</v>
      </c>
      <c r="AD14">
        <v>0</v>
      </c>
      <c r="AE14">
        <v>1414.96</v>
      </c>
      <c r="AF14">
        <v>2585.04</v>
      </c>
      <c r="AG14">
        <v>0</v>
      </c>
      <c r="AH14">
        <v>258.5</v>
      </c>
      <c r="AI14">
        <v>2585.04</v>
      </c>
      <c r="AJ14">
        <v>24.74</v>
      </c>
      <c r="AK14">
        <v>0</v>
      </c>
      <c r="AL14">
        <v>4283.24</v>
      </c>
      <c r="AP14" s="32" t="s">
        <v>114</v>
      </c>
      <c r="AQ14" s="32"/>
      <c r="AR14" s="32"/>
    </row>
    <row r="15" spans="1:44" ht="15">
      <c r="A15" s="3" t="s">
        <v>22</v>
      </c>
      <c r="B15" s="2" t="s">
        <v>23</v>
      </c>
      <c r="C15" s="25">
        <v>4000</v>
      </c>
      <c r="D15" s="25">
        <f t="shared" si="0"/>
        <v>0</v>
      </c>
      <c r="E15" s="25">
        <f>-SINDICATO!E15</f>
        <v>0</v>
      </c>
      <c r="F15" s="26">
        <f t="shared" si="1"/>
        <v>4000</v>
      </c>
      <c r="G15" s="27">
        <f t="shared" si="2"/>
        <v>400</v>
      </c>
      <c r="H15" s="26">
        <f>+'C&amp;A'!D15*0.02</f>
        <v>21.911999999999999</v>
      </c>
      <c r="I15" s="26">
        <f t="shared" si="3"/>
        <v>4421.9120000000003</v>
      </c>
      <c r="J15" s="27">
        <f t="shared" si="4"/>
        <v>707.50592000000006</v>
      </c>
      <c r="K15" s="26">
        <f t="shared" si="5"/>
        <v>5129.4179199999999</v>
      </c>
      <c r="L15" t="s">
        <v>22</v>
      </c>
      <c r="M15" t="s">
        <v>87</v>
      </c>
      <c r="N15" t="s">
        <v>88</v>
      </c>
      <c r="O15">
        <v>1095.5999999999999</v>
      </c>
      <c r="P15">
        <v>141.63999999999999</v>
      </c>
      <c r="Q15">
        <v>0</v>
      </c>
      <c r="R15">
        <v>0</v>
      </c>
      <c r="S15">
        <v>4000</v>
      </c>
      <c r="T15">
        <v>9538.76</v>
      </c>
      <c r="U15">
        <v>0</v>
      </c>
      <c r="V15">
        <v>13538.76</v>
      </c>
      <c r="W15">
        <v>0</v>
      </c>
      <c r="X15">
        <v>13538.76</v>
      </c>
      <c r="Y15">
        <v>0</v>
      </c>
      <c r="Z15">
        <v>0</v>
      </c>
      <c r="AA15">
        <v>45.13</v>
      </c>
      <c r="AB15">
        <v>0</v>
      </c>
      <c r="AC15">
        <v>0</v>
      </c>
      <c r="AD15">
        <v>0</v>
      </c>
      <c r="AE15">
        <v>45.13</v>
      </c>
      <c r="AF15">
        <v>13493.63</v>
      </c>
      <c r="AG15">
        <v>1349.36</v>
      </c>
      <c r="AH15">
        <v>0</v>
      </c>
      <c r="AI15">
        <v>12144.27</v>
      </c>
      <c r="AJ15">
        <v>24.74</v>
      </c>
      <c r="AK15">
        <v>0</v>
      </c>
      <c r="AL15">
        <v>13518.37</v>
      </c>
      <c r="AP15" s="32" t="s">
        <v>115</v>
      </c>
      <c r="AQ15" s="32"/>
      <c r="AR15" s="32"/>
    </row>
    <row r="16" spans="1:44" ht="15">
      <c r="A16" s="3" t="s">
        <v>24</v>
      </c>
      <c r="B16" s="2" t="s">
        <v>25</v>
      </c>
      <c r="C16" s="25">
        <v>1800</v>
      </c>
      <c r="D16" s="25">
        <f t="shared" si="0"/>
        <v>160.30000000000001</v>
      </c>
      <c r="E16" s="25">
        <f>-SINDICATO!E16</f>
        <v>-250</v>
      </c>
      <c r="F16" s="26">
        <f t="shared" si="1"/>
        <v>1710.3</v>
      </c>
      <c r="G16" s="27">
        <f t="shared" si="2"/>
        <v>171.03</v>
      </c>
      <c r="H16" s="26">
        <f>+'C&amp;A'!D16*0.02</f>
        <v>21.911999999999999</v>
      </c>
      <c r="I16" s="26">
        <f t="shared" si="3"/>
        <v>1903.242</v>
      </c>
      <c r="J16" s="27">
        <f t="shared" si="4"/>
        <v>304.51871999999997</v>
      </c>
      <c r="K16" s="26">
        <f t="shared" si="5"/>
        <v>2207.7607199999998</v>
      </c>
      <c r="L16" t="s">
        <v>24</v>
      </c>
      <c r="M16" t="s">
        <v>89</v>
      </c>
      <c r="N16" t="s">
        <v>90</v>
      </c>
      <c r="O16">
        <v>1095.5999999999999</v>
      </c>
      <c r="P16">
        <v>141.63999999999999</v>
      </c>
      <c r="Q16">
        <v>0</v>
      </c>
      <c r="R16">
        <v>0</v>
      </c>
      <c r="S16">
        <v>1800</v>
      </c>
      <c r="T16">
        <v>713</v>
      </c>
      <c r="U16">
        <v>0</v>
      </c>
      <c r="V16">
        <v>2513</v>
      </c>
      <c r="W16">
        <v>160.30000000000001</v>
      </c>
      <c r="X16">
        <v>2673.3</v>
      </c>
      <c r="Y16">
        <v>0</v>
      </c>
      <c r="Z16">
        <v>0</v>
      </c>
      <c r="AA16">
        <v>295.13</v>
      </c>
      <c r="AB16">
        <v>0</v>
      </c>
      <c r="AC16">
        <v>0</v>
      </c>
      <c r="AD16">
        <v>0</v>
      </c>
      <c r="AE16">
        <v>295.13</v>
      </c>
      <c r="AF16">
        <v>2378.17</v>
      </c>
      <c r="AG16">
        <v>0</v>
      </c>
      <c r="AH16">
        <v>237.82</v>
      </c>
      <c r="AI16">
        <v>2378.17</v>
      </c>
      <c r="AJ16">
        <v>24.74</v>
      </c>
      <c r="AK16">
        <v>0</v>
      </c>
      <c r="AL16">
        <v>2640.73</v>
      </c>
      <c r="AP16" s="32" t="s">
        <v>116</v>
      </c>
      <c r="AQ16" s="32"/>
      <c r="AR16" s="32"/>
    </row>
    <row r="17" spans="1:38" ht="15">
      <c r="C17" s="26"/>
      <c r="D17" s="26"/>
      <c r="E17" s="26"/>
      <c r="F17" s="26"/>
      <c r="G17" s="26"/>
      <c r="H17" s="26"/>
      <c r="I17" s="26"/>
      <c r="J17" s="26"/>
      <c r="K17" s="26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>
      <c r="C18" s="26"/>
      <c r="D18" s="26"/>
      <c r="E18" s="26"/>
      <c r="F18" s="26"/>
      <c r="G18" s="26"/>
      <c r="H18" s="26"/>
      <c r="I18" s="26"/>
      <c r="J18" s="26"/>
      <c r="K18" s="26"/>
    </row>
    <row r="19" spans="1:38" s="8" customFormat="1">
      <c r="A19" s="16"/>
      <c r="C19" s="28" t="s">
        <v>26</v>
      </c>
      <c r="D19" s="28" t="s">
        <v>26</v>
      </c>
      <c r="E19" s="28" t="s">
        <v>26</v>
      </c>
      <c r="F19" s="28" t="s">
        <v>26</v>
      </c>
      <c r="G19" s="28" t="s">
        <v>26</v>
      </c>
      <c r="H19" s="28" t="s">
        <v>26</v>
      </c>
      <c r="I19" s="28" t="s">
        <v>26</v>
      </c>
      <c r="J19" s="28" t="s">
        <v>26</v>
      </c>
      <c r="K19" s="28" t="s">
        <v>26</v>
      </c>
    </row>
    <row r="20" spans="1:38" s="1" customFormat="1" ht="15">
      <c r="A20" s="22" t="s">
        <v>27</v>
      </c>
      <c r="B20" s="1" t="s">
        <v>28</v>
      </c>
      <c r="C20" s="29">
        <f>SUM(C13:C19)</f>
        <v>14500</v>
      </c>
      <c r="D20" s="29">
        <f t="shared" ref="D20:K20" si="6">SUM(D13:D19)</f>
        <v>160.30000000000001</v>
      </c>
      <c r="E20" s="29">
        <f t="shared" si="6"/>
        <v>-427.90999999999997</v>
      </c>
      <c r="F20" s="29">
        <f t="shared" si="6"/>
        <v>14232.39</v>
      </c>
      <c r="G20" s="29">
        <f t="shared" si="6"/>
        <v>971.03</v>
      </c>
      <c r="H20" s="29">
        <f t="shared" si="6"/>
        <v>87.647999999999996</v>
      </c>
      <c r="I20" s="29">
        <f t="shared" si="6"/>
        <v>15291.068000000001</v>
      </c>
      <c r="J20" s="29">
        <f t="shared" si="6"/>
        <v>2446.5708800000002</v>
      </c>
      <c r="K20" s="29">
        <f t="shared" si="6"/>
        <v>17737.638879999999</v>
      </c>
    </row>
    <row r="22" spans="1:38">
      <c r="C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  <c r="K22" s="2" t="s">
        <v>28</v>
      </c>
    </row>
    <row r="23" spans="1:38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  <c r="K23" s="17"/>
    </row>
  </sheetData>
  <autoFilter ref="A11:AL16"/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C13" sqref="C13:J14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0" ht="18" customHeight="1">
      <c r="A1" s="4" t="s">
        <v>0</v>
      </c>
      <c r="B1" s="33" t="s">
        <v>28</v>
      </c>
      <c r="C1" s="34"/>
    </row>
    <row r="2" spans="1:10" ht="24.95" customHeight="1">
      <c r="A2" s="5" t="s">
        <v>1</v>
      </c>
      <c r="B2" s="18" t="s">
        <v>2</v>
      </c>
      <c r="C2" s="19"/>
    </row>
    <row r="3" spans="1:10" ht="15.75">
      <c r="B3" s="35" t="s">
        <v>3</v>
      </c>
      <c r="C3" s="34"/>
    </row>
    <row r="4" spans="1:10" ht="15">
      <c r="B4" s="20" t="s">
        <v>4</v>
      </c>
      <c r="C4" s="21"/>
    </row>
    <row r="5" spans="1:10">
      <c r="B5" s="7" t="s">
        <v>5</v>
      </c>
    </row>
    <row r="6" spans="1:10">
      <c r="B6" s="7" t="s">
        <v>6</v>
      </c>
    </row>
    <row r="8" spans="1:10" s="6" customFormat="1" ht="23.25" thickBot="1">
      <c r="A8" s="9" t="s">
        <v>7</v>
      </c>
      <c r="B8" s="10" t="s">
        <v>8</v>
      </c>
      <c r="C8" s="10" t="s">
        <v>9</v>
      </c>
      <c r="D8" s="11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1" t="s">
        <v>15</v>
      </c>
      <c r="J8" s="12" t="s">
        <v>16</v>
      </c>
    </row>
    <row r="9" spans="1:10" ht="12" thickTop="1"/>
    <row r="11" spans="1:10">
      <c r="A11" s="13" t="s">
        <v>17</v>
      </c>
    </row>
    <row r="13" spans="1:10">
      <c r="A13" s="3" t="s">
        <v>18</v>
      </c>
      <c r="B13" s="2" t="s">
        <v>19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</row>
    <row r="14" spans="1:10">
      <c r="A14" s="3" t="s">
        <v>20</v>
      </c>
      <c r="B14" s="2" t="s">
        <v>21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</row>
    <row r="15" spans="1:10">
      <c r="A15" s="3" t="s">
        <v>22</v>
      </c>
      <c r="B15" s="2" t="s">
        <v>23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</row>
    <row r="16" spans="1:10">
      <c r="A16" s="3" t="s">
        <v>24</v>
      </c>
      <c r="B16" s="2" t="s">
        <v>25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</row>
    <row r="19" spans="1:10" s="8" customFormat="1">
      <c r="A19" s="16"/>
      <c r="C19" s="8" t="s">
        <v>26</v>
      </c>
      <c r="D19" s="8" t="s">
        <v>26</v>
      </c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</row>
    <row r="20" spans="1:10" s="1" customFormat="1" ht="15">
      <c r="A20" s="22" t="s">
        <v>27</v>
      </c>
      <c r="B20" s="1" t="s">
        <v>28</v>
      </c>
      <c r="C20" s="23">
        <f>SUM(C13:C19)</f>
        <v>4382.3999999999996</v>
      </c>
      <c r="D20" s="23">
        <f t="shared" ref="D20:J20" si="0">SUM(D13:D19)</f>
        <v>4382.3999999999996</v>
      </c>
      <c r="E20" s="23">
        <f t="shared" si="0"/>
        <v>-566.36</v>
      </c>
      <c r="F20" s="23">
        <f t="shared" si="0"/>
        <v>0</v>
      </c>
      <c r="G20" s="23">
        <f t="shared" si="0"/>
        <v>0</v>
      </c>
      <c r="H20" s="23">
        <f t="shared" si="0"/>
        <v>-0.04</v>
      </c>
      <c r="I20" s="23">
        <f t="shared" si="0"/>
        <v>-566.4</v>
      </c>
      <c r="J20" s="23">
        <f t="shared" si="0"/>
        <v>4948.8</v>
      </c>
    </row>
    <row r="22" spans="1:10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0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H13" sqref="H13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3" ht="18" customHeight="1">
      <c r="A1" s="4" t="s">
        <v>0</v>
      </c>
      <c r="B1" s="33" t="s">
        <v>28</v>
      </c>
      <c r="C1" s="34"/>
    </row>
    <row r="2" spans="1:13" ht="24.95" customHeight="1">
      <c r="A2" s="5" t="s">
        <v>1</v>
      </c>
      <c r="B2" s="18" t="s">
        <v>2</v>
      </c>
      <c r="C2" s="19"/>
    </row>
    <row r="3" spans="1:13" ht="15.75">
      <c r="B3" s="35" t="s">
        <v>3</v>
      </c>
      <c r="C3" s="34"/>
    </row>
    <row r="4" spans="1:13" ht="15">
      <c r="B4" s="20" t="s">
        <v>4</v>
      </c>
      <c r="C4" s="21"/>
    </row>
    <row r="5" spans="1:13">
      <c r="B5" s="7" t="s">
        <v>5</v>
      </c>
    </row>
    <row r="6" spans="1:13">
      <c r="B6" s="7" t="s">
        <v>6</v>
      </c>
    </row>
    <row r="8" spans="1:13" s="6" customFormat="1" ht="23.25" thickBot="1">
      <c r="A8" s="9" t="s">
        <v>7</v>
      </c>
      <c r="B8" s="10" t="s">
        <v>8</v>
      </c>
      <c r="C8" s="10" t="s">
        <v>92</v>
      </c>
      <c r="D8" s="11" t="s">
        <v>10</v>
      </c>
      <c r="E8" s="10" t="s">
        <v>71</v>
      </c>
      <c r="F8" s="10" t="s">
        <v>72</v>
      </c>
      <c r="G8" s="10" t="s">
        <v>73</v>
      </c>
      <c r="H8" s="10" t="s">
        <v>94</v>
      </c>
      <c r="I8" s="11" t="s">
        <v>15</v>
      </c>
      <c r="J8" s="12" t="s">
        <v>16</v>
      </c>
      <c r="L8" s="31">
        <v>39.823999999999998</v>
      </c>
      <c r="M8" s="6" t="s">
        <v>99</v>
      </c>
    </row>
    <row r="9" spans="1:13" ht="12" thickTop="1">
      <c r="L9" s="26">
        <f>+L8*73.04*2</f>
        <v>5817.48992</v>
      </c>
    </row>
    <row r="10" spans="1:13">
      <c r="L10" s="26">
        <f>+L9+15</f>
        <v>5832.48992</v>
      </c>
    </row>
    <row r="11" spans="1:13">
      <c r="A11" s="13" t="s">
        <v>17</v>
      </c>
      <c r="L11" s="26">
        <f>+L10/4</f>
        <v>1458.12248</v>
      </c>
    </row>
    <row r="12" spans="1:13">
      <c r="L12" s="26"/>
    </row>
    <row r="13" spans="1:13">
      <c r="A13" s="3" t="s">
        <v>18</v>
      </c>
      <c r="B13" s="2" t="s">
        <v>19</v>
      </c>
      <c r="C13" s="26">
        <f>+FACTURA!F13-'C&amp;A'!J13-FACTURA!E13</f>
        <v>3462.8</v>
      </c>
      <c r="D13" s="26">
        <f>+C13</f>
        <v>3462.8</v>
      </c>
      <c r="E13" s="27">
        <f>223.04-45.13</f>
        <v>177.91</v>
      </c>
      <c r="F13" s="26">
        <v>0</v>
      </c>
      <c r="G13" s="26">
        <v>0</v>
      </c>
      <c r="H13" s="27">
        <f>+IF(FACTURA!F13&gt;=4000,FACTURA!F13*0.1,0)</f>
        <v>452.20900000000006</v>
      </c>
      <c r="I13" s="26">
        <f>+E13+F13+G13+H13</f>
        <v>630.11900000000003</v>
      </c>
      <c r="J13" s="26">
        <f>+D13-I13</f>
        <v>2832.681</v>
      </c>
      <c r="K13" s="26"/>
    </row>
    <row r="14" spans="1:13">
      <c r="A14" s="3" t="s">
        <v>20</v>
      </c>
      <c r="B14" s="2" t="s">
        <v>21</v>
      </c>
      <c r="C14" s="26">
        <f>+FACTURA!F14-'C&amp;A'!J14-FACTURA!E14</f>
        <v>2762.8</v>
      </c>
      <c r="D14" s="26">
        <f t="shared" ref="D14:D16" si="0">+C14</f>
        <v>2762.8</v>
      </c>
      <c r="E14" s="27">
        <v>0</v>
      </c>
      <c r="F14" s="26">
        <v>0</v>
      </c>
      <c r="G14" s="26">
        <v>1458.12</v>
      </c>
      <c r="H14" s="27">
        <v>0</v>
      </c>
      <c r="I14" s="26">
        <f t="shared" ref="I14:I16" si="1">+E14+F14+G14+H14</f>
        <v>1458.12</v>
      </c>
      <c r="J14" s="26">
        <f t="shared" ref="J14:J16" si="2">+D14-I14</f>
        <v>1304.6800000000003</v>
      </c>
      <c r="K14" s="26"/>
    </row>
    <row r="15" spans="1:13">
      <c r="A15" s="3" t="s">
        <v>22</v>
      </c>
      <c r="B15" s="2" t="s">
        <v>23</v>
      </c>
      <c r="C15" s="26">
        <f>+FACTURA!F15-'C&amp;A'!J15-FACTURA!E15</f>
        <v>2762.8</v>
      </c>
      <c r="D15" s="26">
        <f t="shared" si="0"/>
        <v>2762.8</v>
      </c>
      <c r="E15" s="27">
        <v>0</v>
      </c>
      <c r="F15" s="26">
        <v>0</v>
      </c>
      <c r="G15" s="26">
        <v>0</v>
      </c>
      <c r="H15" s="27">
        <v>0</v>
      </c>
      <c r="I15" s="26">
        <f t="shared" si="1"/>
        <v>0</v>
      </c>
      <c r="J15" s="26">
        <f t="shared" si="2"/>
        <v>2762.8</v>
      </c>
      <c r="K15" s="26"/>
    </row>
    <row r="16" spans="1:13">
      <c r="A16" s="3" t="s">
        <v>24</v>
      </c>
      <c r="B16" s="2" t="s">
        <v>25</v>
      </c>
      <c r="C16" s="26">
        <f>+FACTURA!F16-'C&amp;A'!J16-FACTURA!E16</f>
        <v>723.09999999999991</v>
      </c>
      <c r="D16" s="26">
        <f t="shared" si="0"/>
        <v>723.09999999999991</v>
      </c>
      <c r="E16" s="27">
        <v>250</v>
      </c>
      <c r="F16" s="26">
        <v>0</v>
      </c>
      <c r="G16" s="26">
        <v>0</v>
      </c>
      <c r="H16" s="27">
        <f>+IF(FACTURA!F16&gt;=4000,FACTURA!F16*0.1,0)</f>
        <v>0</v>
      </c>
      <c r="I16" s="26">
        <f t="shared" si="1"/>
        <v>250</v>
      </c>
      <c r="J16" s="26">
        <f t="shared" si="2"/>
        <v>473.09999999999991</v>
      </c>
      <c r="K16" s="26"/>
    </row>
    <row r="17" spans="1:11"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C18" s="26"/>
      <c r="D18" s="26"/>
      <c r="E18" s="26"/>
      <c r="F18" s="26"/>
      <c r="G18" s="26"/>
      <c r="H18" s="26"/>
      <c r="I18" s="26"/>
      <c r="J18" s="26"/>
      <c r="K18" s="26"/>
    </row>
    <row r="19" spans="1:11" s="8" customFormat="1">
      <c r="A19" s="16"/>
      <c r="C19" s="28" t="s">
        <v>26</v>
      </c>
      <c r="D19" s="28" t="s">
        <v>26</v>
      </c>
      <c r="E19" s="28" t="s">
        <v>26</v>
      </c>
      <c r="F19" s="28" t="s">
        <v>26</v>
      </c>
      <c r="G19" s="28" t="s">
        <v>26</v>
      </c>
      <c r="H19" s="28" t="s">
        <v>26</v>
      </c>
      <c r="I19" s="28" t="s">
        <v>26</v>
      </c>
      <c r="J19" s="28" t="s">
        <v>26</v>
      </c>
      <c r="K19" s="28"/>
    </row>
    <row r="20" spans="1:11" s="1" customFormat="1" ht="15">
      <c r="A20" s="22" t="s">
        <v>27</v>
      </c>
      <c r="B20" s="1" t="s">
        <v>28</v>
      </c>
      <c r="C20" s="29">
        <f>SUM(C13:C19)</f>
        <v>9711.5000000000018</v>
      </c>
      <c r="D20" s="29">
        <f t="shared" ref="D20:J20" si="3">SUM(D13:D19)</f>
        <v>9711.5000000000018</v>
      </c>
      <c r="E20" s="29">
        <f t="shared" si="3"/>
        <v>427.90999999999997</v>
      </c>
      <c r="F20" s="29">
        <f t="shared" si="3"/>
        <v>0</v>
      </c>
      <c r="G20" s="29">
        <f t="shared" si="3"/>
        <v>1458.12</v>
      </c>
      <c r="H20" s="29">
        <f t="shared" si="3"/>
        <v>452.20900000000006</v>
      </c>
      <c r="I20" s="29">
        <f t="shared" si="3"/>
        <v>2338.239</v>
      </c>
      <c r="J20" s="29">
        <f t="shared" si="3"/>
        <v>7373.2610000000004</v>
      </c>
      <c r="K20" s="30"/>
    </row>
    <row r="21" spans="1:11"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1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"/>
  <sheetViews>
    <sheetView topLeftCell="M1" workbookViewId="0">
      <selection activeCell="N23" sqref="N23"/>
    </sheetView>
  </sheetViews>
  <sheetFormatPr baseColWidth="10" defaultRowHeight="15"/>
  <cols>
    <col min="2" max="2" width="24.5703125" bestFit="1" customWidth="1"/>
  </cols>
  <sheetData>
    <row r="1" spans="1:27">
      <c r="A1" t="s">
        <v>29</v>
      </c>
      <c r="Z1" s="24">
        <v>42383</v>
      </c>
      <c r="AA1" t="s">
        <v>30</v>
      </c>
    </row>
    <row r="2" spans="1:27">
      <c r="Z2" t="s">
        <v>31</v>
      </c>
      <c r="AA2" t="s">
        <v>32</v>
      </c>
    </row>
    <row r="3" spans="1:27">
      <c r="G3" s="36" t="s">
        <v>33</v>
      </c>
      <c r="H3" s="36"/>
      <c r="I3" s="36"/>
      <c r="J3" s="36"/>
      <c r="K3" s="36"/>
      <c r="L3" s="36"/>
      <c r="M3" s="36"/>
    </row>
    <row r="4" spans="1:27">
      <c r="G4" t="s">
        <v>34</v>
      </c>
      <c r="H4" t="s">
        <v>35</v>
      </c>
      <c r="I4" t="s">
        <v>36</v>
      </c>
      <c r="J4" t="s">
        <v>37</v>
      </c>
    </row>
    <row r="5" spans="1:27">
      <c r="H5" s="24">
        <v>42370</v>
      </c>
      <c r="I5" t="s">
        <v>38</v>
      </c>
    </row>
    <row r="7" spans="1:27">
      <c r="D7" t="s">
        <v>39</v>
      </c>
      <c r="H7" t="s">
        <v>40</v>
      </c>
      <c r="M7" t="s">
        <v>41</v>
      </c>
      <c r="N7" t="s">
        <v>42</v>
      </c>
      <c r="O7" t="s">
        <v>43</v>
      </c>
      <c r="P7" t="s">
        <v>44</v>
      </c>
      <c r="Q7" t="s">
        <v>45</v>
      </c>
      <c r="R7" t="s">
        <v>46</v>
      </c>
      <c r="S7" t="s">
        <v>47</v>
      </c>
      <c r="T7" t="s">
        <v>48</v>
      </c>
      <c r="U7" t="s">
        <v>49</v>
      </c>
      <c r="V7" t="s">
        <v>50</v>
      </c>
      <c r="W7" t="s">
        <v>51</v>
      </c>
      <c r="X7" t="s">
        <v>52</v>
      </c>
      <c r="Y7" t="s">
        <v>53</v>
      </c>
      <c r="Z7" t="s">
        <v>54</v>
      </c>
      <c r="AA7" t="s">
        <v>55</v>
      </c>
    </row>
    <row r="8" spans="1:27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70</v>
      </c>
      <c r="P8" t="s">
        <v>71</v>
      </c>
      <c r="Q8" t="s">
        <v>72</v>
      </c>
      <c r="R8" t="s">
        <v>73</v>
      </c>
      <c r="S8" t="s">
        <v>74</v>
      </c>
      <c r="T8" t="s">
        <v>75</v>
      </c>
      <c r="U8" t="s">
        <v>76</v>
      </c>
      <c r="V8" t="s">
        <v>77</v>
      </c>
      <c r="W8" t="s">
        <v>78</v>
      </c>
      <c r="X8" t="s">
        <v>79</v>
      </c>
      <c r="Y8" t="s">
        <v>80</v>
      </c>
      <c r="Z8" t="s">
        <v>81</v>
      </c>
      <c r="AA8" t="s">
        <v>82</v>
      </c>
    </row>
    <row r="9" spans="1:27">
      <c r="A9" t="s">
        <v>18</v>
      </c>
      <c r="B9" t="s">
        <v>83</v>
      </c>
      <c r="C9" t="s">
        <v>84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>
      <c r="A10" t="s">
        <v>20</v>
      </c>
      <c r="B10" t="s">
        <v>85</v>
      </c>
      <c r="C10" t="s">
        <v>86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>
      <c r="A11" t="s">
        <v>22</v>
      </c>
      <c r="B11" t="s">
        <v>87</v>
      </c>
      <c r="C11" t="s">
        <v>88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>
      <c r="A12" t="s">
        <v>24</v>
      </c>
      <c r="B12" t="s">
        <v>89</v>
      </c>
      <c r="C12" t="s">
        <v>90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sortState ref="A10:AA33">
    <sortCondition ref="B10:B33"/>
  </sortState>
  <mergeCells count="1">
    <mergeCell ref="G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B21" sqref="B21"/>
    </sheetView>
  </sheetViews>
  <sheetFormatPr baseColWidth="10" defaultRowHeight="15"/>
  <cols>
    <col min="1" max="1" width="27" customWidth="1"/>
  </cols>
  <sheetData>
    <row r="1" spans="1:6">
      <c r="A1" s="37" t="s">
        <v>100</v>
      </c>
      <c r="B1" s="37"/>
      <c r="C1" s="38"/>
      <c r="D1" s="39"/>
      <c r="E1" s="39"/>
      <c r="F1" s="40"/>
    </row>
    <row r="2" spans="1:6">
      <c r="A2" s="37" t="s">
        <v>101</v>
      </c>
      <c r="B2" s="37"/>
      <c r="C2" s="38"/>
      <c r="D2" s="39"/>
      <c r="E2" s="39"/>
      <c r="F2" s="40"/>
    </row>
    <row r="3" spans="1:6">
      <c r="A3" s="37" t="s">
        <v>112</v>
      </c>
      <c r="B3" s="41" t="s">
        <v>113</v>
      </c>
      <c r="C3" s="38"/>
      <c r="D3" s="39"/>
      <c r="E3" s="39"/>
      <c r="F3" s="40"/>
    </row>
    <row r="4" spans="1:6">
      <c r="A4" s="38"/>
      <c r="B4" s="38"/>
      <c r="C4" s="38"/>
      <c r="D4" s="39"/>
      <c r="E4" s="39"/>
      <c r="F4" s="40"/>
    </row>
    <row r="5" spans="1:6">
      <c r="A5" s="38" t="s">
        <v>102</v>
      </c>
      <c r="B5" s="38" t="s">
        <v>103</v>
      </c>
      <c r="C5" s="38"/>
      <c r="D5" s="39"/>
      <c r="E5" s="39"/>
      <c r="F5" s="40"/>
    </row>
    <row r="6" spans="1:6">
      <c r="A6" s="39" t="s">
        <v>104</v>
      </c>
      <c r="B6" s="42"/>
      <c r="C6" s="39"/>
      <c r="D6" s="39"/>
      <c r="E6" s="39"/>
      <c r="F6" s="40"/>
    </row>
    <row r="7" spans="1:6">
      <c r="A7" s="39" t="s">
        <v>105</v>
      </c>
      <c r="B7" s="42"/>
      <c r="C7" s="39"/>
      <c r="D7" s="39"/>
      <c r="E7" s="39"/>
      <c r="F7" s="40"/>
    </row>
    <row r="8" spans="1:6">
      <c r="A8" s="39" t="s">
        <v>106</v>
      </c>
      <c r="B8" s="42"/>
      <c r="C8" s="39"/>
      <c r="D8" s="39"/>
      <c r="E8" s="39"/>
      <c r="F8" s="40"/>
    </row>
    <row r="9" spans="1:6">
      <c r="A9" s="39" t="s">
        <v>107</v>
      </c>
      <c r="B9" s="42">
        <v>8965.91</v>
      </c>
      <c r="C9" s="39"/>
      <c r="D9" s="39"/>
      <c r="E9" s="39"/>
      <c r="F9" s="40"/>
    </row>
    <row r="10" spans="1:6">
      <c r="A10" s="39" t="s">
        <v>108</v>
      </c>
      <c r="B10" s="42">
        <v>4421.9120000000003</v>
      </c>
      <c r="C10" s="39"/>
      <c r="D10" s="39"/>
      <c r="E10" s="39"/>
      <c r="F10" s="40"/>
    </row>
    <row r="11" spans="1:6">
      <c r="A11" s="39" t="s">
        <v>109</v>
      </c>
      <c r="B11" s="42">
        <v>1903.242</v>
      </c>
      <c r="C11" s="39"/>
      <c r="D11" s="39"/>
      <c r="E11" s="39"/>
      <c r="F11" s="40"/>
    </row>
    <row r="12" spans="1:6">
      <c r="A12" s="39" t="s">
        <v>110</v>
      </c>
      <c r="B12" s="43"/>
      <c r="C12" s="39"/>
      <c r="D12" s="39"/>
      <c r="E12" s="39"/>
      <c r="F12" s="40"/>
    </row>
    <row r="13" spans="1:6" ht="15.75" thickBot="1">
      <c r="A13" s="39" t="s">
        <v>111</v>
      </c>
      <c r="B13" s="44"/>
      <c r="C13" s="39"/>
      <c r="D13" s="39"/>
      <c r="E13" s="39"/>
      <c r="F13" s="40"/>
    </row>
    <row r="14" spans="1:6">
      <c r="A14" s="39"/>
      <c r="B14" s="45">
        <f>SUM(B6:B13)</f>
        <v>15291.064</v>
      </c>
      <c r="C14" s="39"/>
      <c r="D14" s="39"/>
      <c r="E14" s="39"/>
      <c r="F14" s="40"/>
    </row>
    <row r="15" spans="1:6" ht="15.75" thickBot="1">
      <c r="A15" s="39"/>
      <c r="B15" s="46">
        <f>B14*0.16</f>
        <v>2446.57024</v>
      </c>
      <c r="C15" s="39"/>
      <c r="D15" s="39"/>
      <c r="E15" s="39"/>
      <c r="F15" s="40"/>
    </row>
    <row r="16" spans="1:6" ht="15.75" thickTop="1">
      <c r="A16" s="39"/>
      <c r="B16" s="47">
        <f>+B14+B15</f>
        <v>17737.634239999999</v>
      </c>
      <c r="C16" s="39"/>
      <c r="D16" s="39"/>
      <c r="E16" s="39"/>
      <c r="F16" s="40"/>
    </row>
    <row r="17" spans="1:6">
      <c r="A17" s="39"/>
      <c r="B17" s="42"/>
      <c r="C17" s="39"/>
      <c r="D17" s="39"/>
      <c r="E17" s="39"/>
      <c r="F17" s="40"/>
    </row>
    <row r="18" spans="1:6">
      <c r="A18" s="39"/>
      <c r="B18" s="42"/>
      <c r="C18" s="39"/>
      <c r="D18" s="39"/>
      <c r="E18" s="39"/>
      <c r="F18" s="40"/>
    </row>
    <row r="19" spans="1:6">
      <c r="A19" s="39"/>
      <c r="B19" s="42"/>
      <c r="C19" s="39"/>
      <c r="D19" s="39"/>
      <c r="E19" s="39"/>
      <c r="F19" s="40"/>
    </row>
    <row r="20" spans="1:6">
      <c r="A20" s="39"/>
      <c r="B20" s="39"/>
      <c r="C20" s="39"/>
      <c r="D20" s="39"/>
      <c r="E20" s="39"/>
      <c r="F20" s="40"/>
    </row>
    <row r="21" spans="1:6">
      <c r="A21" s="39"/>
      <c r="B21" s="39"/>
      <c r="C21" s="39"/>
      <c r="D21" s="39"/>
      <c r="E21" s="39"/>
      <c r="F21" s="40"/>
    </row>
    <row r="22" spans="1:6">
      <c r="A22" s="39"/>
      <c r="B22" s="39"/>
      <c r="C22" s="39"/>
      <c r="D22" s="39"/>
      <c r="E22" s="39"/>
      <c r="F22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</vt:lpstr>
      <vt:lpstr>C&amp;A</vt:lpstr>
      <vt:lpstr>SINDICATO</vt:lpstr>
      <vt:lpstr>Hoja2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2016-01-16T19:00:24Z</cp:lastPrinted>
  <dcterms:created xsi:type="dcterms:W3CDTF">2016-01-16T18:26:05Z</dcterms:created>
  <dcterms:modified xsi:type="dcterms:W3CDTF">2016-05-13T17:08:24Z</dcterms:modified>
</cp:coreProperties>
</file>