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Hoja3" sheetId="27" r:id="rId3"/>
    <sheet name="Tabulador" sheetId="18" r:id="rId4"/>
    <sheet name="hora operarios" sheetId="14" r:id="rId5"/>
    <sheet name="Hoja1" sheetId="23" r:id="rId6"/>
    <sheet name="Hoja2" sheetId="25" r:id="rId7"/>
  </sheets>
  <definedNames>
    <definedName name="_xlnm._FilterDatabase" localSheetId="4" hidden="1">'hora operarios'!#REF!</definedName>
    <definedName name="_xlnm.Print_Area" localSheetId="5">Hoja1!$A$1:$S$38</definedName>
    <definedName name="_xlnm.Print_Area" localSheetId="2">Hoja3!$A$1:$V$40</definedName>
    <definedName name="_xlnm.Print_Area" localSheetId="4">'hora operarios'!#REF!</definedName>
    <definedName name="_xlnm.Print_Area" localSheetId="1">Operador!$A$1:$T$39</definedName>
  </definedNames>
  <calcPr calcId="152511"/>
</workbook>
</file>

<file path=xl/calcChain.xml><?xml version="1.0" encoding="utf-8"?>
<calcChain xmlns="http://schemas.openxmlformats.org/spreadsheetml/2006/main">
  <c r="X19" i="27" l="1"/>
  <c r="U6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S17" i="23"/>
  <c r="E17" i="23"/>
  <c r="A100" i="20"/>
  <c r="G100" i="20"/>
  <c r="F100" i="20" s="1"/>
  <c r="M100" i="20" s="1"/>
  <c r="A99" i="20"/>
  <c r="G99" i="20"/>
  <c r="F99" i="20" s="1"/>
  <c r="A98" i="20"/>
  <c r="A97" i="20"/>
  <c r="G97" i="20"/>
  <c r="F97" i="20" s="1"/>
  <c r="A96" i="20"/>
  <c r="G96" i="20"/>
  <c r="F96" i="20" s="1"/>
  <c r="Q96" i="20" s="1"/>
  <c r="A95" i="20"/>
  <c r="G95" i="20"/>
  <c r="F95" i="20" s="1"/>
  <c r="A94" i="20"/>
  <c r="G94" i="20"/>
  <c r="F94" i="20" s="1"/>
  <c r="M94" i="20" s="1"/>
  <c r="A93" i="20"/>
  <c r="A92" i="20"/>
  <c r="G92" i="20"/>
  <c r="F92" i="20" s="1"/>
  <c r="M92" i="20" s="1"/>
  <c r="A91" i="20"/>
  <c r="G91" i="20"/>
  <c r="F91" i="20" s="1"/>
  <c r="A90" i="20"/>
  <c r="D90" i="20"/>
  <c r="A89" i="20"/>
  <c r="G89" i="20"/>
  <c r="F89" i="20" s="1"/>
  <c r="A88" i="20"/>
  <c r="G88" i="20"/>
  <c r="F88" i="20" s="1"/>
  <c r="A87" i="20"/>
  <c r="G87" i="20"/>
  <c r="F87" i="20" s="1"/>
  <c r="Q87" i="20" s="1"/>
  <c r="A86" i="20"/>
  <c r="A85" i="20"/>
  <c r="G85" i="20"/>
  <c r="F85" i="20" s="1"/>
  <c r="Q85" i="20" s="1"/>
  <c r="A84" i="20"/>
  <c r="G84" i="20"/>
  <c r="F84" i="20" s="1"/>
  <c r="A83" i="20"/>
  <c r="A82" i="20"/>
  <c r="G82" i="20"/>
  <c r="F82" i="20" s="1"/>
  <c r="M82" i="20" s="1"/>
  <c r="A81" i="20"/>
  <c r="A80" i="20"/>
  <c r="G80" i="20"/>
  <c r="F80" i="20" s="1"/>
  <c r="Q80" i="20" s="1"/>
  <c r="A79" i="20"/>
  <c r="G79" i="20"/>
  <c r="F79" i="20" s="1"/>
  <c r="A78" i="20"/>
  <c r="G78" i="20"/>
  <c r="F78" i="20"/>
  <c r="A77" i="20"/>
  <c r="G77" i="20"/>
  <c r="F77" i="20" s="1"/>
  <c r="M77" i="20" s="1"/>
  <c r="A76" i="20"/>
  <c r="G76" i="20"/>
  <c r="F76" i="20" s="1"/>
  <c r="A75" i="20"/>
  <c r="G75" i="20"/>
  <c r="F75" i="20" s="1"/>
  <c r="A74" i="20"/>
  <c r="A73" i="20"/>
  <c r="G73" i="20"/>
  <c r="F73" i="20"/>
  <c r="Q73" i="20" s="1"/>
  <c r="A72" i="20"/>
  <c r="G72" i="20"/>
  <c r="F72" i="20" s="1"/>
  <c r="A71" i="20"/>
  <c r="A70" i="20"/>
  <c r="G70" i="20"/>
  <c r="F70" i="20" s="1"/>
  <c r="A69" i="20"/>
  <c r="B69" i="20"/>
  <c r="A68" i="20"/>
  <c r="G68" i="20"/>
  <c r="F68" i="20" s="1"/>
  <c r="M68" i="20" s="1"/>
  <c r="A67" i="20"/>
  <c r="G67" i="20"/>
  <c r="F67" i="20" s="1"/>
  <c r="A66" i="20"/>
  <c r="E66" i="20"/>
  <c r="A65" i="20"/>
  <c r="G65" i="20"/>
  <c r="F65" i="20" s="1"/>
  <c r="A64" i="20"/>
  <c r="C64" i="20"/>
  <c r="A63" i="20"/>
  <c r="A62" i="20"/>
  <c r="A61" i="20"/>
  <c r="A60" i="20"/>
  <c r="A59" i="20"/>
  <c r="G59" i="20"/>
  <c r="F59" i="20"/>
  <c r="A58" i="20"/>
  <c r="B58" i="20"/>
  <c r="A57" i="20"/>
  <c r="G57" i="20"/>
  <c r="F57" i="20" s="1"/>
  <c r="A56" i="20"/>
  <c r="A55" i="20"/>
  <c r="G55" i="20"/>
  <c r="F55" i="20"/>
  <c r="Q55" i="20"/>
  <c r="A54" i="20"/>
  <c r="G54" i="20"/>
  <c r="F54" i="20"/>
  <c r="Q54" i="20" s="1"/>
  <c r="M54" i="20"/>
  <c r="D54" i="20"/>
  <c r="A53" i="20"/>
  <c r="G53" i="20"/>
  <c r="F53" i="20" s="1"/>
  <c r="M53" i="20" s="1"/>
  <c r="A52" i="20"/>
  <c r="A51" i="20"/>
  <c r="G51" i="20"/>
  <c r="F51" i="20" s="1"/>
  <c r="M51" i="20" s="1"/>
  <c r="A50" i="20"/>
  <c r="G50" i="20"/>
  <c r="F50" i="20" s="1"/>
  <c r="A49" i="20"/>
  <c r="G49" i="20"/>
  <c r="F49" i="20"/>
  <c r="A48" i="20"/>
  <c r="A47" i="20"/>
  <c r="A46" i="20"/>
  <c r="G46" i="20"/>
  <c r="F46" i="20" s="1"/>
  <c r="A45" i="20"/>
  <c r="E45" i="20"/>
  <c r="A44" i="20"/>
  <c r="G44" i="20"/>
  <c r="F44" i="20" s="1"/>
  <c r="A43" i="20"/>
  <c r="G43" i="20"/>
  <c r="F43" i="20" s="1"/>
  <c r="M43" i="20" s="1"/>
  <c r="A42" i="20"/>
  <c r="A41" i="20"/>
  <c r="G41" i="20"/>
  <c r="F41" i="20" s="1"/>
  <c r="A40" i="20"/>
  <c r="A39" i="20"/>
  <c r="G39" i="20"/>
  <c r="F39" i="20" s="1"/>
  <c r="A38" i="20"/>
  <c r="D38" i="20"/>
  <c r="A37" i="20"/>
  <c r="G37" i="20"/>
  <c r="F37" i="20" s="1"/>
  <c r="Q37" i="20" s="1"/>
  <c r="A36" i="20"/>
  <c r="B36" i="20"/>
  <c r="A35" i="20"/>
  <c r="A34" i="20"/>
  <c r="A33" i="20"/>
  <c r="D33" i="20" s="1"/>
  <c r="A32" i="20"/>
  <c r="B32" i="20" s="1"/>
  <c r="A31" i="20"/>
  <c r="A30" i="20"/>
  <c r="E30" i="20"/>
  <c r="G30" i="20"/>
  <c r="F30" i="20" s="1"/>
  <c r="M30" i="20" s="1"/>
  <c r="A29" i="20"/>
  <c r="G29" i="20" s="1"/>
  <c r="F29" i="20" s="1"/>
  <c r="A28" i="20"/>
  <c r="A27" i="20"/>
  <c r="E27" i="20" s="1"/>
  <c r="A26" i="20"/>
  <c r="B26" i="20" s="1"/>
  <c r="A25" i="20"/>
  <c r="D25" i="20" s="1"/>
  <c r="A24" i="20"/>
  <c r="A23" i="20"/>
  <c r="E23" i="20" s="1"/>
  <c r="A22" i="20"/>
  <c r="A21" i="20"/>
  <c r="D21" i="20" s="1"/>
  <c r="A20" i="20"/>
  <c r="A19" i="20"/>
  <c r="A18" i="20"/>
  <c r="A17" i="20"/>
  <c r="A16" i="20"/>
  <c r="D16" i="20"/>
  <c r="A15" i="20"/>
  <c r="A14" i="20"/>
  <c r="G14" i="20" s="1"/>
  <c r="F14" i="20" s="1"/>
  <c r="A13" i="20"/>
  <c r="A12" i="20"/>
  <c r="A11" i="20"/>
  <c r="A10" i="20"/>
  <c r="A9" i="20"/>
  <c r="A8" i="20"/>
  <c r="D8" i="20" s="1"/>
  <c r="A7" i="20"/>
  <c r="A6" i="20"/>
  <c r="D6" i="20" s="1"/>
  <c r="A5" i="20"/>
  <c r="A4" i="20"/>
  <c r="A3" i="20"/>
  <c r="B100" i="20"/>
  <c r="B96" i="20"/>
  <c r="B92" i="20"/>
  <c r="O92" i="20" s="1"/>
  <c r="B89" i="20"/>
  <c r="B88" i="20"/>
  <c r="B85" i="20"/>
  <c r="B84" i="20"/>
  <c r="B76" i="20"/>
  <c r="B73" i="20"/>
  <c r="B72" i="20"/>
  <c r="B70" i="20"/>
  <c r="B68" i="20"/>
  <c r="O68" i="20" s="1"/>
  <c r="B66" i="20"/>
  <c r="B64" i="20"/>
  <c r="B54" i="20"/>
  <c r="B50" i="20"/>
  <c r="B49" i="20"/>
  <c r="B46" i="20"/>
  <c r="B41" i="20"/>
  <c r="O41" i="20" s="1"/>
  <c r="B39" i="20"/>
  <c r="B38" i="20"/>
  <c r="B37" i="20"/>
  <c r="B30" i="20"/>
  <c r="E100" i="20"/>
  <c r="E99" i="20"/>
  <c r="E96" i="20"/>
  <c r="O96" i="20" s="1"/>
  <c r="E95" i="20"/>
  <c r="E91" i="20"/>
  <c r="E89" i="20"/>
  <c r="E88" i="20"/>
  <c r="E87" i="20"/>
  <c r="O87" i="20" s="1"/>
  <c r="E84" i="20"/>
  <c r="E78" i="20"/>
  <c r="E76" i="20"/>
  <c r="O76" i="20" s="1"/>
  <c r="E73" i="20"/>
  <c r="E72" i="20"/>
  <c r="E70" i="20"/>
  <c r="E68" i="20"/>
  <c r="E67" i="20"/>
  <c r="E61" i="20"/>
  <c r="E58" i="20"/>
  <c r="E57" i="20"/>
  <c r="E55" i="20"/>
  <c r="E54" i="20"/>
  <c r="O54" i="20" s="1"/>
  <c r="E53" i="20"/>
  <c r="E52" i="20"/>
  <c r="P52" i="20" s="1"/>
  <c r="E50" i="20"/>
  <c r="E49" i="20"/>
  <c r="O49" i="20" s="1"/>
  <c r="E46" i="20"/>
  <c r="E44" i="20"/>
  <c r="E43" i="20"/>
  <c r="E42" i="20"/>
  <c r="E41" i="20"/>
  <c r="E39" i="20"/>
  <c r="E38" i="20"/>
  <c r="O38" i="20" s="1"/>
  <c r="E37" i="20"/>
  <c r="O37" i="20" s="1"/>
  <c r="E36" i="20"/>
  <c r="E35" i="20"/>
  <c r="O35" i="20" s="1"/>
  <c r="D100" i="20"/>
  <c r="D99" i="20"/>
  <c r="D96" i="20"/>
  <c r="D95" i="20"/>
  <c r="D92" i="20"/>
  <c r="D91" i="20"/>
  <c r="D89" i="20"/>
  <c r="D88" i="20"/>
  <c r="D87" i="20"/>
  <c r="D85" i="20"/>
  <c r="D84" i="20"/>
  <c r="D77" i="20"/>
  <c r="D76" i="20"/>
  <c r="D73" i="20"/>
  <c r="D72" i="20"/>
  <c r="D68" i="20"/>
  <c r="D65" i="20"/>
  <c r="D63" i="20"/>
  <c r="D57" i="20"/>
  <c r="D56" i="20"/>
  <c r="D55" i="20"/>
  <c r="D49" i="20"/>
  <c r="D45" i="20"/>
  <c r="D44" i="20"/>
  <c r="D43" i="20"/>
  <c r="D41" i="20"/>
  <c r="D40" i="20"/>
  <c r="D39" i="20"/>
  <c r="D37" i="20"/>
  <c r="D36" i="20"/>
  <c r="D35" i="20"/>
  <c r="C100" i="20"/>
  <c r="C96" i="20"/>
  <c r="C90" i="20"/>
  <c r="C89" i="20"/>
  <c r="C88" i="20"/>
  <c r="C85" i="20"/>
  <c r="C84" i="20"/>
  <c r="C82" i="20"/>
  <c r="C78" i="20"/>
  <c r="C76" i="20"/>
  <c r="C73" i="20"/>
  <c r="C72" i="20"/>
  <c r="C70" i="20"/>
  <c r="C69" i="20"/>
  <c r="C68" i="20"/>
  <c r="C66" i="20"/>
  <c r="C65" i="20"/>
  <c r="C58" i="20"/>
  <c r="C57" i="20"/>
  <c r="C54" i="20"/>
  <c r="C52" i="20"/>
  <c r="C50" i="20"/>
  <c r="C49" i="20"/>
  <c r="C48" i="20"/>
  <c r="C46" i="20"/>
  <c r="C44" i="20"/>
  <c r="C41" i="20"/>
  <c r="C38" i="20"/>
  <c r="C37" i="20"/>
  <c r="C36" i="20"/>
  <c r="C43" i="20"/>
  <c r="B43" i="20"/>
  <c r="C51" i="20"/>
  <c r="C55" i="20"/>
  <c r="B55" i="20"/>
  <c r="C59" i="20"/>
  <c r="C63" i="20"/>
  <c r="B67" i="20"/>
  <c r="B71" i="20"/>
  <c r="B75" i="20"/>
  <c r="B83" i="20"/>
  <c r="C87" i="20"/>
  <c r="C91" i="20"/>
  <c r="B91" i="20"/>
  <c r="C95" i="20"/>
  <c r="B95" i="20"/>
  <c r="C99" i="20"/>
  <c r="B99" i="20"/>
  <c r="C30" i="20"/>
  <c r="C39" i="20"/>
  <c r="B44" i="20"/>
  <c r="B60" i="20"/>
  <c r="D66" i="20"/>
  <c r="D82" i="20"/>
  <c r="G56" i="20"/>
  <c r="F56" i="20" s="1"/>
  <c r="G86" i="20"/>
  <c r="F86" i="20"/>
  <c r="Q86" i="20" s="1"/>
  <c r="G90" i="20"/>
  <c r="F90" i="20" s="1"/>
  <c r="Q90" i="20" s="1"/>
  <c r="D42" i="20"/>
  <c r="D50" i="20"/>
  <c r="D58" i="20"/>
  <c r="D70" i="20"/>
  <c r="G38" i="20"/>
  <c r="F38" i="20" s="1"/>
  <c r="B48" i="20"/>
  <c r="C75" i="20"/>
  <c r="C67" i="20"/>
  <c r="C53" i="20"/>
  <c r="C77" i="20"/>
  <c r="C97" i="20"/>
  <c r="D53" i="20"/>
  <c r="D59" i="20"/>
  <c r="D67" i="20"/>
  <c r="D79" i="20"/>
  <c r="E77" i="20"/>
  <c r="E82" i="20"/>
  <c r="E92" i="20"/>
  <c r="E97" i="20"/>
  <c r="B45" i="20"/>
  <c r="O45" i="20" s="1"/>
  <c r="B53" i="20"/>
  <c r="B94" i="20"/>
  <c r="D46" i="20"/>
  <c r="D78" i="20"/>
  <c r="B79" i="20"/>
  <c r="C92" i="20"/>
  <c r="D75" i="20"/>
  <c r="E51" i="20"/>
  <c r="E65" i="20"/>
  <c r="E94" i="20"/>
  <c r="O94" i="20" s="1"/>
  <c r="B65" i="20"/>
  <c r="O65" i="20" s="1"/>
  <c r="B82" i="20"/>
  <c r="D94" i="20"/>
  <c r="B87" i="20"/>
  <c r="C79" i="20"/>
  <c r="B59" i="20"/>
  <c r="O59" i="20" s="1"/>
  <c r="B51" i="20"/>
  <c r="C40" i="20"/>
  <c r="C45" i="20"/>
  <c r="C94" i="20"/>
  <c r="D51" i="20"/>
  <c r="D97" i="20"/>
  <c r="E40" i="20"/>
  <c r="E47" i="20"/>
  <c r="E59" i="20"/>
  <c r="E75" i="20"/>
  <c r="E79" i="20"/>
  <c r="O79" i="20" s="1"/>
  <c r="B57" i="20"/>
  <c r="O57" i="20" s="1"/>
  <c r="B77" i="20"/>
  <c r="B97" i="20"/>
  <c r="G62" i="20"/>
  <c r="F62" i="20"/>
  <c r="M62" i="20" s="1"/>
  <c r="B62" i="20"/>
  <c r="C62" i="20"/>
  <c r="D62" i="20"/>
  <c r="E62" i="20"/>
  <c r="G63" i="20"/>
  <c r="F63" i="20" s="1"/>
  <c r="B63" i="20"/>
  <c r="E63" i="20"/>
  <c r="O63" i="20" s="1"/>
  <c r="D80" i="20"/>
  <c r="G83" i="20"/>
  <c r="F83" i="20" s="1"/>
  <c r="M83" i="20" s="1"/>
  <c r="E83" i="20"/>
  <c r="D83" i="20"/>
  <c r="C83" i="20"/>
  <c r="G98" i="20"/>
  <c r="F98" i="20" s="1"/>
  <c r="E98" i="20"/>
  <c r="D98" i="20"/>
  <c r="B98" i="20"/>
  <c r="C98" i="20"/>
  <c r="G64" i="20"/>
  <c r="F64" i="20" s="1"/>
  <c r="Q64" i="20" s="1"/>
  <c r="E64" i="20"/>
  <c r="O64" i="20" s="1"/>
  <c r="D64" i="20"/>
  <c r="G81" i="20"/>
  <c r="F81" i="20" s="1"/>
  <c r="M81" i="20" s="1"/>
  <c r="D81" i="20"/>
  <c r="B81" i="20"/>
  <c r="E81" i="20"/>
  <c r="P81" i="20" s="1"/>
  <c r="C81" i="20"/>
  <c r="D86" i="20"/>
  <c r="E86" i="20"/>
  <c r="B86" i="20"/>
  <c r="C86" i="20"/>
  <c r="B42" i="20"/>
  <c r="G48" i="20"/>
  <c r="F48" i="20" s="1"/>
  <c r="E48" i="20"/>
  <c r="D48" i="20"/>
  <c r="G61" i="20"/>
  <c r="F61" i="20" s="1"/>
  <c r="D61" i="20"/>
  <c r="B61" i="20"/>
  <c r="C61" i="20"/>
  <c r="G69" i="20"/>
  <c r="F69" i="20"/>
  <c r="M69" i="20" s="1"/>
  <c r="E69" i="20"/>
  <c r="O69" i="20" s="1"/>
  <c r="D69" i="20"/>
  <c r="G93" i="20"/>
  <c r="F93" i="20"/>
  <c r="D93" i="20"/>
  <c r="B93" i="20"/>
  <c r="E93" i="20"/>
  <c r="C93" i="20"/>
  <c r="G36" i="20"/>
  <c r="F36" i="20" s="1"/>
  <c r="C42" i="20"/>
  <c r="G42" i="20"/>
  <c r="F42" i="20"/>
  <c r="Q42" i="20" s="1"/>
  <c r="G60" i="20"/>
  <c r="F60" i="20" s="1"/>
  <c r="D60" i="20"/>
  <c r="C60" i="20"/>
  <c r="E60" i="20"/>
  <c r="G71" i="20"/>
  <c r="F71" i="20" s="1"/>
  <c r="E71" i="20"/>
  <c r="C71" i="20"/>
  <c r="D71" i="20"/>
  <c r="C35" i="20"/>
  <c r="G35" i="20"/>
  <c r="F35" i="20" s="1"/>
  <c r="B35" i="20"/>
  <c r="B40" i="20"/>
  <c r="G40" i="20"/>
  <c r="F40" i="20" s="1"/>
  <c r="G47" i="20"/>
  <c r="F47" i="20" s="1"/>
  <c r="B47" i="20"/>
  <c r="D47" i="20"/>
  <c r="C47" i="20"/>
  <c r="G52" i="20"/>
  <c r="F52" i="20" s="1"/>
  <c r="M52" i="20" s="1"/>
  <c r="B52" i="20"/>
  <c r="D52" i="20"/>
  <c r="B56" i="20"/>
  <c r="C56" i="20"/>
  <c r="E56" i="20"/>
  <c r="D74" i="20"/>
  <c r="B74" i="20"/>
  <c r="O74" i="20" s="1"/>
  <c r="C74" i="20"/>
  <c r="G74" i="20"/>
  <c r="F74" i="20" s="1"/>
  <c r="E74" i="20"/>
  <c r="E80" i="20"/>
  <c r="B78" i="20"/>
  <c r="D30" i="20"/>
  <c r="G45" i="20"/>
  <c r="F45" i="20" s="1"/>
  <c r="M45" i="20" s="1"/>
  <c r="G58" i="20"/>
  <c r="F58" i="20" s="1"/>
  <c r="G66" i="20"/>
  <c r="F66" i="20" s="1"/>
  <c r="M66" i="20" s="1"/>
  <c r="Q66" i="20"/>
  <c r="C80" i="20"/>
  <c r="B80" i="20"/>
  <c r="E85" i="20"/>
  <c r="E90" i="20"/>
  <c r="B90" i="20"/>
  <c r="O90" i="20" s="1"/>
  <c r="G33" i="20"/>
  <c r="F33" i="20" s="1"/>
  <c r="G34" i="20"/>
  <c r="F34" i="20" s="1"/>
  <c r="G16" i="20"/>
  <c r="F16" i="20" s="1"/>
  <c r="G28" i="20"/>
  <c r="F28" i="20" s="1"/>
  <c r="C28" i="20"/>
  <c r="E3" i="20"/>
  <c r="E21" i="20"/>
  <c r="E33" i="20"/>
  <c r="G25" i="20"/>
  <c r="F25" i="20" s="1"/>
  <c r="D15" i="20"/>
  <c r="H15" i="20" s="1"/>
  <c r="B28" i="20"/>
  <c r="D34" i="20"/>
  <c r="B34" i="20"/>
  <c r="O34" i="20" s="1"/>
  <c r="C34" i="20"/>
  <c r="E34" i="20"/>
  <c r="B3" i="20"/>
  <c r="C29" i="20"/>
  <c r="E12" i="20"/>
  <c r="B12" i="20"/>
  <c r="C18" i="20"/>
  <c r="C25" i="20"/>
  <c r="E28" i="20"/>
  <c r="D28" i="20"/>
  <c r="M86" i="20"/>
  <c r="M55" i="20"/>
  <c r="P55" i="20" s="1"/>
  <c r="E16" i="20"/>
  <c r="C16" i="20"/>
  <c r="B16" i="20"/>
  <c r="G23" i="20"/>
  <c r="F23" i="20" s="1"/>
  <c r="Q23" i="20" s="1"/>
  <c r="G6" i="20"/>
  <c r="F6" i="20" s="1"/>
  <c r="G10" i="20"/>
  <c r="F10" i="20"/>
  <c r="C13" i="20"/>
  <c r="G13" i="20"/>
  <c r="F13" i="20"/>
  <c r="E13" i="20"/>
  <c r="D13" i="20"/>
  <c r="B13" i="20"/>
  <c r="G20" i="20"/>
  <c r="F20" i="20" s="1"/>
  <c r="M20" i="20" s="1"/>
  <c r="D20" i="20"/>
  <c r="C20" i="20"/>
  <c r="E20" i="20"/>
  <c r="B20" i="20"/>
  <c r="C24" i="20"/>
  <c r="B24" i="20"/>
  <c r="E24" i="20"/>
  <c r="D24" i="20"/>
  <c r="G24" i="20"/>
  <c r="F24" i="20" s="1"/>
  <c r="Q24" i="20" s="1"/>
  <c r="M73" i="20"/>
  <c r="P73" i="20" s="1"/>
  <c r="M67" i="20"/>
  <c r="Q67" i="20"/>
  <c r="Q81" i="20"/>
  <c r="C3" i="20"/>
  <c r="C14" i="20"/>
  <c r="G3" i="20"/>
  <c r="F3" i="20" s="1"/>
  <c r="B15" i="20"/>
  <c r="G15" i="20"/>
  <c r="F15" i="20" s="1"/>
  <c r="D18" i="20"/>
  <c r="B22" i="20"/>
  <c r="C22" i="20"/>
  <c r="Q100" i="20"/>
  <c r="D22" i="20"/>
  <c r="D3" i="20"/>
  <c r="G5" i="20"/>
  <c r="F5" i="20" s="1"/>
  <c r="B5" i="20"/>
  <c r="E19" i="20"/>
  <c r="D19" i="20"/>
  <c r="M80" i="20"/>
  <c r="O53" i="20"/>
  <c r="C26" i="20"/>
  <c r="M85" i="20"/>
  <c r="P85" i="20" s="1"/>
  <c r="P67" i="20"/>
  <c r="M96" i="20"/>
  <c r="Q83" i="20"/>
  <c r="Q77" i="20"/>
  <c r="M79" i="20"/>
  <c r="Q79" i="20"/>
  <c r="Q30" i="20"/>
  <c r="O78" i="20"/>
  <c r="Q97" i="20"/>
  <c r="M97" i="20"/>
  <c r="M24" i="20"/>
  <c r="P24" i="20" s="1"/>
  <c r="Q69" i="20"/>
  <c r="D4" i="20"/>
  <c r="H4" i="20" s="1"/>
  <c r="B4" i="20"/>
  <c r="C4" i="20"/>
  <c r="B11" i="20"/>
  <c r="E11" i="20"/>
  <c r="C11" i="20"/>
  <c r="D14" i="20"/>
  <c r="E14" i="20"/>
  <c r="D26" i="20"/>
  <c r="E26" i="20"/>
  <c r="O26" i="20" s="1"/>
  <c r="G26" i="20"/>
  <c r="F26" i="20" s="1"/>
  <c r="Q51" i="20"/>
  <c r="H21" i="20"/>
  <c r="I21" i="20" s="1"/>
  <c r="C17" i="20"/>
  <c r="D17" i="20"/>
  <c r="G21" i="20"/>
  <c r="F21" i="20" s="1"/>
  <c r="B21" i="20"/>
  <c r="C21" i="20"/>
  <c r="Q52" i="20"/>
  <c r="Q98" i="20"/>
  <c r="M98" i="20"/>
  <c r="P98" i="20" s="1"/>
  <c r="C23" i="20"/>
  <c r="D23" i="20"/>
  <c r="H23" i="20" s="1"/>
  <c r="B27" i="20"/>
  <c r="H28" i="20" l="1"/>
  <c r="I28" i="20" s="1"/>
  <c r="H26" i="20"/>
  <c r="I26" i="20" s="1"/>
  <c r="P45" i="20"/>
  <c r="O21" i="20"/>
  <c r="Q82" i="20"/>
  <c r="Q45" i="20"/>
  <c r="O11" i="20"/>
  <c r="H3" i="20"/>
  <c r="I3" i="20" s="1"/>
  <c r="Q62" i="20"/>
  <c r="Q43" i="20"/>
  <c r="G32" i="20"/>
  <c r="F32" i="20" s="1"/>
  <c r="C33" i="20"/>
  <c r="O83" i="20"/>
  <c r="O36" i="20"/>
  <c r="P92" i="20"/>
  <c r="Q68" i="20"/>
  <c r="M64" i="20"/>
  <c r="P64" i="20" s="1"/>
  <c r="H14" i="20"/>
  <c r="P94" i="20"/>
  <c r="Q53" i="20"/>
  <c r="H22" i="20"/>
  <c r="M37" i="20"/>
  <c r="P37" i="20" s="1"/>
  <c r="O24" i="20"/>
  <c r="P20" i="20"/>
  <c r="O13" i="20"/>
  <c r="B33" i="20"/>
  <c r="O33" i="20" s="1"/>
  <c r="O55" i="20"/>
  <c r="O46" i="20"/>
  <c r="O58" i="20"/>
  <c r="O89" i="20"/>
  <c r="O73" i="20"/>
  <c r="H25" i="20"/>
  <c r="Q56" i="20"/>
  <c r="M56" i="20"/>
  <c r="P56" i="20" s="1"/>
  <c r="M40" i="20"/>
  <c r="P40" i="20" s="1"/>
  <c r="Q40" i="20"/>
  <c r="M71" i="20"/>
  <c r="P71" i="20" s="1"/>
  <c r="Q71" i="20"/>
  <c r="M60" i="20"/>
  <c r="Q60" i="20"/>
  <c r="O48" i="20"/>
  <c r="P62" i="20"/>
  <c r="O62" i="20"/>
  <c r="Q76" i="20"/>
  <c r="M76" i="20"/>
  <c r="P76" i="20" s="1"/>
  <c r="M10" i="20"/>
  <c r="Q10" i="20"/>
  <c r="P69" i="20"/>
  <c r="P66" i="20"/>
  <c r="O66" i="20"/>
  <c r="M70" i="20"/>
  <c r="P70" i="20" s="1"/>
  <c r="Q70" i="20"/>
  <c r="M13" i="20"/>
  <c r="P13" i="20" s="1"/>
  <c r="Q13" i="20"/>
  <c r="Q16" i="20"/>
  <c r="M16" i="20"/>
  <c r="P16" i="20" s="1"/>
  <c r="Q93" i="20"/>
  <c r="M93" i="20"/>
  <c r="P93" i="20" s="1"/>
  <c r="M48" i="20"/>
  <c r="P48" i="20" s="1"/>
  <c r="Q48" i="20"/>
  <c r="O86" i="20"/>
  <c r="P79" i="20"/>
  <c r="O40" i="20"/>
  <c r="M46" i="20"/>
  <c r="P46" i="20" s="1"/>
  <c r="Q46" i="20"/>
  <c r="M57" i="20"/>
  <c r="P57" i="20" s="1"/>
  <c r="Q57" i="20"/>
  <c r="M59" i="20"/>
  <c r="P59" i="20" s="1"/>
  <c r="Q59" i="20"/>
  <c r="I14" i="20"/>
  <c r="P80" i="20"/>
  <c r="O60" i="20"/>
  <c r="O3" i="20"/>
  <c r="O70" i="20"/>
  <c r="D10" i="20"/>
  <c r="H10" i="20" s="1"/>
  <c r="I10" i="20" s="1"/>
  <c r="B10" i="20"/>
  <c r="E10" i="20"/>
  <c r="B17" i="20"/>
  <c r="G17" i="20"/>
  <c r="F17" i="20" s="1"/>
  <c r="M17" i="20" s="1"/>
  <c r="P17" i="20" s="1"/>
  <c r="D31" i="20"/>
  <c r="H31" i="20" s="1"/>
  <c r="B31" i="20"/>
  <c r="E31" i="20"/>
  <c r="P51" i="20"/>
  <c r="M88" i="20"/>
  <c r="P88" i="20" s="1"/>
  <c r="Q88" i="20"/>
  <c r="E17" i="20"/>
  <c r="B14" i="20"/>
  <c r="O14" i="20" s="1"/>
  <c r="P97" i="20"/>
  <c r="Q92" i="20"/>
  <c r="C10" i="20"/>
  <c r="O82" i="20"/>
  <c r="O91" i="20"/>
  <c r="D11" i="20"/>
  <c r="G11" i="20"/>
  <c r="F11" i="20" s="1"/>
  <c r="Q11" i="20" s="1"/>
  <c r="E15" i="20"/>
  <c r="O15" i="20" s="1"/>
  <c r="C15" i="20"/>
  <c r="G18" i="20"/>
  <c r="F18" i="20" s="1"/>
  <c r="E18" i="20"/>
  <c r="B18" i="20"/>
  <c r="G22" i="20"/>
  <c r="F22" i="20" s="1"/>
  <c r="E22" i="20"/>
  <c r="Q72" i="20"/>
  <c r="M72" i="20"/>
  <c r="P72" i="20" s="1"/>
  <c r="O12" i="20"/>
  <c r="O56" i="20"/>
  <c r="O97" i="20"/>
  <c r="O75" i="20"/>
  <c r="O44" i="20"/>
  <c r="P43" i="20"/>
  <c r="P82" i="20"/>
  <c r="G27" i="20"/>
  <c r="F27" i="20" s="1"/>
  <c r="M27" i="20" s="1"/>
  <c r="P27" i="20" s="1"/>
  <c r="O52" i="20"/>
  <c r="M23" i="20"/>
  <c r="D27" i="20"/>
  <c r="H27" i="20" s="1"/>
  <c r="I27" i="20" s="1"/>
  <c r="O80" i="20"/>
  <c r="O93" i="20"/>
  <c r="P68" i="20"/>
  <c r="O72" i="20"/>
  <c r="O85" i="20"/>
  <c r="M3" i="20"/>
  <c r="P3" i="20" s="1"/>
  <c r="Q3" i="20"/>
  <c r="M65" i="20"/>
  <c r="P65" i="20" s="1"/>
  <c r="Q65" i="20"/>
  <c r="Q28" i="20"/>
  <c r="M28" i="20"/>
  <c r="N28" i="20" s="1"/>
  <c r="Q5" i="20"/>
  <c r="M5" i="20"/>
  <c r="Q15" i="20"/>
  <c r="M15" i="20"/>
  <c r="M36" i="20"/>
  <c r="P36" i="20" s="1"/>
  <c r="Q36" i="20"/>
  <c r="M38" i="20"/>
  <c r="P38" i="20" s="1"/>
  <c r="Q38" i="20"/>
  <c r="Q39" i="20"/>
  <c r="M39" i="20"/>
  <c r="P39" i="20" s="1"/>
  <c r="Q21" i="20"/>
  <c r="M21" i="20"/>
  <c r="P21" i="20" s="1"/>
  <c r="M29" i="20"/>
  <c r="Q29" i="20"/>
  <c r="M34" i="20"/>
  <c r="P34" i="20" s="1"/>
  <c r="Q34" i="20"/>
  <c r="O27" i="20"/>
  <c r="M11" i="20"/>
  <c r="P11" i="20" s="1"/>
  <c r="Q20" i="20"/>
  <c r="O20" i="20"/>
  <c r="O42" i="20"/>
  <c r="O99" i="20"/>
  <c r="B6" i="20"/>
  <c r="E6" i="20"/>
  <c r="D12" i="20"/>
  <c r="C12" i="20"/>
  <c r="G12" i="20"/>
  <c r="F12" i="20" s="1"/>
  <c r="M12" i="20" s="1"/>
  <c r="P12" i="20" s="1"/>
  <c r="B19" i="20"/>
  <c r="O19" i="20" s="1"/>
  <c r="C19" i="20"/>
  <c r="G19" i="20"/>
  <c r="F19" i="20" s="1"/>
  <c r="P23" i="20"/>
  <c r="Q44" i="20"/>
  <c r="M44" i="20"/>
  <c r="P44" i="20" s="1"/>
  <c r="Q50" i="20"/>
  <c r="M50" i="20"/>
  <c r="P50" i="20" s="1"/>
  <c r="P54" i="20"/>
  <c r="Q75" i="20"/>
  <c r="M75" i="20"/>
  <c r="P75" i="20" s="1"/>
  <c r="N3" i="20"/>
  <c r="E32" i="20"/>
  <c r="H98" i="20" s="1"/>
  <c r="I98" i="20" s="1"/>
  <c r="N98" i="20" s="1"/>
  <c r="S98" i="20" s="1"/>
  <c r="Q49" i="20"/>
  <c r="M49" i="20"/>
  <c r="P49" i="20" s="1"/>
  <c r="C27" i="20"/>
  <c r="M42" i="20"/>
  <c r="P42" i="20" s="1"/>
  <c r="Q94" i="20"/>
  <c r="B8" i="20"/>
  <c r="C32" i="20"/>
  <c r="Q33" i="20"/>
  <c r="M33" i="20"/>
  <c r="P33" i="20" s="1"/>
  <c r="M58" i="20"/>
  <c r="P58" i="20" s="1"/>
  <c r="Q58" i="20"/>
  <c r="M47" i="20"/>
  <c r="P47" i="20" s="1"/>
  <c r="Q47" i="20"/>
  <c r="M61" i="20"/>
  <c r="P61" i="20" s="1"/>
  <c r="Q61" i="20"/>
  <c r="O98" i="20"/>
  <c r="O67" i="20"/>
  <c r="O95" i="20"/>
  <c r="O30" i="20"/>
  <c r="G4" i="20"/>
  <c r="F4" i="20" s="1"/>
  <c r="E4" i="20"/>
  <c r="C8" i="20"/>
  <c r="D29" i="20"/>
  <c r="H29" i="20" s="1"/>
  <c r="B29" i="20"/>
  <c r="E29" i="20"/>
  <c r="Q99" i="20"/>
  <c r="M99" i="20"/>
  <c r="P99" i="20" s="1"/>
  <c r="H20" i="20"/>
  <c r="I20" i="20" s="1"/>
  <c r="N20" i="20" s="1"/>
  <c r="C6" i="20"/>
  <c r="B23" i="20"/>
  <c r="P86" i="20"/>
  <c r="E8" i="20"/>
  <c r="Q25" i="20"/>
  <c r="M25" i="20"/>
  <c r="D32" i="20"/>
  <c r="H32" i="20" s="1"/>
  <c r="O77" i="20"/>
  <c r="P77" i="20"/>
  <c r="H95" i="20"/>
  <c r="I95" i="20" s="1"/>
  <c r="P53" i="20"/>
  <c r="O88" i="20"/>
  <c r="P96" i="20"/>
  <c r="E5" i="20"/>
  <c r="D5" i="20"/>
  <c r="H5" i="20" s="1"/>
  <c r="C5" i="20"/>
  <c r="G8" i="20"/>
  <c r="F8" i="20" s="1"/>
  <c r="P30" i="20"/>
  <c r="H24" i="20"/>
  <c r="I24" i="20" s="1"/>
  <c r="N24" i="20" s="1"/>
  <c r="S24" i="20" s="1"/>
  <c r="O81" i="20"/>
  <c r="O71" i="20"/>
  <c r="H49" i="20"/>
  <c r="I49" i="20" s="1"/>
  <c r="O43" i="20"/>
  <c r="O84" i="20"/>
  <c r="O100" i="20"/>
  <c r="O50" i="20"/>
  <c r="M26" i="20"/>
  <c r="P26" i="20" s="1"/>
  <c r="Q26" i="20"/>
  <c r="Q63" i="20"/>
  <c r="M63" i="20"/>
  <c r="P63" i="20" s="1"/>
  <c r="M78" i="20"/>
  <c r="Q78" i="20"/>
  <c r="Q89" i="20"/>
  <c r="M89" i="20"/>
  <c r="P89" i="20" s="1"/>
  <c r="M91" i="20"/>
  <c r="P91" i="20" s="1"/>
  <c r="Q91" i="20"/>
  <c r="I22" i="20"/>
  <c r="M90" i="20"/>
  <c r="M74" i="20"/>
  <c r="Q74" i="20"/>
  <c r="Q41" i="20"/>
  <c r="M41" i="20"/>
  <c r="P41" i="20" s="1"/>
  <c r="M87" i="20"/>
  <c r="P87" i="20" s="1"/>
  <c r="O31" i="20"/>
  <c r="O28" i="20"/>
  <c r="Q14" i="20"/>
  <c r="M14" i="20"/>
  <c r="P14" i="20" s="1"/>
  <c r="Q6" i="20"/>
  <c r="M6" i="20"/>
  <c r="I23" i="20"/>
  <c r="O23" i="20"/>
  <c r="O61" i="20"/>
  <c r="D7" i="20"/>
  <c r="H7" i="20" s="1"/>
  <c r="C7" i="20"/>
  <c r="G7" i="20"/>
  <c r="F7" i="20" s="1"/>
  <c r="E7" i="20"/>
  <c r="H11" i="20" s="1"/>
  <c r="I11" i="20" s="1"/>
  <c r="B7" i="20"/>
  <c r="H6" i="20"/>
  <c r="H18" i="20"/>
  <c r="I18" i="20" s="1"/>
  <c r="H13" i="20"/>
  <c r="I13" i="20" s="1"/>
  <c r="H68" i="20"/>
  <c r="I68" i="20" s="1"/>
  <c r="N68" i="20" s="1"/>
  <c r="H34" i="20"/>
  <c r="I34" i="20" s="1"/>
  <c r="N34" i="20" s="1"/>
  <c r="S34" i="20" s="1"/>
  <c r="H16" i="20"/>
  <c r="I16" i="20" s="1"/>
  <c r="N16" i="20" s="1"/>
  <c r="S16" i="20" s="1"/>
  <c r="H57" i="20"/>
  <c r="I57" i="20" s="1"/>
  <c r="E9" i="20"/>
  <c r="H8" i="20" s="1"/>
  <c r="I8" i="20" s="1"/>
  <c r="D9" i="20"/>
  <c r="H9" i="20" s="1"/>
  <c r="G9" i="20"/>
  <c r="F9" i="20" s="1"/>
  <c r="C9" i="20"/>
  <c r="B9" i="20"/>
  <c r="H19" i="20"/>
  <c r="I19" i="20" s="1"/>
  <c r="O16" i="20"/>
  <c r="M35" i="20"/>
  <c r="P35" i="20" s="1"/>
  <c r="Q35" i="20"/>
  <c r="O39" i="20"/>
  <c r="O22" i="20"/>
  <c r="P83" i="20"/>
  <c r="E25" i="20"/>
  <c r="B25" i="20"/>
  <c r="G31" i="20"/>
  <c r="F31" i="20" s="1"/>
  <c r="C31" i="20"/>
  <c r="O47" i="20"/>
  <c r="O51" i="20"/>
  <c r="Q84" i="20"/>
  <c r="M84" i="20"/>
  <c r="P84" i="20" s="1"/>
  <c r="M95" i="20"/>
  <c r="P95" i="20" s="1"/>
  <c r="Q95" i="20"/>
  <c r="P100" i="20"/>
  <c r="H58" i="20" l="1"/>
  <c r="I58" i="20" s="1"/>
  <c r="N58" i="20" s="1"/>
  <c r="H67" i="20"/>
  <c r="I67" i="20" s="1"/>
  <c r="N67" i="20" s="1"/>
  <c r="S67" i="20" s="1"/>
  <c r="H69" i="20"/>
  <c r="I69" i="20" s="1"/>
  <c r="N69" i="20" s="1"/>
  <c r="S69" i="20" s="1"/>
  <c r="H59" i="20"/>
  <c r="I59" i="20" s="1"/>
  <c r="N59" i="20" s="1"/>
  <c r="S59" i="20" s="1"/>
  <c r="H99" i="20"/>
  <c r="I99" i="20" s="1"/>
  <c r="N99" i="20" s="1"/>
  <c r="S99" i="20" s="1"/>
  <c r="H51" i="20"/>
  <c r="I51" i="20" s="1"/>
  <c r="N51" i="20" s="1"/>
  <c r="S51" i="20" s="1"/>
  <c r="H74" i="20"/>
  <c r="I74" i="20" s="1"/>
  <c r="H83" i="20"/>
  <c r="I83" i="20" s="1"/>
  <c r="N83" i="20" s="1"/>
  <c r="H33" i="20"/>
  <c r="I33" i="20" s="1"/>
  <c r="N33" i="20" s="1"/>
  <c r="S33" i="20" s="1"/>
  <c r="H93" i="20"/>
  <c r="I93" i="20" s="1"/>
  <c r="N93" i="20" s="1"/>
  <c r="S93" i="20" s="1"/>
  <c r="H46" i="20"/>
  <c r="I46" i="20" s="1"/>
  <c r="N46" i="20" s="1"/>
  <c r="S46" i="20" s="1"/>
  <c r="I6" i="20"/>
  <c r="N6" i="20" s="1"/>
  <c r="H41" i="20"/>
  <c r="I41" i="20" s="1"/>
  <c r="N41" i="20" s="1"/>
  <c r="S41" i="20" s="1"/>
  <c r="H35" i="20"/>
  <c r="I35" i="20" s="1"/>
  <c r="H85" i="20"/>
  <c r="I85" i="20" s="1"/>
  <c r="N85" i="20" s="1"/>
  <c r="S85" i="20" s="1"/>
  <c r="H45" i="20"/>
  <c r="I45" i="20" s="1"/>
  <c r="N45" i="20" s="1"/>
  <c r="S45" i="20" s="1"/>
  <c r="H64" i="20"/>
  <c r="I64" i="20" s="1"/>
  <c r="N64" i="20" s="1"/>
  <c r="S64" i="20" s="1"/>
  <c r="H62" i="20"/>
  <c r="I62" i="20" s="1"/>
  <c r="N62" i="20" s="1"/>
  <c r="S62" i="20" s="1"/>
  <c r="S83" i="20"/>
  <c r="H55" i="20"/>
  <c r="I55" i="20" s="1"/>
  <c r="N55" i="20" s="1"/>
  <c r="S55" i="20" s="1"/>
  <c r="H38" i="20"/>
  <c r="I38" i="20" s="1"/>
  <c r="N38" i="20" s="1"/>
  <c r="S38" i="20" s="1"/>
  <c r="H39" i="20"/>
  <c r="I39" i="20" s="1"/>
  <c r="N39" i="20" s="1"/>
  <c r="S39" i="20" s="1"/>
  <c r="N23" i="20"/>
  <c r="S23" i="20" s="1"/>
  <c r="P15" i="20"/>
  <c r="Q17" i="20"/>
  <c r="H65" i="20"/>
  <c r="I65" i="20" s="1"/>
  <c r="N65" i="20" s="1"/>
  <c r="S65" i="20" s="1"/>
  <c r="O17" i="20"/>
  <c r="H63" i="20"/>
  <c r="I63" i="20" s="1"/>
  <c r="H73" i="20"/>
  <c r="I73" i="20" s="1"/>
  <c r="N73" i="20" s="1"/>
  <c r="S73" i="20" s="1"/>
  <c r="H30" i="20"/>
  <c r="I30" i="20" s="1"/>
  <c r="N30" i="20" s="1"/>
  <c r="S30" i="20" s="1"/>
  <c r="H75" i="20"/>
  <c r="I75" i="20" s="1"/>
  <c r="H60" i="20"/>
  <c r="I60" i="20" s="1"/>
  <c r="N60" i="20" s="1"/>
  <c r="S60" i="20" s="1"/>
  <c r="H78" i="20"/>
  <c r="I78" i="20" s="1"/>
  <c r="H77" i="20"/>
  <c r="I77" i="20" s="1"/>
  <c r="N77" i="20" s="1"/>
  <c r="S77" i="20" s="1"/>
  <c r="H76" i="20"/>
  <c r="I76" i="20" s="1"/>
  <c r="H50" i="20"/>
  <c r="I50" i="20" s="1"/>
  <c r="N50" i="20" s="1"/>
  <c r="S50" i="20" s="1"/>
  <c r="H52" i="20"/>
  <c r="I52" i="20" s="1"/>
  <c r="N52" i="20" s="1"/>
  <c r="S52" i="20" s="1"/>
  <c r="H43" i="20"/>
  <c r="I43" i="20" s="1"/>
  <c r="N43" i="20" s="1"/>
  <c r="H42" i="20"/>
  <c r="I42" i="20" s="1"/>
  <c r="N42" i="20" s="1"/>
  <c r="S42" i="20" s="1"/>
  <c r="H37" i="20"/>
  <c r="I37" i="20" s="1"/>
  <c r="N37" i="20" s="1"/>
  <c r="S37" i="20" s="1"/>
  <c r="H92" i="20"/>
  <c r="I92" i="20" s="1"/>
  <c r="N92" i="20" s="1"/>
  <c r="S92" i="20" s="1"/>
  <c r="H84" i="20"/>
  <c r="I84" i="20" s="1"/>
  <c r="N84" i="20" s="1"/>
  <c r="S84" i="20" s="1"/>
  <c r="N71" i="20"/>
  <c r="S71" i="20" s="1"/>
  <c r="M32" i="20"/>
  <c r="Q32" i="20"/>
  <c r="H88" i="20"/>
  <c r="I88" i="20" s="1"/>
  <c r="N88" i="20" s="1"/>
  <c r="S88" i="20" s="1"/>
  <c r="H53" i="20"/>
  <c r="I53" i="20" s="1"/>
  <c r="N53" i="20" s="1"/>
  <c r="S53" i="20" s="1"/>
  <c r="H80" i="20"/>
  <c r="I80" i="20" s="1"/>
  <c r="N80" i="20" s="1"/>
  <c r="S80" i="20" s="1"/>
  <c r="H89" i="20"/>
  <c r="I89" i="20" s="1"/>
  <c r="N13" i="20"/>
  <c r="S13" i="20" s="1"/>
  <c r="N27" i="20"/>
  <c r="H40" i="20"/>
  <c r="I40" i="20" s="1"/>
  <c r="N40" i="20" s="1"/>
  <c r="H72" i="20"/>
  <c r="I72" i="20" s="1"/>
  <c r="H100" i="20"/>
  <c r="I100" i="20" s="1"/>
  <c r="N100" i="20" s="1"/>
  <c r="H90" i="20"/>
  <c r="I90" i="20" s="1"/>
  <c r="N90" i="20" s="1"/>
  <c r="H48" i="20"/>
  <c r="I48" i="20" s="1"/>
  <c r="N48" i="20" s="1"/>
  <c r="H81" i="20"/>
  <c r="I81" i="20" s="1"/>
  <c r="N81" i="20" s="1"/>
  <c r="S81" i="20" s="1"/>
  <c r="H87" i="20"/>
  <c r="I87" i="20" s="1"/>
  <c r="N87" i="20" s="1"/>
  <c r="S87" i="20" s="1"/>
  <c r="S100" i="20"/>
  <c r="H44" i="20"/>
  <c r="I44" i="20" s="1"/>
  <c r="N44" i="20" s="1"/>
  <c r="S44" i="20" s="1"/>
  <c r="H94" i="20"/>
  <c r="I94" i="20" s="1"/>
  <c r="N94" i="20" s="1"/>
  <c r="H97" i="20"/>
  <c r="I97" i="20" s="1"/>
  <c r="N97" i="20" s="1"/>
  <c r="S97" i="20" s="1"/>
  <c r="H66" i="20"/>
  <c r="I66" i="20" s="1"/>
  <c r="N66" i="20" s="1"/>
  <c r="S66" i="20" s="1"/>
  <c r="H86" i="20"/>
  <c r="I86" i="20" s="1"/>
  <c r="N86" i="20" s="1"/>
  <c r="S86" i="20" s="1"/>
  <c r="P6" i="20"/>
  <c r="H91" i="20"/>
  <c r="I91" i="20" s="1"/>
  <c r="N91" i="20" s="1"/>
  <c r="S91" i="20" s="1"/>
  <c r="H61" i="20"/>
  <c r="I61" i="20" s="1"/>
  <c r="S20" i="20"/>
  <c r="H54" i="20"/>
  <c r="I54" i="20" s="1"/>
  <c r="N54" i="20" s="1"/>
  <c r="S54" i="20" s="1"/>
  <c r="H96" i="20"/>
  <c r="I96" i="20" s="1"/>
  <c r="N96" i="20" s="1"/>
  <c r="S96" i="20" s="1"/>
  <c r="I31" i="20"/>
  <c r="P60" i="20"/>
  <c r="H36" i="20"/>
  <c r="I36" i="20" s="1"/>
  <c r="N36" i="20" s="1"/>
  <c r="S36" i="20" s="1"/>
  <c r="H47" i="20"/>
  <c r="I47" i="20" s="1"/>
  <c r="H56" i="20"/>
  <c r="I56" i="20" s="1"/>
  <c r="N56" i="20" s="1"/>
  <c r="S56" i="20" s="1"/>
  <c r="H70" i="20"/>
  <c r="I70" i="20" s="1"/>
  <c r="N70" i="20" s="1"/>
  <c r="S70" i="20" s="1"/>
  <c r="H79" i="20"/>
  <c r="I79" i="20" s="1"/>
  <c r="N79" i="20" s="1"/>
  <c r="S79" i="20" s="1"/>
  <c r="H82" i="20"/>
  <c r="I82" i="20" s="1"/>
  <c r="N82" i="20" s="1"/>
  <c r="S82" i="20" s="1"/>
  <c r="H71" i="20"/>
  <c r="I71" i="20" s="1"/>
  <c r="S40" i="20"/>
  <c r="S48" i="20"/>
  <c r="N10" i="20"/>
  <c r="S94" i="20"/>
  <c r="O6" i="20"/>
  <c r="N75" i="20"/>
  <c r="N15" i="20"/>
  <c r="S15" i="20" s="1"/>
  <c r="Q18" i="20"/>
  <c r="M18" i="20"/>
  <c r="P18" i="20" s="1"/>
  <c r="N72" i="20"/>
  <c r="S72" i="20" s="1"/>
  <c r="S43" i="20"/>
  <c r="I15" i="20"/>
  <c r="N76" i="20"/>
  <c r="S76" i="20" s="1"/>
  <c r="N18" i="20"/>
  <c r="S18" i="20" s="1"/>
  <c r="N11" i="20"/>
  <c r="S11" i="20" s="1"/>
  <c r="Q27" i="20"/>
  <c r="S27" i="20" s="1"/>
  <c r="O18" i="20"/>
  <c r="N57" i="20"/>
  <c r="S57" i="20" s="1"/>
  <c r="S68" i="20"/>
  <c r="N47" i="20"/>
  <c r="S47" i="20" s="1"/>
  <c r="S3" i="20"/>
  <c r="M22" i="20"/>
  <c r="P22" i="20" s="1"/>
  <c r="Q22" i="20"/>
  <c r="O10" i="20"/>
  <c r="P10" i="20"/>
  <c r="O5" i="20"/>
  <c r="I5" i="20"/>
  <c r="N5" i="20" s="1"/>
  <c r="O29" i="20"/>
  <c r="I29" i="20"/>
  <c r="N29" i="20" s="1"/>
  <c r="O4" i="20"/>
  <c r="N8" i="20"/>
  <c r="P90" i="20"/>
  <c r="Q8" i="20"/>
  <c r="M8" i="20"/>
  <c r="P8" i="20" s="1"/>
  <c r="O8" i="20"/>
  <c r="P29" i="20"/>
  <c r="S29" i="20" s="1"/>
  <c r="S61" i="20"/>
  <c r="Q12" i="20"/>
  <c r="P28" i="20"/>
  <c r="S28" i="20" s="1"/>
  <c r="N95" i="20"/>
  <c r="N89" i="20"/>
  <c r="S89" i="20" s="1"/>
  <c r="N49" i="20"/>
  <c r="S49" i="20" s="1"/>
  <c r="I32" i="20"/>
  <c r="N32" i="20" s="1"/>
  <c r="S58" i="20"/>
  <c r="M19" i="20"/>
  <c r="P19" i="20" s="1"/>
  <c r="Q19" i="20"/>
  <c r="O32" i="20"/>
  <c r="P32" i="20"/>
  <c r="H17" i="20"/>
  <c r="I17" i="20" s="1"/>
  <c r="N17" i="20" s="1"/>
  <c r="I4" i="20"/>
  <c r="Q4" i="20"/>
  <c r="M4" i="20"/>
  <c r="P4" i="20" s="1"/>
  <c r="N61" i="20"/>
  <c r="S75" i="20"/>
  <c r="H12" i="20"/>
  <c r="I12" i="20" s="1"/>
  <c r="N12" i="20" s="1"/>
  <c r="P5" i="20"/>
  <c r="N21" i="20"/>
  <c r="S21" i="20" s="1"/>
  <c r="P74" i="20"/>
  <c r="N74" i="20"/>
  <c r="N78" i="20"/>
  <c r="P78" i="20"/>
  <c r="N35" i="20"/>
  <c r="S35" i="20" s="1"/>
  <c r="N26" i="20"/>
  <c r="S26" i="20" s="1"/>
  <c r="M7" i="20"/>
  <c r="P7" i="20" s="1"/>
  <c r="Q7" i="20"/>
  <c r="Q9" i="20"/>
  <c r="M9" i="20"/>
  <c r="S6" i="20"/>
  <c r="N14" i="20"/>
  <c r="S14" i="20" s="1"/>
  <c r="P25" i="20"/>
  <c r="I25" i="20"/>
  <c r="N25" i="20" s="1"/>
  <c r="O25" i="20"/>
  <c r="O9" i="20"/>
  <c r="P9" i="20"/>
  <c r="I9" i="20"/>
  <c r="S95" i="20"/>
  <c r="Q31" i="20"/>
  <c r="M31" i="20"/>
  <c r="O7" i="20"/>
  <c r="I7" i="20"/>
  <c r="N63" i="20"/>
  <c r="S63" i="20" s="1"/>
  <c r="N7" i="20" l="1"/>
  <c r="S12" i="20"/>
  <c r="S74" i="20"/>
  <c r="S17" i="20"/>
  <c r="S32" i="20"/>
  <c r="S90" i="20"/>
  <c r="S7" i="20"/>
  <c r="S5" i="20"/>
  <c r="S10" i="20"/>
  <c r="N22" i="20"/>
  <c r="S22" i="20" s="1"/>
  <c r="S25" i="20"/>
  <c r="S8" i="20"/>
  <c r="N9" i="20"/>
  <c r="S9" i="20" s="1"/>
  <c r="S78" i="20"/>
  <c r="N4" i="20"/>
  <c r="S4" i="20" s="1"/>
  <c r="N19" i="20"/>
  <c r="S19" i="20" s="1"/>
  <c r="P31" i="20"/>
  <c r="N31" i="20"/>
  <c r="S31" i="20" l="1"/>
</calcChain>
</file>

<file path=xl/sharedStrings.xml><?xml version="1.0" encoding="utf-8"?>
<sst xmlns="http://schemas.openxmlformats.org/spreadsheetml/2006/main" count="756" uniqueCount="136">
  <si>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</si>
  <si>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</si>
  <si>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</si>
  <si>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</si>
  <si>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</si>
  <si>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</si>
  <si>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</si>
  <si>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</si>
  <si>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</si>
  <si>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</si>
  <si>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</si>
  <si>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</si>
  <si>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</si>
  <si>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</si>
  <si>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</si>
  <si>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</si>
  <si>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</si>
  <si>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</si>
  <si>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</si>
  <si>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</si>
  <si>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</si>
  <si>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</si>
  <si>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</si>
  <si>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</si>
  <si>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</si>
  <si>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</si>
  <si>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</si>
  <si>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</si>
  <si>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</si>
  <si>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</si>
  <si>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</si>
  <si>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</si>
  <si>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</si>
  <si>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</si>
  <si>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</si>
  <si>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JOSE RODRIGUEZ ZEPEDA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</si>
  <si>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</si>
  <si>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</si>
  <si>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</si>
  <si>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</si>
  <si>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</si>
  <si>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</si>
  <si>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</si>
  <si>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</si>
  <si>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</si>
  <si>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</si>
  <si>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</si>
  <si>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</si>
  <si>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</si>
  <si>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</si>
  <si>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</si>
  <si>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</si>
  <si>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</si>
  <si>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</si>
  <si>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</si>
  <si>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</si>
  <si>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</si>
  <si>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</si>
  <si>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</si>
  <si>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</si>
  <si>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</si>
  <si>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</si>
  <si>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</si>
  <si>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</si>
  <si>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</si>
  <si>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</si>
  <si>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</si>
  <si>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</si>
  <si>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</si>
  <si>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</si>
  <si>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</si>
  <si>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</si>
  <si>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</si>
  <si>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</si>
  <si>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</si>
  <si>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64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</si>
  <si>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</si>
  <si>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</si>
  <si>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</si>
  <si>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</si>
  <si>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</si>
  <si>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</si>
  <si>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</si>
  <si>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</si>
  <si>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</si>
  <si>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</si>
  <si>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</si>
  <si>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</si>
  <si>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</si>
  <si>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</si>
  <si>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</si>
  <si>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</si>
  <si>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</si>
  <si>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</si>
  <si>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</si>
  <si>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</si>
  <si>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</si>
  <si>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</si>
  <si>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</si>
  <si>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</si>
  <si>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</si>
  <si>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</si>
  <si>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</si>
  <si>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</si>
  <si>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</si>
  <si>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</si>
  <si>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</si>
  <si>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</si>
  <si>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2</t>
  </si>
  <si>
    <t>JOSE MANUEL RUIZ BARCENAS</t>
  </si>
  <si>
    <t>34</t>
  </si>
  <si>
    <t>AGAPITO GONZALEZ ZUÑIGA</t>
  </si>
  <si>
    <t>49</t>
  </si>
  <si>
    <t>EDUARDO ISAAC PEREZ</t>
  </si>
  <si>
    <t/>
  </si>
  <si>
    <t>66</t>
  </si>
  <si>
    <t>MIGUEL ANGEL ROMERO OLVERA</t>
  </si>
  <si>
    <t>68</t>
  </si>
  <si>
    <t>ISMAEL PEREZ PEREZ</t>
  </si>
  <si>
    <t>48</t>
  </si>
  <si>
    <t>JONATHAN JAIR MONTIEL AGUAS</t>
  </si>
  <si>
    <t>69</t>
  </si>
  <si>
    <t>J DOLORES GILBERTO OLVERA BAUT</t>
  </si>
  <si>
    <t>70</t>
  </si>
  <si>
    <t>ALDO ROBERTO OLMOS MARTINEZ</t>
  </si>
  <si>
    <t>0</t>
  </si>
  <si>
    <t>total a pagar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</si>
  <si>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</si>
  <si>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</si>
  <si>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</si>
  <si>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</si>
  <si>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</si>
  <si>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</si>
  <si>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</si>
  <si>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54</t>
  </si>
  <si>
    <t>EFRÉN AGUSTIN SUÁRES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</si>
</sst>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8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  <font>
      <b/>
      <sz val="8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2" fontId="0" fillId="0" borderId="0" xfId="0" applyNumberFormat="1"/>
    <xf numFmtId="0" fontId="3" fillId="0" borderId="0" xfId="4" applyNumberFormat="1" applyFont="1" applyFill="1" applyBorder="1" applyAlignment="1" applyProtection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1" fillId="0" borderId="0" xfId="4" applyFill="1"/>
    <xf numFmtId="165" fontId="4" fillId="0" borderId="1" xfId="4" applyNumberFormat="1" applyFont="1" applyFill="1" applyBorder="1" applyAlignment="1" applyProtection="1">
      <alignment horizontal="right" vertical="top" wrapText="1"/>
    </xf>
    <xf numFmtId="2" fontId="4" fillId="0" borderId="1" xfId="4" applyNumberFormat="1" applyFont="1" applyFill="1" applyBorder="1" applyAlignment="1" applyProtection="1">
      <alignment horizontal="right" vertical="top" wrapText="1"/>
    </xf>
    <xf numFmtId="43" fontId="1" fillId="0" borderId="0" xfId="2"/>
    <xf numFmtId="43" fontId="0" fillId="0" borderId="0" xfId="0" applyNumberFormat="1"/>
    <xf numFmtId="16" fontId="0" fillId="0" borderId="0" xfId="0" applyNumberFormat="1"/>
    <xf numFmtId="0" fontId="5" fillId="0" borderId="1" xfId="4" applyNumberFormat="1" applyFont="1" applyFill="1" applyBorder="1" applyAlignment="1" applyProtection="1">
      <alignment horizontal="left" vertical="top" wrapText="1"/>
    </xf>
    <xf numFmtId="2" fontId="6" fillId="0" borderId="1" xfId="4" applyNumberFormat="1" applyFont="1" applyFill="1" applyBorder="1" applyAlignment="1" applyProtection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</cellXfs>
  <cellStyles count="6">
    <cellStyle name="Euro" xfId="1"/>
    <cellStyle name="Millares" xfId="2" builtinId="3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AE21" sqref="AE21"/>
    </sheetView>
  </sheetViews>
  <sheetFormatPr baseColWidth="10" defaultRowHeight="12.75" x14ac:dyDescent="0.2"/>
  <cols>
    <col min="1" max="1" width="0.42578125" style="11" customWidth="1"/>
    <col min="2" max="2" width="5.42578125" style="11" customWidth="1"/>
    <col min="3" max="3" width="0.42578125" style="11" customWidth="1"/>
    <col min="4" max="4" width="1.28515625" style="11" customWidth="1"/>
    <col min="5" max="5" width="1.85546875" style="11" customWidth="1"/>
    <col min="6" max="6" width="0.42578125" style="11" customWidth="1"/>
    <col min="7" max="7" width="6.85546875" style="11" customWidth="1"/>
    <col min="8" max="8" width="0.42578125" style="11" customWidth="1"/>
    <col min="9" max="9" width="9.42578125" style="11" customWidth="1"/>
    <col min="10" max="10" width="0.42578125" style="11" customWidth="1"/>
    <col min="11" max="11" width="5.7109375" style="11" customWidth="1"/>
    <col min="12" max="12" width="0.42578125" style="11" customWidth="1"/>
    <col min="13" max="13" width="2.140625" style="11" customWidth="1"/>
    <col min="14" max="14" width="0.42578125" style="11" customWidth="1"/>
    <col min="15" max="15" width="8.42578125" style="11" customWidth="1"/>
    <col min="16" max="16" width="0.42578125" style="11" customWidth="1"/>
    <col min="17" max="17" width="6.42578125" style="11" customWidth="1"/>
    <col min="18" max="18" width="0.140625" style="11" customWidth="1"/>
    <col min="19" max="19" width="0.28515625" style="11" customWidth="1"/>
    <col min="20" max="20" width="0.140625" style="11" customWidth="1"/>
    <col min="21" max="21" width="14.5703125" style="11" customWidth="1"/>
    <col min="22" max="22" width="0.42578125" style="11" customWidth="1"/>
    <col min="23" max="23" width="2.7109375" style="11" customWidth="1"/>
    <col min="24" max="24" width="0.42578125" style="11" customWidth="1"/>
    <col min="25" max="25" width="10.7109375" style="11" customWidth="1"/>
    <col min="26" max="26" width="7.140625" style="11" customWidth="1"/>
    <col min="27" max="27" width="0.42578125" style="11" customWidth="1"/>
    <col min="28" max="28" width="15" style="11" customWidth="1"/>
    <col min="29" max="16384" width="11.42578125" style="11"/>
  </cols>
  <sheetData>
    <row r="1" spans="1:28" ht="14.45" customHeight="1" x14ac:dyDescent="0.2">
      <c r="A1" s="9"/>
      <c r="B1" s="20" t="s">
        <v>94</v>
      </c>
      <c r="C1" s="20"/>
      <c r="D1" s="20"/>
      <c r="E1" s="20"/>
      <c r="F1" s="9"/>
      <c r="G1" s="10" t="s">
        <v>95</v>
      </c>
      <c r="H1" s="9"/>
      <c r="I1" s="10" t="s">
        <v>96</v>
      </c>
      <c r="J1" s="9"/>
      <c r="K1" s="20" t="s">
        <v>97</v>
      </c>
      <c r="L1" s="20"/>
      <c r="M1" s="20"/>
      <c r="N1" s="9"/>
      <c r="O1" s="10" t="s">
        <v>98</v>
      </c>
      <c r="P1" s="9"/>
      <c r="Q1" s="20" t="s">
        <v>99</v>
      </c>
      <c r="R1" s="20"/>
      <c r="S1" s="9"/>
      <c r="T1" s="9"/>
      <c r="U1" s="10" t="s">
        <v>100</v>
      </c>
      <c r="V1" s="9"/>
      <c r="W1" s="20" t="s">
        <v>101</v>
      </c>
      <c r="X1" s="20"/>
      <c r="Y1" s="20"/>
      <c r="Z1" s="9"/>
      <c r="AA1" s="9"/>
      <c r="AB1" s="9"/>
    </row>
    <row r="2" spans="1:28" ht="11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4.45" customHeight="1" x14ac:dyDescent="0.2">
      <c r="A3" s="9"/>
      <c r="B3" s="20" t="s">
        <v>102</v>
      </c>
      <c r="C3" s="20"/>
      <c r="D3" s="2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7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.75" customHeight="1" x14ac:dyDescent="0.2">
      <c r="A5" s="9"/>
      <c r="B5" s="20" t="s">
        <v>103</v>
      </c>
      <c r="C5" s="9"/>
      <c r="D5" s="20" t="s">
        <v>104</v>
      </c>
      <c r="E5" s="20"/>
      <c r="F5" s="20"/>
      <c r="G5" s="20"/>
      <c r="H5" s="20"/>
      <c r="I5" s="20"/>
      <c r="J5" s="20"/>
      <c r="K5" s="20"/>
      <c r="L5" s="9"/>
      <c r="M5" s="20" t="s">
        <v>51</v>
      </c>
      <c r="N5" s="20"/>
      <c r="O5" s="20"/>
      <c r="P5" s="20"/>
      <c r="Q5" s="20"/>
      <c r="R5" s="9"/>
      <c r="S5" s="9"/>
      <c r="T5" s="20" t="s">
        <v>105</v>
      </c>
      <c r="U5" s="20"/>
      <c r="V5" s="20"/>
      <c r="W5" s="20"/>
      <c r="X5" s="9"/>
      <c r="Y5" s="20" t="s">
        <v>106</v>
      </c>
      <c r="Z5" s="20"/>
      <c r="AA5" s="9"/>
      <c r="AB5" s="9"/>
    </row>
    <row r="6" spans="1:28" ht="10.5" customHeight="1" x14ac:dyDescent="0.2">
      <c r="A6" s="9"/>
      <c r="B6" s="20"/>
      <c r="C6" s="9"/>
      <c r="D6" s="20"/>
      <c r="E6" s="20"/>
      <c r="F6" s="20"/>
      <c r="G6" s="20"/>
      <c r="H6" s="20"/>
      <c r="I6" s="20"/>
      <c r="J6" s="20"/>
      <c r="K6" s="20"/>
      <c r="L6" s="9"/>
      <c r="M6" s="20"/>
      <c r="N6" s="20"/>
      <c r="O6" s="20"/>
      <c r="P6" s="20"/>
      <c r="Q6" s="20"/>
      <c r="R6" s="9"/>
      <c r="S6" s="9"/>
      <c r="T6" s="20"/>
      <c r="U6" s="20"/>
      <c r="V6" s="20"/>
      <c r="W6" s="20"/>
      <c r="X6" s="9"/>
      <c r="Y6" s="20"/>
      <c r="Z6" s="20"/>
      <c r="AA6" s="9"/>
      <c r="AB6" s="20" t="s">
        <v>107</v>
      </c>
    </row>
    <row r="7" spans="1:28" ht="3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0"/>
    </row>
    <row r="8" spans="1:28" ht="14.45" customHeight="1" x14ac:dyDescent="0.2">
      <c r="A8" s="20" t="s">
        <v>76</v>
      </c>
      <c r="B8" s="20"/>
      <c r="C8" s="20"/>
      <c r="D8" s="20" t="s">
        <v>27</v>
      </c>
      <c r="E8" s="20"/>
      <c r="F8" s="20"/>
      <c r="G8" s="20"/>
      <c r="H8" s="20"/>
      <c r="I8" s="20"/>
      <c r="J8" s="20"/>
      <c r="K8" s="20"/>
      <c r="L8" s="20"/>
      <c r="M8" s="20" t="s">
        <v>58</v>
      </c>
      <c r="N8" s="20"/>
      <c r="O8" s="20"/>
      <c r="P8" s="20"/>
      <c r="Q8" s="20"/>
      <c r="R8" s="20"/>
      <c r="S8" s="20"/>
      <c r="T8" s="20" t="s">
        <v>5</v>
      </c>
      <c r="U8" s="20"/>
      <c r="V8" s="20"/>
      <c r="W8" s="20"/>
      <c r="X8" s="20"/>
      <c r="Y8" s="20" t="s">
        <v>66</v>
      </c>
      <c r="Z8" s="20"/>
      <c r="AA8" s="20"/>
      <c r="AB8" s="12">
        <v>32.238199957992016</v>
      </c>
    </row>
    <row r="9" spans="1:28" ht="14.45" customHeight="1" x14ac:dyDescent="0.2">
      <c r="A9" s="20" t="s">
        <v>59</v>
      </c>
      <c r="B9" s="20"/>
      <c r="C9" s="20"/>
      <c r="D9" s="20" t="s">
        <v>15</v>
      </c>
      <c r="E9" s="20"/>
      <c r="F9" s="20"/>
      <c r="G9" s="20"/>
      <c r="H9" s="20"/>
      <c r="I9" s="20"/>
      <c r="J9" s="20"/>
      <c r="K9" s="20"/>
      <c r="L9" s="20"/>
      <c r="M9" s="20" t="s">
        <v>60</v>
      </c>
      <c r="N9" s="20"/>
      <c r="O9" s="20"/>
      <c r="P9" s="20"/>
      <c r="Q9" s="20"/>
      <c r="R9" s="20"/>
      <c r="S9" s="20"/>
      <c r="T9" s="20" t="s">
        <v>60</v>
      </c>
      <c r="U9" s="20"/>
      <c r="V9" s="20"/>
      <c r="W9" s="20"/>
      <c r="X9" s="20"/>
      <c r="Y9" s="20"/>
      <c r="Z9" s="20"/>
      <c r="AA9" s="20"/>
      <c r="AB9" s="12">
        <v>39.606969124133585</v>
      </c>
    </row>
    <row r="10" spans="1:28" ht="14.45" customHeight="1" x14ac:dyDescent="0.2">
      <c r="A10" s="20" t="s">
        <v>61</v>
      </c>
      <c r="B10" s="20"/>
      <c r="C10" s="20"/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 t="s">
        <v>58</v>
      </c>
      <c r="N10" s="20"/>
      <c r="O10" s="20"/>
      <c r="P10" s="20"/>
      <c r="Q10" s="20"/>
      <c r="R10" s="20"/>
      <c r="S10" s="20"/>
      <c r="T10" s="20" t="s">
        <v>6</v>
      </c>
      <c r="U10" s="20"/>
      <c r="V10" s="20"/>
      <c r="W10" s="20"/>
      <c r="X10" s="20"/>
      <c r="Y10" s="20"/>
      <c r="Z10" s="20"/>
      <c r="AA10" s="20"/>
      <c r="AB10" s="12">
        <v>59.116614156689771</v>
      </c>
    </row>
    <row r="11" spans="1:28" ht="14.45" customHeight="1" x14ac:dyDescent="0.2">
      <c r="A11" s="20" t="s">
        <v>62</v>
      </c>
      <c r="B11" s="20"/>
      <c r="C11" s="20"/>
      <c r="D11" s="20" t="s">
        <v>26</v>
      </c>
      <c r="E11" s="20"/>
      <c r="F11" s="20"/>
      <c r="G11" s="20"/>
      <c r="H11" s="20"/>
      <c r="I11" s="20"/>
      <c r="J11" s="20"/>
      <c r="K11" s="20"/>
      <c r="L11" s="20"/>
      <c r="M11" s="20" t="s">
        <v>60</v>
      </c>
      <c r="N11" s="20"/>
      <c r="O11" s="20"/>
      <c r="P11" s="20"/>
      <c r="Q11" s="20"/>
      <c r="R11" s="20"/>
      <c r="S11" s="20"/>
      <c r="T11" s="20" t="s">
        <v>60</v>
      </c>
      <c r="U11" s="20"/>
      <c r="V11" s="20"/>
      <c r="W11" s="20"/>
      <c r="X11" s="20"/>
      <c r="Y11" s="20"/>
      <c r="Z11" s="20"/>
      <c r="AA11" s="20"/>
      <c r="AB11" s="12">
        <v>70.809637331092901</v>
      </c>
    </row>
    <row r="12" spans="1:28" ht="14.45" customHeight="1" x14ac:dyDescent="0.2">
      <c r="A12" s="20" t="s">
        <v>77</v>
      </c>
      <c r="B12" s="20"/>
      <c r="C12" s="20"/>
      <c r="D12" s="20" t="s">
        <v>10</v>
      </c>
      <c r="E12" s="20"/>
      <c r="F12" s="20"/>
      <c r="G12" s="20"/>
      <c r="H12" s="20"/>
      <c r="I12" s="20"/>
      <c r="J12" s="20"/>
      <c r="K12" s="20"/>
      <c r="L12" s="20"/>
      <c r="M12" s="20" t="s">
        <v>58</v>
      </c>
      <c r="N12" s="20"/>
      <c r="O12" s="20"/>
      <c r="P12" s="20"/>
      <c r="Q12" s="20"/>
      <c r="R12" s="20"/>
      <c r="S12" s="20"/>
      <c r="T12" s="20" t="s">
        <v>6</v>
      </c>
      <c r="U12" s="20"/>
      <c r="V12" s="20"/>
      <c r="W12" s="20"/>
      <c r="X12" s="20"/>
      <c r="Y12" s="20" t="s">
        <v>67</v>
      </c>
      <c r="Z12" s="20"/>
      <c r="AA12" s="20"/>
      <c r="AB12" s="12">
        <v>17.366441223832528</v>
      </c>
    </row>
    <row r="13" spans="1:28" ht="14.45" customHeight="1" x14ac:dyDescent="0.2">
      <c r="A13" s="20" t="s">
        <v>78</v>
      </c>
      <c r="B13" s="20"/>
      <c r="C13" s="20"/>
      <c r="D13" s="20" t="s">
        <v>16</v>
      </c>
      <c r="E13" s="20"/>
      <c r="F13" s="20"/>
      <c r="G13" s="20"/>
      <c r="H13" s="20"/>
      <c r="I13" s="20"/>
      <c r="J13" s="20"/>
      <c r="K13" s="20"/>
      <c r="L13" s="20"/>
      <c r="M13" s="20" t="s">
        <v>58</v>
      </c>
      <c r="N13" s="20"/>
      <c r="O13" s="20"/>
      <c r="P13" s="20"/>
      <c r="Q13" s="20"/>
      <c r="R13" s="20"/>
      <c r="S13" s="20"/>
      <c r="T13" s="20" t="s">
        <v>5</v>
      </c>
      <c r="U13" s="20"/>
      <c r="V13" s="20"/>
      <c r="W13" s="20"/>
      <c r="X13" s="20"/>
      <c r="Y13" s="20" t="s">
        <v>62</v>
      </c>
      <c r="Z13" s="20"/>
      <c r="AA13" s="20"/>
      <c r="AB13" s="12">
        <v>12.603535671777637</v>
      </c>
    </row>
    <row r="14" spans="1:28" ht="14.45" customHeight="1" x14ac:dyDescent="0.2">
      <c r="A14" s="20" t="s">
        <v>63</v>
      </c>
      <c r="B14" s="20"/>
      <c r="C14" s="20"/>
      <c r="D14" s="20" t="s">
        <v>29</v>
      </c>
      <c r="E14" s="20"/>
      <c r="F14" s="20"/>
      <c r="G14" s="20"/>
      <c r="H14" s="20"/>
      <c r="I14" s="20"/>
      <c r="J14" s="20"/>
      <c r="K14" s="20"/>
      <c r="L14" s="20"/>
      <c r="M14" s="20" t="s">
        <v>60</v>
      </c>
      <c r="N14" s="20"/>
      <c r="O14" s="20"/>
      <c r="P14" s="20"/>
      <c r="Q14" s="20"/>
      <c r="R14" s="20"/>
      <c r="S14" s="20"/>
      <c r="T14" s="20" t="s">
        <v>60</v>
      </c>
      <c r="U14" s="20"/>
      <c r="V14" s="20"/>
      <c r="W14" s="20"/>
      <c r="X14" s="20"/>
      <c r="Y14" s="20"/>
      <c r="Z14" s="20"/>
      <c r="AA14" s="20"/>
      <c r="AB14" s="12">
        <v>20.973051879857174</v>
      </c>
    </row>
    <row r="15" spans="1:28" ht="14.45" customHeight="1" x14ac:dyDescent="0.2">
      <c r="A15" s="20" t="s">
        <v>79</v>
      </c>
      <c r="B15" s="20"/>
      <c r="C15" s="20"/>
      <c r="D15" s="20" t="s">
        <v>11</v>
      </c>
      <c r="E15" s="20"/>
      <c r="F15" s="20"/>
      <c r="G15" s="20"/>
      <c r="H15" s="20"/>
      <c r="I15" s="20"/>
      <c r="J15" s="20"/>
      <c r="K15" s="20"/>
      <c r="L15" s="20"/>
      <c r="M15" s="20" t="s">
        <v>58</v>
      </c>
      <c r="N15" s="20"/>
      <c r="O15" s="20"/>
      <c r="P15" s="20"/>
      <c r="Q15" s="20"/>
      <c r="R15" s="20"/>
      <c r="S15" s="20"/>
      <c r="T15" s="20" t="s">
        <v>6</v>
      </c>
      <c r="U15" s="20"/>
      <c r="V15" s="20"/>
      <c r="W15" s="20"/>
      <c r="X15" s="20"/>
      <c r="Y15" s="20" t="s">
        <v>64</v>
      </c>
      <c r="Z15" s="20"/>
      <c r="AA15" s="20"/>
      <c r="AB15" s="12">
        <v>31.762251627809285</v>
      </c>
    </row>
    <row r="16" spans="1:28" ht="14.45" customHeight="1" x14ac:dyDescent="0.2">
      <c r="A16" s="20" t="s">
        <v>64</v>
      </c>
      <c r="B16" s="20"/>
      <c r="C16" s="20"/>
      <c r="D16" s="20" t="s">
        <v>30</v>
      </c>
      <c r="E16" s="20"/>
      <c r="F16" s="20"/>
      <c r="G16" s="20"/>
      <c r="H16" s="20"/>
      <c r="I16" s="20"/>
      <c r="J16" s="20"/>
      <c r="K16" s="20"/>
      <c r="L16" s="20"/>
      <c r="M16" s="20" t="s">
        <v>60</v>
      </c>
      <c r="N16" s="20"/>
      <c r="O16" s="20"/>
      <c r="P16" s="20"/>
      <c r="Q16" s="20"/>
      <c r="R16" s="20"/>
      <c r="S16" s="20"/>
      <c r="T16" s="20" t="s">
        <v>60</v>
      </c>
      <c r="U16" s="20"/>
      <c r="V16" s="20"/>
      <c r="W16" s="20"/>
      <c r="X16" s="20"/>
      <c r="Y16" s="20"/>
      <c r="Z16" s="20"/>
      <c r="AA16" s="20"/>
      <c r="AB16" s="12">
        <v>96.44256108660646</v>
      </c>
    </row>
    <row r="17" spans="1:28" ht="14.45" customHeight="1" x14ac:dyDescent="0.2">
      <c r="A17" s="20" t="s">
        <v>80</v>
      </c>
      <c r="B17" s="20"/>
      <c r="C17" s="20"/>
      <c r="D17" s="20" t="s">
        <v>17</v>
      </c>
      <c r="E17" s="20"/>
      <c r="F17" s="20"/>
      <c r="G17" s="20"/>
      <c r="H17" s="20"/>
      <c r="I17" s="20"/>
      <c r="J17" s="20"/>
      <c r="K17" s="20"/>
      <c r="L17" s="20"/>
      <c r="M17" s="20" t="s">
        <v>58</v>
      </c>
      <c r="N17" s="20"/>
      <c r="O17" s="20"/>
      <c r="P17" s="20"/>
      <c r="Q17" s="20"/>
      <c r="R17" s="20"/>
      <c r="S17" s="20"/>
      <c r="T17" s="20" t="s">
        <v>4</v>
      </c>
      <c r="U17" s="20"/>
      <c r="V17" s="20"/>
      <c r="W17" s="20"/>
      <c r="X17" s="20"/>
      <c r="Y17" s="20" t="s">
        <v>59</v>
      </c>
      <c r="Z17" s="20"/>
      <c r="AA17" s="20"/>
      <c r="AB17" s="12">
        <v>24.800279353077087</v>
      </c>
    </row>
    <row r="18" spans="1:28" ht="14.45" customHeight="1" x14ac:dyDescent="0.2">
      <c r="A18" s="20" t="s">
        <v>81</v>
      </c>
      <c r="B18" s="20"/>
      <c r="C18" s="20"/>
      <c r="D18" s="20" t="s">
        <v>31</v>
      </c>
      <c r="E18" s="20"/>
      <c r="F18" s="20"/>
      <c r="G18" s="20"/>
      <c r="H18" s="20"/>
      <c r="I18" s="20"/>
      <c r="J18" s="20"/>
      <c r="K18" s="20"/>
      <c r="L18" s="20"/>
      <c r="M18" s="20" t="s">
        <v>58</v>
      </c>
      <c r="N18" s="20"/>
      <c r="O18" s="20"/>
      <c r="P18" s="20"/>
      <c r="Q18" s="20"/>
      <c r="R18" s="20"/>
      <c r="S18" s="20"/>
      <c r="T18" s="20" t="s">
        <v>4</v>
      </c>
      <c r="U18" s="20"/>
      <c r="V18" s="20"/>
      <c r="W18" s="20"/>
      <c r="X18" s="20"/>
      <c r="Y18" s="20" t="s">
        <v>63</v>
      </c>
      <c r="Z18" s="20"/>
      <c r="AA18" s="20"/>
      <c r="AB18" s="12">
        <v>12.960744941538891</v>
      </c>
    </row>
    <row r="19" spans="1:28" ht="14.45" customHeight="1" x14ac:dyDescent="0.2">
      <c r="A19" s="20" t="s">
        <v>69</v>
      </c>
      <c r="B19" s="20"/>
      <c r="C19" s="20"/>
      <c r="D19" s="20" t="s">
        <v>8</v>
      </c>
      <c r="E19" s="20"/>
      <c r="F19" s="20"/>
      <c r="G19" s="20"/>
      <c r="H19" s="20"/>
      <c r="I19" s="20"/>
      <c r="J19" s="20"/>
      <c r="K19" s="20"/>
      <c r="L19" s="20"/>
      <c r="M19" s="20" t="s">
        <v>22</v>
      </c>
      <c r="N19" s="20"/>
      <c r="O19" s="20"/>
      <c r="P19" s="20"/>
      <c r="Q19" s="20"/>
      <c r="R19" s="20"/>
      <c r="S19" s="20"/>
      <c r="T19" s="20" t="s">
        <v>5</v>
      </c>
      <c r="U19" s="20"/>
      <c r="V19" s="20"/>
      <c r="W19" s="20"/>
      <c r="X19" s="20"/>
      <c r="Y19" s="20"/>
      <c r="Z19" s="20"/>
      <c r="AA19" s="20"/>
      <c r="AB19" s="12">
        <v>120.8</v>
      </c>
    </row>
    <row r="20" spans="1:28" ht="14.45" customHeight="1" x14ac:dyDescent="0.2">
      <c r="A20" s="20" t="s">
        <v>110</v>
      </c>
      <c r="B20" s="20"/>
      <c r="C20" s="20"/>
      <c r="D20" s="20" t="s">
        <v>111</v>
      </c>
      <c r="E20" s="20"/>
      <c r="F20" s="20"/>
      <c r="G20" s="20"/>
      <c r="H20" s="20"/>
      <c r="I20" s="20"/>
      <c r="J20" s="20"/>
      <c r="K20" s="20"/>
      <c r="L20" s="20"/>
      <c r="M20" s="20" t="s">
        <v>22</v>
      </c>
      <c r="N20" s="20"/>
      <c r="O20" s="20"/>
      <c r="P20" s="20"/>
      <c r="Q20" s="20"/>
      <c r="R20" s="20"/>
      <c r="S20" s="20"/>
      <c r="T20" s="20" t="s">
        <v>5</v>
      </c>
      <c r="U20" s="20"/>
      <c r="V20" s="20"/>
      <c r="W20" s="20"/>
      <c r="X20" s="20"/>
      <c r="Y20" s="20"/>
      <c r="Z20" s="20"/>
      <c r="AA20" s="20"/>
      <c r="AB20" s="12">
        <v>45</v>
      </c>
    </row>
    <row r="21" spans="1:28" ht="14.45" customHeight="1" x14ac:dyDescent="0.2">
      <c r="A21" s="20" t="s">
        <v>82</v>
      </c>
      <c r="B21" s="20"/>
      <c r="C21" s="20"/>
      <c r="D21" s="20" t="s">
        <v>18</v>
      </c>
      <c r="E21" s="20"/>
      <c r="F21" s="20"/>
      <c r="G21" s="20"/>
      <c r="H21" s="20"/>
      <c r="I21" s="20"/>
      <c r="J21" s="20"/>
      <c r="K21" s="20"/>
      <c r="L21" s="20"/>
      <c r="M21" s="20" t="s">
        <v>58</v>
      </c>
      <c r="N21" s="20"/>
      <c r="O21" s="20"/>
      <c r="P21" s="20"/>
      <c r="Q21" s="20"/>
      <c r="R21" s="20"/>
      <c r="S21" s="20"/>
      <c r="T21" s="20" t="s">
        <v>5</v>
      </c>
      <c r="U21" s="20"/>
      <c r="V21" s="20"/>
      <c r="W21" s="20"/>
      <c r="X21" s="20"/>
      <c r="Y21" s="20" t="s">
        <v>61</v>
      </c>
      <c r="Z21" s="20"/>
      <c r="AA21" s="20"/>
      <c r="AB21" s="12">
        <v>47.2</v>
      </c>
    </row>
    <row r="22" spans="1:28" ht="14.45" customHeight="1" x14ac:dyDescent="0.2">
      <c r="A22" s="20" t="s">
        <v>83</v>
      </c>
      <c r="B22" s="20"/>
      <c r="C22" s="20"/>
      <c r="D22" s="20" t="s">
        <v>32</v>
      </c>
      <c r="E22" s="20"/>
      <c r="F22" s="20"/>
      <c r="G22" s="20"/>
      <c r="H22" s="20"/>
      <c r="I22" s="20"/>
      <c r="J22" s="20"/>
      <c r="K22" s="20"/>
      <c r="L22" s="20"/>
      <c r="M22" s="20" t="s">
        <v>58</v>
      </c>
      <c r="N22" s="20"/>
      <c r="O22" s="20"/>
      <c r="P22" s="20"/>
      <c r="Q22" s="20"/>
      <c r="R22" s="20"/>
      <c r="S22" s="20"/>
      <c r="T22" s="20" t="s">
        <v>6</v>
      </c>
      <c r="U22" s="20"/>
      <c r="V22" s="20"/>
      <c r="W22" s="20"/>
      <c r="X22" s="20"/>
      <c r="Y22" s="20" t="s">
        <v>68</v>
      </c>
      <c r="Z22" s="20"/>
      <c r="AA22" s="20"/>
      <c r="AB22" s="12">
        <v>18.299425190786248</v>
      </c>
    </row>
    <row r="23" spans="1:28" ht="14.45" customHeight="1" x14ac:dyDescent="0.2">
      <c r="A23" s="20" t="s">
        <v>84</v>
      </c>
      <c r="B23" s="20"/>
      <c r="C23" s="20"/>
      <c r="D23" s="20" t="s">
        <v>9</v>
      </c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 t="s">
        <v>6</v>
      </c>
      <c r="U23" s="20"/>
      <c r="V23" s="20"/>
      <c r="W23" s="20"/>
      <c r="X23" s="20"/>
      <c r="Y23" s="20" t="s">
        <v>65</v>
      </c>
      <c r="Z23" s="20"/>
      <c r="AA23" s="20"/>
      <c r="AB23" s="12">
        <v>35.52328642442064</v>
      </c>
    </row>
    <row r="24" spans="1:28" ht="14.45" customHeight="1" x14ac:dyDescent="0.2">
      <c r="A24" s="20" t="s">
        <v>112</v>
      </c>
      <c r="B24" s="20"/>
      <c r="C24" s="20"/>
      <c r="D24" s="20" t="s">
        <v>113</v>
      </c>
      <c r="E24" s="20"/>
      <c r="F24" s="20"/>
      <c r="G24" s="20"/>
      <c r="H24" s="20"/>
      <c r="I24" s="20"/>
      <c r="J24" s="20"/>
      <c r="K24" s="20"/>
      <c r="L24" s="20"/>
      <c r="M24" s="20" t="s">
        <v>72</v>
      </c>
      <c r="N24" s="20"/>
      <c r="O24" s="20"/>
      <c r="P24" s="20"/>
      <c r="Q24" s="20"/>
      <c r="R24" s="20"/>
      <c r="S24" s="20"/>
      <c r="T24" s="20" t="s">
        <v>4</v>
      </c>
      <c r="U24" s="20"/>
      <c r="V24" s="20"/>
      <c r="W24" s="20"/>
      <c r="X24" s="20"/>
      <c r="Y24" s="20"/>
      <c r="Z24" s="20"/>
      <c r="AA24" s="20"/>
      <c r="AB24" s="12">
        <v>10.39</v>
      </c>
    </row>
    <row r="25" spans="1:28" ht="14.45" customHeight="1" x14ac:dyDescent="0.2">
      <c r="A25" s="20" t="s">
        <v>90</v>
      </c>
      <c r="B25" s="20"/>
      <c r="C25" s="20"/>
      <c r="D25" s="20" t="s">
        <v>91</v>
      </c>
      <c r="E25" s="20"/>
      <c r="F25" s="20"/>
      <c r="G25" s="20"/>
      <c r="H25" s="20"/>
      <c r="I25" s="20"/>
      <c r="J25" s="20"/>
      <c r="K25" s="20"/>
      <c r="L25" s="20"/>
      <c r="M25" s="20" t="s">
        <v>72</v>
      </c>
      <c r="N25" s="20"/>
      <c r="O25" s="20"/>
      <c r="P25" s="20"/>
      <c r="Q25" s="20"/>
      <c r="R25" s="20"/>
      <c r="S25" s="20"/>
      <c r="T25" s="20" t="s">
        <v>5</v>
      </c>
      <c r="U25" s="20"/>
      <c r="V25" s="20"/>
      <c r="W25" s="20"/>
      <c r="X25" s="20"/>
      <c r="Y25" s="20"/>
      <c r="Z25" s="20"/>
      <c r="AA25" s="20"/>
      <c r="AB25" s="12">
        <v>64.599999999999994</v>
      </c>
    </row>
    <row r="26" spans="1:28" ht="14.45" customHeight="1" x14ac:dyDescent="0.2">
      <c r="A26" s="20" t="s">
        <v>92</v>
      </c>
      <c r="B26" s="20"/>
      <c r="C26" s="20"/>
      <c r="D26" s="20" t="s">
        <v>93</v>
      </c>
      <c r="E26" s="20"/>
      <c r="F26" s="20"/>
      <c r="G26" s="20"/>
      <c r="H26" s="20"/>
      <c r="I26" s="20"/>
      <c r="J26" s="20"/>
      <c r="K26" s="20"/>
      <c r="L26" s="20"/>
      <c r="M26" s="20" t="s">
        <v>72</v>
      </c>
      <c r="N26" s="20"/>
      <c r="O26" s="20"/>
      <c r="P26" s="20"/>
      <c r="Q26" s="20"/>
      <c r="R26" s="20"/>
      <c r="S26" s="20"/>
      <c r="T26" s="20" t="s">
        <v>5</v>
      </c>
      <c r="U26" s="20"/>
      <c r="V26" s="20"/>
      <c r="W26" s="20"/>
      <c r="X26" s="20"/>
      <c r="Y26" s="20"/>
      <c r="Z26" s="20"/>
      <c r="AA26" s="20"/>
      <c r="AB26" s="12">
        <v>30.2</v>
      </c>
    </row>
    <row r="27" spans="1:28" ht="14.45" customHeight="1" x14ac:dyDescent="0.2">
      <c r="A27" s="20" t="s">
        <v>88</v>
      </c>
      <c r="B27" s="20"/>
      <c r="C27" s="20"/>
      <c r="D27" s="20" t="s">
        <v>89</v>
      </c>
      <c r="E27" s="20"/>
      <c r="F27" s="20"/>
      <c r="G27" s="20"/>
      <c r="H27" s="20"/>
      <c r="I27" s="20"/>
      <c r="J27" s="20"/>
      <c r="K27" s="20"/>
      <c r="L27" s="20"/>
      <c r="M27" s="20" t="s">
        <v>72</v>
      </c>
      <c r="N27" s="20"/>
      <c r="O27" s="20"/>
      <c r="P27" s="20"/>
      <c r="Q27" s="20"/>
      <c r="R27" s="20"/>
      <c r="S27" s="20"/>
      <c r="T27" s="20" t="s">
        <v>4</v>
      </c>
      <c r="U27" s="20"/>
      <c r="V27" s="20"/>
      <c r="W27" s="20"/>
      <c r="X27" s="20"/>
      <c r="Y27" s="20"/>
      <c r="Z27" s="20"/>
      <c r="AA27" s="20"/>
      <c r="AB27" s="12">
        <v>81</v>
      </c>
    </row>
    <row r="28" spans="1:28" ht="14.45" customHeight="1" x14ac:dyDescent="0.2">
      <c r="A28" s="20" t="s">
        <v>70</v>
      </c>
      <c r="B28" s="20"/>
      <c r="C28" s="20"/>
      <c r="D28" s="20" t="s">
        <v>33</v>
      </c>
      <c r="E28" s="20"/>
      <c r="F28" s="20"/>
      <c r="G28" s="20"/>
      <c r="H28" s="20"/>
      <c r="I28" s="20"/>
      <c r="J28" s="20"/>
      <c r="K28" s="20"/>
      <c r="L28" s="20"/>
      <c r="M28" s="20" t="s">
        <v>72</v>
      </c>
      <c r="N28" s="20"/>
      <c r="O28" s="20"/>
      <c r="P28" s="20"/>
      <c r="Q28" s="20"/>
      <c r="R28" s="20"/>
      <c r="S28" s="20"/>
      <c r="T28" s="20" t="s">
        <v>5</v>
      </c>
      <c r="U28" s="20"/>
      <c r="V28" s="20"/>
      <c r="W28" s="20"/>
      <c r="X28" s="20"/>
      <c r="Y28" s="20"/>
      <c r="Z28" s="20"/>
      <c r="AA28" s="20"/>
      <c r="AB28" s="12">
        <v>22.2</v>
      </c>
    </row>
    <row r="29" spans="1:28" ht="14.45" customHeight="1" x14ac:dyDescent="0.2">
      <c r="A29" s="20" t="s">
        <v>71</v>
      </c>
      <c r="B29" s="20"/>
      <c r="C29" s="20"/>
      <c r="D29" s="20" t="s">
        <v>24</v>
      </c>
      <c r="E29" s="20"/>
      <c r="F29" s="20"/>
      <c r="G29" s="20"/>
      <c r="H29" s="20"/>
      <c r="I29" s="20"/>
      <c r="J29" s="20"/>
      <c r="K29" s="20"/>
      <c r="L29" s="20"/>
      <c r="M29" s="20" t="s">
        <v>72</v>
      </c>
      <c r="N29" s="20"/>
      <c r="O29" s="20"/>
      <c r="P29" s="20"/>
      <c r="Q29" s="20"/>
      <c r="R29" s="20"/>
      <c r="S29" s="20"/>
      <c r="T29" s="20" t="s">
        <v>4</v>
      </c>
      <c r="U29" s="20"/>
      <c r="V29" s="20"/>
      <c r="W29" s="20"/>
      <c r="X29" s="20"/>
      <c r="Y29" s="20"/>
      <c r="Z29" s="20"/>
      <c r="AA29" s="20"/>
      <c r="AB29" s="12">
        <v>52.1</v>
      </c>
    </row>
    <row r="30" spans="1:28" ht="14.45" customHeight="1" x14ac:dyDescent="0.2">
      <c r="A30" s="20" t="s">
        <v>73</v>
      </c>
      <c r="B30" s="20"/>
      <c r="C30" s="20"/>
      <c r="D30" s="20" t="s">
        <v>86</v>
      </c>
      <c r="E30" s="20"/>
      <c r="F30" s="20"/>
      <c r="G30" s="20"/>
      <c r="H30" s="20"/>
      <c r="I30" s="20"/>
      <c r="J30" s="20"/>
      <c r="K30" s="20"/>
      <c r="L30" s="20"/>
      <c r="M30" s="20" t="s">
        <v>72</v>
      </c>
      <c r="N30" s="20"/>
      <c r="O30" s="20"/>
      <c r="P30" s="20"/>
      <c r="Q30" s="20"/>
      <c r="R30" s="20"/>
      <c r="S30" s="20"/>
      <c r="T30" s="20" t="s">
        <v>4</v>
      </c>
      <c r="U30" s="20"/>
      <c r="V30" s="20"/>
      <c r="W30" s="20"/>
      <c r="X30" s="20"/>
      <c r="Y30" s="20"/>
      <c r="Z30" s="20"/>
      <c r="AA30" s="20"/>
      <c r="AB30" s="12">
        <v>47.9</v>
      </c>
    </row>
    <row r="31" spans="1:28" ht="14.45" customHeight="1" x14ac:dyDescent="0.2">
      <c r="A31" s="20" t="s">
        <v>66</v>
      </c>
      <c r="B31" s="20"/>
      <c r="C31" s="20"/>
      <c r="D31" s="20" t="s">
        <v>19</v>
      </c>
      <c r="E31" s="20"/>
      <c r="F31" s="20"/>
      <c r="G31" s="20"/>
      <c r="H31" s="20"/>
      <c r="I31" s="20"/>
      <c r="J31" s="20"/>
      <c r="K31" s="20"/>
      <c r="L31" s="20"/>
      <c r="M31" s="20" t="s">
        <v>58</v>
      </c>
      <c r="N31" s="20"/>
      <c r="O31" s="20"/>
      <c r="P31" s="20"/>
      <c r="Q31" s="20"/>
      <c r="R31" s="20"/>
      <c r="S31" s="20"/>
      <c r="T31" s="20" t="s">
        <v>6</v>
      </c>
      <c r="U31" s="20"/>
      <c r="V31" s="20"/>
      <c r="W31" s="20"/>
      <c r="X31" s="20"/>
      <c r="Y31" s="20"/>
      <c r="Z31" s="20"/>
      <c r="AA31" s="20"/>
      <c r="AB31" s="12">
        <v>6.4284534061471668</v>
      </c>
    </row>
    <row r="32" spans="1:28" ht="14.45" customHeight="1" x14ac:dyDescent="0.2">
      <c r="A32" s="20" t="s">
        <v>74</v>
      </c>
      <c r="B32" s="20"/>
      <c r="C32" s="20"/>
      <c r="D32" s="20" t="s">
        <v>34</v>
      </c>
      <c r="E32" s="20"/>
      <c r="F32" s="20"/>
      <c r="G32" s="20"/>
      <c r="H32" s="20"/>
      <c r="I32" s="20"/>
      <c r="J32" s="20"/>
      <c r="K32" s="20"/>
      <c r="L32" s="20"/>
      <c r="M32" s="20" t="s">
        <v>72</v>
      </c>
      <c r="N32" s="20"/>
      <c r="O32" s="20"/>
      <c r="P32" s="20"/>
      <c r="Q32" s="20"/>
      <c r="R32" s="20"/>
      <c r="S32" s="20"/>
      <c r="T32" s="20" t="s">
        <v>4</v>
      </c>
      <c r="U32" s="20"/>
      <c r="V32" s="20"/>
      <c r="W32" s="20"/>
      <c r="X32" s="20"/>
      <c r="Y32" s="20"/>
      <c r="Z32" s="20"/>
      <c r="AA32" s="20"/>
      <c r="AB32" s="12">
        <v>51.24</v>
      </c>
    </row>
    <row r="33" spans="1:28" ht="14.45" customHeight="1" x14ac:dyDescent="0.2">
      <c r="A33" s="20" t="s">
        <v>115</v>
      </c>
      <c r="B33" s="20"/>
      <c r="C33" s="20"/>
      <c r="D33" s="20" t="s">
        <v>116</v>
      </c>
      <c r="E33" s="20"/>
      <c r="F33" s="20"/>
      <c r="G33" s="20"/>
      <c r="H33" s="20"/>
      <c r="I33" s="20"/>
      <c r="J33" s="20"/>
      <c r="K33" s="20"/>
      <c r="L33" s="20"/>
      <c r="M33" s="20" t="s">
        <v>72</v>
      </c>
      <c r="N33" s="20"/>
      <c r="O33" s="20"/>
      <c r="P33" s="20"/>
      <c r="Q33" s="20"/>
      <c r="R33" s="20"/>
      <c r="S33" s="20"/>
      <c r="T33" s="20" t="s">
        <v>21</v>
      </c>
      <c r="U33" s="20"/>
      <c r="V33" s="20"/>
      <c r="W33" s="20"/>
      <c r="X33" s="20"/>
      <c r="Y33" s="20"/>
      <c r="Z33" s="20"/>
      <c r="AA33" s="20"/>
      <c r="AB33" s="12">
        <v>28.47</v>
      </c>
    </row>
    <row r="34" spans="1:28" ht="14.45" customHeight="1" x14ac:dyDescent="0.2">
      <c r="A34" s="20" t="s">
        <v>117</v>
      </c>
      <c r="B34" s="20"/>
      <c r="C34" s="20"/>
      <c r="D34" s="20" t="s">
        <v>118</v>
      </c>
      <c r="E34" s="20"/>
      <c r="F34" s="20"/>
      <c r="G34" s="20"/>
      <c r="H34" s="20"/>
      <c r="I34" s="20"/>
      <c r="J34" s="20"/>
      <c r="K34" s="20"/>
      <c r="L34" s="20"/>
      <c r="M34" s="20" t="s">
        <v>72</v>
      </c>
      <c r="N34" s="20"/>
      <c r="O34" s="20"/>
      <c r="P34" s="20"/>
      <c r="Q34" s="20"/>
      <c r="R34" s="20"/>
      <c r="S34" s="20"/>
      <c r="T34" s="20" t="s">
        <v>5</v>
      </c>
      <c r="U34" s="20"/>
      <c r="V34" s="20"/>
      <c r="W34" s="20"/>
      <c r="X34" s="20"/>
      <c r="Y34" s="20"/>
      <c r="Z34" s="20"/>
      <c r="AA34" s="20"/>
      <c r="AB34" s="12">
        <v>37.35</v>
      </c>
    </row>
    <row r="35" spans="1:28" ht="14.45" customHeight="1" x14ac:dyDescent="0.2">
      <c r="A35" s="20" t="s">
        <v>67</v>
      </c>
      <c r="B35" s="20"/>
      <c r="C35" s="20"/>
      <c r="D35" s="20" t="s">
        <v>23</v>
      </c>
      <c r="E35" s="20"/>
      <c r="F35" s="20"/>
      <c r="G35" s="20"/>
      <c r="H35" s="20"/>
      <c r="I35" s="20"/>
      <c r="J35" s="20"/>
      <c r="K35" s="20"/>
      <c r="L35" s="20"/>
      <c r="M35" s="20" t="s">
        <v>60</v>
      </c>
      <c r="N35" s="20"/>
      <c r="O35" s="20"/>
      <c r="P35" s="20"/>
      <c r="Q35" s="20"/>
      <c r="R35" s="20"/>
      <c r="S35" s="20"/>
      <c r="T35" s="20" t="s">
        <v>60</v>
      </c>
      <c r="U35" s="20"/>
      <c r="V35" s="20"/>
      <c r="W35" s="20"/>
      <c r="X35" s="20"/>
      <c r="Y35" s="20"/>
      <c r="Z35" s="20"/>
      <c r="AA35" s="20"/>
      <c r="AB35" s="12">
        <v>46.745250997689553</v>
      </c>
    </row>
    <row r="36" spans="1:28" ht="14.45" customHeight="1" x14ac:dyDescent="0.2">
      <c r="A36" s="20" t="s">
        <v>68</v>
      </c>
      <c r="B36" s="20"/>
      <c r="C36" s="20"/>
      <c r="D36" s="20" t="s">
        <v>36</v>
      </c>
      <c r="E36" s="20"/>
      <c r="F36" s="20"/>
      <c r="G36" s="20"/>
      <c r="H36" s="20"/>
      <c r="I36" s="20"/>
      <c r="J36" s="20"/>
      <c r="K36" s="20"/>
      <c r="L36" s="20"/>
      <c r="M36" s="20" t="s">
        <v>60</v>
      </c>
      <c r="N36" s="20"/>
      <c r="O36" s="20"/>
      <c r="P36" s="20"/>
      <c r="Q36" s="20"/>
      <c r="R36" s="20"/>
      <c r="S36" s="20"/>
      <c r="T36" s="20" t="s">
        <v>60</v>
      </c>
      <c r="U36" s="20"/>
      <c r="V36" s="20"/>
      <c r="W36" s="20"/>
      <c r="X36" s="20"/>
      <c r="Y36" s="20"/>
      <c r="Z36" s="20"/>
      <c r="AA36" s="20"/>
      <c r="AB36" s="12">
        <v>45.992575089266964</v>
      </c>
    </row>
    <row r="37" spans="1:28" ht="14.45" customHeight="1" x14ac:dyDescent="0.2">
      <c r="A37" s="20" t="s">
        <v>107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2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C34" sqref="C34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51</v>
      </c>
      <c r="G2" s="2" t="s">
        <v>85</v>
      </c>
      <c r="H2" s="2" t="s">
        <v>14</v>
      </c>
      <c r="I2" s="2" t="s">
        <v>13</v>
      </c>
      <c r="J2" s="2" t="s">
        <v>48</v>
      </c>
      <c r="K2" s="2" t="s">
        <v>49</v>
      </c>
      <c r="L2" s="2" t="s">
        <v>50</v>
      </c>
      <c r="M2" s="2" t="s">
        <v>12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87</v>
      </c>
      <c r="S2" s="2" t="s">
        <v>57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operarios'!$A$1:$F$98,4,FALSE),"")</f>
        <v>AYUDANTE</v>
      </c>
      <c r="C3" s="2" t="str">
        <f>IFERROR(VLOOKUP(A3,'hora operarios'!$A$1:$D$98,2,FALSE),"")</f>
        <v>AGUILAR PEREZ MARCOS ARTEMIO</v>
      </c>
      <c r="D3" s="2">
        <f>IFERROR(VLOOKUP(Operador!A3,'hora operarios'!$A$1:$F$98,5,FALSE),"")</f>
        <v>0</v>
      </c>
      <c r="E3" s="3">
        <f>IFERROR(VLOOKUP(A3,'hora operarios'!$A$1:$F$98,6,FALSE),"")</f>
        <v>58.04</v>
      </c>
      <c r="F3" s="2">
        <f>IFERROR(VLOOKUP(G3,Tabulador!$B$27:$C$100,2,FALSE),"")</f>
        <v>4</v>
      </c>
      <c r="G3" s="2" t="str">
        <f>IFERROR(VLOOKUP(A3,'hora operarios'!$A$1:$F$98,3,FALSE),"")</f>
        <v>AYUDANTE</v>
      </c>
      <c r="H3" s="2">
        <f>IFERROR(VLOOKUP(D3,$A$3:$E$100,5,FALSE),0)</f>
        <v>0</v>
      </c>
      <c r="I3" s="3">
        <f>IFERROR(IF(E3&gt;=Tabulador!$D$3,Operador!E3+Operador!H3,Operador!E3),"")</f>
        <v>58.04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580.4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1123.5999999999999</v>
      </c>
    </row>
    <row r="4" spans="1:19" x14ac:dyDescent="0.2">
      <c r="A4" s="2" t="str">
        <f>IF('hora operarios'!A2=0,"",'hora operarios'!A2)</f>
        <v>12</v>
      </c>
      <c r="B4" s="2" t="str">
        <f>IFERROR(VLOOKUP(A4,'hora operarios'!$A$1:$F$98,4,FALSE),"")</f>
        <v>AYUDANTE</v>
      </c>
      <c r="C4" s="2" t="str">
        <f>IFERROR(VLOOKUP(A4,'hora operarios'!$A$1:$D$98,2,FALSE),"")</f>
        <v>MARTINEZ ALVARADO ADRIAN</v>
      </c>
      <c r="D4" s="2">
        <f>IFERROR(VLOOKUP(Operador!A4,'hora operarios'!$A$1:$F$98,5,FALSE),"")</f>
        <v>0</v>
      </c>
      <c r="E4" s="3">
        <f>IFERROR(VLOOKUP(A4,'hora operarios'!$A$1:$F$98,6,FALSE),"")</f>
        <v>65.22</v>
      </c>
      <c r="F4" s="2">
        <f>IFERROR(VLOOKUP(G4,Tabulador!$B$27:$C$100,2,FALSE),"")</f>
        <v>4</v>
      </c>
      <c r="G4" s="2" t="str">
        <f>IFERROR(VLOOKUP(A4,'hora operarios'!$A$1:$F$98,3,FALSE),"")</f>
        <v>AYUDANTE</v>
      </c>
      <c r="H4" s="2">
        <f t="shared" ref="H4:H67" si="0">IFERROR(VLOOKUP(D4,$A$3:$E$100,5,FALSE),0)</f>
        <v>0</v>
      </c>
      <c r="I4" s="3">
        <f>IFERROR(IF(E4&gt;=Tabulador!$D$3,Operador!E4+Operador!H4,Operador!E4),"")</f>
        <v>65.22</v>
      </c>
      <c r="J4" s="4">
        <v>0</v>
      </c>
      <c r="K4" s="4">
        <v>0</v>
      </c>
      <c r="L4" s="4">
        <v>0</v>
      </c>
      <c r="M4" s="2">
        <f>IFERROR(VLOOKUP(F4,Tabulador!$A$3:$D$7,4,FALSE),"")</f>
        <v>0</v>
      </c>
      <c r="N4" s="3">
        <f>IFERROR(IF(I4&gt;M4,(I4-M4)*(VLOOKUP(B4,Tabulador!$A$11:$B$17,2,FALSE)),0),0)</f>
        <v>652.20000000000005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0</v>
      </c>
      <c r="P4" s="2">
        <f t="shared" ref="P4:P67" si="1">IFERROR(IF(E4&gt;=M4,IF((J4+K4+L4)&gt;=3,O4*(E4-M4),0),0),0)</f>
        <v>0</v>
      </c>
      <c r="Q4" s="2">
        <f>IFERROR(VLOOKUP(F4,Tabulador!$A$3:$D$7,3,FALSE),"")</f>
        <v>543.20000000000005</v>
      </c>
      <c r="S4" s="3">
        <f t="shared" ref="S4:S67" si="2">IFERROR(IF(E4&gt;0,Q4+P4+N4+R4,0),"")</f>
        <v>1195.4000000000001</v>
      </c>
    </row>
    <row r="5" spans="1:19" x14ac:dyDescent="0.2">
      <c r="A5" s="2" t="str">
        <f>IF('hora operarios'!A3=0,"",'hora operarios'!A3)</f>
        <v>13</v>
      </c>
      <c r="B5" s="2" t="str">
        <f>IFERROR(VLOOKUP(A5,'hora operarios'!$A$1:$F$98,4,FALSE),"")</f>
        <v>C</v>
      </c>
      <c r="C5" s="2" t="str">
        <f>IFERROR(VLOOKUP(A5,'hora operarios'!$A$1:$D$98,2,FALSE),"")</f>
        <v>CARLOS SANCHEZ HURTADO</v>
      </c>
      <c r="D5" s="2" t="str">
        <f>IFERROR(VLOOKUP(Operador!A5,'hora operarios'!$A$1:$F$98,5,FALSE),"")</f>
        <v>0</v>
      </c>
      <c r="E5" s="3">
        <f>IFERROR(VLOOKUP(A5,'hora operarios'!$A$1:$F$98,6,FALSE),"")</f>
        <v>117.3</v>
      </c>
      <c r="F5" s="2">
        <f>IFERROR(VLOOKUP(G5,Tabulador!$B$27:$C$100,2,FALSE),"")</f>
        <v>1</v>
      </c>
      <c r="G5" s="2" t="str">
        <f>IFERROR(VLOOKUP(A5,'hora operarios'!$A$1:$F$98,3,FALSE),"")</f>
        <v>TECNICO</v>
      </c>
      <c r="H5" s="2">
        <f t="shared" si="0"/>
        <v>0</v>
      </c>
      <c r="I5" s="3">
        <f>IFERROR(IF(E5&gt;=Tabulador!$D$3,Operador!E5+Operador!H5,Operador!E5),"")</f>
        <v>117.3</v>
      </c>
      <c r="J5" s="4">
        <v>0</v>
      </c>
      <c r="K5" s="4">
        <v>0</v>
      </c>
      <c r="L5" s="4">
        <v>0</v>
      </c>
      <c r="M5" s="2">
        <f>IFERROR(VLOOKUP(F5,Tabulador!$A$3:$D$7,4,FALSE),"")</f>
        <v>10</v>
      </c>
      <c r="N5" s="3">
        <f>IFERROR(IF(I5&gt;M5,(I5-M5)*(VLOOKUP(B5,Tabulador!$A$11:$B$17,2,FALSE)),0),0)</f>
        <v>4801.6750000000002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5.5709999999999997</v>
      </c>
      <c r="P5" s="2">
        <f t="shared" si="1"/>
        <v>0</v>
      </c>
      <c r="Q5" s="2">
        <f>IFERROR(VLOOKUP(F5,Tabulador!$A$3:$D$7,3,FALSE),"")</f>
        <v>608.16</v>
      </c>
      <c r="S5" s="3">
        <f t="shared" si="2"/>
        <v>5409.835</v>
      </c>
    </row>
    <row r="6" spans="1:19" x14ac:dyDescent="0.2">
      <c r="A6" s="2" t="str">
        <f>IF('hora operarios'!A4=0,"",'hora operarios'!A4)</f>
        <v>14</v>
      </c>
      <c r="B6" s="2" t="str">
        <f>IFERROR(VLOOKUP(A6,'hora operarios'!$A$1:$F$98,4,FALSE),"")</f>
        <v>B</v>
      </c>
      <c r="C6" s="2" t="str">
        <f>IFERROR(VLOOKUP(A6,'hora operarios'!$A$1:$D$98,2,FALSE),"")</f>
        <v>LEONEL MARTINEZ GUERRERO</v>
      </c>
      <c r="D6" s="2" t="str">
        <f>IFERROR(VLOOKUP(Operador!A6,'hora operarios'!$A$1:$F$98,5,FALSE),"")</f>
        <v>12</v>
      </c>
      <c r="E6" s="3">
        <f>IFERROR(VLOOKUP(A6,'hora operarios'!$A$1:$F$98,6,FALSE),"")</f>
        <v>15.72</v>
      </c>
      <c r="F6" s="2">
        <f>IFERROR(VLOOKUP(G6,Tabulador!$B$27:$C$100,2,FALSE),"")</f>
        <v>1</v>
      </c>
      <c r="G6" s="2" t="str">
        <f>IFERROR(VLOOKUP(A6,'hora operarios'!$A$1:$F$98,3,FALSE),"")</f>
        <v>TECNICO</v>
      </c>
      <c r="H6" s="2">
        <f t="shared" si="0"/>
        <v>65.22</v>
      </c>
      <c r="I6" s="3">
        <f>IFERROR(IF(E6&gt;=Tabulador!$D$3,Operador!E6+Operador!H6,Operador!E6),"")</f>
        <v>80.94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3788.1959999999999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2.972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4396.3559999999998</v>
      </c>
    </row>
    <row r="7" spans="1:19" x14ac:dyDescent="0.2">
      <c r="A7" s="2" t="str">
        <f>IF('hora operarios'!A5=0,"",'hora operarios'!A5)</f>
        <v>15</v>
      </c>
      <c r="B7" s="2" t="str">
        <f>IFERROR(VLOOKUP(A7,'hora operarios'!$A$1:$F$98,4,FALSE),"")</f>
        <v>AYUDANTE</v>
      </c>
      <c r="C7" s="2" t="str">
        <f>IFERROR(VLOOKUP(A7,'hora operarios'!$A$1:$D$98,2,FALSE),"")</f>
        <v>GUILLERMO REYEZ HURTADO</v>
      </c>
      <c r="D7" s="2">
        <f>IFERROR(VLOOKUP(Operador!A7,'hora operarios'!$A$1:$F$98,5,FALSE),"")</f>
        <v>0</v>
      </c>
      <c r="E7" s="3">
        <f>IFERROR(VLOOKUP(A7,'hora operarios'!$A$1:$F$98,6,FALSE),"")</f>
        <v>43.24</v>
      </c>
      <c r="F7" s="2">
        <f>IFERROR(VLOOKUP(G7,Tabulador!$B$27:$C$100,2,FALSE),"")</f>
        <v>4</v>
      </c>
      <c r="G7" s="2" t="str">
        <f>IFERROR(VLOOKUP(A7,'hora operarios'!$A$1:$F$98,3,FALSE),"")</f>
        <v>AYUDANTE</v>
      </c>
      <c r="H7" s="2">
        <f t="shared" si="0"/>
        <v>0</v>
      </c>
      <c r="I7" s="3">
        <f>IFERROR(IF(E7&gt;=Tabulador!$D$3,Operador!E7+Operador!H7,Operador!E7),"")</f>
        <v>43.24</v>
      </c>
      <c r="J7" s="4">
        <v>0</v>
      </c>
      <c r="K7" s="4">
        <v>0</v>
      </c>
      <c r="L7" s="4">
        <v>0</v>
      </c>
      <c r="M7" s="2">
        <f>IFERROR(VLOOKUP(F7,Tabulador!$A$3:$D$7,4,FALSE),"")</f>
        <v>0</v>
      </c>
      <c r="N7" s="3">
        <f>IFERROR(IF(I7&gt;M7,(I7-M7)*(VLOOKUP(B7,Tabulador!$A$11:$B$17,2,FALSE)),0),0)</f>
        <v>432.40000000000003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543.20000000000005</v>
      </c>
      <c r="S7" s="3">
        <f t="shared" si="2"/>
        <v>975.60000000000014</v>
      </c>
    </row>
    <row r="8" spans="1:19" x14ac:dyDescent="0.2">
      <c r="A8" s="2" t="str">
        <f>IF('hora operarios'!A6=0,"",'hora operarios'!A6)</f>
        <v>16</v>
      </c>
      <c r="B8" s="2" t="str">
        <f>IFERROR(VLOOKUP(A8,'hora operarios'!$A$1:$F$98,4,FALSE),"")</f>
        <v>C</v>
      </c>
      <c r="C8" s="2" t="str">
        <f>IFERROR(VLOOKUP(A8,'hora operarios'!$A$1:$D$98,2,FALSE),"")</f>
        <v>ALAVEZ LOPEZ INOCENCIO</v>
      </c>
      <c r="D8" s="2" t="str">
        <f>IFERROR(VLOOKUP(Operador!A8,'hora operarios'!$A$1:$F$98,5,FALSE),"")</f>
        <v>17</v>
      </c>
      <c r="E8" s="3">
        <f>IFERROR(VLOOKUP(A8,'hora operarios'!$A$1:$F$98,6,FALSE),"")</f>
        <v>22.44</v>
      </c>
      <c r="F8" s="2">
        <f>IFERROR(VLOOKUP(G8,Tabulador!$B$27:$C$100,2,FALSE),"")</f>
        <v>1</v>
      </c>
      <c r="G8" s="2" t="str">
        <f>IFERROR(VLOOKUP(A8,'hora operarios'!$A$1:$F$98,3,FALSE),"")</f>
        <v>TECNICO</v>
      </c>
      <c r="H8" s="2">
        <f t="shared" si="0"/>
        <v>123.93</v>
      </c>
      <c r="I8" s="3">
        <f>IFERROR(IF(E8&gt;=Tabulador!$D$3,Operador!E8+Operador!H8,Operador!E8),"")</f>
        <v>146.37</v>
      </c>
      <c r="J8" s="4">
        <v>0</v>
      </c>
      <c r="K8" s="4">
        <v>0</v>
      </c>
      <c r="L8" s="4">
        <v>0</v>
      </c>
      <c r="M8" s="2">
        <f>IFERROR(VLOOKUP(F8,Tabulador!$A$3:$D$7,4,FALSE),"")</f>
        <v>10</v>
      </c>
      <c r="N8" s="3">
        <f>IFERROR(IF(I8&gt;M8,(I8-M8)*(VLOOKUP(B8,Tabulador!$A$11:$B$17,2,FALSE)),0),0)</f>
        <v>6102.5574999999999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2.5990000000000002</v>
      </c>
      <c r="P8" s="2">
        <f t="shared" si="1"/>
        <v>0</v>
      </c>
      <c r="Q8" s="2">
        <f>IFERROR(VLOOKUP(F8,Tabulador!$A$3:$D$7,3,FALSE),"")</f>
        <v>608.16</v>
      </c>
      <c r="S8" s="3">
        <f t="shared" si="2"/>
        <v>6710.7174999999997</v>
      </c>
    </row>
    <row r="9" spans="1:19" x14ac:dyDescent="0.2">
      <c r="A9" s="2" t="str">
        <f>IF('hora operarios'!A7=0,"",'hora operarios'!A7)</f>
        <v>17</v>
      </c>
      <c r="B9" s="2" t="str">
        <f>IFERROR(VLOOKUP(A9,'hora operarios'!$A$1:$F$98,4,FALSE),"")</f>
        <v>AYUDANTE</v>
      </c>
      <c r="C9" s="2" t="str">
        <f>IFERROR(VLOOKUP(A9,'hora operarios'!$A$1:$D$98,2,FALSE),"")</f>
        <v>MARCO ANTONIO SALDAÑA GARCIA</v>
      </c>
      <c r="D9" s="2">
        <f>IFERROR(VLOOKUP(Operador!A9,'hora operarios'!$A$1:$F$98,5,FALSE),"")</f>
        <v>0</v>
      </c>
      <c r="E9" s="3">
        <f>IFERROR(VLOOKUP(A9,'hora operarios'!$A$1:$F$98,6,FALSE),"")</f>
        <v>123.93</v>
      </c>
      <c r="F9" s="2">
        <f>IFERROR(VLOOKUP(G9,Tabulador!$B$27:$C$100,2,FALSE),"")</f>
        <v>4</v>
      </c>
      <c r="G9" s="2" t="str">
        <f>IFERROR(VLOOKUP(A9,'hora operarios'!$A$1:$F$98,3,FALSE),"")</f>
        <v>AYUDANTE</v>
      </c>
      <c r="H9" s="2">
        <f t="shared" si="0"/>
        <v>0</v>
      </c>
      <c r="I9" s="3">
        <f>IFERROR(IF(E9&gt;=Tabulador!$D$3,Operador!E9+Operador!H9,Operador!E9),"")</f>
        <v>123.93</v>
      </c>
      <c r="J9" s="4">
        <v>0</v>
      </c>
      <c r="K9" s="4">
        <v>0</v>
      </c>
      <c r="L9" s="4">
        <v>0</v>
      </c>
      <c r="M9" s="2">
        <f>IFERROR(VLOOKUP(F9,Tabulador!$A$3:$D$7,4,FALSE),"")</f>
        <v>0</v>
      </c>
      <c r="N9" s="3">
        <f>IFERROR(IF(I9&gt;M9,(I9-M9)*(VLOOKUP(B9,Tabulador!$A$11:$B$17,2,FALSE)),0),0)</f>
        <v>1239.3000000000002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0</v>
      </c>
      <c r="P9" s="2">
        <f t="shared" si="1"/>
        <v>0</v>
      </c>
      <c r="Q9" s="2">
        <f>IFERROR(VLOOKUP(F9,Tabulador!$A$3:$D$7,3,FALSE),"")</f>
        <v>543.20000000000005</v>
      </c>
      <c r="S9" s="3">
        <f t="shared" si="2"/>
        <v>1782.5000000000002</v>
      </c>
    </row>
    <row r="10" spans="1:19" x14ac:dyDescent="0.2">
      <c r="A10" s="2" t="str">
        <f>IF('hora operarios'!A8=0,"",'hora operarios'!A8)</f>
        <v>20</v>
      </c>
      <c r="B10" s="2" t="str">
        <f>IFERROR(VLOOKUP(A10,'hora operarios'!$A$1:$F$98,4,FALSE),"")</f>
        <v>A</v>
      </c>
      <c r="C10" s="2" t="str">
        <f>IFERROR(VLOOKUP(A10,'hora operarios'!$A$1:$D$98,2,FALSE),"")</f>
        <v>OLVERA HERNANDEZ JOSE TOMAS</v>
      </c>
      <c r="D10" s="2" t="str">
        <f>IFERROR(VLOOKUP(Operador!A10,'hora operarios'!$A$1:$F$98,5,FALSE),"")</f>
        <v>10</v>
      </c>
      <c r="E10" s="3">
        <f>IFERROR(VLOOKUP(A10,'hora operarios'!$A$1:$F$98,6,FALSE),"")</f>
        <v>24.84</v>
      </c>
      <c r="F10" s="2">
        <f>IFERROR(VLOOKUP(G10,Tabulador!$B$27:$C$100,2,FALSE),"")</f>
        <v>1</v>
      </c>
      <c r="G10" s="2" t="str">
        <f>IFERROR(VLOOKUP(A10,'hora operarios'!$A$1:$F$98,3,FALSE),"")</f>
        <v>TECNICO</v>
      </c>
      <c r="H10" s="2">
        <f t="shared" si="0"/>
        <v>58.04</v>
      </c>
      <c r="I10" s="3">
        <f>IFERROR(IF(E10&gt;=Tabulador!$D$3,Operador!E10+Operador!H10,Operador!E10),"")</f>
        <v>82.88</v>
      </c>
      <c r="J10" s="4">
        <v>0</v>
      </c>
      <c r="K10" s="4">
        <v>0</v>
      </c>
      <c r="L10" s="4">
        <v>0</v>
      </c>
      <c r="M10" s="2">
        <f>IFERROR(VLOOKUP(F10,Tabulador!$A$3:$D$7,4,FALSE),"")</f>
        <v>10</v>
      </c>
      <c r="N10" s="3">
        <f>IFERROR(IF(I10&gt;M10,(I10-M10)*(VLOOKUP(B10,Tabulador!$A$11:$B$17,2,FALSE)),0),0)</f>
        <v>4772.1823999999997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3.714</v>
      </c>
      <c r="P10" s="2">
        <f t="shared" si="1"/>
        <v>0</v>
      </c>
      <c r="Q10" s="2">
        <f>IFERROR(VLOOKUP(F10,Tabulador!$A$3:$D$7,3,FALSE),"")</f>
        <v>608.16</v>
      </c>
      <c r="S10" s="3">
        <f t="shared" si="2"/>
        <v>5380.3423999999995</v>
      </c>
    </row>
    <row r="11" spans="1:19" x14ac:dyDescent="0.2">
      <c r="A11" s="2" t="str">
        <f>IF('hora operarios'!A9=0,"",'hora operarios'!A9)</f>
        <v>3</v>
      </c>
      <c r="B11" s="2" t="str">
        <f>IFERROR(VLOOKUP(A11,'hora operarios'!$A$1:$F$98,4,FALSE),"")</f>
        <v>A</v>
      </c>
      <c r="C11" s="2" t="str">
        <f>IFERROR(VLOOKUP(A11,'hora operarios'!$A$1:$D$98,2,FALSE),"")</f>
        <v>MARTIN VALDEZ</v>
      </c>
      <c r="D11" s="2" t="str">
        <f>IFERROR(VLOOKUP(Operador!A11,'hora operarios'!$A$1:$F$98,5,FALSE),"")</f>
        <v>15</v>
      </c>
      <c r="E11" s="3">
        <f>IFERROR(VLOOKUP(A11,'hora operarios'!$A$1:$F$98,6,FALSE),"")</f>
        <v>16.68</v>
      </c>
      <c r="F11" s="2">
        <f>IFERROR(VLOOKUP(G11,Tabulador!$B$27:$C$100,2,FALSE),"")</f>
        <v>1</v>
      </c>
      <c r="G11" s="2" t="str">
        <f>IFERROR(VLOOKUP(A11,'hora operarios'!$A$1:$F$98,3,FALSE),"")</f>
        <v>TECNICO</v>
      </c>
      <c r="H11" s="2">
        <f t="shared" si="0"/>
        <v>43.24</v>
      </c>
      <c r="I11" s="3">
        <f>IFERROR(IF(E11&gt;=Tabulador!$D$3,Operador!E11+Operador!H11,Operador!E11),"")</f>
        <v>59.92</v>
      </c>
      <c r="J11" s="4">
        <v>0</v>
      </c>
      <c r="K11" s="4">
        <v>0</v>
      </c>
      <c r="L11" s="4">
        <v>0</v>
      </c>
      <c r="M11" s="2">
        <f>IFERROR(VLOOKUP(F11,Tabulador!$A$3:$D$7,4,FALSE),"")</f>
        <v>10</v>
      </c>
      <c r="N11" s="3">
        <f>IFERROR(IF(I11&gt;M11,(I11-M11)*(VLOOKUP(B11,Tabulador!$A$11:$B$17,2,FALSE)),0),0)</f>
        <v>3268.7616000000003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3.714</v>
      </c>
      <c r="P11" s="2">
        <f t="shared" si="1"/>
        <v>0</v>
      </c>
      <c r="Q11" s="2">
        <f>IFERROR(VLOOKUP(F11,Tabulador!$A$3:$D$7,3,FALSE),"")</f>
        <v>608.16</v>
      </c>
      <c r="S11" s="3">
        <f t="shared" si="2"/>
        <v>3876.9216000000001</v>
      </c>
    </row>
    <row r="12" spans="1:19" x14ac:dyDescent="0.2">
      <c r="A12" s="2" t="str">
        <f>IF('hora operarios'!A10=0,"",'hora operarios'!A10)</f>
        <v>33</v>
      </c>
      <c r="B12" s="2" t="str">
        <f>IFERROR(VLOOKUP(A12,'hora operarios'!$A$1:$F$98,4,FALSE),"")</f>
        <v>B</v>
      </c>
      <c r="C12" s="2" t="str">
        <f>IFERROR(VLOOKUP(A12,'hora operarios'!$A$1:$D$98,2,FALSE),"")</f>
        <v>GREGORIO CANCINO</v>
      </c>
      <c r="D12" s="2">
        <f>IFERROR(VLOOKUP(Operador!A12,'hora operarios'!$A$1:$F$98,5,FALSE),"")</f>
        <v>0</v>
      </c>
      <c r="E12" s="3">
        <f>IFERROR(VLOOKUP(A12,'hora operarios'!$A$1:$F$98,6,FALSE),"")</f>
        <v>56.7</v>
      </c>
      <c r="F12" s="2">
        <f>IFERROR(VLOOKUP(G12,Tabulador!$B$27:$C$100,2,FALSE),"")</f>
        <v>3</v>
      </c>
      <c r="G12" s="2" t="str">
        <f>IFERROR(VLOOKUP(A12,'hora operarios'!$A$1:$F$98,3,FALSE),"")</f>
        <v>LAVADOR</v>
      </c>
      <c r="H12" s="2">
        <f t="shared" si="0"/>
        <v>0</v>
      </c>
      <c r="I12" s="3">
        <f>IFERROR(IF(E12&gt;=Tabulador!$D$3,Operador!E12+Operador!H12,Operador!E12),"")</f>
        <v>56.7</v>
      </c>
      <c r="J12" s="4">
        <v>0</v>
      </c>
      <c r="K12" s="4">
        <v>0</v>
      </c>
      <c r="L12" s="4">
        <v>0</v>
      </c>
      <c r="M12" s="2">
        <f>IFERROR(VLOOKUP(F12,Tabulador!$A$3:$D$7,4,FALSE),"")</f>
        <v>12</v>
      </c>
      <c r="N12" s="3">
        <f>IFERROR(IF(I12&gt;M12,(I12-M12)*(VLOOKUP(B12,Tabulador!$A$11:$B$17,2,FALSE)),0),0)</f>
        <v>2386.98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7.4279999999999999</v>
      </c>
      <c r="P12" s="2">
        <f t="shared" si="1"/>
        <v>0</v>
      </c>
      <c r="Q12" s="2">
        <f>IFERROR(VLOOKUP(F12,Tabulador!$A$3:$D$7,3,FALSE),"")</f>
        <v>471.77</v>
      </c>
      <c r="S12" s="3">
        <f t="shared" si="2"/>
        <v>2858.75</v>
      </c>
    </row>
    <row r="13" spans="1:19" x14ac:dyDescent="0.2">
      <c r="A13" s="2" t="str">
        <f>IF('hora operarios'!A11=0,"",'hora operarios'!A11)</f>
        <v>35</v>
      </c>
      <c r="B13" s="2" t="str">
        <f>IFERROR(VLOOKUP(A13,'hora operarios'!$A$1:$F$98,4,FALSE),"")</f>
        <v>B</v>
      </c>
      <c r="C13" s="2" t="str">
        <f>IFERROR(VLOOKUP(A13,'hora operarios'!$A$1:$D$98,2,FALSE),"")</f>
        <v>JOSE ADAN RIVERA GONZALEZ</v>
      </c>
      <c r="D13" s="2">
        <f>IFERROR(VLOOKUP(Operador!A13,'hora operarios'!$A$1:$F$98,5,FALSE),"")</f>
        <v>0</v>
      </c>
      <c r="E13" s="3">
        <f>IFERROR(VLOOKUP(A13,'hora operarios'!$A$1:$F$98,6,FALSE),"")</f>
        <v>50.4</v>
      </c>
      <c r="F13" s="2">
        <f>IFERROR(VLOOKUP(G13,Tabulador!$B$27:$C$100,2,FALSE),"")</f>
        <v>3</v>
      </c>
      <c r="G13" s="2" t="str">
        <f>IFERROR(VLOOKUP(A13,'hora operarios'!$A$1:$F$98,3,FALSE),"")</f>
        <v>LAVADOR</v>
      </c>
      <c r="H13" s="2">
        <f t="shared" si="0"/>
        <v>0</v>
      </c>
      <c r="I13" s="3">
        <f>IFERROR(IF(E13&gt;=Tabulador!$D$3,Operador!E13+Operador!H13,Operador!E13),"")</f>
        <v>50.4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2050.56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7.4279999999999999</v>
      </c>
      <c r="P13" s="2">
        <f t="shared" si="1"/>
        <v>0</v>
      </c>
      <c r="Q13" s="2">
        <f>IFERROR(VLOOKUP(F13,Tabulador!$A$3:$D$7,3,FALSE),"")</f>
        <v>471.77</v>
      </c>
      <c r="S13" s="3">
        <f t="shared" si="2"/>
        <v>2522.33</v>
      </c>
    </row>
    <row r="14" spans="1:19" x14ac:dyDescent="0.2">
      <c r="A14" s="2" t="str">
        <f>IF('hora operarios'!A12=0,"",'hora operarios'!A12)</f>
        <v>36</v>
      </c>
      <c r="B14" s="2" t="str">
        <f>IFERROR(VLOOKUP(A14,'hora operarios'!$A$1:$F$98,4,FALSE),"")</f>
        <v>B</v>
      </c>
      <c r="C14" s="2" t="str">
        <f>IFERROR(VLOOKUP(A14,'hora operarios'!$A$1:$D$98,2,FALSE),"")</f>
        <v>LUIS ANGEL OLVERA SOTO</v>
      </c>
      <c r="D14" s="2">
        <f>IFERROR(VLOOKUP(Operador!A14,'hora operarios'!$A$1:$F$98,5,FALSE),"")</f>
        <v>0</v>
      </c>
      <c r="E14" s="3">
        <f>IFERROR(VLOOKUP(A14,'hora operarios'!$A$1:$F$98,6,FALSE),"")</f>
        <v>48.9</v>
      </c>
      <c r="F14" s="2">
        <f>IFERROR(VLOOKUP(G14,Tabulador!$B$27:$C$100,2,FALSE),"")</f>
        <v>3</v>
      </c>
      <c r="G14" s="2" t="str">
        <f>IFERROR(VLOOKUP(A14,'hora operarios'!$A$1:$F$98,3,FALSE),"")</f>
        <v>LAVADOR</v>
      </c>
      <c r="H14" s="2">
        <f t="shared" si="0"/>
        <v>0</v>
      </c>
      <c r="I14" s="3">
        <f>IFERROR(IF(E14&gt;=Tabulador!$D$3,Operador!E14+Operador!H14,Operador!E14),"")</f>
        <v>48.9</v>
      </c>
      <c r="J14" s="4">
        <v>0</v>
      </c>
      <c r="K14" s="4">
        <v>0</v>
      </c>
      <c r="L14" s="4">
        <v>0</v>
      </c>
      <c r="M14" s="2">
        <f>IFERROR(VLOOKUP(F14,Tabulador!$A$3:$D$7,4,FALSE),"")</f>
        <v>12</v>
      </c>
      <c r="N14" s="3">
        <f>IFERROR(IF(I14&gt;M14,(I14-M14)*(VLOOKUP(B14,Tabulador!$A$11:$B$17,2,FALSE)),0),0)</f>
        <v>1970.4599999999998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7.4279999999999999</v>
      </c>
      <c r="P14" s="2">
        <f t="shared" si="1"/>
        <v>0</v>
      </c>
      <c r="Q14" s="2">
        <f>IFERROR(VLOOKUP(F14,Tabulador!$A$3:$D$7,3,FALSE),"")</f>
        <v>471.77</v>
      </c>
      <c r="S14" s="3">
        <f t="shared" si="2"/>
        <v>2442.2299999999996</v>
      </c>
    </row>
    <row r="15" spans="1:19" x14ac:dyDescent="0.2">
      <c r="A15" s="2" t="str">
        <f>IF('hora operarios'!A13=0,"",'hora operarios'!A13)</f>
        <v>40</v>
      </c>
      <c r="B15" s="2" t="str">
        <f>IFERROR(VLOOKUP(A15,'hora operarios'!$A$1:$F$98,4,FALSE),"")</f>
        <v>B</v>
      </c>
      <c r="C15" s="2" t="str">
        <f>IFERROR(VLOOKUP(A15,'hora operarios'!$A$1:$D$98,2,FALSE),"")</f>
        <v>FONSECA GUILLEN JOSE FELIPE</v>
      </c>
      <c r="D15" s="2" t="str">
        <f>IFERROR(VLOOKUP(Operador!A15,'hora operarios'!$A$1:$F$98,5,FALSE),"")</f>
        <v>0</v>
      </c>
      <c r="E15" s="3">
        <f>IFERROR(VLOOKUP(A15,'hora operarios'!$A$1:$F$98,6,FALSE),"")</f>
        <v>69.52</v>
      </c>
      <c r="F15" s="2">
        <f>IFERROR(VLOOKUP(G15,Tabulador!$B$27:$C$100,2,FALSE),"")</f>
        <v>1</v>
      </c>
      <c r="G15" s="2" t="str">
        <f>IFERROR(VLOOKUP(A15,'hora operarios'!$A$1:$F$98,3,FALSE),"")</f>
        <v>TECNICO</v>
      </c>
      <c r="H15" s="2">
        <f t="shared" si="0"/>
        <v>0</v>
      </c>
      <c r="I15" s="3">
        <f>IFERROR(IF(E15&gt;=Tabulador!$D$3,Operador!E15+Operador!H15,Operador!E15),"")</f>
        <v>69.52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3178.3679999999995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7.4279999999999999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3786.5279999999993</v>
      </c>
    </row>
    <row r="16" spans="1:19" x14ac:dyDescent="0.2">
      <c r="A16" s="2" t="str">
        <f>IF('hora operarios'!A14=0,"",'hora operarios'!A14)</f>
        <v>43</v>
      </c>
      <c r="B16" s="2" t="str">
        <f>IFERROR(VLOOKUP(A16,'hora operarios'!$A$1:$F$98,4,FALSE),"")</f>
        <v>C</v>
      </c>
      <c r="C16" s="2" t="str">
        <f>IFERROR(VLOOKUP(A16,'hora operarios'!$A$1:$D$98,2,FALSE),"")</f>
        <v>MARIO ALBERTO RESENDIZ ECHEVER</v>
      </c>
      <c r="D16" s="2" t="str">
        <f>IFERROR(VLOOKUP(Operador!A16,'hora operarios'!$A$1:$F$98,5,FALSE),"")</f>
        <v>8</v>
      </c>
      <c r="E16" s="3">
        <f>IFERROR(VLOOKUP(A16,'hora operarios'!$A$1:$F$98,6,FALSE),"")</f>
        <v>64.72</v>
      </c>
      <c r="F16" s="2">
        <f>IFERROR(VLOOKUP(G16,Tabulador!$B$27:$C$100,2,FALSE),"")</f>
        <v>1</v>
      </c>
      <c r="G16" s="2" t="str">
        <f>IFERROR(VLOOKUP(A16,'hora operarios'!$A$1:$F$98,3,FALSE),"")</f>
        <v>TECNICO</v>
      </c>
      <c r="H16" s="2">
        <f t="shared" si="0"/>
        <v>0</v>
      </c>
      <c r="I16" s="3">
        <f>IFERROR(IF(E16&gt;=Tabulador!$D$3,Operador!E16+Operador!H16,Operador!E16),"")</f>
        <v>64.72</v>
      </c>
      <c r="J16" s="4">
        <v>0</v>
      </c>
      <c r="K16" s="4">
        <v>0</v>
      </c>
      <c r="L16" s="4">
        <v>0</v>
      </c>
      <c r="M16" s="2">
        <f>IFERROR(VLOOKUP(F16,Tabulador!$A$3:$D$7,4,FALSE),"")</f>
        <v>10</v>
      </c>
      <c r="N16" s="3">
        <f>IFERROR(IF(I16&gt;M16,(I16-M16)*(VLOOKUP(B16,Tabulador!$A$11:$B$17,2,FALSE)),0),0)</f>
        <v>2448.7199999999998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5.5709999999999997</v>
      </c>
      <c r="P16" s="2">
        <f t="shared" si="1"/>
        <v>0</v>
      </c>
      <c r="Q16" s="2">
        <f>IFERROR(VLOOKUP(F16,Tabulador!$A$3:$D$7,3,FALSE),"")</f>
        <v>608.16</v>
      </c>
      <c r="S16" s="3">
        <f t="shared" si="2"/>
        <v>3056.8799999999997</v>
      </c>
    </row>
    <row r="17" spans="1:19" x14ac:dyDescent="0.2">
      <c r="A17" s="2" t="str">
        <f>IF('hora operarios'!A15=0,"",'hora operarios'!A15)</f>
        <v>45</v>
      </c>
      <c r="B17" s="2" t="str">
        <f>IFERROR(VLOOKUP(A17,'hora operarios'!$A$1:$F$98,4,FALSE),"")</f>
        <v>B</v>
      </c>
      <c r="C17" s="2" t="str">
        <f>IFERROR(VLOOKUP(A17,'hora operarios'!$A$1:$D$98,2,FALSE),"")</f>
        <v>EDGAR SAMUEL HERNANDEZ SILVA</v>
      </c>
      <c r="D17" s="2">
        <f>IFERROR(VLOOKUP(Operador!A17,'hora operarios'!$A$1:$F$98,5,FALSE),"")</f>
        <v>0</v>
      </c>
      <c r="E17" s="3">
        <f>IFERROR(VLOOKUP(A17,'hora operarios'!$A$1:$F$98,6,FALSE),"")</f>
        <v>44.92</v>
      </c>
      <c r="F17" s="2">
        <f>IFERROR(VLOOKUP(G17,Tabulador!$B$27:$C$100,2,FALSE),"")</f>
        <v>2</v>
      </c>
      <c r="G17" s="2" t="str">
        <f>IFERROR(VLOOKUP(A17,'hora operarios'!$A$1:$F$98,3,FALSE),"")</f>
        <v>HOJALATERO</v>
      </c>
      <c r="H17" s="2">
        <f t="shared" si="0"/>
        <v>0</v>
      </c>
      <c r="I17" s="3">
        <f>IFERROR(IF(E17&gt;=Tabulador!$D$3,Operador!E17+Operador!H17,Operador!E17),"")</f>
        <v>44.92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1757.9280000000001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739.23</v>
      </c>
      <c r="S17" s="3">
        <f t="shared" si="2"/>
        <v>2497.1580000000004</v>
      </c>
    </row>
    <row r="18" spans="1:19" x14ac:dyDescent="0.2">
      <c r="A18" s="2" t="str">
        <f>IF('hora operarios'!A16=0,"",'hora operarios'!A16)</f>
        <v>47</v>
      </c>
      <c r="B18" s="2" t="str">
        <f>IFERROR(VLOOKUP(A18,'hora operarios'!$A$1:$F$98,4,FALSE),"")</f>
        <v>C</v>
      </c>
      <c r="C18" s="2" t="str">
        <f>IFERROR(VLOOKUP(A18,'hora operarios'!$A$1:$D$98,2,FALSE),"")</f>
        <v>FERNANDO ENRIQUEZ RUBIO</v>
      </c>
      <c r="D18" s="2" t="str">
        <f>IFERROR(VLOOKUP(Operador!A18,'hora operarios'!$A$1:$F$98,5,FALSE),"")</f>
        <v>9</v>
      </c>
      <c r="E18" s="3">
        <f>IFERROR(VLOOKUP(A18,'hora operarios'!$A$1:$F$98,6,FALSE),"")</f>
        <v>17.63</v>
      </c>
      <c r="F18" s="2">
        <f>IFERROR(VLOOKUP(G18,Tabulador!$B$27:$C$100,2,FALSE),"")</f>
        <v>1</v>
      </c>
      <c r="G18" s="2" t="str">
        <f>IFERROR(VLOOKUP(A18,'hora operarios'!$A$1:$F$98,3,FALSE),"")</f>
        <v>TECNICO</v>
      </c>
      <c r="H18" s="2">
        <f t="shared" si="0"/>
        <v>71.680000000000007</v>
      </c>
      <c r="I18" s="3">
        <f>IFERROR(IF(E18&gt;=Tabulador!$D$3,Operador!E18+Operador!H18,Operador!E18),"")</f>
        <v>89.31</v>
      </c>
      <c r="J18" s="4">
        <v>0</v>
      </c>
      <c r="K18" s="4">
        <v>0</v>
      </c>
      <c r="L18" s="4">
        <v>0</v>
      </c>
      <c r="M18" s="2">
        <f>IFERROR(VLOOKUP(F18,Tabulador!$A$3:$D$7,4,FALSE),"")</f>
        <v>10</v>
      </c>
      <c r="N18" s="3">
        <f>IFERROR(IF(I18&gt;M18,(I18-M18)*(VLOOKUP(B18,Tabulador!$A$11:$B$17,2,FALSE)),0),0)</f>
        <v>3549.1224999999999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2.5990000000000002</v>
      </c>
      <c r="P18" s="2">
        <f t="shared" si="1"/>
        <v>0</v>
      </c>
      <c r="Q18" s="2">
        <f>IFERROR(VLOOKUP(F18,Tabulador!$A$3:$D$7,3,FALSE),"")</f>
        <v>608.16</v>
      </c>
      <c r="S18" s="3">
        <f t="shared" si="2"/>
        <v>4157.2825000000003</v>
      </c>
    </row>
    <row r="19" spans="1:19" x14ac:dyDescent="0.2">
      <c r="A19" s="2" t="str">
        <f>IF('hora operarios'!A17=0,"",'hora operarios'!A17)</f>
        <v>48</v>
      </c>
      <c r="B19" s="2" t="str">
        <f>IFERROR(VLOOKUP(A19,'hora operarios'!$A$1:$F$98,4,FALSE),"")</f>
        <v>B</v>
      </c>
      <c r="C19" s="2" t="str">
        <f>IFERROR(VLOOKUP(A19,'hora operarios'!$A$1:$D$98,2,FALSE),"")</f>
        <v>MARCOS SAMUEL RAMIREZ BAUTISTA</v>
      </c>
      <c r="D19" s="2">
        <f>IFERROR(VLOOKUP(Operador!A19,'hora operarios'!$A$1:$F$98,5,FALSE),"")</f>
        <v>0</v>
      </c>
      <c r="E19" s="3">
        <f>IFERROR(VLOOKUP(A19,'hora operarios'!$A$1:$F$98,6,FALSE),"")</f>
        <v>55.81</v>
      </c>
      <c r="F19" s="2">
        <f>IFERROR(VLOOKUP(G19,Tabulador!$B$27:$C$100,2,FALSE),"")</f>
        <v>2</v>
      </c>
      <c r="G19" s="2" t="str">
        <f>IFERROR(VLOOKUP(A19,'hora operarios'!$A$1:$F$98,3,FALSE),"")</f>
        <v>HOJALATERO</v>
      </c>
      <c r="H19" s="2">
        <f t="shared" si="0"/>
        <v>0</v>
      </c>
      <c r="I19" s="3">
        <f>IFERROR(IF(E19&gt;=Tabulador!$D$3,Operador!E19+Operador!H19,Operador!E19),"")</f>
        <v>55.81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2339.4540000000002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7.4279999999999999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3078.6840000000002</v>
      </c>
    </row>
    <row r="20" spans="1:19" x14ac:dyDescent="0.2">
      <c r="A20" s="2" t="str">
        <f>IF('hora operarios'!A18=0,"",'hora operarios'!A18)</f>
        <v>50</v>
      </c>
      <c r="B20" s="2" t="str">
        <f>IFERROR(VLOOKUP(A20,'hora operarios'!$A$1:$F$98,4,FALSE),"")</f>
        <v>A</v>
      </c>
      <c r="C20" s="2" t="str">
        <f>IFERROR(VLOOKUP(A20,'hora operarios'!$A$1:$D$98,2,FALSE),"")</f>
        <v>DANIEL TELLEZ GAYTAN</v>
      </c>
      <c r="D20" s="2">
        <f>IFERROR(VLOOKUP(Operador!A20,'hora operarios'!$A$1:$F$98,5,FALSE),"")</f>
        <v>0</v>
      </c>
      <c r="E20" s="3">
        <f>IFERROR(VLOOKUP(A20,'hora operarios'!$A$1:$F$98,6,FALSE),"")</f>
        <v>53.09</v>
      </c>
      <c r="F20" s="2">
        <f>IFERROR(VLOOKUP(G20,Tabulador!$B$27:$C$100,2,FALSE),"")</f>
        <v>2</v>
      </c>
      <c r="G20" s="2" t="str">
        <f>IFERROR(VLOOKUP(A20,'hora operarios'!$A$1:$F$98,3,FALSE),"")</f>
        <v>HOJALATERO</v>
      </c>
      <c r="H20" s="2">
        <f t="shared" si="0"/>
        <v>0</v>
      </c>
      <c r="I20" s="3">
        <f>IFERROR(IF(E20&gt;=Tabulador!$D$3,Operador!E20+Operador!H20,Operador!E20),"")</f>
        <v>53.09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2690.5732000000003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3429.8032000000003</v>
      </c>
    </row>
    <row r="21" spans="1:19" x14ac:dyDescent="0.2">
      <c r="A21" s="2" t="str">
        <f>IF('hora operarios'!A19=0,"",'hora operarios'!A19)</f>
        <v>51</v>
      </c>
      <c r="B21" s="2" t="str">
        <f>IFERROR(VLOOKUP(A21,'hora operarios'!$A$1:$F$98,4,FALSE),"")</f>
        <v>B</v>
      </c>
      <c r="C21" s="2" t="str">
        <f>IFERROR(VLOOKUP(A21,'hora operarios'!$A$1:$D$98,2,FALSE),"")</f>
        <v>FREDY SANCHEZ RODRIGUEZ</v>
      </c>
      <c r="D21" s="2">
        <f>IFERROR(VLOOKUP(Operador!A21,'hora operarios'!$A$1:$F$98,5,FALSE),"")</f>
        <v>0</v>
      </c>
      <c r="E21" s="3">
        <f>IFERROR(VLOOKUP(A21,'hora operarios'!$A$1:$F$98,6,FALSE),"")</f>
        <v>53.17</v>
      </c>
      <c r="F21" s="2">
        <f>IFERROR(VLOOKUP(G21,Tabulador!$B$27:$C$100,2,FALSE),"")</f>
        <v>2</v>
      </c>
      <c r="G21" s="2" t="str">
        <f>IFERROR(VLOOKUP(A21,'hora operarios'!$A$1:$F$98,3,FALSE),"")</f>
        <v>HOJALATERO</v>
      </c>
      <c r="H21" s="2">
        <f t="shared" si="0"/>
        <v>0</v>
      </c>
      <c r="I21" s="3">
        <f>IFERROR(IF(E21&gt;=Tabulador!$D$3,Operador!E21+Operador!H21,Operador!E21),"")</f>
        <v>53.17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2198.4780000000001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2937.7080000000001</v>
      </c>
    </row>
    <row r="22" spans="1:19" x14ac:dyDescent="0.2">
      <c r="A22" s="2" t="str">
        <f>IF('hora operarios'!A20=0,"",'hora operarios'!A20)</f>
        <v>54</v>
      </c>
      <c r="B22" s="2" t="str">
        <f>IFERROR(VLOOKUP(A22,'hora operarios'!$A$1:$F$98,4,FALSE),"")</f>
        <v>B</v>
      </c>
      <c r="C22" s="2" t="str">
        <f>IFERROR(VLOOKUP(A22,'hora operarios'!$A$1:$D$98,2,FALSE),"")</f>
        <v>EFRÉN AGUSTIN SUÁRES LUNA</v>
      </c>
      <c r="D22" s="2">
        <f>IFERROR(VLOOKUP(Operador!A22,'hora operarios'!$A$1:$F$98,5,FALSE),"")</f>
        <v>0</v>
      </c>
      <c r="E22" s="3">
        <f>IFERROR(VLOOKUP(A22,'hora operarios'!$A$1:$F$98,6,FALSE),"")</f>
        <v>45.49</v>
      </c>
      <c r="F22" s="2">
        <f>IFERROR(VLOOKUP(G22,Tabulador!$B$27:$C$100,2,FALSE),"")</f>
        <v>2</v>
      </c>
      <c r="G22" s="2" t="str">
        <f>IFERROR(VLOOKUP(A22,'hora operarios'!$A$1:$F$98,3,FALSE),"")</f>
        <v>HOJALATERO</v>
      </c>
      <c r="H22" s="2">
        <f t="shared" si="0"/>
        <v>0</v>
      </c>
      <c r="I22" s="3">
        <f>IFERROR(IF(E22&gt;=Tabulador!$D$3,Operador!E22+Operador!H22,Operador!E22),"")</f>
        <v>45.49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1788.366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2527.596</v>
      </c>
    </row>
    <row r="23" spans="1:19" x14ac:dyDescent="0.2">
      <c r="A23" s="2" t="str">
        <f>IF('hora operarios'!A21=0,"",'hora operarios'!A21)</f>
        <v>55</v>
      </c>
      <c r="B23" s="2" t="str">
        <f>IFERROR(VLOOKUP(A23,'hora operarios'!$A$1:$F$98,4,FALSE),"")</f>
        <v>A</v>
      </c>
      <c r="C23" s="2" t="str">
        <f>IFERROR(VLOOKUP(A23,'hora operarios'!$A$1:$D$98,2,FALSE),"")</f>
        <v>GERMAN CORTEZ HERNANDEZ</v>
      </c>
      <c r="D23" s="2">
        <f>IFERROR(VLOOKUP(Operador!A23,'hora operarios'!$A$1:$F$98,5,FALSE),"")</f>
        <v>0</v>
      </c>
      <c r="E23" s="3">
        <f>IFERROR(VLOOKUP(A23,'hora operarios'!$A$1:$F$98,6,FALSE),"")</f>
        <v>49.51</v>
      </c>
      <c r="F23" s="2">
        <f>IFERROR(VLOOKUP(G23,Tabulador!$B$27:$C$100,2,FALSE),"")</f>
        <v>2</v>
      </c>
      <c r="G23" s="2" t="str">
        <f>IFERROR(VLOOKUP(A23,'hora operarios'!$A$1:$F$98,3,FALSE),"")</f>
        <v>HOJALATERO</v>
      </c>
      <c r="H23" s="2">
        <f t="shared" si="0"/>
        <v>0</v>
      </c>
      <c r="I23" s="3">
        <f>IFERROR(IF(E23&gt;=Tabulador!$D$3,Operador!E23+Operador!H23,Operador!E23),"")</f>
        <v>49.51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2456.1547999999998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13.099</v>
      </c>
      <c r="P23" s="2">
        <f t="shared" si="1"/>
        <v>0</v>
      </c>
      <c r="Q23" s="2">
        <f>IFERROR(VLOOKUP(F23,Tabulador!$A$3:$D$7,3,FALSE),"")</f>
        <v>739.23</v>
      </c>
      <c r="S23" s="3">
        <f t="shared" si="2"/>
        <v>3195.3847999999998</v>
      </c>
    </row>
    <row r="24" spans="1:19" x14ac:dyDescent="0.2">
      <c r="A24" s="2" t="str">
        <f>IF('hora operarios'!A22=0,"",'hora operarios'!A22)</f>
        <v>57</v>
      </c>
      <c r="B24" s="2" t="str">
        <f>IFERROR(VLOOKUP(A24,'hora operarios'!$A$1:$F$98,4,FALSE),"")</f>
        <v>A</v>
      </c>
      <c r="C24" s="2" t="str">
        <f>IFERROR(VLOOKUP(A24,'hora operarios'!$A$1:$D$98,2,FALSE),"")</f>
        <v>JUAN CARLOS VIGUERAS MARTINEZ</v>
      </c>
      <c r="D24" s="2">
        <f>IFERROR(VLOOKUP(Operador!A24,'hora operarios'!$A$1:$F$98,5,FALSE),"")</f>
        <v>0</v>
      </c>
      <c r="E24" s="3">
        <f>IFERROR(VLOOKUP(A24,'hora operarios'!$A$1:$F$98,6,FALSE),"")</f>
        <v>58.56</v>
      </c>
      <c r="F24" s="2">
        <f>IFERROR(VLOOKUP(G24,Tabulador!$B$27:$C$100,2,FALSE),"")</f>
        <v>2</v>
      </c>
      <c r="G24" s="2" t="str">
        <f>IFERROR(VLOOKUP(A24,'hora operarios'!$A$1:$F$98,3,FALSE),"")</f>
        <v>HOJALATERO</v>
      </c>
      <c r="H24" s="2">
        <f t="shared" si="0"/>
        <v>0</v>
      </c>
      <c r="I24" s="3">
        <f>IFERROR(IF(E24&gt;=Tabulador!$D$3,Operador!E24+Operador!H24,Operador!E24),"")</f>
        <v>58.56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3048.7488000000003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13.099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3787.9788000000003</v>
      </c>
    </row>
    <row r="25" spans="1:19" x14ac:dyDescent="0.2">
      <c r="A25" s="2" t="str">
        <f>IF('hora operarios'!A23=0,"",'hora operarios'!A23)</f>
        <v>6</v>
      </c>
      <c r="B25" s="2" t="str">
        <f>IFERROR(VLOOKUP(A25,'hora operarios'!$A$1:$F$98,4,FALSE),"")</f>
        <v>C</v>
      </c>
      <c r="C25" s="2" t="str">
        <f>IFERROR(VLOOKUP(A25,'hora operarios'!$A$1:$D$98,2,FALSE),"")</f>
        <v>JOSE DAVID RESENDIZ CRESPO</v>
      </c>
      <c r="D25" s="2">
        <f>IFERROR(VLOOKUP(Operador!A25,'hora operarios'!$A$1:$F$98,5,FALSE),"")</f>
        <v>0</v>
      </c>
      <c r="E25" s="3">
        <f>IFERROR(VLOOKUP(A25,'hora operarios'!$A$1:$F$98,6,FALSE),"")</f>
        <v>53.5</v>
      </c>
      <c r="F25" s="2">
        <f>IFERROR(VLOOKUP(G25,Tabulador!$B$27:$C$100,2,FALSE),"")</f>
        <v>1</v>
      </c>
      <c r="G25" s="2" t="str">
        <f>IFERROR(VLOOKUP(A25,'hora operarios'!$A$1:$F$98,3,FALSE),"")</f>
        <v>TECNICO</v>
      </c>
      <c r="H25" s="2">
        <f t="shared" si="0"/>
        <v>0</v>
      </c>
      <c r="I25" s="3">
        <f>IFERROR(IF(E25&gt;=Tabulador!$D$3,Operador!E25+Operador!H25,Operador!E25),"")</f>
        <v>53.5</v>
      </c>
      <c r="J25" s="4">
        <v>0</v>
      </c>
      <c r="K25" s="4">
        <v>0</v>
      </c>
      <c r="L25" s="4">
        <v>0</v>
      </c>
      <c r="M25" s="2">
        <f>IFERROR(VLOOKUP(F25,Tabulador!$A$3:$D$7,4,FALSE),"")</f>
        <v>10</v>
      </c>
      <c r="N25" s="3">
        <f>IFERROR(IF(I25&gt;M25,(I25-M25)*(VLOOKUP(B25,Tabulador!$A$11:$B$17,2,FALSE)),0),0)</f>
        <v>1946.625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5.5709999999999997</v>
      </c>
      <c r="P25" s="2">
        <f t="shared" si="1"/>
        <v>0</v>
      </c>
      <c r="Q25" s="2">
        <f>IFERROR(VLOOKUP(F25,Tabulador!$A$3:$D$7,3,FALSE),"")</f>
        <v>608.16</v>
      </c>
      <c r="S25" s="3">
        <f t="shared" si="2"/>
        <v>2554.7849999999999</v>
      </c>
    </row>
    <row r="26" spans="1:19" x14ac:dyDescent="0.2">
      <c r="A26" s="2" t="str">
        <f>IF('hora operarios'!A24=0,"",'hora operarios'!A24)</f>
        <v>61</v>
      </c>
      <c r="B26" s="2" t="str">
        <f>IFERROR(VLOOKUP(A26,'hora operarios'!$A$1:$F$98,4,FALSE),"")</f>
        <v>A</v>
      </c>
      <c r="C26" s="2" t="str">
        <f>IFERROR(VLOOKUP(A26,'hora operarios'!$A$1:$D$98,2,FALSE),"")</f>
        <v>ALEJANDRO MARTINEZ LORENZO</v>
      </c>
      <c r="D26" s="2">
        <f>IFERROR(VLOOKUP(Operador!A26,'hora operarios'!$A$1:$F$98,5,FALSE),"")</f>
        <v>0</v>
      </c>
      <c r="E26" s="3">
        <f>IFERROR(VLOOKUP(A26,'hora operarios'!$A$1:$F$98,6,FALSE),"")</f>
        <v>59</v>
      </c>
      <c r="F26" s="2">
        <f>IFERROR(VLOOKUP(G26,Tabulador!$B$27:$C$100,2,FALSE),"")</f>
        <v>2</v>
      </c>
      <c r="G26" s="2" t="str">
        <f>IFERROR(VLOOKUP(A26,'hora operarios'!$A$1:$F$98,3,FALSE),"")</f>
        <v>HOJALATERO</v>
      </c>
      <c r="H26" s="2">
        <f t="shared" si="0"/>
        <v>0</v>
      </c>
      <c r="I26" s="3">
        <f>IFERROR(IF(E26&gt;=Tabulador!$D$3,Operador!E26+Operador!H26,Operador!E26),"")</f>
        <v>59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3077.5600000000004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13.099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3816.7900000000004</v>
      </c>
    </row>
    <row r="27" spans="1:19" x14ac:dyDescent="0.2">
      <c r="A27" s="2" t="str">
        <f>IF('hora operarios'!A25=0,"",'hora operarios'!A25)</f>
        <v>66</v>
      </c>
      <c r="B27" s="2" t="str">
        <f>IFERROR(VLOOKUP(A27,'hora operarios'!$A$1:$F$98,4,FALSE),"")</f>
        <v>B</v>
      </c>
      <c r="C27" s="2" t="str">
        <f>IFERROR(VLOOKUP(A27,'hora operarios'!$A$1:$D$98,2,FALSE),"")</f>
        <v>MIGUEL ANGEL ROMERO OLVERA</v>
      </c>
      <c r="D27" s="2">
        <f>IFERROR(VLOOKUP(Operador!A27,'hora operarios'!$A$1:$F$98,5,FALSE),"")</f>
        <v>0</v>
      </c>
      <c r="E27" s="3">
        <f>IFERROR(VLOOKUP(A27,'hora operarios'!$A$1:$F$98,6,FALSE),"")</f>
        <v>44.9</v>
      </c>
      <c r="F27" s="2">
        <f>IFERROR(VLOOKUP(G27,Tabulador!$B$27:$C$100,2,FALSE),"")</f>
        <v>2</v>
      </c>
      <c r="G27" s="2" t="str">
        <f>IFERROR(VLOOKUP(A27,'hora operarios'!$A$1:$F$98,3,FALSE),"")</f>
        <v>HOJALATERO</v>
      </c>
      <c r="H27" s="2">
        <f t="shared" si="0"/>
        <v>0</v>
      </c>
      <c r="I27" s="3">
        <f>IFERROR(IF(E27&gt;=Tabulador!$D$3,Operador!E27+Operador!H27,Operador!E27),"")</f>
        <v>44.9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1756.86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7.4279999999999999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2496.09</v>
      </c>
    </row>
    <row r="28" spans="1:19" x14ac:dyDescent="0.2">
      <c r="A28" s="2" t="str">
        <f>IF('hora operarios'!A26=0,"",'hora operarios'!A26)</f>
        <v>68</v>
      </c>
      <c r="B28" s="2" t="str">
        <f>IFERROR(VLOOKUP(A28,'hora operarios'!$A$1:$F$98,4,FALSE),"")</f>
        <v>A</v>
      </c>
      <c r="C28" s="2" t="str">
        <f>IFERROR(VLOOKUP(A28,'hora operarios'!$A$1:$D$98,2,FALSE),"")</f>
        <v>ISMAEL PEREZ PEREZ</v>
      </c>
      <c r="D28" s="2">
        <f>IFERROR(VLOOKUP(Operador!A28,'hora operarios'!$A$1:$F$98,5,FALSE),"")</f>
        <v>0</v>
      </c>
      <c r="E28" s="3">
        <f>IFERROR(VLOOKUP(A28,'hora operarios'!$A$1:$F$98,6,FALSE),"")</f>
        <v>73.400000000000006</v>
      </c>
      <c r="F28" s="2">
        <f>IFERROR(VLOOKUP(G28,Tabulador!$B$27:$C$100,2,FALSE),"")</f>
        <v>2</v>
      </c>
      <c r="G28" s="2" t="str">
        <f>IFERROR(VLOOKUP(A28,'hora operarios'!$A$1:$F$98,3,FALSE),"")</f>
        <v>HOJALATERO</v>
      </c>
      <c r="H28" s="2">
        <f t="shared" si="0"/>
        <v>0</v>
      </c>
      <c r="I28" s="3">
        <f>IFERROR(IF(E28&gt;=Tabulador!$D$3,Operador!E28+Operador!H28,Operador!E28),"")</f>
        <v>73.400000000000006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4020.4720000000007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4759.7020000000011</v>
      </c>
    </row>
    <row r="29" spans="1:19" x14ac:dyDescent="0.2">
      <c r="A29" s="2" t="str">
        <f>IF('hora operarios'!A27=0,"",'hora operarios'!A27)</f>
        <v>69</v>
      </c>
      <c r="B29" s="2" t="str">
        <f>IFERROR(VLOOKUP(A29,'hora operarios'!$A$1:$F$98,4,FALSE),"")</f>
        <v>A</v>
      </c>
      <c r="C29" s="2" t="str">
        <f>IFERROR(VLOOKUP(A29,'hora operarios'!$A$1:$D$98,2,FALSE),"")</f>
        <v>J DOLORES GILBERTO OLVERA BAUT</v>
      </c>
      <c r="D29" s="2">
        <f>IFERROR(VLOOKUP(Operador!A29,'hora operarios'!$A$1:$F$98,5,FALSE),"")</f>
        <v>0</v>
      </c>
      <c r="E29" s="3">
        <f>IFERROR(VLOOKUP(A29,'hora operarios'!$A$1:$F$98,6,FALSE),"")</f>
        <v>41.18</v>
      </c>
      <c r="F29" s="2">
        <f>IFERROR(VLOOKUP(G29,Tabulador!$B$27:$C$100,2,FALSE),"")</f>
        <v>2</v>
      </c>
      <c r="G29" s="2" t="str">
        <f>IFERROR(VLOOKUP(A29,'hora operarios'!$A$1:$F$98,3,FALSE),"")</f>
        <v>HOJALATERO</v>
      </c>
      <c r="H29" s="2">
        <f t="shared" si="0"/>
        <v>0</v>
      </c>
      <c r="I29" s="3">
        <f>IFERROR(IF(E29&gt;=Tabulador!$D$3,Operador!E29+Operador!H29,Operador!E29),"")</f>
        <v>41.18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1910.7064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13.099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2649.9364</v>
      </c>
    </row>
    <row r="30" spans="1:19" x14ac:dyDescent="0.2">
      <c r="A30" s="2" t="e">
        <f>IF('hora operarios'!#REF!=0,"",'hora operarios'!#REF!)</f>
        <v>#REF!</v>
      </c>
      <c r="B30" s="2" t="str">
        <f>IFERROR(VLOOKUP(A30,'hora operarios'!$A$1:$F$98,4,FALSE),"")</f>
        <v/>
      </c>
      <c r="C30" s="2" t="str">
        <f>IFERROR(VLOOKUP(A30,'hora operarios'!$A$1:$D$98,2,FALSE),"")</f>
        <v/>
      </c>
      <c r="D30" s="2" t="str">
        <f>IFERROR(VLOOKUP(Operador!A30,'hora operarios'!$A$1:$F$98,5,FALSE),"")</f>
        <v/>
      </c>
      <c r="E30" s="3" t="str">
        <f>IFERROR(VLOOKUP(A30,'hora operarios'!$A$1:$F$98,6,FALSE),"")</f>
        <v/>
      </c>
      <c r="F30" s="2" t="str">
        <f>IFERROR(VLOOKUP(G30,Tabulador!$B$27:$C$100,2,FALSE),"")</f>
        <v/>
      </c>
      <c r="G30" s="2" t="str">
        <f>IFERROR(VLOOKUP(A30,'hora operarios'!$A$1:$F$98,3,FALSE),"")</f>
        <v/>
      </c>
      <c r="H30" s="2" t="str">
        <f t="shared" si="0"/>
        <v/>
      </c>
      <c r="I30" s="3" t="str">
        <f>IFERROR(IF(E30&gt;=Tabulador!$D$3,Operador!E30+Operador!H30,Operador!E30),"")</f>
        <v/>
      </c>
      <c r="J30" s="4">
        <v>0</v>
      </c>
      <c r="K30" s="4">
        <v>0</v>
      </c>
      <c r="L30" s="4">
        <v>0</v>
      </c>
      <c r="M30" s="2" t="str">
        <f>IFERROR(VLOOKUP(F30,Tabulador!$A$3:$D$7,4,FALSE),"")</f>
        <v/>
      </c>
      <c r="N30" s="3">
        <f>IFERROR(IF(I30&gt;M30,(I30-M30)*(VLOOKUP(B30,Tabulador!$A$11:$B$17,2,FALSE)),0),0)</f>
        <v>0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0</v>
      </c>
      <c r="P30" s="2">
        <f t="shared" si="1"/>
        <v>0</v>
      </c>
      <c r="Q30" s="2" t="str">
        <f>IFERROR(VLOOKUP(F30,Tabulador!$A$3:$D$7,3,FALSE),"")</f>
        <v/>
      </c>
      <c r="S30" s="3" t="str">
        <f t="shared" si="2"/>
        <v/>
      </c>
    </row>
    <row r="31" spans="1:19" x14ac:dyDescent="0.2">
      <c r="A31" s="2" t="str">
        <f>IF('hora operarios'!A28=0,"",'hora operarios'!A28)</f>
        <v>9</v>
      </c>
      <c r="B31" s="2" t="str">
        <f>IFERROR(VLOOKUP(A31,'hora operarios'!$A$1:$F$98,4,FALSE),"")</f>
        <v>AYUDANTE</v>
      </c>
      <c r="C31" s="2" t="str">
        <f>IFERROR(VLOOKUP(A31,'hora operarios'!$A$1:$D$98,2,FALSE),"")</f>
        <v>ALEJANDRO URIEL ARVIZU</v>
      </c>
      <c r="D31" s="2">
        <f>IFERROR(VLOOKUP(Operador!A31,'hora operarios'!$A$1:$F$98,5,FALSE),"")</f>
        <v>0</v>
      </c>
      <c r="E31" s="3">
        <f>IFERROR(VLOOKUP(A31,'hora operarios'!$A$1:$F$98,6,FALSE),"")</f>
        <v>71.680000000000007</v>
      </c>
      <c r="F31" s="2">
        <f>IFERROR(VLOOKUP(G31,Tabulador!$B$27:$C$100,2,FALSE),"")</f>
        <v>4</v>
      </c>
      <c r="G31" s="2" t="str">
        <f>IFERROR(VLOOKUP(A31,'hora operarios'!$A$1:$F$98,3,FALSE),"")</f>
        <v>AYUDANTE</v>
      </c>
      <c r="H31" s="2">
        <f t="shared" si="0"/>
        <v>0</v>
      </c>
      <c r="I31" s="3">
        <f>IFERROR(IF(E31&gt;=Tabulador!$D$3,Operador!E31+Operador!H31,Operador!E31),"")</f>
        <v>71.680000000000007</v>
      </c>
      <c r="J31" s="4">
        <v>0</v>
      </c>
      <c r="K31" s="4">
        <v>0</v>
      </c>
      <c r="L31" s="4">
        <v>0</v>
      </c>
      <c r="M31" s="2">
        <f>IFERROR(VLOOKUP(F31,Tabulador!$A$3:$D$7,4,FALSE),"")</f>
        <v>0</v>
      </c>
      <c r="N31" s="3">
        <f>IFERROR(IF(I31&gt;M31,(I31-M31)*(VLOOKUP(B31,Tabulador!$A$11:$B$17,2,FALSE)),0),0)</f>
        <v>716.80000000000007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0</v>
      </c>
      <c r="P31" s="2">
        <f t="shared" si="1"/>
        <v>0</v>
      </c>
      <c r="Q31" s="2">
        <f>IFERROR(VLOOKUP(F31,Tabulador!$A$3:$D$7,3,FALSE),"")</f>
        <v>543.20000000000005</v>
      </c>
      <c r="S31" s="3">
        <f t="shared" si="2"/>
        <v>1260</v>
      </c>
    </row>
    <row r="32" spans="1:19" x14ac:dyDescent="0.2">
      <c r="A32" s="2" t="str">
        <f>IF('hora operarios'!A29=0,"",'hora operarios'!A29)</f>
        <v/>
      </c>
      <c r="B32" s="2" t="str">
        <f>IFERROR(VLOOKUP(A32,'hora operarios'!$A$1:$F$98,4,FALSE),"")</f>
        <v/>
      </c>
      <c r="C32" s="2" t="str">
        <f>IFERROR(VLOOKUP(A32,'hora operarios'!$A$1:$D$98,2,FALSE),"")</f>
        <v/>
      </c>
      <c r="D32" s="2" t="str">
        <f>IFERROR(VLOOKUP(Operador!A32,'hora operarios'!$A$1:$F$98,5,FALSE),"")</f>
        <v/>
      </c>
      <c r="E32" s="3" t="str">
        <f>IFERROR(VLOOKUP(A32,'hora operarios'!$A$1:$F$98,6,FALSE),"")</f>
        <v/>
      </c>
      <c r="F32" s="2" t="str">
        <f>IFERROR(VLOOKUP(G32,Tabulador!$B$27:$C$100,2,FALSE),"")</f>
        <v/>
      </c>
      <c r="G32" s="2" t="str">
        <f>IFERROR(VLOOKUP(A32,'hora operarios'!$A$1:$F$98,3,FALSE),"")</f>
        <v/>
      </c>
      <c r="H32" s="2" t="str">
        <f t="shared" si="0"/>
        <v/>
      </c>
      <c r="I32" s="3" t="str">
        <f>IFERROR(IF(E32&gt;=Tabulador!$D$3,Operador!E32+Operador!H32,Operador!E32),"")</f>
        <v/>
      </c>
      <c r="J32" s="4">
        <v>0</v>
      </c>
      <c r="K32" s="4">
        <v>0</v>
      </c>
      <c r="L32" s="4">
        <v>0</v>
      </c>
      <c r="M32" s="2" t="str">
        <f>IFERROR(VLOOKUP(F32,Tabulador!$A$3:$D$7,4,FALSE),"")</f>
        <v/>
      </c>
      <c r="N32" s="3">
        <f>IFERROR(IF(I32&gt;M32,(I32-M32)*(VLOOKUP(B32,Tabulador!$A$11:$B$17,2,FALSE)),0),0)</f>
        <v>0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0</v>
      </c>
      <c r="P32" s="2">
        <f t="shared" si="1"/>
        <v>0</v>
      </c>
      <c r="Q32" s="2" t="str">
        <f>IFERROR(VLOOKUP(F32,Tabulador!$A$3:$D$7,3,FALSE),"")</f>
        <v/>
      </c>
      <c r="S32" s="3" t="str">
        <f t="shared" si="2"/>
        <v/>
      </c>
    </row>
    <row r="33" spans="1:19" x14ac:dyDescent="0.2">
      <c r="A33" s="2" t="str">
        <f>IF('hora operarios'!A30=0,"",'hora operarios'!A30)</f>
        <v/>
      </c>
      <c r="B33" s="2" t="str">
        <f>IFERROR(VLOOKUP(A33,'hora operarios'!$A$1:$F$98,4,FALSE),"")</f>
        <v/>
      </c>
      <c r="C33" s="2" t="str">
        <f>IFERROR(VLOOKUP(A33,'hora operarios'!$A$1:$D$98,2,FALSE),"")</f>
        <v/>
      </c>
      <c r="D33" s="2" t="str">
        <f>IFERROR(VLOOKUP(Operador!A33,'hora operarios'!$A$1:$F$98,5,FALSE),"")</f>
        <v/>
      </c>
      <c r="E33" s="3" t="str">
        <f>IFERROR(VLOOKUP(A33,'hora operarios'!$A$1:$F$98,6,FALSE),"")</f>
        <v/>
      </c>
      <c r="F33" s="2" t="str">
        <f>IFERROR(VLOOKUP(G33,Tabulador!$B$27:$C$100,2,FALSE),"")</f>
        <v/>
      </c>
      <c r="G33" s="2" t="str">
        <f>IFERROR(VLOOKUP(A33,'hora operarios'!$A$1:$F$98,3,FALSE),"")</f>
        <v/>
      </c>
      <c r="H33" s="2" t="str">
        <f t="shared" si="0"/>
        <v/>
      </c>
      <c r="I33" s="3" t="str">
        <f>IFERROR(IF(E33&gt;=Tabulador!$D$3,Operador!E33+Operador!H33,Operador!E33),"")</f>
        <v/>
      </c>
      <c r="J33" s="4">
        <v>0</v>
      </c>
      <c r="K33" s="4">
        <v>0</v>
      </c>
      <c r="L33" s="4">
        <v>0</v>
      </c>
      <c r="M33" s="2" t="str">
        <f>IFERROR(VLOOKUP(F33,Tabulador!$A$3:$D$7,4,FALSE),"")</f>
        <v/>
      </c>
      <c r="N33" s="3">
        <f>IFERROR(IF(I33&gt;M33,(I33-M33)*(VLOOKUP(B33,Tabulador!$A$11:$B$17,2,FALSE)),0),0)</f>
        <v>0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0</v>
      </c>
      <c r="P33" s="2">
        <f t="shared" si="1"/>
        <v>0</v>
      </c>
      <c r="Q33" s="2" t="str">
        <f>IFERROR(VLOOKUP(F33,Tabulador!$A$3:$D$7,3,FALSE),"")</f>
        <v/>
      </c>
      <c r="S33" s="3" t="str">
        <f t="shared" si="2"/>
        <v/>
      </c>
    </row>
    <row r="34" spans="1:19" x14ac:dyDescent="0.2">
      <c r="A34" s="2" t="str">
        <f>IF('hora operarios'!A31=0,"",'hora operarios'!A31)</f>
        <v/>
      </c>
      <c r="B34" s="2" t="str">
        <f>IFERROR(VLOOKUP(A34,'hora operarios'!$A$1:$F$98,4,FALSE),"")</f>
        <v/>
      </c>
      <c r="C34" s="2" t="str">
        <f>IFERROR(VLOOKUP(A34,'hora operarios'!$A$1:$D$98,2,FALSE),"")</f>
        <v/>
      </c>
      <c r="D34" s="2" t="str">
        <f>IFERROR(VLOOKUP(Operador!A34,'hora operarios'!$A$1:$F$98,5,FALSE),"")</f>
        <v/>
      </c>
      <c r="E34" s="3" t="str">
        <f>IFERROR(VLOOKUP(A34,'hora operarios'!$A$1:$F$98,6,FALSE),"")</f>
        <v/>
      </c>
      <c r="F34" s="2" t="str">
        <f>IFERROR(VLOOKUP(G34,Tabulador!$B$27:$C$100,2,FALSE),"")</f>
        <v/>
      </c>
      <c r="G34" s="2" t="str">
        <f>IFERROR(VLOOKUP(A34,'hora operarios'!$A$1:$F$98,3,FALSE),"")</f>
        <v/>
      </c>
      <c r="H34" s="2" t="str">
        <f t="shared" si="0"/>
        <v/>
      </c>
      <c r="I34" s="3" t="str">
        <f>IFERROR(IF(E34&gt;=Tabulador!$D$3,Operador!E34+Operador!H34,Operador!E34),"")</f>
        <v/>
      </c>
      <c r="J34" s="4">
        <v>0</v>
      </c>
      <c r="K34" s="4">
        <v>0</v>
      </c>
      <c r="L34" s="4">
        <v>0</v>
      </c>
      <c r="M34" s="2" t="str">
        <f>IFERROR(VLOOKUP(F34,Tabulador!$A$3:$D$7,4,FALSE),"")</f>
        <v/>
      </c>
      <c r="N34" s="3">
        <f>IFERROR(IF(I34&gt;M34,(I34-M34)*(VLOOKUP(B34,Tabulador!$A$11:$B$17,2,FALSE)),0),0)</f>
        <v>0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0</v>
      </c>
      <c r="P34" s="2">
        <f t="shared" si="1"/>
        <v>0</v>
      </c>
      <c r="Q34" s="2" t="str">
        <f>IFERROR(VLOOKUP(F34,Tabulador!$A$3:$D$7,3,FALSE),"")</f>
        <v/>
      </c>
      <c r="S34" s="3" t="str">
        <f t="shared" si="2"/>
        <v/>
      </c>
    </row>
    <row r="35" spans="1:19" x14ac:dyDescent="0.2">
      <c r="A35" s="2" t="e">
        <f>IF('hora operarios'!#REF!=0,"",'hora operarios'!#REF!)</f>
        <v>#REF!</v>
      </c>
      <c r="B35" s="2" t="str">
        <f>IFERROR(VLOOKUP(A35,'hora operarios'!$A$1:$F$98,4,FALSE),"")</f>
        <v/>
      </c>
      <c r="C35" s="2" t="str">
        <f>IFERROR(VLOOKUP(A35,'hora operarios'!$A$1:$D$98,2,FALSE),"")</f>
        <v/>
      </c>
      <c r="D35" s="2" t="str">
        <f>IFERROR(VLOOKUP(Operador!A35,'hora operarios'!$A$1:$F$98,5,FALSE),"")</f>
        <v/>
      </c>
      <c r="E35" s="3" t="str">
        <f>IFERROR(VLOOKUP(A35,'hora operarios'!$A$1:$F$98,6,FALSE),"")</f>
        <v/>
      </c>
      <c r="F35" s="2" t="str">
        <f>IFERROR(VLOOKUP(G35,Tabulador!$B$27:$C$100,2,FALSE),"")</f>
        <v/>
      </c>
      <c r="G35" s="2" t="str">
        <f>IFERROR(VLOOKUP(A35,'hora operarios'!$A$1:$F$98,3,FALSE),"")</f>
        <v/>
      </c>
      <c r="H35" s="2" t="str">
        <f t="shared" si="0"/>
        <v/>
      </c>
      <c r="I35" s="3" t="str">
        <f>IFERROR(IF(E35&gt;=Tabulador!$D$3,Operador!E35+Operador!H35,Operador!E35),"")</f>
        <v/>
      </c>
      <c r="J35" s="4">
        <v>0</v>
      </c>
      <c r="K35" s="4">
        <v>0</v>
      </c>
      <c r="L35" s="4">
        <v>0</v>
      </c>
      <c r="M35" s="2" t="str">
        <f>IFERROR(VLOOKUP(F35,Tabulador!$A$3:$D$7,4,FALSE),"")</f>
        <v/>
      </c>
      <c r="N35" s="3">
        <f>IFERROR(IF(I35&gt;M35,(I35-M35)*(VLOOKUP(B35,Tabulador!$A$11:$B$17,2,FALSE)),0),0)</f>
        <v>0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0</v>
      </c>
      <c r="P35" s="2">
        <f t="shared" si="1"/>
        <v>0</v>
      </c>
      <c r="Q35" s="2" t="str">
        <f>IFERROR(VLOOKUP(F35,Tabulador!$A$3:$D$7,3,FALSE),"")</f>
        <v/>
      </c>
      <c r="S35" s="3" t="str">
        <f t="shared" si="2"/>
        <v/>
      </c>
    </row>
    <row r="36" spans="1:19" x14ac:dyDescent="0.2">
      <c r="A36" s="2" t="str">
        <f>IF('hora operarios'!A32=0,"",'hora operarios'!A32)</f>
        <v/>
      </c>
      <c r="B36" s="2" t="str">
        <f>IFERROR(VLOOKUP(A36,'hora operarios'!$A$1:$F$98,4,FALSE),"")</f>
        <v/>
      </c>
      <c r="C36" s="2" t="str">
        <f>IFERROR(VLOOKUP(A36,'hora operarios'!$A$1:$D$98,2,FALSE),"")</f>
        <v/>
      </c>
      <c r="D36" s="2" t="str">
        <f>IFERROR(VLOOKUP(Operador!A36,'hora operarios'!$A$1:$F$98,5,FALSE),"")</f>
        <v/>
      </c>
      <c r="E36" s="3" t="str">
        <f>IFERROR(VLOOKUP(A36,'hora operarios'!$A$1:$F$98,6,FALSE),"")</f>
        <v/>
      </c>
      <c r="F36" s="2" t="str">
        <f>IFERROR(VLOOKUP(G36,Tabulador!$B$27:$C$100,2,FALSE),"")</f>
        <v/>
      </c>
      <c r="G36" s="2" t="str">
        <f>IFERROR(VLOOKUP(A36,'hora operarios'!$A$1:$F$98,3,FALSE),"")</f>
        <v/>
      </c>
      <c r="H36" s="2" t="str">
        <f t="shared" si="0"/>
        <v/>
      </c>
      <c r="I36" s="3" t="str">
        <f>IFERROR(IF(E36&gt;=Tabulador!$D$3,Operador!E36+Operador!H36,Operador!E36),"")</f>
        <v/>
      </c>
      <c r="J36" s="4">
        <v>0</v>
      </c>
      <c r="K36" s="4">
        <v>0</v>
      </c>
      <c r="L36" s="4">
        <v>0</v>
      </c>
      <c r="M36" s="2" t="str">
        <f>IFERROR(VLOOKUP(F36,Tabulador!$A$3:$D$7,4,FALSE),"")</f>
        <v/>
      </c>
      <c r="N36" s="3">
        <f>IFERROR(IF(I36&gt;M36,(I36-M36)*(VLOOKUP(B36,Tabulador!$A$11:$B$17,2,FALSE)),0),0)</f>
        <v>0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0</v>
      </c>
      <c r="P36" s="2">
        <f t="shared" si="1"/>
        <v>0</v>
      </c>
      <c r="Q36" s="2" t="str">
        <f>IFERROR(VLOOKUP(F36,Tabulador!$A$3:$D$7,3,FALSE),"")</f>
        <v/>
      </c>
      <c r="S36" s="3" t="str">
        <f t="shared" si="2"/>
        <v/>
      </c>
    </row>
    <row r="37" spans="1:19" x14ac:dyDescent="0.2">
      <c r="A37" s="2" t="str">
        <f>IF('hora operarios'!A33=0,"",'hora operarios'!A33)</f>
        <v/>
      </c>
      <c r="B37" s="2" t="str">
        <f>IFERROR(VLOOKUP(A37,'hora operarios'!$A$1:$F$98,4,FALSE),"")</f>
        <v/>
      </c>
      <c r="C37" s="2" t="str">
        <f>IFERROR(VLOOKUP(A37,'hora operarios'!$A$1:$D$98,2,FALSE),"")</f>
        <v/>
      </c>
      <c r="D37" s="2" t="str">
        <f>IFERROR(VLOOKUP(Operador!A37,'hora operarios'!$A$1:$F$98,5,FALSE),"")</f>
        <v/>
      </c>
      <c r="E37" s="3" t="str">
        <f>IFERROR(VLOOKUP(A37,'hora operarios'!$A$1:$F$98,6,FALSE),"")</f>
        <v/>
      </c>
      <c r="F37" s="2" t="str">
        <f>IFERROR(VLOOKUP(G37,Tabulador!$B$27:$C$100,2,FALSE),"")</f>
        <v/>
      </c>
      <c r="G37" s="2" t="str">
        <f>IFERROR(VLOOKUP(A37,'hora operarios'!$A$1:$F$98,3,FALSE),"")</f>
        <v/>
      </c>
      <c r="H37" s="2" t="str">
        <f t="shared" si="0"/>
        <v/>
      </c>
      <c r="I37" s="3" t="str">
        <f>IFERROR(IF(E37&gt;=Tabulador!$D$3,Operador!E37+Operador!H37,Operador!E37),"")</f>
        <v/>
      </c>
      <c r="J37" s="4">
        <v>0</v>
      </c>
      <c r="K37" s="4">
        <v>0</v>
      </c>
      <c r="L37" s="4">
        <v>0</v>
      </c>
      <c r="M37" s="2" t="str">
        <f>IFERROR(VLOOKUP(F37,Tabulador!$A$3:$D$7,4,FALSE),"")</f>
        <v/>
      </c>
      <c r="N37" s="3">
        <f>IFERROR(IF(I37&gt;M37,(I37-M37)*(VLOOKUP(B37,Tabulador!$A$11:$B$17,2,FALSE)),0),0)</f>
        <v>0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0</v>
      </c>
      <c r="P37" s="2">
        <f t="shared" si="1"/>
        <v>0</v>
      </c>
      <c r="Q37" s="2" t="str">
        <f>IFERROR(VLOOKUP(F37,Tabulador!$A$3:$D$7,3,FALSE),"")</f>
        <v/>
      </c>
      <c r="S37" s="3" t="str">
        <f t="shared" si="2"/>
        <v/>
      </c>
    </row>
    <row r="38" spans="1:19" x14ac:dyDescent="0.2">
      <c r="A38" s="2" t="str">
        <f>IF('hora operarios'!A34=0,"",'hora operarios'!A34)</f>
        <v/>
      </c>
      <c r="B38" s="2" t="str">
        <f>IFERROR(VLOOKUP(A38,'hora operarios'!$A$1:$F$98,4,FALSE),"")</f>
        <v/>
      </c>
      <c r="C38" s="2" t="str">
        <f>IFERROR(VLOOKUP(A38,'hora operarios'!$A$1:$D$98,2,FALSE),"")</f>
        <v/>
      </c>
      <c r="D38" s="2" t="str">
        <f>IFERROR(VLOOKUP(Operador!A38,'hora operarios'!$A$1:$F$98,5,FALSE),"")</f>
        <v/>
      </c>
      <c r="E38" s="3" t="str">
        <f>IFERROR(VLOOKUP(A38,'hora operarios'!$A$1:$F$98,6,FALSE),"")</f>
        <v/>
      </c>
      <c r="F38" s="2" t="str">
        <f>IFERROR(VLOOKUP(G38,Tabulador!$B$27:$C$100,2,FALSE),"")</f>
        <v/>
      </c>
      <c r="G38" s="2" t="str">
        <f>IFERROR(VLOOKUP(A38,'hora operarios'!$A$1:$F$98,3,FALSE),"")</f>
        <v/>
      </c>
      <c r="H38" s="2" t="str">
        <f t="shared" si="0"/>
        <v/>
      </c>
      <c r="I38" s="3" t="str">
        <f>IFERROR(IF(E38&gt;=Tabulador!$D$3,Operador!E38+Operador!H38,Operador!E38),"")</f>
        <v/>
      </c>
      <c r="J38" s="4">
        <v>0</v>
      </c>
      <c r="K38" s="4">
        <v>0</v>
      </c>
      <c r="L38" s="4">
        <v>0</v>
      </c>
      <c r="M38" s="2" t="str">
        <f>IFERROR(VLOOKUP(F38,Tabulador!$A$3:$D$7,4,FALSE),"")</f>
        <v/>
      </c>
      <c r="N38" s="3">
        <f>IFERROR(IF(I38&gt;M38,(I38-M38)*(VLOOKUP(B38,Tabulador!$A$11:$B$17,2,FALSE)),0),0)</f>
        <v>0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0</v>
      </c>
      <c r="P38" s="2">
        <f t="shared" si="1"/>
        <v>0</v>
      </c>
      <c r="Q38" s="2" t="str">
        <f>IFERROR(VLOOKUP(F38,Tabulador!$A$3:$D$7,3,FALSE),"")</f>
        <v/>
      </c>
      <c r="S38" s="3" t="str">
        <f t="shared" si="2"/>
        <v/>
      </c>
    </row>
    <row r="39" spans="1:19" x14ac:dyDescent="0.2">
      <c r="A39" s="2" t="str">
        <f>IF('hora operarios'!A35=0,"",'hora operarios'!A35)</f>
        <v/>
      </c>
      <c r="B39" s="2" t="str">
        <f>IFERROR(VLOOKUP(A39,'hora operarios'!$A$1:$F$98,4,FALSE),"")</f>
        <v/>
      </c>
      <c r="C39" s="2" t="str">
        <f>IFERROR(VLOOKUP(A39,'hora operarios'!$A$1:$D$98,2,FALSE),"")</f>
        <v/>
      </c>
      <c r="D39" s="2" t="str">
        <f>IFERROR(VLOOKUP(Operador!A39,'hora operarios'!$A$1:$F$98,5,FALSE),"")</f>
        <v/>
      </c>
      <c r="E39" s="3" t="str">
        <f>IFERROR(VLOOKUP(A39,'hora operarios'!$A$1:$F$98,6,FALSE),"")</f>
        <v/>
      </c>
      <c r="F39" s="2" t="str">
        <f>IFERROR(VLOOKUP(G39,Tabulador!$B$27:$C$100,2,FALSE),"")</f>
        <v/>
      </c>
      <c r="G39" s="2" t="str">
        <f>IFERROR(VLOOKUP(A39,'hora operarios'!$A$1:$F$98,3,FALSE),"")</f>
        <v/>
      </c>
      <c r="H39" s="2" t="str">
        <f t="shared" si="0"/>
        <v/>
      </c>
      <c r="I39" s="3" t="str">
        <f>IFERROR(IF(E39&gt;=Tabulador!$D$3,Operador!E39+Operador!H39,Operador!E39),"")</f>
        <v/>
      </c>
      <c r="J39" s="4">
        <v>0</v>
      </c>
      <c r="K39" s="4">
        <v>0</v>
      </c>
      <c r="L39" s="4">
        <v>0</v>
      </c>
      <c r="M39" s="2" t="str">
        <f>IFERROR(VLOOKUP(F39,Tabulador!$A$3:$D$7,4,FALSE),"")</f>
        <v/>
      </c>
      <c r="N39" s="3">
        <f>IFERROR(IF(I39&gt;M39,(I39-M39)*(VLOOKUP(B39,Tabulador!$A$11:$B$17,2,FALSE)),0),0)</f>
        <v>0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0</v>
      </c>
      <c r="P39" s="2">
        <f t="shared" si="1"/>
        <v>0</v>
      </c>
      <c r="Q39" s="2" t="str">
        <f>IFERROR(VLOOKUP(F39,Tabulador!$A$3:$D$7,3,FALSE),"")</f>
        <v/>
      </c>
      <c r="S39" s="3" t="str">
        <f t="shared" si="2"/>
        <v/>
      </c>
    </row>
    <row r="40" spans="1:19" x14ac:dyDescent="0.2">
      <c r="A40" s="2" t="str">
        <f>IF('hora operarios'!A36=0,"",'hora operarios'!A36)</f>
        <v/>
      </c>
      <c r="B40" s="2" t="str">
        <f>IFERROR(VLOOKUP(A40,'hora operarios'!$A$1:$F$98,4,FALSE),"")</f>
        <v/>
      </c>
      <c r="C40" s="2" t="str">
        <f>IFERROR(VLOOKUP(A40,'hora operarios'!$A$1:$D$98,2,FALSE),"")</f>
        <v/>
      </c>
      <c r="D40" s="2" t="str">
        <f>IFERROR(VLOOKUP(Operador!A40,'hora operarios'!$A$1:$F$98,5,FALSE),"")</f>
        <v/>
      </c>
      <c r="E40" s="3" t="str">
        <f>IFERROR(VLOOKUP(A40,'hora operarios'!$A$1:$F$98,6,FALSE),"")</f>
        <v/>
      </c>
      <c r="F40" s="2" t="str">
        <f>IFERROR(VLOOKUP(G40,Tabulador!$B$27:$C$100,2,FALSE),"")</f>
        <v/>
      </c>
      <c r="G40" s="2" t="str">
        <f>IFERROR(VLOOKUP(A40,'hora operarios'!$A$1:$F$98,3,FALSE),"")</f>
        <v/>
      </c>
      <c r="H40" s="2" t="str">
        <f t="shared" si="0"/>
        <v/>
      </c>
      <c r="I40" s="3" t="str">
        <f>IFERROR(IF(E40&gt;=Tabulador!$D$3,Operador!E40+Operador!H40,Operador!E40),"")</f>
        <v/>
      </c>
      <c r="J40" s="4">
        <v>0</v>
      </c>
      <c r="K40" s="4">
        <v>0</v>
      </c>
      <c r="L40" s="4">
        <v>0</v>
      </c>
      <c r="M40" s="2" t="str">
        <f>IFERROR(VLOOKUP(F40,Tabulador!$A$3:$D$7,4,FALSE),"")</f>
        <v/>
      </c>
      <c r="N40" s="3">
        <f>IFERROR(IF(I40&gt;M40,(I40-M40)*(VLOOKUP(B40,Tabulador!$A$11:$B$17,2,FALSE)),0),0)</f>
        <v>0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0</v>
      </c>
      <c r="P40" s="2">
        <f t="shared" si="1"/>
        <v>0</v>
      </c>
      <c r="Q40" s="2" t="str">
        <f>IFERROR(VLOOKUP(F40,Tabulador!$A$3:$D$7,3,FALSE),"")</f>
        <v/>
      </c>
      <c r="S40" s="3" t="str">
        <f t="shared" si="2"/>
        <v/>
      </c>
    </row>
    <row r="41" spans="1:19" x14ac:dyDescent="0.2">
      <c r="A41" s="2" t="str">
        <f>IF('hora operarios'!A37=0,"",'hora operarios'!A37)</f>
        <v/>
      </c>
      <c r="B41" s="2" t="str">
        <f>IFERROR(VLOOKUP(A41,'hora operarios'!$A$1:$F$98,4,FALSE),"")</f>
        <v/>
      </c>
      <c r="C41" s="2" t="str">
        <f>IFERROR(VLOOKUP(A41,'hora operarios'!$A$1:$D$98,2,FALSE),"")</f>
        <v/>
      </c>
      <c r="D41" s="2" t="str">
        <f>IFERROR(VLOOKUP(Operador!A41,'hora operarios'!$A$1:$F$98,5,FALSE),"")</f>
        <v/>
      </c>
      <c r="E41" s="3" t="str">
        <f>IFERROR(VLOOKUP(A41,'hora operarios'!$A$1:$F$98,6,FALSE),"")</f>
        <v/>
      </c>
      <c r="F41" s="2" t="str">
        <f>IFERROR(VLOOKUP(G41,Tabulador!$B$27:$C$100,2,FALSE),"")</f>
        <v/>
      </c>
      <c r="G41" s="2" t="str">
        <f>IFERROR(VLOOKUP(A41,'hora operarios'!$A$1:$F$98,3,FALSE),"")</f>
        <v/>
      </c>
      <c r="H41" s="2" t="str">
        <f t="shared" si="0"/>
        <v/>
      </c>
      <c r="I41" s="3" t="str">
        <f>IFERROR(IF(E41&gt;=Tabulador!$D$3,Operador!E41+Operador!H41,Operador!E41),"")</f>
        <v/>
      </c>
      <c r="J41" s="4">
        <v>0</v>
      </c>
      <c r="K41" s="4">
        <v>0</v>
      </c>
      <c r="L41" s="4">
        <v>0</v>
      </c>
      <c r="M41" s="2" t="str">
        <f>IFERROR(VLOOKUP(F41,Tabulador!$A$3:$D$7,4,FALSE),"")</f>
        <v/>
      </c>
      <c r="N41" s="3">
        <f>IFERROR(IF(I41&gt;M41,(I41-M41)*(VLOOKUP(B41,Tabulador!$A$11:$B$17,2,FALSE)),0),0)</f>
        <v>0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0</v>
      </c>
      <c r="P41" s="2">
        <f t="shared" si="1"/>
        <v>0</v>
      </c>
      <c r="Q41" s="2" t="str">
        <f>IFERROR(VLOOKUP(F41,Tabulador!$A$3:$D$7,3,FALSE),"")</f>
        <v/>
      </c>
      <c r="S41" s="3" t="str">
        <f t="shared" si="2"/>
        <v/>
      </c>
    </row>
    <row r="42" spans="1:19" x14ac:dyDescent="0.2">
      <c r="A42" s="2" t="str">
        <f>IF('hora operarios'!A38=0,"",'hora operarios'!A38)</f>
        <v/>
      </c>
      <c r="B42" s="2" t="str">
        <f>IFERROR(VLOOKUP(A42,'hora operarios'!$A$1:$F$98,4,FALSE),"")</f>
        <v/>
      </c>
      <c r="C42" s="2" t="str">
        <f>IFERROR(VLOOKUP(A42,'hora operarios'!$A$1:$D$98,2,FALSE),"")</f>
        <v/>
      </c>
      <c r="D42" s="2" t="str">
        <f>IFERROR(VLOOKUP(Operador!A42,'hora operarios'!$A$1:$F$98,5,FALSE),"")</f>
        <v/>
      </c>
      <c r="E42" s="3" t="str">
        <f>IFERROR(VLOOKUP(A42,'hora operarios'!$A$1:$F$98,6,FALSE),"")</f>
        <v/>
      </c>
      <c r="F42" s="2" t="str">
        <f>IFERROR(VLOOKUP(G42,Tabulador!$B$27:$C$100,2,FALSE),"")</f>
        <v/>
      </c>
      <c r="G42" s="2" t="str">
        <f>IFERROR(VLOOKUP(A42,'hora operarios'!$A$1:$F$98,3,FALSE),"")</f>
        <v/>
      </c>
      <c r="H42" s="2" t="str">
        <f t="shared" si="0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operarios'!A39=0,"",'hora operarios'!A39)</f>
        <v/>
      </c>
      <c r="B43" s="2" t="str">
        <f>IFERROR(VLOOKUP(A43,'hora operarios'!$A$1:$F$98,4,FALSE),"")</f>
        <v/>
      </c>
      <c r="C43" s="2" t="str">
        <f>IFERROR(VLOOKUP(A43,'hora operarios'!$A$1:$D$98,2,FALSE),"")</f>
        <v/>
      </c>
      <c r="D43" s="2" t="str">
        <f>IFERROR(VLOOKUP(Operador!A43,'hora operarios'!$A$1:$F$98,5,FALSE),"")</f>
        <v/>
      </c>
      <c r="E43" s="3" t="str">
        <f>IFERROR(VLOOKUP(A43,'hora operarios'!$A$1:$F$98,6,FALSE),"")</f>
        <v/>
      </c>
      <c r="F43" s="2" t="str">
        <f>IFERROR(VLOOKUP(G43,Tabulador!$B$27:$C$100,2,FALSE),"")</f>
        <v/>
      </c>
      <c r="G43" s="2" t="str">
        <f>IFERROR(VLOOKUP(A43,'hora operarios'!$A$1:$F$98,3,FALSE),"")</f>
        <v/>
      </c>
      <c r="H43" s="2" t="str">
        <f t="shared" si="0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operarios'!A40=0,"",'hora operarios'!A40)</f>
        <v/>
      </c>
      <c r="B44" s="2" t="str">
        <f>IFERROR(VLOOKUP(A44,'hora operarios'!$A$1:$F$98,4,FALSE),"")</f>
        <v/>
      </c>
      <c r="C44" s="2" t="str">
        <f>IFERROR(VLOOKUP(A44,'hora operarios'!$A$1:$D$98,2,FALSE),"")</f>
        <v/>
      </c>
      <c r="D44" s="2" t="str">
        <f>IFERROR(VLOOKUP(Operador!A44,'hora operarios'!$A$1:$F$98,5,FALSE),"")</f>
        <v/>
      </c>
      <c r="E44" s="3" t="str">
        <f>IFERROR(VLOOKUP(A44,'hora operarios'!$A$1:$F$98,6,FALSE),"")</f>
        <v/>
      </c>
      <c r="F44" s="2" t="str">
        <f>IFERROR(VLOOKUP(G44,Tabulador!$B$27:$C$100,2,FALSE),"")</f>
        <v/>
      </c>
      <c r="G44" s="2" t="str">
        <f>IFERROR(VLOOKUP(A44,'hora operarios'!$A$1:$F$98,3,FALSE),"")</f>
        <v/>
      </c>
      <c r="H44" s="2" t="str">
        <f t="shared" si="0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operarios'!A41=0,"",'hora operarios'!A41)</f>
        <v/>
      </c>
      <c r="B45" s="2" t="str">
        <f>IFERROR(VLOOKUP(A45,'hora operarios'!$A$1:$F$98,4,FALSE),"")</f>
        <v/>
      </c>
      <c r="C45" s="2" t="str">
        <f>IFERROR(VLOOKUP(A45,'hora operarios'!$A$1:$D$98,2,FALSE),"")</f>
        <v/>
      </c>
      <c r="D45" s="2" t="str">
        <f>IFERROR(VLOOKUP(Operador!A45,'hora operarios'!$A$1:$F$98,5,FALSE),"")</f>
        <v/>
      </c>
      <c r="E45" s="3" t="str">
        <f>IFERROR(VLOOKUP(A45,'hora operarios'!$A$1:$F$98,6,FALSE),"")</f>
        <v/>
      </c>
      <c r="F45" s="2" t="str">
        <f>IFERROR(VLOOKUP(G45,Tabulador!$B$27:$C$100,2,FALSE),"")</f>
        <v/>
      </c>
      <c r="G45" s="2" t="str">
        <f>IFERROR(VLOOKUP(A45,'hora operarios'!$A$1:$F$98,3,FALSE),"")</f>
        <v/>
      </c>
      <c r="H45" s="2" t="str">
        <f t="shared" si="0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operarios'!A42=0,"",'hora operarios'!A42)</f>
        <v/>
      </c>
      <c r="B46" s="2" t="str">
        <f>IFERROR(VLOOKUP(A46,'hora operarios'!$A$1:$F$98,4,FALSE),"")</f>
        <v/>
      </c>
      <c r="C46" s="2" t="str">
        <f>IFERROR(VLOOKUP(A46,'hora operarios'!$A$1:$D$98,2,FALSE),"")</f>
        <v/>
      </c>
      <c r="D46" s="2" t="str">
        <f>IFERROR(VLOOKUP(Operador!A46,'hora operarios'!$A$1:$F$98,5,FALSE),"")</f>
        <v/>
      </c>
      <c r="E46" s="3" t="str">
        <f>IFERROR(VLOOKUP(A46,'hora operarios'!$A$1:$F$98,6,FALSE),"")</f>
        <v/>
      </c>
      <c r="F46" s="2" t="str">
        <f>IFERROR(VLOOKUP(G46,Tabulador!$B$27:$C$100,2,FALSE),"")</f>
        <v/>
      </c>
      <c r="G46" s="2" t="str">
        <f>IFERROR(VLOOKUP(A46,'hora operarios'!$A$1:$F$98,3,FALSE),"")</f>
        <v/>
      </c>
      <c r="H46" s="2" t="str">
        <f t="shared" si="0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operarios'!A43=0,"",'hora operarios'!A43)</f>
        <v/>
      </c>
      <c r="B47" s="2" t="str">
        <f>IFERROR(VLOOKUP(A47,'hora operarios'!$A$1:$F$98,4,FALSE),"")</f>
        <v/>
      </c>
      <c r="C47" s="2" t="str">
        <f>IFERROR(VLOOKUP(A47,'hora operarios'!$A$1:$D$98,2,FALSE),"")</f>
        <v/>
      </c>
      <c r="D47" s="2" t="str">
        <f>IFERROR(VLOOKUP(Operador!A47,'hora operarios'!$A$1:$F$98,5,FALSE),"")</f>
        <v/>
      </c>
      <c r="E47" s="3" t="str">
        <f>IFERROR(VLOOKUP(A47,'hora operarios'!$A$1:$F$98,6,FALSE),"")</f>
        <v/>
      </c>
      <c r="F47" s="2" t="str">
        <f>IFERROR(VLOOKUP(G47,Tabulador!$B$27:$C$100,2,FALSE),"")</f>
        <v/>
      </c>
      <c r="G47" s="2" t="str">
        <f>IFERROR(VLOOKUP(A47,'hora operarios'!$A$1:$F$98,3,FALSE),"")</f>
        <v/>
      </c>
      <c r="H47" s="2" t="str">
        <f t="shared" si="0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/>
      </c>
      <c r="B48" s="2" t="str">
        <f>IFERROR(VLOOKUP(A48,'hora operarios'!$A$1:$F$98,4,FALSE),"")</f>
        <v/>
      </c>
      <c r="C48" s="2" t="str">
        <f>IFERROR(VLOOKUP(A48,'hora operarios'!$A$1:$D$98,2,FALSE),"")</f>
        <v/>
      </c>
      <c r="D48" s="2" t="str">
        <f>IFERROR(VLOOKUP(Operador!A48,'hora operarios'!$A$1:$F$98,5,FALSE),"")</f>
        <v/>
      </c>
      <c r="E48" s="3" t="str">
        <f>IFERROR(VLOOKUP(A48,'hora operarios'!$A$1:$F$98,6,FALSE),"")</f>
        <v/>
      </c>
      <c r="F48" s="2" t="str">
        <f>IFERROR(VLOOKUP(G48,Tabulador!$B$27:$C$100,2,FALSE),"")</f>
        <v/>
      </c>
      <c r="G48" s="2" t="str">
        <f>IFERROR(VLOOKUP(A48,'hora operarios'!$A$1:$F$98,3,FALSE),"")</f>
        <v/>
      </c>
      <c r="H48" s="2" t="str">
        <f t="shared" si="0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operarios'!$A$1:$F$98,4,FALSE),"")</f>
        <v/>
      </c>
      <c r="C49" s="2" t="str">
        <f>IFERROR(VLOOKUP(A49,'hora operarios'!$A$1:$D$98,2,FALSE),"")</f>
        <v/>
      </c>
      <c r="D49" s="2" t="str">
        <f>IFERROR(VLOOKUP(Operador!A49,'hora operarios'!$A$1:$F$98,5,FALSE),"")</f>
        <v/>
      </c>
      <c r="E49" s="3" t="str">
        <f>IFERROR(VLOOKUP(A49,'hora operarios'!$A$1:$F$98,6,FALSE),"")</f>
        <v/>
      </c>
      <c r="F49" s="2" t="str">
        <f>IFERROR(VLOOKUP(G49,Tabulador!$B$27:$C$100,2,FALSE),"")</f>
        <v/>
      </c>
      <c r="G49" s="2" t="str">
        <f>IFERROR(VLOOKUP(A49,'hora operarios'!$A$1:$F$98,3,FALSE),"")</f>
        <v/>
      </c>
      <c r="H49" s="2" t="str">
        <f t="shared" si="0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operarios'!$A$1:$F$98,4,FALSE),"")</f>
        <v/>
      </c>
      <c r="C50" s="2" t="str">
        <f>IFERROR(VLOOKUP(A50,'hora operarios'!$A$1:$D$98,2,FALSE),"")</f>
        <v/>
      </c>
      <c r="D50" s="2" t="str">
        <f>IFERROR(VLOOKUP(Operador!A50,'hora operarios'!$A$1:$F$98,5,FALSE),"")</f>
        <v/>
      </c>
      <c r="E50" s="3" t="str">
        <f>IFERROR(VLOOKUP(A50,'hora operarios'!$A$1:$F$98,6,FALSE),"")</f>
        <v/>
      </c>
      <c r="F50" s="2" t="str">
        <f>IFERROR(VLOOKUP(G50,Tabulador!$B$27:$C$100,2,FALSE),"")</f>
        <v/>
      </c>
      <c r="G50" s="2" t="str">
        <f>IFERROR(VLOOKUP(A50,'hora operarios'!$A$1:$F$98,3,FALSE),"")</f>
        <v/>
      </c>
      <c r="H50" s="2" t="str">
        <f t="shared" si="0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operarios'!$A$1:$F$98,4,FALSE),"")</f>
        <v/>
      </c>
      <c r="C51" s="2" t="str">
        <f>IFERROR(VLOOKUP(A51,'hora operarios'!$A$1:$D$98,2,FALSE),"")</f>
        <v/>
      </c>
      <c r="D51" s="2" t="str">
        <f>IFERROR(VLOOKUP(Operador!A51,'hora operarios'!$A$1:$F$98,5,FALSE),"")</f>
        <v/>
      </c>
      <c r="E51" s="3" t="str">
        <f>IFERROR(VLOOKUP(A51,'hora operarios'!$A$1:$F$98,6,FALSE),"")</f>
        <v/>
      </c>
      <c r="F51" s="2" t="str">
        <f>IFERROR(VLOOKUP(G51,Tabulador!$B$27:$C$100,2,FALSE),"")</f>
        <v/>
      </c>
      <c r="G51" s="2" t="str">
        <f>IFERROR(VLOOKUP(A51,'hora operarios'!$A$1:$F$98,3,FALSE),"")</f>
        <v/>
      </c>
      <c r="H51" s="2" t="str">
        <f t="shared" si="0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operarios'!$A$1:$F$98,4,FALSE),"")</f>
        <v/>
      </c>
      <c r="C52" s="2" t="str">
        <f>IFERROR(VLOOKUP(A52,'hora operarios'!$A$1:$D$98,2,FALSE),"")</f>
        <v/>
      </c>
      <c r="D52" s="2" t="str">
        <f>IFERROR(VLOOKUP(Operador!A52,'hora operarios'!$A$1:$F$98,5,FALSE),"")</f>
        <v/>
      </c>
      <c r="E52" s="3" t="str">
        <f>IFERROR(VLOOKUP(A52,'hora operarios'!$A$1:$F$98,6,FALSE),"")</f>
        <v/>
      </c>
      <c r="F52" s="2" t="str">
        <f>IFERROR(VLOOKUP(G52,Tabulador!$B$27:$C$100,2,FALSE),"")</f>
        <v/>
      </c>
      <c r="G52" s="2" t="str">
        <f>IFERROR(VLOOKUP(A52,'hora operarios'!$A$1:$F$98,3,FALSE),"")</f>
        <v/>
      </c>
      <c r="H52" s="2" t="str">
        <f t="shared" si="0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operarios'!$A$1:$F$98,4,FALSE),"")</f>
        <v/>
      </c>
      <c r="C53" s="2" t="str">
        <f>IFERROR(VLOOKUP(A53,'hora operarios'!$A$1:$D$98,2,FALSE),"")</f>
        <v/>
      </c>
      <c r="D53" s="2" t="str">
        <f>IFERROR(VLOOKUP(Operador!A53,'hora operarios'!$A$1:$F$98,5,FALSE),"")</f>
        <v/>
      </c>
      <c r="E53" s="3" t="str">
        <f>IFERROR(VLOOKUP(A53,'hora operarios'!$A$1:$F$98,6,FALSE),"")</f>
        <v/>
      </c>
      <c r="F53" s="2" t="str">
        <f>IFERROR(VLOOKUP(G53,Tabulador!$B$27:$C$100,2,FALSE),"")</f>
        <v/>
      </c>
      <c r="G53" s="2" t="str">
        <f>IFERROR(VLOOKUP(A53,'hora operarios'!$A$1:$F$98,3,FALSE),"")</f>
        <v/>
      </c>
      <c r="H53" s="2" t="str">
        <f t="shared" si="0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operarios'!$A$1:$F$98,4,FALSE),"")</f>
        <v/>
      </c>
      <c r="C54" s="2" t="str">
        <f>IFERROR(VLOOKUP(A54,'hora operarios'!$A$1:$D$98,2,FALSE),"")</f>
        <v/>
      </c>
      <c r="D54" s="2" t="str">
        <f>IFERROR(VLOOKUP(Operador!A54,'hora operarios'!$A$1:$F$98,5,FALSE),"")</f>
        <v/>
      </c>
      <c r="E54" s="3" t="str">
        <f>IFERROR(VLOOKUP(A54,'hora operarios'!$A$1:$F$98,6,FALSE),"")</f>
        <v/>
      </c>
      <c r="F54" s="2" t="str">
        <f>IFERROR(VLOOKUP(G54,Tabulador!$B$27:$C$100,2,FALSE),"")</f>
        <v/>
      </c>
      <c r="G54" s="2" t="str">
        <f>IFERROR(VLOOKUP(A54,'hora operarios'!$A$1:$F$98,3,FALSE),"")</f>
        <v/>
      </c>
      <c r="H54" s="2" t="str">
        <f t="shared" si="0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operarios'!$A$1:$F$98,4,FALSE),"")</f>
        <v/>
      </c>
      <c r="C55" s="2" t="str">
        <f>IFERROR(VLOOKUP(A55,'hora operarios'!$A$1:$D$98,2,FALSE),"")</f>
        <v/>
      </c>
      <c r="D55" s="2" t="str">
        <f>IFERROR(VLOOKUP(Operador!A55,'hora operarios'!$A$1:$F$98,5,FALSE),"")</f>
        <v/>
      </c>
      <c r="E55" s="3" t="str">
        <f>IFERROR(VLOOKUP(A55,'hora operarios'!$A$1:$F$98,6,FALSE),"")</f>
        <v/>
      </c>
      <c r="F55" s="2" t="str">
        <f>IFERROR(VLOOKUP(G55,Tabulador!$B$27:$C$100,2,FALSE),"")</f>
        <v/>
      </c>
      <c r="G55" s="2" t="str">
        <f>IFERROR(VLOOKUP(A55,'hora operarios'!$A$1:$F$98,3,FALSE),"")</f>
        <v/>
      </c>
      <c r="H55" s="2" t="str">
        <f t="shared" si="0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operarios'!$A$1:$F$98,4,FALSE),"")</f>
        <v/>
      </c>
      <c r="C56" s="2" t="str">
        <f>IFERROR(VLOOKUP(A56,'hora operarios'!$A$1:$D$98,2,FALSE),"")</f>
        <v/>
      </c>
      <c r="D56" s="2" t="str">
        <f>IFERROR(VLOOKUP(Operador!A56,'hora operarios'!$A$1:$F$98,5,FALSE),"")</f>
        <v/>
      </c>
      <c r="E56" s="3" t="str">
        <f>IFERROR(VLOOKUP(A56,'hora operarios'!$A$1:$F$98,6,FALSE),"")</f>
        <v/>
      </c>
      <c r="F56" s="2" t="str">
        <f>IFERROR(VLOOKUP(G56,Tabulador!$B$27:$C$100,2,FALSE),"")</f>
        <v/>
      </c>
      <c r="G56" s="2" t="str">
        <f>IFERROR(VLOOKUP(A56,'hora operarios'!$A$1:$F$98,3,FALSE),"")</f>
        <v/>
      </c>
      <c r="H56" s="2" t="str">
        <f t="shared" si="0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operarios'!$A$1:$F$98,4,FALSE),"")</f>
        <v/>
      </c>
      <c r="C57" s="2" t="str">
        <f>IFERROR(VLOOKUP(A57,'hora operarios'!$A$1:$D$98,2,FALSE),"")</f>
        <v/>
      </c>
      <c r="D57" s="2" t="str">
        <f>IFERROR(VLOOKUP(Operador!A57,'hora operarios'!$A$1:$F$98,5,FALSE),"")</f>
        <v/>
      </c>
      <c r="E57" s="3" t="str">
        <f>IFERROR(VLOOKUP(A57,'hora operarios'!$A$1:$F$98,6,FALSE),"")</f>
        <v/>
      </c>
      <c r="F57" s="2" t="str">
        <f>IFERROR(VLOOKUP(G57,Tabulador!$B$27:$C$100,2,FALSE),"")</f>
        <v/>
      </c>
      <c r="G57" s="2" t="str">
        <f>IFERROR(VLOOKUP(A57,'hora operarios'!$A$1:$F$98,3,FALSE),"")</f>
        <v/>
      </c>
      <c r="H57" s="2" t="str">
        <f t="shared" si="0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operarios'!$A$1:$F$98,4,FALSE),"")</f>
        <v/>
      </c>
      <c r="C58" s="2" t="str">
        <f>IFERROR(VLOOKUP(A58,'hora operarios'!$A$1:$D$98,2,FALSE),"")</f>
        <v/>
      </c>
      <c r="D58" s="2" t="str">
        <f>IFERROR(VLOOKUP(Operador!A58,'hora operarios'!$A$1:$F$98,5,FALSE),"")</f>
        <v/>
      </c>
      <c r="E58" s="3" t="str">
        <f>IFERROR(VLOOKUP(A58,'hora operarios'!$A$1:$F$98,6,FALSE),"")</f>
        <v/>
      </c>
      <c r="F58" s="2" t="str">
        <f>IFERROR(VLOOKUP(G58,Tabulador!$B$27:$C$100,2,FALSE),"")</f>
        <v/>
      </c>
      <c r="G58" s="2" t="str">
        <f>IFERROR(VLOOKUP(A58,'hora operarios'!$A$1:$F$98,3,FALSE),"")</f>
        <v/>
      </c>
      <c r="H58" s="2" t="str">
        <f t="shared" si="0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operarios'!$A$1:$F$98,4,FALSE),"")</f>
        <v/>
      </c>
      <c r="C59" s="2" t="str">
        <f>IFERROR(VLOOKUP(A59,'hora operarios'!$A$1:$D$98,2,FALSE),"")</f>
        <v/>
      </c>
      <c r="D59" s="2" t="str">
        <f>IFERROR(VLOOKUP(Operador!A59,'hora operarios'!$A$1:$F$98,5,FALSE),"")</f>
        <v/>
      </c>
      <c r="E59" s="3" t="str">
        <f>IFERROR(VLOOKUP(A59,'hora operarios'!$A$1:$F$98,6,FALSE),"")</f>
        <v/>
      </c>
      <c r="F59" s="2" t="str">
        <f>IFERROR(VLOOKUP(G59,Tabulador!$B$27:$C$100,2,FALSE),"")</f>
        <v/>
      </c>
      <c r="G59" s="2" t="str">
        <f>IFERROR(VLOOKUP(A59,'hora operarios'!$A$1:$F$98,3,FALSE),"")</f>
        <v/>
      </c>
      <c r="H59" s="2" t="str">
        <f t="shared" si="0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operarios'!$A$1:$F$98,4,FALSE),"")</f>
        <v/>
      </c>
      <c r="C60" s="2" t="str">
        <f>IFERROR(VLOOKUP(A60,'hora operarios'!$A$1:$D$98,2,FALSE),"")</f>
        <v/>
      </c>
      <c r="D60" s="2" t="str">
        <f>IFERROR(VLOOKUP(Operador!A60,'hora operarios'!$A$1:$F$98,5,FALSE),"")</f>
        <v/>
      </c>
      <c r="E60" s="3" t="str">
        <f>IFERROR(VLOOKUP(A60,'hora operarios'!$A$1:$F$98,6,FALSE),"")</f>
        <v/>
      </c>
      <c r="F60" s="2" t="str">
        <f>IFERROR(VLOOKUP(G60,Tabulador!$B$27:$C$100,2,FALSE),"")</f>
        <v/>
      </c>
      <c r="G60" s="2" t="str">
        <f>IFERROR(VLOOKUP(A60,'hora operarios'!$A$1:$F$98,3,FALSE),"")</f>
        <v/>
      </c>
      <c r="H60" s="2" t="str">
        <f t="shared" si="0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operarios'!$A$1:$F$98,4,FALSE),"")</f>
        <v/>
      </c>
      <c r="C61" s="2" t="str">
        <f>IFERROR(VLOOKUP(A61,'hora operarios'!$A$1:$D$98,2,FALSE),"")</f>
        <v/>
      </c>
      <c r="D61" s="2" t="str">
        <f>IFERROR(VLOOKUP(Operador!A61,'hora operarios'!$A$1:$F$98,5,FALSE),"")</f>
        <v/>
      </c>
      <c r="E61" s="3" t="str">
        <f>IFERROR(VLOOKUP(A61,'hora operarios'!$A$1:$F$98,6,FALSE),"")</f>
        <v/>
      </c>
      <c r="F61" s="2" t="str">
        <f>IFERROR(VLOOKUP(G61,Tabulador!$B$27:$C$100,2,FALSE),"")</f>
        <v/>
      </c>
      <c r="G61" s="2" t="str">
        <f>IFERROR(VLOOKUP(A61,'hora operarios'!$A$1:$F$98,3,FALSE),"")</f>
        <v/>
      </c>
      <c r="H61" s="2" t="str">
        <f t="shared" si="0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operarios'!$A$1:$F$98,4,FALSE),"")</f>
        <v/>
      </c>
      <c r="C62" s="2" t="str">
        <f>IFERROR(VLOOKUP(A62,'hora operarios'!$A$1:$D$98,2,FALSE),"")</f>
        <v/>
      </c>
      <c r="D62" s="2" t="str">
        <f>IFERROR(VLOOKUP(Operador!A62,'hora operarios'!$A$1:$F$98,5,FALSE),"")</f>
        <v/>
      </c>
      <c r="E62" s="3" t="str">
        <f>IFERROR(VLOOKUP(A62,'hora operarios'!$A$1:$F$98,6,FALSE),"")</f>
        <v/>
      </c>
      <c r="F62" s="2" t="str">
        <f>IFERROR(VLOOKUP(G62,Tabulador!$B$27:$C$100,2,FALSE),"")</f>
        <v/>
      </c>
      <c r="G62" s="2" t="str">
        <f>IFERROR(VLOOKUP(A62,'hora operarios'!$A$1:$F$98,3,FALSE),"")</f>
        <v/>
      </c>
      <c r="H62" s="2" t="str">
        <f t="shared" si="0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operarios'!$A$1:$F$98,4,FALSE),"")</f>
        <v/>
      </c>
      <c r="C63" s="2" t="str">
        <f>IFERROR(VLOOKUP(A63,'hora operarios'!$A$1:$D$98,2,FALSE),"")</f>
        <v/>
      </c>
      <c r="D63" s="2" t="str">
        <f>IFERROR(VLOOKUP(Operador!A63,'hora operarios'!$A$1:$F$98,5,FALSE),"")</f>
        <v/>
      </c>
      <c r="E63" s="3" t="str">
        <f>IFERROR(VLOOKUP(A63,'hora operarios'!$A$1:$F$98,6,FALSE),"")</f>
        <v/>
      </c>
      <c r="F63" s="2" t="str">
        <f>IFERROR(VLOOKUP(G63,Tabulador!$B$27:$C$100,2,FALSE),"")</f>
        <v/>
      </c>
      <c r="G63" s="2" t="str">
        <f>IFERROR(VLOOKUP(A63,'hora operarios'!$A$1:$F$98,3,FALSE),"")</f>
        <v/>
      </c>
      <c r="H63" s="2" t="str">
        <f t="shared" si="0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si="1"/>
        <v>0</v>
      </c>
      <c r="Q63" s="2" t="str">
        <f>IFERROR(VLOOKUP(F63,Tabulador!$A$3:$D$7,3,FALSE),"")</f>
        <v/>
      </c>
      <c r="S63" s="3" t="str">
        <f t="shared" si="2"/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operarios'!$A$1:$F$98,4,FALSE),"")</f>
        <v/>
      </c>
      <c r="C64" s="2" t="str">
        <f>IFERROR(VLOOKUP(A64,'hora operarios'!$A$1:$D$98,2,FALSE),"")</f>
        <v/>
      </c>
      <c r="D64" s="2" t="str">
        <f>IFERROR(VLOOKUP(Operador!A64,'hora operarios'!$A$1:$F$98,5,FALSE),"")</f>
        <v/>
      </c>
      <c r="E64" s="3" t="str">
        <f>IFERROR(VLOOKUP(A64,'hora operarios'!$A$1:$F$98,6,FALSE),"")</f>
        <v/>
      </c>
      <c r="F64" s="2" t="str">
        <f>IFERROR(VLOOKUP(G64,Tabulador!$B$27:$C$100,2,FALSE),"")</f>
        <v/>
      </c>
      <c r="G64" s="2" t="str">
        <f>IFERROR(VLOOKUP(A64,'hora operarios'!$A$1:$F$98,3,FALSE),"")</f>
        <v/>
      </c>
      <c r="H64" s="2" t="str">
        <f t="shared" si="0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1"/>
        <v>0</v>
      </c>
      <c r="Q64" s="2" t="str">
        <f>IFERROR(VLOOKUP(F64,Tabulador!$A$3:$D$7,3,FALSE),"")</f>
        <v/>
      </c>
      <c r="S64" s="3" t="str">
        <f t="shared" si="2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operarios'!$A$1:$F$98,4,FALSE),"")</f>
        <v/>
      </c>
      <c r="C65" s="2" t="str">
        <f>IFERROR(VLOOKUP(A65,'hora operarios'!$A$1:$D$98,2,FALSE),"")</f>
        <v/>
      </c>
      <c r="D65" s="2" t="str">
        <f>IFERROR(VLOOKUP(Operador!A65,'hora operarios'!$A$1:$F$98,5,FALSE),"")</f>
        <v/>
      </c>
      <c r="E65" s="3" t="str">
        <f>IFERROR(VLOOKUP(A65,'hora operarios'!$A$1:$F$98,6,FALSE),"")</f>
        <v/>
      </c>
      <c r="F65" s="2" t="str">
        <f>IFERROR(VLOOKUP(G65,Tabulador!$B$27:$C$100,2,FALSE),"")</f>
        <v/>
      </c>
      <c r="G65" s="2" t="str">
        <f>IFERROR(VLOOKUP(A65,'hora operarios'!$A$1:$F$98,3,FALSE),"")</f>
        <v/>
      </c>
      <c r="H65" s="2" t="str">
        <f t="shared" si="0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1"/>
        <v>0</v>
      </c>
      <c r="Q65" s="2" t="str">
        <f>IFERROR(VLOOKUP(F65,Tabulador!$A$3:$D$7,3,FALSE),"")</f>
        <v/>
      </c>
      <c r="S65" s="3" t="str">
        <f t="shared" si="2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operarios'!$A$1:$F$98,4,FALSE),"")</f>
        <v/>
      </c>
      <c r="C66" s="2" t="str">
        <f>IFERROR(VLOOKUP(A66,'hora operarios'!$A$1:$D$98,2,FALSE),"")</f>
        <v/>
      </c>
      <c r="D66" s="2" t="str">
        <f>IFERROR(VLOOKUP(Operador!A66,'hora operarios'!$A$1:$F$98,5,FALSE),"")</f>
        <v/>
      </c>
      <c r="E66" s="3" t="str">
        <f>IFERROR(VLOOKUP(A66,'hora operarios'!$A$1:$F$98,6,FALSE),"")</f>
        <v/>
      </c>
      <c r="F66" s="2" t="str">
        <f>IFERROR(VLOOKUP(G66,Tabulador!$B$27:$C$100,2,FALSE),"")</f>
        <v/>
      </c>
      <c r="G66" s="2" t="str">
        <f>IFERROR(VLOOKUP(A66,'hora operarios'!$A$1:$F$98,3,FALSE),"")</f>
        <v/>
      </c>
      <c r="H66" s="2" t="str">
        <f t="shared" si="0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1"/>
        <v>0</v>
      </c>
      <c r="Q66" s="2" t="str">
        <f>IFERROR(VLOOKUP(F66,Tabulador!$A$3:$D$7,3,FALSE),"")</f>
        <v/>
      </c>
      <c r="S66" s="3" t="str">
        <f t="shared" si="2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operarios'!$A$1:$F$98,4,FALSE),"")</f>
        <v/>
      </c>
      <c r="C67" s="2" t="str">
        <f>IFERROR(VLOOKUP(A67,'hora operarios'!$A$1:$D$98,2,FALSE),"")</f>
        <v/>
      </c>
      <c r="D67" s="2" t="str">
        <f>IFERROR(VLOOKUP(Operador!A67,'hora operarios'!$A$1:$F$98,5,FALSE),"")</f>
        <v/>
      </c>
      <c r="E67" s="3" t="str">
        <f>IFERROR(VLOOKUP(A67,'hora operarios'!$A$1:$F$98,6,FALSE),"")</f>
        <v/>
      </c>
      <c r="F67" s="2" t="str">
        <f>IFERROR(VLOOKUP(G67,Tabulador!$B$27:$C$100,2,FALSE),"")</f>
        <v/>
      </c>
      <c r="G67" s="2" t="str">
        <f>IFERROR(VLOOKUP(A67,'hora operarios'!$A$1:$F$98,3,FALSE),"")</f>
        <v/>
      </c>
      <c r="H67" s="2" t="str">
        <f t="shared" si="0"/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1"/>
        <v>0</v>
      </c>
      <c r="Q67" s="2" t="str">
        <f>IFERROR(VLOOKUP(F67,Tabulador!$A$3:$D$7,3,FALSE),"")</f>
        <v/>
      </c>
      <c r="S67" s="3" t="str">
        <f t="shared" si="2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operarios'!$A$1:$F$98,4,FALSE),"")</f>
        <v/>
      </c>
      <c r="C68" s="2" t="str">
        <f>IFERROR(VLOOKUP(A68,'hora operarios'!$A$1:$D$98,2,FALSE),"")</f>
        <v/>
      </c>
      <c r="D68" s="2" t="str">
        <f>IFERROR(VLOOKUP(Operador!A68,'hora operarios'!$A$1:$F$98,5,FALSE),"")</f>
        <v/>
      </c>
      <c r="E68" s="3" t="str">
        <f>IFERROR(VLOOKUP(A68,'hora operarios'!$A$1:$F$98,6,FALSE),"")</f>
        <v/>
      </c>
      <c r="F68" s="2" t="str">
        <f>IFERROR(VLOOKUP(G68,Tabulador!$B$27:$C$100,2,FALSE),"")</f>
        <v/>
      </c>
      <c r="G68" s="2" t="str">
        <f>IFERROR(VLOOKUP(A68,'hora operarios'!$A$1:$F$98,3,FALSE),"")</f>
        <v/>
      </c>
      <c r="H68" s="2" t="str">
        <f t="shared" ref="H68:H100" si="3">IFERROR(VLOOKUP(D68,$A$3:$E$100,5,FALSE),0)</f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ref="P68:P100" si="4">IFERROR(IF(E68&gt;=M68,IF((J68+K68+L68)&gt;=3,O68*(E68-M68),0),0),0)</f>
        <v>0</v>
      </c>
      <c r="Q68" s="2" t="str">
        <f>IFERROR(VLOOKUP(F68,Tabulador!$A$3:$D$7,3,FALSE),"")</f>
        <v/>
      </c>
      <c r="S68" s="3" t="str">
        <f t="shared" ref="S68:S100" si="5">IFERROR(IF(E68&gt;0,Q68+P68+N68+R68,0),"")</f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operarios'!$A$1:$F$98,4,FALSE),"")</f>
        <v/>
      </c>
      <c r="C69" s="2" t="str">
        <f>IFERROR(VLOOKUP(A69,'hora operarios'!$A$1:$D$98,2,FALSE),"")</f>
        <v/>
      </c>
      <c r="D69" s="2" t="str">
        <f>IFERROR(VLOOKUP(Operador!A69,'hora operarios'!$A$1:$F$98,5,FALSE),"")</f>
        <v/>
      </c>
      <c r="E69" s="3" t="str">
        <f>IFERROR(VLOOKUP(A69,'hora operarios'!$A$1:$F$98,6,FALSE),"")</f>
        <v/>
      </c>
      <c r="F69" s="2" t="str">
        <f>IFERROR(VLOOKUP(G69,Tabulador!$B$27:$C$100,2,FALSE),"")</f>
        <v/>
      </c>
      <c r="G69" s="2" t="str">
        <f>IFERROR(VLOOKUP(A69,'hora operarios'!$A$1:$F$98,3,FALSE),"")</f>
        <v/>
      </c>
      <c r="H69" s="2" t="str">
        <f t="shared" si="3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operarios'!$A$1:$F$98,4,FALSE),"")</f>
        <v/>
      </c>
      <c r="C70" s="2" t="str">
        <f>IFERROR(VLOOKUP(A70,'hora operarios'!$A$1:$D$98,2,FALSE),"")</f>
        <v/>
      </c>
      <c r="D70" s="2" t="str">
        <f>IFERROR(VLOOKUP(Operador!A70,'hora operarios'!$A$1:$F$98,5,FALSE),"")</f>
        <v/>
      </c>
      <c r="E70" s="3" t="str">
        <f>IFERROR(VLOOKUP(A70,'hora operarios'!$A$1:$F$98,6,FALSE),"")</f>
        <v/>
      </c>
      <c r="F70" s="2" t="str">
        <f>IFERROR(VLOOKUP(G70,Tabulador!$B$27:$C$100,2,FALSE),"")</f>
        <v/>
      </c>
      <c r="G70" s="2" t="str">
        <f>IFERROR(VLOOKUP(A70,'hora operarios'!$A$1:$F$98,3,FALSE),"")</f>
        <v/>
      </c>
      <c r="H70" s="2" t="str">
        <f t="shared" si="3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operarios'!$A$1:$F$98,4,FALSE),"")</f>
        <v/>
      </c>
      <c r="C71" s="2" t="str">
        <f>IFERROR(VLOOKUP(A71,'hora operarios'!$A$1:$D$98,2,FALSE),"")</f>
        <v/>
      </c>
      <c r="D71" s="2" t="str">
        <f>IFERROR(VLOOKUP(Operador!A71,'hora operarios'!$A$1:$F$98,5,FALSE),"")</f>
        <v/>
      </c>
      <c r="E71" s="3" t="str">
        <f>IFERROR(VLOOKUP(A71,'hora operarios'!$A$1:$F$98,6,FALSE),"")</f>
        <v/>
      </c>
      <c r="F71" s="2" t="str">
        <f>IFERROR(VLOOKUP(G71,Tabulador!$B$27:$C$100,2,FALSE),"")</f>
        <v/>
      </c>
      <c r="G71" s="2" t="str">
        <f>IFERROR(VLOOKUP(A71,'hora operarios'!$A$1:$F$98,3,FALSE),"")</f>
        <v/>
      </c>
      <c r="H71" s="2" t="str">
        <f t="shared" si="3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operarios'!$A$1:$F$98,4,FALSE),"")</f>
        <v/>
      </c>
      <c r="C72" s="2" t="str">
        <f>IFERROR(VLOOKUP(A72,'hora operarios'!$A$1:$D$98,2,FALSE),"")</f>
        <v/>
      </c>
      <c r="D72" s="2" t="str">
        <f>IFERROR(VLOOKUP(Operador!A72,'hora operarios'!$A$1:$F$98,5,FALSE),"")</f>
        <v/>
      </c>
      <c r="E72" s="3" t="str">
        <f>IFERROR(VLOOKUP(A72,'hora operarios'!$A$1:$F$98,6,FALSE),"")</f>
        <v/>
      </c>
      <c r="F72" s="2" t="str">
        <f>IFERROR(VLOOKUP(G72,Tabulador!$B$27:$C$100,2,FALSE),"")</f>
        <v/>
      </c>
      <c r="G72" s="2" t="str">
        <f>IFERROR(VLOOKUP(A72,'hora operarios'!$A$1:$F$98,3,FALSE),"")</f>
        <v/>
      </c>
      <c r="H72" s="2" t="str">
        <f t="shared" si="3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operarios'!$A$1:$F$98,4,FALSE),"")</f>
        <v/>
      </c>
      <c r="C73" s="2" t="str">
        <f>IFERROR(VLOOKUP(A73,'hora operarios'!$A$1:$D$98,2,FALSE),"")</f>
        <v/>
      </c>
      <c r="D73" s="2" t="str">
        <f>IFERROR(VLOOKUP(Operador!A73,'hora operarios'!$A$1:$F$98,5,FALSE),"")</f>
        <v/>
      </c>
      <c r="E73" s="3" t="str">
        <f>IFERROR(VLOOKUP(A73,'hora operarios'!$A$1:$F$98,6,FALSE),"")</f>
        <v/>
      </c>
      <c r="F73" s="2" t="str">
        <f>IFERROR(VLOOKUP(G73,Tabulador!$B$27:$C$100,2,FALSE),"")</f>
        <v/>
      </c>
      <c r="G73" s="2" t="str">
        <f>IFERROR(VLOOKUP(A73,'hora operarios'!$A$1:$F$98,3,FALSE),"")</f>
        <v/>
      </c>
      <c r="H73" s="2" t="str">
        <f t="shared" si="3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operarios'!$A$1:$F$98,4,FALSE),"")</f>
        <v/>
      </c>
      <c r="C74" s="2" t="str">
        <f>IFERROR(VLOOKUP(A74,'hora operarios'!$A$1:$D$98,2,FALSE),"")</f>
        <v/>
      </c>
      <c r="D74" s="2" t="str">
        <f>IFERROR(VLOOKUP(Operador!A74,'hora operarios'!$A$1:$F$98,5,FALSE),"")</f>
        <v/>
      </c>
      <c r="E74" s="3" t="str">
        <f>IFERROR(VLOOKUP(A74,'hora operarios'!$A$1:$F$98,6,FALSE),"")</f>
        <v/>
      </c>
      <c r="F74" s="2" t="str">
        <f>IFERROR(VLOOKUP(G74,Tabulador!$B$27:$C$100,2,FALSE),"")</f>
        <v/>
      </c>
      <c r="G74" s="2" t="str">
        <f>IFERROR(VLOOKUP(A74,'hora operarios'!$A$1:$F$98,3,FALSE),"")</f>
        <v/>
      </c>
      <c r="H74" s="2" t="str">
        <f t="shared" si="3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operarios'!$A$1:$F$98,4,FALSE),"")</f>
        <v/>
      </c>
      <c r="C75" s="2" t="str">
        <f>IFERROR(VLOOKUP(A75,'hora operarios'!$A$1:$D$98,2,FALSE),"")</f>
        <v/>
      </c>
      <c r="D75" s="2" t="str">
        <f>IFERROR(VLOOKUP(Operador!A75,'hora operarios'!$A$1:$F$98,5,FALSE),"")</f>
        <v/>
      </c>
      <c r="E75" s="3" t="str">
        <f>IFERROR(VLOOKUP(A75,'hora operarios'!$A$1:$F$98,6,FALSE),"")</f>
        <v/>
      </c>
      <c r="F75" s="2" t="str">
        <f>IFERROR(VLOOKUP(G75,Tabulador!$B$27:$C$100,2,FALSE),"")</f>
        <v/>
      </c>
      <c r="G75" s="2" t="str">
        <f>IFERROR(VLOOKUP(A75,'hora operarios'!$A$1:$F$98,3,FALSE),"")</f>
        <v/>
      </c>
      <c r="H75" s="2" t="str">
        <f t="shared" si="3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operarios'!$A$1:$F$98,4,FALSE),"")</f>
        <v/>
      </c>
      <c r="C76" s="2" t="str">
        <f>IFERROR(VLOOKUP(A76,'hora operarios'!$A$1:$D$98,2,FALSE),"")</f>
        <v/>
      </c>
      <c r="D76" s="2" t="str">
        <f>IFERROR(VLOOKUP(Operador!A76,'hora operarios'!$A$1:$F$98,5,FALSE),"")</f>
        <v/>
      </c>
      <c r="E76" s="3" t="str">
        <f>IFERROR(VLOOKUP(A76,'hora operarios'!$A$1:$F$98,6,FALSE),"")</f>
        <v/>
      </c>
      <c r="F76" s="2" t="str">
        <f>IFERROR(VLOOKUP(G76,Tabulador!$B$27:$C$100,2,FALSE),"")</f>
        <v/>
      </c>
      <c r="G76" s="2" t="str">
        <f>IFERROR(VLOOKUP(A76,'hora operarios'!$A$1:$F$98,3,FALSE),"")</f>
        <v/>
      </c>
      <c r="H76" s="2" t="str">
        <f t="shared" si="3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operarios'!$A$1:$F$98,4,FALSE),"")</f>
        <v/>
      </c>
      <c r="C77" s="2" t="str">
        <f>IFERROR(VLOOKUP(A77,'hora operarios'!$A$1:$D$98,2,FALSE),"")</f>
        <v/>
      </c>
      <c r="D77" s="2" t="str">
        <f>IFERROR(VLOOKUP(Operador!A77,'hora operarios'!$A$1:$F$98,5,FALSE),"")</f>
        <v/>
      </c>
      <c r="E77" s="3" t="str">
        <f>IFERROR(VLOOKUP(A77,'hora operarios'!$A$1:$F$98,6,FALSE),"")</f>
        <v/>
      </c>
      <c r="F77" s="2" t="str">
        <f>IFERROR(VLOOKUP(G77,Tabulador!$B$27:$C$100,2,FALSE),"")</f>
        <v/>
      </c>
      <c r="G77" s="2" t="str">
        <f>IFERROR(VLOOKUP(A77,'hora operarios'!$A$1:$F$98,3,FALSE),"")</f>
        <v/>
      </c>
      <c r="H77" s="2" t="str">
        <f t="shared" si="3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operarios'!$A$1:$F$98,4,FALSE),"")</f>
        <v/>
      </c>
      <c r="C78" s="2" t="str">
        <f>IFERROR(VLOOKUP(A78,'hora operarios'!$A$1:$D$98,2,FALSE),"")</f>
        <v/>
      </c>
      <c r="D78" s="2" t="str">
        <f>IFERROR(VLOOKUP(Operador!A78,'hora operarios'!$A$1:$F$98,5,FALSE),"")</f>
        <v/>
      </c>
      <c r="E78" s="3" t="str">
        <f>IFERROR(VLOOKUP(A78,'hora operarios'!$A$1:$F$98,6,FALSE),"")</f>
        <v/>
      </c>
      <c r="F78" s="2" t="str">
        <f>IFERROR(VLOOKUP(G78,Tabulador!$B$27:$C$100,2,FALSE),"")</f>
        <v/>
      </c>
      <c r="G78" s="2" t="str">
        <f>IFERROR(VLOOKUP(A78,'hora operarios'!$A$1:$F$98,3,FALSE),"")</f>
        <v/>
      </c>
      <c r="H78" s="2" t="str">
        <f t="shared" si="3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operarios'!$A$1:$F$98,4,FALSE),"")</f>
        <v/>
      </c>
      <c r="C79" s="2" t="str">
        <f>IFERROR(VLOOKUP(A79,'hora operarios'!$A$1:$D$98,2,FALSE),"")</f>
        <v/>
      </c>
      <c r="D79" s="2" t="str">
        <f>IFERROR(VLOOKUP(Operador!A79,'hora operarios'!$A$1:$F$98,5,FALSE),"")</f>
        <v/>
      </c>
      <c r="E79" s="3" t="str">
        <f>IFERROR(VLOOKUP(A79,'hora operarios'!$A$1:$F$98,6,FALSE),"")</f>
        <v/>
      </c>
      <c r="F79" s="2" t="str">
        <f>IFERROR(VLOOKUP(G79,Tabulador!$B$27:$C$100,2,FALSE),"")</f>
        <v/>
      </c>
      <c r="G79" s="2" t="str">
        <f>IFERROR(VLOOKUP(A79,'hora operarios'!$A$1:$F$98,3,FALSE),"")</f>
        <v/>
      </c>
      <c r="H79" s="2" t="str">
        <f t="shared" si="3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operarios'!$A$1:$F$98,4,FALSE),"")</f>
        <v/>
      </c>
      <c r="C80" s="2" t="str">
        <f>IFERROR(VLOOKUP(A80,'hora operarios'!$A$1:$D$98,2,FALSE),"")</f>
        <v/>
      </c>
      <c r="D80" s="2" t="str">
        <f>IFERROR(VLOOKUP(Operador!A80,'hora operarios'!$A$1:$F$98,5,FALSE),"")</f>
        <v/>
      </c>
      <c r="E80" s="3" t="str">
        <f>IFERROR(VLOOKUP(A80,'hora operarios'!$A$1:$F$98,6,FALSE),"")</f>
        <v/>
      </c>
      <c r="F80" s="2" t="str">
        <f>IFERROR(VLOOKUP(G80,Tabulador!$B$27:$C$100,2,FALSE),"")</f>
        <v/>
      </c>
      <c r="G80" s="2" t="str">
        <f>IFERROR(VLOOKUP(A80,'hora operarios'!$A$1:$F$98,3,FALSE),"")</f>
        <v/>
      </c>
      <c r="H80" s="2" t="str">
        <f t="shared" si="3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operarios'!$A$1:$F$98,4,FALSE),"")</f>
        <v/>
      </c>
      <c r="C81" s="2" t="str">
        <f>IFERROR(VLOOKUP(A81,'hora operarios'!$A$1:$D$98,2,FALSE),"")</f>
        <v/>
      </c>
      <c r="D81" s="2" t="str">
        <f>IFERROR(VLOOKUP(Operador!A81,'hora operarios'!$A$1:$F$98,5,FALSE),"")</f>
        <v/>
      </c>
      <c r="E81" s="3" t="str">
        <f>IFERROR(VLOOKUP(A81,'hora operarios'!$A$1:$F$98,6,FALSE),"")</f>
        <v/>
      </c>
      <c r="F81" s="2" t="str">
        <f>IFERROR(VLOOKUP(G81,Tabulador!$B$27:$C$100,2,FALSE),"")</f>
        <v/>
      </c>
      <c r="G81" s="2" t="str">
        <f>IFERROR(VLOOKUP(A81,'hora operarios'!$A$1:$F$98,3,FALSE),"")</f>
        <v/>
      </c>
      <c r="H81" s="2" t="str">
        <f t="shared" si="3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operarios'!$A$1:$F$98,4,FALSE),"")</f>
        <v/>
      </c>
      <c r="C82" s="2" t="str">
        <f>IFERROR(VLOOKUP(A82,'hora operarios'!$A$1:$D$98,2,FALSE),"")</f>
        <v/>
      </c>
      <c r="D82" s="2" t="str">
        <f>IFERROR(VLOOKUP(Operador!A82,'hora operarios'!$A$1:$F$98,5,FALSE),"")</f>
        <v/>
      </c>
      <c r="E82" s="3" t="str">
        <f>IFERROR(VLOOKUP(A82,'hora operarios'!$A$1:$F$98,6,FALSE),"")</f>
        <v/>
      </c>
      <c r="F82" s="2" t="str">
        <f>IFERROR(VLOOKUP(G82,Tabulador!$B$27:$C$100,2,FALSE),"")</f>
        <v/>
      </c>
      <c r="G82" s="2" t="str">
        <f>IFERROR(VLOOKUP(A82,'hora operarios'!$A$1:$F$98,3,FALSE),"")</f>
        <v/>
      </c>
      <c r="H82" s="2" t="str">
        <f t="shared" si="3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operarios'!$A$1:$F$98,4,FALSE),"")</f>
        <v/>
      </c>
      <c r="C83" s="2" t="str">
        <f>IFERROR(VLOOKUP(A83,'hora operarios'!$A$1:$D$98,2,FALSE),"")</f>
        <v/>
      </c>
      <c r="D83" s="2" t="str">
        <f>IFERROR(VLOOKUP(Operador!A83,'hora operarios'!$A$1:$F$98,5,FALSE),"")</f>
        <v/>
      </c>
      <c r="E83" s="3" t="str">
        <f>IFERROR(VLOOKUP(A83,'hora operarios'!$A$1:$F$98,6,FALSE),"")</f>
        <v/>
      </c>
      <c r="F83" s="2" t="str">
        <f>IFERROR(VLOOKUP(G83,Tabulador!$B$27:$C$100,2,FALSE),"")</f>
        <v/>
      </c>
      <c r="G83" s="2" t="str">
        <f>IFERROR(VLOOKUP(A83,'hora operarios'!$A$1:$F$98,3,FALSE),"")</f>
        <v/>
      </c>
      <c r="H83" s="2" t="str">
        <f t="shared" si="3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operarios'!$A$1:$F$98,4,FALSE),"")</f>
        <v/>
      </c>
      <c r="C84" s="2" t="str">
        <f>IFERROR(VLOOKUP(A84,'hora operarios'!$A$1:$D$98,2,FALSE),"")</f>
        <v/>
      </c>
      <c r="D84" s="2" t="str">
        <f>IFERROR(VLOOKUP(Operador!A84,'hora operarios'!$A$1:$F$98,5,FALSE),"")</f>
        <v/>
      </c>
      <c r="E84" s="3" t="str">
        <f>IFERROR(VLOOKUP(A84,'hora operarios'!$A$1:$F$98,6,FALSE),"")</f>
        <v/>
      </c>
      <c r="F84" s="2" t="str">
        <f>IFERROR(VLOOKUP(G84,Tabulador!$B$27:$C$100,2,FALSE),"")</f>
        <v/>
      </c>
      <c r="G84" s="2" t="str">
        <f>IFERROR(VLOOKUP(A84,'hora operarios'!$A$1:$F$98,3,FALSE),"")</f>
        <v/>
      </c>
      <c r="H84" s="2" t="str">
        <f t="shared" si="3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operarios'!$A$1:$F$98,4,FALSE),"")</f>
        <v/>
      </c>
      <c r="C85" s="2" t="str">
        <f>IFERROR(VLOOKUP(A85,'hora operarios'!$A$1:$D$98,2,FALSE),"")</f>
        <v/>
      </c>
      <c r="D85" s="2" t="str">
        <f>IFERROR(VLOOKUP(Operador!A85,'hora operarios'!$A$1:$F$98,5,FALSE),"")</f>
        <v/>
      </c>
      <c r="E85" s="3" t="str">
        <f>IFERROR(VLOOKUP(A85,'hora operarios'!$A$1:$F$98,6,FALSE),"")</f>
        <v/>
      </c>
      <c r="F85" s="2" t="str">
        <f>IFERROR(VLOOKUP(G85,Tabulador!$B$27:$C$100,2,FALSE),"")</f>
        <v/>
      </c>
      <c r="G85" s="2" t="str">
        <f>IFERROR(VLOOKUP(A85,'hora operarios'!$A$1:$F$98,3,FALSE),"")</f>
        <v/>
      </c>
      <c r="H85" s="2" t="str">
        <f t="shared" si="3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operarios'!$A$1:$F$98,4,FALSE),"")</f>
        <v/>
      </c>
      <c r="C86" s="2" t="str">
        <f>IFERROR(VLOOKUP(A86,'hora operarios'!$A$1:$D$98,2,FALSE),"")</f>
        <v/>
      </c>
      <c r="D86" s="2" t="str">
        <f>IFERROR(VLOOKUP(Operador!A86,'hora operarios'!$A$1:$F$98,5,FALSE),"")</f>
        <v/>
      </c>
      <c r="E86" s="3" t="str">
        <f>IFERROR(VLOOKUP(A86,'hora operarios'!$A$1:$F$98,6,FALSE),"")</f>
        <v/>
      </c>
      <c r="F86" s="2" t="str">
        <f>IFERROR(VLOOKUP(G86,Tabulador!$B$27:$C$100,2,FALSE),"")</f>
        <v/>
      </c>
      <c r="G86" s="2" t="str">
        <f>IFERROR(VLOOKUP(A86,'hora operarios'!$A$1:$F$98,3,FALSE),"")</f>
        <v/>
      </c>
      <c r="H86" s="2" t="str">
        <f t="shared" si="3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operarios'!$A$1:$F$98,4,FALSE),"")</f>
        <v/>
      </c>
      <c r="C87" s="2" t="str">
        <f>IFERROR(VLOOKUP(A87,'hora operarios'!$A$1:$D$98,2,FALSE),"")</f>
        <v/>
      </c>
      <c r="D87" s="2" t="str">
        <f>IFERROR(VLOOKUP(Operador!A87,'hora operarios'!$A$1:$F$98,5,FALSE),"")</f>
        <v/>
      </c>
      <c r="E87" s="3" t="str">
        <f>IFERROR(VLOOKUP(A87,'hora operarios'!$A$1:$F$98,6,FALSE),"")</f>
        <v/>
      </c>
      <c r="F87" s="2" t="str">
        <f>IFERROR(VLOOKUP(G87,Tabulador!$B$27:$C$100,2,FALSE),"")</f>
        <v/>
      </c>
      <c r="G87" s="2" t="str">
        <f>IFERROR(VLOOKUP(A87,'hora operarios'!$A$1:$F$98,3,FALSE),"")</f>
        <v/>
      </c>
      <c r="H87" s="2" t="str">
        <f t="shared" si="3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operarios'!$A$1:$F$98,4,FALSE),"")</f>
        <v/>
      </c>
      <c r="C88" s="2" t="str">
        <f>IFERROR(VLOOKUP(A88,'hora operarios'!$A$1:$D$98,2,FALSE),"")</f>
        <v/>
      </c>
      <c r="D88" s="2" t="str">
        <f>IFERROR(VLOOKUP(Operador!A88,'hora operarios'!$A$1:$F$98,5,FALSE),"")</f>
        <v/>
      </c>
      <c r="E88" s="3" t="str">
        <f>IFERROR(VLOOKUP(A88,'hora operarios'!$A$1:$F$98,6,FALSE),"")</f>
        <v/>
      </c>
      <c r="F88" s="2" t="str">
        <f>IFERROR(VLOOKUP(G88,Tabulador!$B$27:$C$100,2,FALSE),"")</f>
        <v/>
      </c>
      <c r="G88" s="2" t="str">
        <f>IFERROR(VLOOKUP(A88,'hora operarios'!$A$1:$F$98,3,FALSE),"")</f>
        <v/>
      </c>
      <c r="H88" s="2" t="str">
        <f t="shared" si="3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operarios'!$A$1:$F$98,4,FALSE),"")</f>
        <v/>
      </c>
      <c r="C89" s="2" t="str">
        <f>IFERROR(VLOOKUP(A89,'hora operarios'!$A$1:$D$98,2,FALSE),"")</f>
        <v/>
      </c>
      <c r="D89" s="2" t="str">
        <f>IFERROR(VLOOKUP(Operador!A89,'hora operarios'!$A$1:$F$98,5,FALSE),"")</f>
        <v/>
      </c>
      <c r="E89" s="3" t="str">
        <f>IFERROR(VLOOKUP(A89,'hora operarios'!$A$1:$F$98,6,FALSE),"")</f>
        <v/>
      </c>
      <c r="F89" s="2" t="str">
        <f>IFERROR(VLOOKUP(G89,Tabulador!$B$27:$C$100,2,FALSE),"")</f>
        <v/>
      </c>
      <c r="G89" s="2" t="str">
        <f>IFERROR(VLOOKUP(A89,'hora operarios'!$A$1:$F$98,3,FALSE),"")</f>
        <v/>
      </c>
      <c r="H89" s="2" t="str">
        <f t="shared" si="3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operarios'!$A$1:$F$98,4,FALSE),"")</f>
        <v/>
      </c>
      <c r="C90" s="2" t="str">
        <f>IFERROR(VLOOKUP(A90,'hora operarios'!$A$1:$D$98,2,FALSE),"")</f>
        <v/>
      </c>
      <c r="D90" s="2" t="str">
        <f>IFERROR(VLOOKUP(Operador!A90,'hora operarios'!$A$1:$F$98,5,FALSE),"")</f>
        <v/>
      </c>
      <c r="E90" s="3" t="str">
        <f>IFERROR(VLOOKUP(A90,'hora operarios'!$A$1:$F$98,6,FALSE),"")</f>
        <v/>
      </c>
      <c r="F90" s="2" t="str">
        <f>IFERROR(VLOOKUP(G90,Tabulador!$B$27:$C$100,2,FALSE),"")</f>
        <v/>
      </c>
      <c r="G90" s="2" t="str">
        <f>IFERROR(VLOOKUP(A90,'hora operarios'!$A$1:$F$98,3,FALSE),"")</f>
        <v/>
      </c>
      <c r="H90" s="2" t="str">
        <f t="shared" si="3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operarios'!$A$1:$F$98,4,FALSE),"")</f>
        <v/>
      </c>
      <c r="C91" s="2" t="str">
        <f>IFERROR(VLOOKUP(A91,'hora operarios'!$A$1:$D$98,2,FALSE),"")</f>
        <v/>
      </c>
      <c r="D91" s="2" t="str">
        <f>IFERROR(VLOOKUP(Operador!A91,'hora operarios'!$A$1:$F$98,5,FALSE),"")</f>
        <v/>
      </c>
      <c r="E91" s="3" t="str">
        <f>IFERROR(VLOOKUP(A91,'hora operarios'!$A$1:$F$98,6,FALSE),"")</f>
        <v/>
      </c>
      <c r="F91" s="2" t="str">
        <f>IFERROR(VLOOKUP(G91,Tabulador!$B$27:$C$100,2,FALSE),"")</f>
        <v/>
      </c>
      <c r="G91" s="2" t="str">
        <f>IFERROR(VLOOKUP(A91,'hora operarios'!$A$1:$F$98,3,FALSE),"")</f>
        <v/>
      </c>
      <c r="H91" s="2" t="str">
        <f t="shared" si="3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operarios'!$A$1:$F$98,4,FALSE),"")</f>
        <v/>
      </c>
      <c r="C92" s="2" t="str">
        <f>IFERROR(VLOOKUP(A92,'hora operarios'!$A$1:$D$98,2,FALSE),"")</f>
        <v/>
      </c>
      <c r="D92" s="2" t="str">
        <f>IFERROR(VLOOKUP(Operador!A92,'hora operarios'!$A$1:$F$98,5,FALSE),"")</f>
        <v/>
      </c>
      <c r="E92" s="3" t="str">
        <f>IFERROR(VLOOKUP(A92,'hora operarios'!$A$1:$F$98,6,FALSE),"")</f>
        <v/>
      </c>
      <c r="F92" s="2" t="str">
        <f>IFERROR(VLOOKUP(G92,Tabulador!$B$27:$C$100,2,FALSE),"")</f>
        <v/>
      </c>
      <c r="G92" s="2" t="str">
        <f>IFERROR(VLOOKUP(A92,'hora operarios'!$A$1:$F$98,3,FALSE),"")</f>
        <v/>
      </c>
      <c r="H92" s="2" t="str">
        <f t="shared" si="3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operarios'!$A$1:$F$98,4,FALSE),"")</f>
        <v/>
      </c>
      <c r="C93" s="2" t="str">
        <f>IFERROR(VLOOKUP(A93,'hora operarios'!$A$1:$D$98,2,FALSE),"")</f>
        <v/>
      </c>
      <c r="D93" s="2" t="str">
        <f>IFERROR(VLOOKUP(Operador!A93,'hora operarios'!$A$1:$F$98,5,FALSE),"")</f>
        <v/>
      </c>
      <c r="E93" s="3" t="str">
        <f>IFERROR(VLOOKUP(A93,'hora operarios'!$A$1:$F$98,6,FALSE),"")</f>
        <v/>
      </c>
      <c r="F93" s="2" t="str">
        <f>IFERROR(VLOOKUP(G93,Tabulador!$B$27:$C$100,2,FALSE),"")</f>
        <v/>
      </c>
      <c r="G93" s="2" t="str">
        <f>IFERROR(VLOOKUP(A93,'hora operarios'!$A$1:$F$98,3,FALSE),"")</f>
        <v/>
      </c>
      <c r="H93" s="2" t="str">
        <f t="shared" si="3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operarios'!$A$1:$F$98,4,FALSE),"")</f>
        <v/>
      </c>
      <c r="C94" s="2" t="str">
        <f>IFERROR(VLOOKUP(A94,'hora operarios'!$A$1:$D$98,2,FALSE),"")</f>
        <v/>
      </c>
      <c r="D94" s="2" t="str">
        <f>IFERROR(VLOOKUP(Operador!A94,'hora operarios'!$A$1:$F$98,5,FALSE),"")</f>
        <v/>
      </c>
      <c r="E94" s="3" t="str">
        <f>IFERROR(VLOOKUP(A94,'hora operarios'!$A$1:$F$98,6,FALSE),"")</f>
        <v/>
      </c>
      <c r="F94" s="2" t="str">
        <f>IFERROR(VLOOKUP(G94,Tabulador!$B$27:$C$100,2,FALSE),"")</f>
        <v/>
      </c>
      <c r="G94" s="2" t="str">
        <f>IFERROR(VLOOKUP(A94,'hora operarios'!$A$1:$F$98,3,FALSE),"")</f>
        <v/>
      </c>
      <c r="H94" s="2" t="str">
        <f t="shared" si="3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operarios'!$A$1:$F$98,4,FALSE),"")</f>
        <v/>
      </c>
      <c r="C95" s="2" t="str">
        <f>IFERROR(VLOOKUP(A95,'hora operarios'!$A$1:$D$98,2,FALSE),"")</f>
        <v/>
      </c>
      <c r="D95" s="2" t="str">
        <f>IFERROR(VLOOKUP(Operador!A95,'hora operarios'!$A$1:$F$98,5,FALSE),"")</f>
        <v/>
      </c>
      <c r="E95" s="3" t="str">
        <f>IFERROR(VLOOKUP(A95,'hora operarios'!$A$1:$F$98,6,FALSE),"")</f>
        <v/>
      </c>
      <c r="F95" s="2" t="str">
        <f>IFERROR(VLOOKUP(G95,Tabulador!$B$27:$C$100,2,FALSE),"")</f>
        <v/>
      </c>
      <c r="G95" s="2" t="str">
        <f>IFERROR(VLOOKUP(A95,'hora operarios'!$A$1:$F$98,3,FALSE),"")</f>
        <v/>
      </c>
      <c r="H95" s="2" t="str">
        <f t="shared" si="3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operarios'!$A$1:$F$98,4,FALSE),"")</f>
        <v/>
      </c>
      <c r="C96" s="2" t="str">
        <f>IFERROR(VLOOKUP(A96,'hora operarios'!$A$1:$D$98,2,FALSE),"")</f>
        <v/>
      </c>
      <c r="D96" s="2" t="str">
        <f>IFERROR(VLOOKUP(Operador!A96,'hora operarios'!$A$1:$F$98,5,FALSE),"")</f>
        <v/>
      </c>
      <c r="E96" s="3" t="str">
        <f>IFERROR(VLOOKUP(A96,'hora operarios'!$A$1:$F$98,6,FALSE),"")</f>
        <v/>
      </c>
      <c r="F96" s="2" t="str">
        <f>IFERROR(VLOOKUP(G96,Tabulador!$B$27:$C$100,2,FALSE),"")</f>
        <v/>
      </c>
      <c r="G96" s="2" t="str">
        <f>IFERROR(VLOOKUP(A96,'hora operarios'!$A$1:$F$98,3,FALSE),"")</f>
        <v/>
      </c>
      <c r="H96" s="2" t="str">
        <f t="shared" si="3"/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si="4"/>
        <v>0</v>
      </c>
      <c r="Q96" s="2" t="str">
        <f>IFERROR(VLOOKUP(F96,Tabulador!$A$3:$D$7,3,FALSE),"")</f>
        <v/>
      </c>
      <c r="S96" s="3" t="str">
        <f t="shared" si="5"/>
        <v/>
      </c>
    </row>
    <row r="97" spans="1:19" x14ac:dyDescent="0.2">
      <c r="A97" s="2" t="str">
        <f>IF('hora operarios'!A93=0,"",'hora operarios'!A93)</f>
        <v/>
      </c>
      <c r="B97" s="2" t="str">
        <f>IFERROR(VLOOKUP(A97,'hora operarios'!$A$1:$F$98,4,FALSE),"")</f>
        <v/>
      </c>
      <c r="C97" s="2" t="str">
        <f>IFERROR(VLOOKUP(A97,'hora operarios'!$A$1:$D$98,2,FALSE),"")</f>
        <v/>
      </c>
      <c r="D97" s="2" t="str">
        <f>IFERROR(VLOOKUP(Operador!A97,'hora operarios'!$A$1:$F$98,5,FALSE),"")</f>
        <v/>
      </c>
      <c r="E97" s="3" t="str">
        <f>IFERROR(VLOOKUP(A97,'hora operarios'!$A$1:$F$98,6,FALSE),"")</f>
        <v/>
      </c>
      <c r="F97" s="2" t="str">
        <f>IFERROR(VLOOKUP(G97,Tabulador!$B$27:$C$100,2,FALSE),"")</f>
        <v/>
      </c>
      <c r="G97" s="2" t="str">
        <f>IFERROR(VLOOKUP(A97,'hora operarios'!$A$1:$F$98,3,FALSE),"")</f>
        <v/>
      </c>
      <c r="H97" s="2" t="str">
        <f t="shared" si="3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4"/>
        <v>0</v>
      </c>
      <c r="Q97" s="2" t="str">
        <f>IFERROR(VLOOKUP(F97,Tabulador!$A$3:$D$7,3,FALSE),"")</f>
        <v/>
      </c>
      <c r="S97" s="3" t="str">
        <f t="shared" si="5"/>
        <v/>
      </c>
    </row>
    <row r="98" spans="1:19" x14ac:dyDescent="0.2">
      <c r="A98" s="2" t="str">
        <f>IF('hora operarios'!A94=0,"",'hora operarios'!A94)</f>
        <v/>
      </c>
      <c r="B98" s="2" t="str">
        <f>IFERROR(VLOOKUP(A98,'hora operarios'!$A$1:$F$98,4,FALSE),"")</f>
        <v/>
      </c>
      <c r="C98" s="2" t="str">
        <f>IFERROR(VLOOKUP(A98,'hora operarios'!$A$1:$D$98,2,FALSE),"")</f>
        <v/>
      </c>
      <c r="D98" s="2" t="str">
        <f>IFERROR(VLOOKUP(Operador!A98,'hora operarios'!$A$1:$F$98,5,FALSE),"")</f>
        <v/>
      </c>
      <c r="E98" s="3" t="str">
        <f>IFERROR(VLOOKUP(A98,'hora operarios'!$A$1:$F$98,6,FALSE),"")</f>
        <v/>
      </c>
      <c r="F98" s="2" t="str">
        <f>IFERROR(VLOOKUP(G98,Tabulador!$B$27:$C$100,2,FALSE),"")</f>
        <v/>
      </c>
      <c r="G98" s="2" t="str">
        <f>IFERROR(VLOOKUP(A98,'hora operarios'!$A$1:$F$98,3,FALSE),"")</f>
        <v/>
      </c>
      <c r="H98" s="2" t="str">
        <f t="shared" si="3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4"/>
        <v>0</v>
      </c>
      <c r="Q98" s="2" t="str">
        <f>IFERROR(VLOOKUP(F98,Tabulador!$A$3:$D$7,3,FALSE),"")</f>
        <v/>
      </c>
      <c r="S98" s="3" t="str">
        <f t="shared" si="5"/>
        <v/>
      </c>
    </row>
    <row r="99" spans="1:19" x14ac:dyDescent="0.2">
      <c r="A99" s="2" t="str">
        <f>IF('hora operarios'!A95=0,"",'hora operarios'!A95)</f>
        <v/>
      </c>
      <c r="B99" s="2" t="str">
        <f>IFERROR(VLOOKUP(A99,'hora operarios'!$A$1:$F$98,4,FALSE),"")</f>
        <v/>
      </c>
      <c r="C99" s="2" t="str">
        <f>IFERROR(VLOOKUP(A99,'hora operarios'!$A$1:$D$98,2,FALSE),"")</f>
        <v/>
      </c>
      <c r="D99" s="2" t="str">
        <f>IFERROR(VLOOKUP(Operador!A99,'hora operarios'!$A$1:$F$98,5,FALSE),"")</f>
        <v/>
      </c>
      <c r="E99" s="3" t="str">
        <f>IFERROR(VLOOKUP(A99,'hora operarios'!$A$1:$F$98,6,FALSE),"")</f>
        <v/>
      </c>
      <c r="F99" s="2" t="str">
        <f>IFERROR(VLOOKUP(G99,Tabulador!$B$27:$C$100,2,FALSE),"")</f>
        <v/>
      </c>
      <c r="G99" s="2" t="str">
        <f>IFERROR(VLOOKUP(A99,'hora operarios'!$A$1:$F$98,3,FALSE),"")</f>
        <v/>
      </c>
      <c r="H99" s="2" t="str">
        <f t="shared" si="3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4"/>
        <v>0</v>
      </c>
      <c r="Q99" s="2" t="str">
        <f>IFERROR(VLOOKUP(F99,Tabulador!$A$3:$D$7,3,FALSE),"")</f>
        <v/>
      </c>
      <c r="S99" s="3" t="str">
        <f t="shared" si="5"/>
        <v/>
      </c>
    </row>
    <row r="100" spans="1:19" x14ac:dyDescent="0.2">
      <c r="A100" s="2" t="str">
        <f>IF('hora operarios'!A96=0,"",'hora operarios'!A96)</f>
        <v/>
      </c>
      <c r="B100" s="2" t="str">
        <f>IFERROR(VLOOKUP(A100,'hora operarios'!$A$1:$F$98,4,FALSE),"")</f>
        <v/>
      </c>
      <c r="C100" s="2" t="str">
        <f>IFERROR(VLOOKUP(A100,'hora operarios'!$A$1:$D$98,2,FALSE),"")</f>
        <v/>
      </c>
      <c r="D100" s="2" t="str">
        <f>IFERROR(VLOOKUP(Operador!A100,'hora operarios'!$A$1:$F$98,5,FALSE),"")</f>
        <v/>
      </c>
      <c r="E100" s="3" t="str">
        <f>IFERROR(VLOOKUP(A100,'hora operarios'!$A$1:$F$98,6,FALSE),"")</f>
        <v/>
      </c>
      <c r="F100" s="2" t="str">
        <f>IFERROR(VLOOKUP(G100,Tabulador!$B$27:$C$100,2,FALSE),"")</f>
        <v/>
      </c>
      <c r="G100" s="2" t="str">
        <f>IFERROR(VLOOKUP(A100,'hora operarios'!$A$1:$F$98,3,FALSE),"")</f>
        <v/>
      </c>
      <c r="H100" s="2" t="str">
        <f t="shared" si="3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4"/>
        <v>0</v>
      </c>
      <c r="Q100" s="2" t="str">
        <f>IFERROR(VLOOKUP(F100,Tabulador!$A$3:$D$7,3,FALSE),"")</f>
        <v/>
      </c>
      <c r="S100" s="3" t="str">
        <f t="shared" si="5"/>
        <v/>
      </c>
    </row>
  </sheetData>
  <sheetProtection password="DF6A" sheet="1"/>
  <conditionalFormatting sqref="J3:L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M2:S2 J1:L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J1:L3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3:L10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10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6"/>
  <sheetViews>
    <sheetView workbookViewId="0">
      <selection activeCell="E41" sqref="E41"/>
    </sheetView>
  </sheetViews>
  <sheetFormatPr baseColWidth="10" defaultRowHeight="12.75" x14ac:dyDescent="0.2"/>
  <cols>
    <col min="3" max="3" width="36.42578125" bestFit="1" customWidth="1"/>
    <col min="19" max="20" width="11.42578125" style="14"/>
  </cols>
  <sheetData>
    <row r="4" spans="1:21" x14ac:dyDescent="0.2">
      <c r="J4">
        <v>1</v>
      </c>
      <c r="K4">
        <v>0</v>
      </c>
    </row>
    <row r="5" spans="1:21" x14ac:dyDescent="0.2">
      <c r="A5" t="s">
        <v>1</v>
      </c>
      <c r="B5" t="s">
        <v>0</v>
      </c>
      <c r="C5" t="s">
        <v>3</v>
      </c>
      <c r="D5" t="s">
        <v>7</v>
      </c>
      <c r="E5" t="s">
        <v>2</v>
      </c>
      <c r="F5" t="s">
        <v>51</v>
      </c>
      <c r="G5" t="s">
        <v>85</v>
      </c>
      <c r="H5" t="s">
        <v>14</v>
      </c>
      <c r="I5" t="s">
        <v>13</v>
      </c>
      <c r="J5" t="s">
        <v>48</v>
      </c>
      <c r="K5" t="s">
        <v>49</v>
      </c>
      <c r="L5" t="s">
        <v>50</v>
      </c>
      <c r="M5" t="s">
        <v>12</v>
      </c>
      <c r="N5" t="s">
        <v>53</v>
      </c>
      <c r="O5" t="s">
        <v>54</v>
      </c>
      <c r="P5" t="s">
        <v>55</v>
      </c>
      <c r="Q5" t="s">
        <v>56</v>
      </c>
      <c r="R5" t="s">
        <v>87</v>
      </c>
      <c r="S5" s="14" t="s">
        <v>57</v>
      </c>
      <c r="U5" t="s">
        <v>126</v>
      </c>
    </row>
    <row r="6" spans="1:21" x14ac:dyDescent="0.2">
      <c r="A6" t="s">
        <v>76</v>
      </c>
      <c r="B6" t="s">
        <v>5</v>
      </c>
      <c r="C6" t="s">
        <v>27</v>
      </c>
      <c r="D6" t="s">
        <v>125</v>
      </c>
      <c r="E6">
        <v>43.707554435342715</v>
      </c>
      <c r="F6">
        <v>1</v>
      </c>
      <c r="G6" t="s">
        <v>58</v>
      </c>
      <c r="H6">
        <v>0</v>
      </c>
      <c r="I6">
        <v>43.707554435342715</v>
      </c>
      <c r="J6">
        <v>0</v>
      </c>
      <c r="K6">
        <v>0</v>
      </c>
      <c r="L6">
        <v>0</v>
      </c>
      <c r="M6">
        <v>10</v>
      </c>
      <c r="N6">
        <v>1799.983406847301</v>
      </c>
      <c r="O6">
        <v>7.4279999999999999</v>
      </c>
      <c r="P6">
        <v>0</v>
      </c>
      <c r="Q6">
        <v>608.16</v>
      </c>
      <c r="S6" s="14">
        <v>2408.1434068473009</v>
      </c>
      <c r="T6" s="14">
        <v>1059.7137840789751</v>
      </c>
      <c r="U6" s="15">
        <f>+S6-T6</f>
        <v>1348.4296227683258</v>
      </c>
    </row>
    <row r="7" spans="1:21" x14ac:dyDescent="0.2">
      <c r="A7" t="s">
        <v>59</v>
      </c>
      <c r="B7" t="s">
        <v>60</v>
      </c>
      <c r="C7" t="s">
        <v>15</v>
      </c>
      <c r="D7">
        <v>0</v>
      </c>
      <c r="E7">
        <v>42.511186725477842</v>
      </c>
      <c r="F7">
        <v>4</v>
      </c>
      <c r="G7" t="s">
        <v>60</v>
      </c>
      <c r="H7">
        <v>0</v>
      </c>
      <c r="I7">
        <v>42.511186725477842</v>
      </c>
      <c r="J7">
        <v>0</v>
      </c>
      <c r="K7">
        <v>0</v>
      </c>
      <c r="L7">
        <v>0</v>
      </c>
      <c r="M7">
        <v>0</v>
      </c>
      <c r="N7">
        <v>425.11186725477842</v>
      </c>
      <c r="O7">
        <v>0</v>
      </c>
      <c r="P7">
        <v>0</v>
      </c>
      <c r="Q7">
        <v>543.20000000000005</v>
      </c>
      <c r="S7" s="14">
        <v>968.31186725477846</v>
      </c>
      <c r="T7" s="14">
        <v>-4.0999999999999091</v>
      </c>
      <c r="U7" s="15">
        <f t="shared" ref="U7:U36" si="0">+S7-T7</f>
        <v>972.41186725477837</v>
      </c>
    </row>
    <row r="8" spans="1:21" x14ac:dyDescent="0.2">
      <c r="A8" t="s">
        <v>61</v>
      </c>
      <c r="B8" t="s">
        <v>6</v>
      </c>
      <c r="C8" t="s">
        <v>28</v>
      </c>
      <c r="D8">
        <v>0</v>
      </c>
      <c r="E8">
        <v>61.250199537912202</v>
      </c>
      <c r="F8">
        <v>1</v>
      </c>
      <c r="G8" t="s">
        <v>58</v>
      </c>
      <c r="H8">
        <v>0</v>
      </c>
      <c r="I8">
        <v>61.250199537912202</v>
      </c>
      <c r="J8">
        <v>0</v>
      </c>
      <c r="K8">
        <v>0</v>
      </c>
      <c r="L8">
        <v>0</v>
      </c>
      <c r="M8">
        <v>10</v>
      </c>
      <c r="N8">
        <v>2293.446429321571</v>
      </c>
      <c r="O8">
        <v>5.5709999999999997</v>
      </c>
      <c r="P8">
        <v>0</v>
      </c>
      <c r="Q8">
        <v>608.16</v>
      </c>
      <c r="S8" s="14">
        <v>2901.6064293215709</v>
      </c>
      <c r="T8" s="14">
        <v>0</v>
      </c>
      <c r="U8" s="15">
        <f t="shared" si="0"/>
        <v>2901.6064293215709</v>
      </c>
    </row>
    <row r="9" spans="1:21" x14ac:dyDescent="0.2">
      <c r="A9" t="s">
        <v>62</v>
      </c>
      <c r="B9" t="s">
        <v>60</v>
      </c>
      <c r="C9" t="s">
        <v>26</v>
      </c>
      <c r="D9">
        <v>0</v>
      </c>
      <c r="E9">
        <v>27.966814394735</v>
      </c>
      <c r="F9">
        <v>4</v>
      </c>
      <c r="G9" t="s">
        <v>60</v>
      </c>
      <c r="H9">
        <v>0</v>
      </c>
      <c r="I9">
        <v>27.966814394735</v>
      </c>
      <c r="J9">
        <v>0</v>
      </c>
      <c r="K9">
        <v>0</v>
      </c>
      <c r="L9">
        <v>0</v>
      </c>
      <c r="M9">
        <v>0</v>
      </c>
      <c r="N9">
        <v>279.66814394735002</v>
      </c>
      <c r="O9">
        <v>0</v>
      </c>
      <c r="P9">
        <v>0</v>
      </c>
      <c r="Q9">
        <v>543.20000000000005</v>
      </c>
      <c r="S9" s="14">
        <v>822.86814394735006</v>
      </c>
      <c r="T9" s="14">
        <v>0</v>
      </c>
      <c r="U9" s="15">
        <f t="shared" si="0"/>
        <v>822.86814394735006</v>
      </c>
    </row>
    <row r="10" spans="1:21" x14ac:dyDescent="0.2">
      <c r="A10" t="s">
        <v>77</v>
      </c>
      <c r="B10" t="s">
        <v>6</v>
      </c>
      <c r="C10" t="s">
        <v>10</v>
      </c>
      <c r="D10" t="s">
        <v>63</v>
      </c>
      <c r="E10">
        <v>20.096866904711895</v>
      </c>
      <c r="F10">
        <v>1</v>
      </c>
      <c r="G10" t="s">
        <v>58</v>
      </c>
      <c r="H10">
        <v>46.381298746761885</v>
      </c>
      <c r="I10">
        <v>66.478165651473773</v>
      </c>
      <c r="J10">
        <v>0</v>
      </c>
      <c r="K10">
        <v>0</v>
      </c>
      <c r="L10">
        <v>0</v>
      </c>
      <c r="M10">
        <v>10</v>
      </c>
      <c r="N10">
        <v>2527.3979129034515</v>
      </c>
      <c r="O10">
        <v>2.5990000000000002</v>
      </c>
      <c r="P10">
        <v>0</v>
      </c>
      <c r="Q10">
        <v>608.16</v>
      </c>
      <c r="S10" s="14">
        <v>3135.5579129034513</v>
      </c>
      <c r="T10" s="14">
        <v>-919.3598158650143</v>
      </c>
      <c r="U10" s="15">
        <f t="shared" si="0"/>
        <v>4054.9177287684656</v>
      </c>
    </row>
    <row r="11" spans="1:21" x14ac:dyDescent="0.2">
      <c r="A11" t="s">
        <v>78</v>
      </c>
      <c r="B11" t="s">
        <v>5</v>
      </c>
      <c r="C11" t="s">
        <v>16</v>
      </c>
      <c r="D11" t="s">
        <v>62</v>
      </c>
      <c r="E11">
        <v>5.8852061891759444</v>
      </c>
      <c r="F11">
        <v>1</v>
      </c>
      <c r="G11" t="s">
        <v>58</v>
      </c>
      <c r="H11">
        <v>27.966814394735</v>
      </c>
      <c r="I11">
        <v>5.8852061891759444</v>
      </c>
      <c r="J11">
        <v>0</v>
      </c>
      <c r="K11">
        <v>0</v>
      </c>
      <c r="L11">
        <v>0</v>
      </c>
      <c r="M11">
        <v>10</v>
      </c>
      <c r="N11">
        <v>0</v>
      </c>
      <c r="O11">
        <v>0</v>
      </c>
      <c r="P11">
        <v>0</v>
      </c>
      <c r="Q11">
        <v>608.16</v>
      </c>
      <c r="S11" s="14">
        <v>608.16</v>
      </c>
      <c r="T11" s="14">
        <v>0</v>
      </c>
      <c r="U11" s="15">
        <f t="shared" si="0"/>
        <v>608.16</v>
      </c>
    </row>
    <row r="12" spans="1:21" x14ac:dyDescent="0.2">
      <c r="A12" t="s">
        <v>63</v>
      </c>
      <c r="B12" t="s">
        <v>60</v>
      </c>
      <c r="C12" t="s">
        <v>29</v>
      </c>
      <c r="D12">
        <v>0</v>
      </c>
      <c r="E12">
        <v>46.381298746761885</v>
      </c>
      <c r="F12">
        <v>4</v>
      </c>
      <c r="G12" t="s">
        <v>60</v>
      </c>
      <c r="H12">
        <v>0</v>
      </c>
      <c r="I12">
        <v>46.381298746761885</v>
      </c>
      <c r="J12">
        <v>0</v>
      </c>
      <c r="K12">
        <v>0</v>
      </c>
      <c r="L12">
        <v>0</v>
      </c>
      <c r="M12">
        <v>0</v>
      </c>
      <c r="N12">
        <v>463.81298746761888</v>
      </c>
      <c r="O12">
        <v>0</v>
      </c>
      <c r="P12">
        <v>0</v>
      </c>
      <c r="Q12">
        <v>543.20000000000005</v>
      </c>
      <c r="S12" s="14">
        <v>1007.0129874676189</v>
      </c>
      <c r="T12" s="14">
        <v>0</v>
      </c>
      <c r="U12" s="15">
        <f t="shared" si="0"/>
        <v>1007.0129874676189</v>
      </c>
    </row>
    <row r="13" spans="1:21" x14ac:dyDescent="0.2">
      <c r="A13" t="s">
        <v>79</v>
      </c>
      <c r="B13" t="s">
        <v>6</v>
      </c>
      <c r="C13" t="s">
        <v>11</v>
      </c>
      <c r="D13" t="s">
        <v>64</v>
      </c>
      <c r="E13">
        <v>19.901608905692083</v>
      </c>
      <c r="F13">
        <v>1</v>
      </c>
      <c r="G13" t="s">
        <v>58</v>
      </c>
      <c r="H13">
        <v>108.34781768536021</v>
      </c>
      <c r="I13">
        <v>128.2494265910523</v>
      </c>
      <c r="J13">
        <v>0</v>
      </c>
      <c r="K13">
        <v>0</v>
      </c>
      <c r="L13">
        <v>0</v>
      </c>
      <c r="M13">
        <v>10</v>
      </c>
      <c r="N13">
        <v>5291.6618399495901</v>
      </c>
      <c r="O13">
        <v>2.5990000000000002</v>
      </c>
      <c r="P13">
        <v>0</v>
      </c>
      <c r="Q13">
        <v>608.16</v>
      </c>
      <c r="S13" s="14">
        <v>5899.82183994959</v>
      </c>
      <c r="T13" s="14">
        <v>0</v>
      </c>
      <c r="U13" s="15">
        <f t="shared" si="0"/>
        <v>5899.82183994959</v>
      </c>
    </row>
    <row r="14" spans="1:21" x14ac:dyDescent="0.2">
      <c r="A14" t="s">
        <v>64</v>
      </c>
      <c r="B14" t="s">
        <v>60</v>
      </c>
      <c r="C14" t="s">
        <v>30</v>
      </c>
      <c r="D14">
        <v>0</v>
      </c>
      <c r="E14">
        <v>108.34781768536021</v>
      </c>
      <c r="F14">
        <v>4</v>
      </c>
      <c r="G14" t="s">
        <v>60</v>
      </c>
      <c r="H14">
        <v>0</v>
      </c>
      <c r="I14">
        <v>108.34781768536021</v>
      </c>
      <c r="J14">
        <v>0</v>
      </c>
      <c r="K14">
        <v>0</v>
      </c>
      <c r="L14">
        <v>0</v>
      </c>
      <c r="M14">
        <v>0</v>
      </c>
      <c r="N14">
        <v>1083.4781768536022</v>
      </c>
      <c r="O14">
        <v>0</v>
      </c>
      <c r="P14">
        <v>0</v>
      </c>
      <c r="Q14">
        <v>543.20000000000005</v>
      </c>
      <c r="S14" s="14">
        <v>1626.6781768536023</v>
      </c>
      <c r="T14" s="14">
        <v>0</v>
      </c>
      <c r="U14" s="15">
        <f t="shared" si="0"/>
        <v>1626.6781768536023</v>
      </c>
    </row>
    <row r="15" spans="1:21" x14ac:dyDescent="0.2">
      <c r="A15" t="s">
        <v>80</v>
      </c>
      <c r="B15" t="s">
        <v>4</v>
      </c>
      <c r="C15" t="s">
        <v>17</v>
      </c>
      <c r="D15" t="s">
        <v>59</v>
      </c>
      <c r="E15">
        <v>20.94</v>
      </c>
      <c r="F15">
        <v>1</v>
      </c>
      <c r="G15" t="s">
        <v>58</v>
      </c>
      <c r="H15">
        <v>42.511186725477842</v>
      </c>
      <c r="I15">
        <v>63.451186725477839</v>
      </c>
      <c r="J15">
        <v>0</v>
      </c>
      <c r="K15">
        <v>0</v>
      </c>
      <c r="L15">
        <v>0</v>
      </c>
      <c r="M15">
        <v>10</v>
      </c>
      <c r="N15">
        <v>3499.9837067842891</v>
      </c>
      <c r="O15">
        <v>3.714</v>
      </c>
      <c r="P15">
        <v>0</v>
      </c>
      <c r="Q15">
        <v>608.16</v>
      </c>
      <c r="S15" s="14">
        <v>4108.143706784289</v>
      </c>
      <c r="T15" s="14">
        <v>-26.846799999999803</v>
      </c>
      <c r="U15" s="15">
        <f t="shared" si="0"/>
        <v>4134.9905067842883</v>
      </c>
    </row>
    <row r="16" spans="1:21" x14ac:dyDescent="0.2">
      <c r="A16" t="s">
        <v>81</v>
      </c>
      <c r="B16" t="s">
        <v>4</v>
      </c>
      <c r="C16" t="s">
        <v>31</v>
      </c>
      <c r="D16" t="s">
        <v>125</v>
      </c>
      <c r="E16">
        <v>36.984020863964155</v>
      </c>
      <c r="F16">
        <v>1</v>
      </c>
      <c r="G16" t="s">
        <v>58</v>
      </c>
      <c r="H16">
        <v>0</v>
      </c>
      <c r="I16">
        <v>36.984020863964155</v>
      </c>
      <c r="J16">
        <v>0</v>
      </c>
      <c r="K16">
        <v>0</v>
      </c>
      <c r="L16">
        <v>0</v>
      </c>
      <c r="M16">
        <v>10</v>
      </c>
      <c r="N16">
        <v>1766.913686172373</v>
      </c>
      <c r="O16">
        <v>7.4279999999999999</v>
      </c>
      <c r="P16">
        <v>0</v>
      </c>
      <c r="Q16">
        <v>608.16</v>
      </c>
      <c r="S16" s="14">
        <v>2375.0736861723731</v>
      </c>
      <c r="T16" s="14">
        <v>1606.2799179444096</v>
      </c>
      <c r="U16" s="15">
        <f t="shared" si="0"/>
        <v>768.79376822796348</v>
      </c>
    </row>
    <row r="17" spans="1:25" x14ac:dyDescent="0.2">
      <c r="A17" t="s">
        <v>69</v>
      </c>
      <c r="B17" t="s">
        <v>5</v>
      </c>
      <c r="C17" t="s">
        <v>8</v>
      </c>
      <c r="D17">
        <v>0</v>
      </c>
      <c r="E17">
        <v>114.5</v>
      </c>
      <c r="F17">
        <v>3</v>
      </c>
      <c r="G17" t="s">
        <v>22</v>
      </c>
      <c r="H17">
        <v>0</v>
      </c>
      <c r="I17">
        <v>114.5</v>
      </c>
      <c r="J17">
        <v>0</v>
      </c>
      <c r="K17">
        <v>0</v>
      </c>
      <c r="L17">
        <v>0</v>
      </c>
      <c r="M17">
        <v>12</v>
      </c>
      <c r="N17">
        <v>5473.5</v>
      </c>
      <c r="O17">
        <v>7.4279999999999999</v>
      </c>
      <c r="P17">
        <v>0</v>
      </c>
      <c r="Q17">
        <v>471.77</v>
      </c>
      <c r="S17" s="14">
        <v>5945.27</v>
      </c>
      <c r="T17" s="14">
        <v>0</v>
      </c>
      <c r="U17" s="15">
        <f t="shared" si="0"/>
        <v>5945.27</v>
      </c>
    </row>
    <row r="18" spans="1:25" x14ac:dyDescent="0.2">
      <c r="A18" t="s">
        <v>110</v>
      </c>
      <c r="B18" t="s">
        <v>5</v>
      </c>
      <c r="C18" t="s">
        <v>111</v>
      </c>
      <c r="D18">
        <v>0</v>
      </c>
      <c r="E18">
        <v>60</v>
      </c>
      <c r="F18">
        <v>3</v>
      </c>
      <c r="G18" t="s">
        <v>22</v>
      </c>
      <c r="H18">
        <v>0</v>
      </c>
      <c r="I18">
        <v>60</v>
      </c>
      <c r="J18">
        <v>0</v>
      </c>
      <c r="K18">
        <v>0</v>
      </c>
      <c r="L18">
        <v>0</v>
      </c>
      <c r="M18">
        <v>12</v>
      </c>
      <c r="N18">
        <v>2563.1999999999998</v>
      </c>
      <c r="O18">
        <v>7.4279999999999999</v>
      </c>
      <c r="P18">
        <v>0</v>
      </c>
      <c r="Q18">
        <v>471.77</v>
      </c>
      <c r="S18" s="14">
        <v>3034.97</v>
      </c>
      <c r="T18" s="14">
        <v>0</v>
      </c>
      <c r="U18" s="15">
        <f t="shared" si="0"/>
        <v>3034.97</v>
      </c>
    </row>
    <row r="19" spans="1:25" x14ac:dyDescent="0.2">
      <c r="A19" t="s">
        <v>82</v>
      </c>
      <c r="B19" t="s">
        <v>5</v>
      </c>
      <c r="C19" t="s">
        <v>18</v>
      </c>
      <c r="D19" t="s">
        <v>125</v>
      </c>
      <c r="E19">
        <v>42.8</v>
      </c>
      <c r="F19">
        <v>1</v>
      </c>
      <c r="G19" t="s">
        <v>58</v>
      </c>
      <c r="H19">
        <v>0</v>
      </c>
      <c r="I19">
        <v>42.8</v>
      </c>
      <c r="J19">
        <v>0</v>
      </c>
      <c r="K19">
        <v>0</v>
      </c>
      <c r="L19">
        <v>0</v>
      </c>
      <c r="M19">
        <v>10</v>
      </c>
      <c r="N19">
        <v>1751.5199999999998</v>
      </c>
      <c r="O19">
        <v>7.4279999999999999</v>
      </c>
      <c r="P19">
        <v>0</v>
      </c>
      <c r="Q19">
        <v>608.16</v>
      </c>
      <c r="S19" s="14">
        <v>2359.6799999999998</v>
      </c>
      <c r="T19" s="14">
        <v>1121.4000000000001</v>
      </c>
      <c r="U19" s="15">
        <f t="shared" si="0"/>
        <v>1238.2799999999997</v>
      </c>
      <c r="W19">
        <v>4485.6000000000004</v>
      </c>
      <c r="X19">
        <f>W19/4</f>
        <v>1121.4000000000001</v>
      </c>
      <c r="Y19" s="16">
        <v>42095</v>
      </c>
    </row>
    <row r="20" spans="1:25" x14ac:dyDescent="0.2">
      <c r="A20" t="s">
        <v>83</v>
      </c>
      <c r="B20" t="s">
        <v>6</v>
      </c>
      <c r="C20" t="s">
        <v>32</v>
      </c>
      <c r="D20" t="s">
        <v>67</v>
      </c>
      <c r="E20">
        <v>42.414596373310928</v>
      </c>
      <c r="F20">
        <v>1</v>
      </c>
      <c r="G20" t="s">
        <v>58</v>
      </c>
      <c r="H20">
        <v>41.473182104599871</v>
      </c>
      <c r="I20">
        <v>83.8877784779108</v>
      </c>
      <c r="J20">
        <v>0</v>
      </c>
      <c r="K20">
        <v>0</v>
      </c>
      <c r="L20">
        <v>0</v>
      </c>
      <c r="M20">
        <v>10</v>
      </c>
      <c r="N20">
        <v>3306.4780868865082</v>
      </c>
      <c r="O20">
        <v>5.5709999999999997</v>
      </c>
      <c r="P20">
        <v>0</v>
      </c>
      <c r="Q20">
        <v>608.16</v>
      </c>
      <c r="S20" s="14">
        <v>3914.6380868865081</v>
      </c>
      <c r="T20" s="14">
        <v>-178.39562591892445</v>
      </c>
      <c r="U20" s="15">
        <f t="shared" si="0"/>
        <v>4093.0337128054325</v>
      </c>
    </row>
    <row r="21" spans="1:25" x14ac:dyDescent="0.2">
      <c r="A21" t="s">
        <v>84</v>
      </c>
      <c r="B21" t="s">
        <v>6</v>
      </c>
      <c r="C21" t="s">
        <v>9</v>
      </c>
      <c r="D21" t="s">
        <v>68</v>
      </c>
      <c r="E21">
        <v>21.82</v>
      </c>
      <c r="F21">
        <v>1</v>
      </c>
      <c r="G21" t="s">
        <v>58</v>
      </c>
      <c r="H21">
        <v>83.355947630049712</v>
      </c>
      <c r="I21">
        <v>105.17594763004971</v>
      </c>
      <c r="J21">
        <v>0</v>
      </c>
      <c r="K21">
        <v>0</v>
      </c>
      <c r="L21">
        <v>0</v>
      </c>
      <c r="M21">
        <v>10</v>
      </c>
      <c r="N21">
        <v>4259.1236564447245</v>
      </c>
      <c r="O21">
        <v>2.5990000000000002</v>
      </c>
      <c r="P21">
        <v>0</v>
      </c>
      <c r="Q21">
        <v>608.16</v>
      </c>
      <c r="S21" s="14">
        <v>4867.2836564447243</v>
      </c>
      <c r="T21" s="14">
        <v>-1098</v>
      </c>
      <c r="U21" s="15">
        <f t="shared" si="0"/>
        <v>5965.2836564447243</v>
      </c>
    </row>
    <row r="22" spans="1:25" x14ac:dyDescent="0.2">
      <c r="A22" t="s">
        <v>119</v>
      </c>
      <c r="B22" t="s">
        <v>5</v>
      </c>
      <c r="C22" t="s">
        <v>120</v>
      </c>
      <c r="D22">
        <v>0</v>
      </c>
      <c r="E22">
        <v>46.7</v>
      </c>
      <c r="F22">
        <v>2</v>
      </c>
      <c r="G22" t="s">
        <v>72</v>
      </c>
      <c r="H22">
        <v>0</v>
      </c>
      <c r="I22">
        <v>46.7</v>
      </c>
      <c r="J22">
        <v>0</v>
      </c>
      <c r="K22">
        <v>0</v>
      </c>
      <c r="L22">
        <v>0</v>
      </c>
      <c r="M22">
        <v>12</v>
      </c>
      <c r="N22">
        <v>1852.98</v>
      </c>
      <c r="O22">
        <v>7.4279999999999999</v>
      </c>
      <c r="P22">
        <v>0</v>
      </c>
      <c r="Q22">
        <v>739.23</v>
      </c>
      <c r="S22" s="14">
        <v>2592.21</v>
      </c>
      <c r="U22" s="15">
        <f t="shared" si="0"/>
        <v>2592.21</v>
      </c>
    </row>
    <row r="23" spans="1:25" x14ac:dyDescent="0.2">
      <c r="A23" t="s">
        <v>90</v>
      </c>
      <c r="B23" t="s">
        <v>4</v>
      </c>
      <c r="C23" t="s">
        <v>91</v>
      </c>
      <c r="D23">
        <v>0</v>
      </c>
      <c r="E23">
        <v>41.4</v>
      </c>
      <c r="F23">
        <v>2</v>
      </c>
      <c r="G23" t="s">
        <v>72</v>
      </c>
      <c r="H23">
        <v>0</v>
      </c>
      <c r="I23">
        <v>41.4</v>
      </c>
      <c r="J23">
        <v>0</v>
      </c>
      <c r="K23">
        <v>0</v>
      </c>
      <c r="L23">
        <v>0</v>
      </c>
      <c r="M23">
        <v>12</v>
      </c>
      <c r="N23">
        <v>1925.1120000000001</v>
      </c>
      <c r="O23">
        <v>13.099</v>
      </c>
      <c r="P23">
        <v>0</v>
      </c>
      <c r="Q23">
        <v>739.23</v>
      </c>
      <c r="S23" s="14">
        <v>2664.3420000000001</v>
      </c>
      <c r="U23" s="15">
        <f t="shared" si="0"/>
        <v>2664.3420000000001</v>
      </c>
    </row>
    <row r="24" spans="1:25" x14ac:dyDescent="0.2">
      <c r="A24" t="s">
        <v>92</v>
      </c>
      <c r="B24" t="s">
        <v>5</v>
      </c>
      <c r="C24" t="s">
        <v>93</v>
      </c>
      <c r="D24">
        <v>0</v>
      </c>
      <c r="E24">
        <v>42.2</v>
      </c>
      <c r="F24">
        <v>2</v>
      </c>
      <c r="G24" t="s">
        <v>72</v>
      </c>
      <c r="H24">
        <v>0</v>
      </c>
      <c r="I24">
        <v>42.2</v>
      </c>
      <c r="J24">
        <v>0</v>
      </c>
      <c r="K24">
        <v>0</v>
      </c>
      <c r="L24">
        <v>0</v>
      </c>
      <c r="M24">
        <v>12</v>
      </c>
      <c r="N24">
        <v>1612.68</v>
      </c>
      <c r="O24">
        <v>7.4279999999999999</v>
      </c>
      <c r="P24">
        <v>0</v>
      </c>
      <c r="Q24">
        <v>739.23</v>
      </c>
      <c r="S24" s="14">
        <v>2351.91</v>
      </c>
      <c r="U24" s="15">
        <f t="shared" si="0"/>
        <v>2351.91</v>
      </c>
    </row>
    <row r="25" spans="1:25" x14ac:dyDescent="0.2">
      <c r="A25" t="s">
        <v>88</v>
      </c>
      <c r="B25" t="s">
        <v>4</v>
      </c>
      <c r="C25" t="s">
        <v>89</v>
      </c>
      <c r="D25">
        <v>0</v>
      </c>
      <c r="E25">
        <v>78.489999999999995</v>
      </c>
      <c r="F25">
        <v>2</v>
      </c>
      <c r="G25" t="s">
        <v>72</v>
      </c>
      <c r="H25">
        <v>0</v>
      </c>
      <c r="I25">
        <v>78.489999999999995</v>
      </c>
      <c r="J25">
        <v>0</v>
      </c>
      <c r="K25">
        <v>0</v>
      </c>
      <c r="L25">
        <v>0</v>
      </c>
      <c r="M25">
        <v>12</v>
      </c>
      <c r="N25">
        <v>4353.7651999999998</v>
      </c>
      <c r="O25">
        <v>13.099</v>
      </c>
      <c r="P25">
        <v>0</v>
      </c>
      <c r="Q25">
        <v>739.23</v>
      </c>
      <c r="S25" s="14">
        <v>5092.9951999999994</v>
      </c>
      <c r="U25" s="15">
        <f t="shared" si="0"/>
        <v>5092.9951999999994</v>
      </c>
    </row>
    <row r="26" spans="1:25" x14ac:dyDescent="0.2">
      <c r="A26" t="s">
        <v>70</v>
      </c>
      <c r="B26" t="s">
        <v>5</v>
      </c>
      <c r="C26" t="s">
        <v>33</v>
      </c>
      <c r="D26">
        <v>0</v>
      </c>
      <c r="E26">
        <v>60.3</v>
      </c>
      <c r="F26">
        <v>2</v>
      </c>
      <c r="G26" t="s">
        <v>72</v>
      </c>
      <c r="H26">
        <v>0</v>
      </c>
      <c r="I26">
        <v>60.3</v>
      </c>
      <c r="J26">
        <v>0</v>
      </c>
      <c r="K26">
        <v>0</v>
      </c>
      <c r="L26">
        <v>0</v>
      </c>
      <c r="M26">
        <v>12</v>
      </c>
      <c r="N26">
        <v>2579.2199999999998</v>
      </c>
      <c r="O26">
        <v>7.4279999999999999</v>
      </c>
      <c r="P26">
        <v>0</v>
      </c>
      <c r="Q26">
        <v>739.23</v>
      </c>
      <c r="S26" s="14">
        <v>3318.45</v>
      </c>
      <c r="U26" s="15">
        <f t="shared" si="0"/>
        <v>3318.45</v>
      </c>
    </row>
    <row r="27" spans="1:25" x14ac:dyDescent="0.2">
      <c r="A27" t="s">
        <v>71</v>
      </c>
      <c r="B27" t="s">
        <v>4</v>
      </c>
      <c r="C27" t="s">
        <v>24</v>
      </c>
      <c r="D27">
        <v>0</v>
      </c>
      <c r="E27">
        <v>72.790000000000006</v>
      </c>
      <c r="F27">
        <v>2</v>
      </c>
      <c r="G27" t="s">
        <v>72</v>
      </c>
      <c r="H27">
        <v>0</v>
      </c>
      <c r="I27">
        <v>72.790000000000006</v>
      </c>
      <c r="J27">
        <v>0</v>
      </c>
      <c r="K27">
        <v>0</v>
      </c>
      <c r="L27">
        <v>0</v>
      </c>
      <c r="M27">
        <v>12</v>
      </c>
      <c r="N27">
        <v>3980.5292000000009</v>
      </c>
      <c r="O27">
        <v>13.099</v>
      </c>
      <c r="P27">
        <v>0</v>
      </c>
      <c r="Q27">
        <v>739.23</v>
      </c>
      <c r="S27" s="14">
        <v>4719.7592000000004</v>
      </c>
      <c r="U27" s="15">
        <f t="shared" si="0"/>
        <v>4719.7592000000004</v>
      </c>
    </row>
    <row r="28" spans="1:25" x14ac:dyDescent="0.2">
      <c r="A28" t="s">
        <v>73</v>
      </c>
      <c r="B28" t="s">
        <v>4</v>
      </c>
      <c r="C28" t="s">
        <v>86</v>
      </c>
      <c r="D28">
        <v>0</v>
      </c>
      <c r="E28">
        <v>61.76</v>
      </c>
      <c r="F28">
        <v>2</v>
      </c>
      <c r="G28" t="s">
        <v>72</v>
      </c>
      <c r="H28">
        <v>0</v>
      </c>
      <c r="I28">
        <v>61.76</v>
      </c>
      <c r="J28">
        <v>0</v>
      </c>
      <c r="K28">
        <v>0</v>
      </c>
      <c r="L28">
        <v>0</v>
      </c>
      <c r="M28">
        <v>12</v>
      </c>
      <c r="N28">
        <v>3258.2847999999999</v>
      </c>
      <c r="O28">
        <v>13.099</v>
      </c>
      <c r="P28">
        <v>0</v>
      </c>
      <c r="Q28">
        <v>739.23</v>
      </c>
      <c r="S28" s="14">
        <v>3997.5147999999999</v>
      </c>
      <c r="U28" s="15">
        <f t="shared" si="0"/>
        <v>3997.5147999999999</v>
      </c>
    </row>
    <row r="29" spans="1:25" x14ac:dyDescent="0.2">
      <c r="A29" t="s">
        <v>66</v>
      </c>
      <c r="B29" t="s">
        <v>6</v>
      </c>
      <c r="C29" t="s">
        <v>19</v>
      </c>
      <c r="D29">
        <v>0</v>
      </c>
      <c r="E29">
        <v>15.150556605755096</v>
      </c>
      <c r="F29">
        <v>1</v>
      </c>
      <c r="G29" t="s">
        <v>58</v>
      </c>
      <c r="H29">
        <v>0</v>
      </c>
      <c r="I29">
        <v>15.150556605755096</v>
      </c>
      <c r="J29">
        <v>0</v>
      </c>
      <c r="K29">
        <v>0</v>
      </c>
      <c r="L29">
        <v>0</v>
      </c>
      <c r="M29">
        <v>10</v>
      </c>
      <c r="N29">
        <v>230.48740810754055</v>
      </c>
      <c r="O29">
        <v>2.5990000000000002</v>
      </c>
      <c r="P29">
        <v>0</v>
      </c>
      <c r="Q29">
        <v>608.16</v>
      </c>
      <c r="S29" s="14">
        <v>838.64740810754051</v>
      </c>
      <c r="T29" s="14">
        <v>0</v>
      </c>
      <c r="U29" s="15">
        <f t="shared" si="0"/>
        <v>838.64740810754051</v>
      </c>
    </row>
    <row r="30" spans="1:25" x14ac:dyDescent="0.2">
      <c r="A30" t="s">
        <v>74</v>
      </c>
      <c r="B30" t="s">
        <v>4</v>
      </c>
      <c r="C30" t="s">
        <v>34</v>
      </c>
      <c r="D30">
        <v>0</v>
      </c>
      <c r="E30">
        <v>52</v>
      </c>
      <c r="F30">
        <v>2</v>
      </c>
      <c r="G30" t="s">
        <v>72</v>
      </c>
      <c r="H30">
        <v>0</v>
      </c>
      <c r="I30">
        <v>52</v>
      </c>
      <c r="J30">
        <v>0</v>
      </c>
      <c r="K30">
        <v>0</v>
      </c>
      <c r="L30">
        <v>0</v>
      </c>
      <c r="M30">
        <v>12</v>
      </c>
      <c r="N30">
        <v>2619.2000000000003</v>
      </c>
      <c r="O30">
        <v>13.099</v>
      </c>
      <c r="P30">
        <v>0</v>
      </c>
      <c r="Q30">
        <v>739.23</v>
      </c>
      <c r="S30" s="14">
        <v>3358.4300000000003</v>
      </c>
      <c r="U30" s="15">
        <f t="shared" si="0"/>
        <v>3358.4300000000003</v>
      </c>
    </row>
    <row r="31" spans="1:25" x14ac:dyDescent="0.2">
      <c r="A31" t="s">
        <v>115</v>
      </c>
      <c r="B31" t="s">
        <v>5</v>
      </c>
      <c r="C31" t="s">
        <v>116</v>
      </c>
      <c r="D31">
        <v>0</v>
      </c>
      <c r="E31">
        <v>40.1</v>
      </c>
      <c r="F31">
        <v>2</v>
      </c>
      <c r="G31" t="s">
        <v>72</v>
      </c>
      <c r="H31">
        <v>0</v>
      </c>
      <c r="I31">
        <v>40.1</v>
      </c>
      <c r="J31">
        <v>0</v>
      </c>
      <c r="K31">
        <v>0</v>
      </c>
      <c r="L31">
        <v>0</v>
      </c>
      <c r="M31">
        <v>12</v>
      </c>
      <c r="N31">
        <v>1500.54</v>
      </c>
      <c r="O31">
        <v>7.4279999999999999</v>
      </c>
      <c r="P31">
        <v>0</v>
      </c>
      <c r="Q31">
        <v>739.23</v>
      </c>
      <c r="S31" s="14">
        <v>2239.77</v>
      </c>
      <c r="U31" s="15">
        <f t="shared" si="0"/>
        <v>2239.77</v>
      </c>
    </row>
    <row r="32" spans="1:25" x14ac:dyDescent="0.2">
      <c r="A32" t="s">
        <v>117</v>
      </c>
      <c r="B32" t="s">
        <v>5</v>
      </c>
      <c r="C32" t="s">
        <v>118</v>
      </c>
      <c r="D32">
        <v>0</v>
      </c>
      <c r="E32">
        <v>54</v>
      </c>
      <c r="F32">
        <v>2</v>
      </c>
      <c r="G32" t="s">
        <v>72</v>
      </c>
      <c r="H32">
        <v>0</v>
      </c>
      <c r="I32">
        <v>54</v>
      </c>
      <c r="J32">
        <v>0</v>
      </c>
      <c r="K32">
        <v>0</v>
      </c>
      <c r="L32">
        <v>0</v>
      </c>
      <c r="M32">
        <v>12</v>
      </c>
      <c r="N32">
        <v>2242.7999999999997</v>
      </c>
      <c r="O32">
        <v>7.4279999999999999</v>
      </c>
      <c r="P32">
        <v>0</v>
      </c>
      <c r="Q32">
        <v>739.23</v>
      </c>
      <c r="S32" s="14">
        <v>2982.0299999999997</v>
      </c>
      <c r="U32" s="15">
        <f t="shared" si="0"/>
        <v>2982.0299999999997</v>
      </c>
    </row>
    <row r="33" spans="1:21" x14ac:dyDescent="0.2">
      <c r="A33" t="s">
        <v>121</v>
      </c>
      <c r="B33" t="s">
        <v>4</v>
      </c>
      <c r="C33" t="s">
        <v>122</v>
      </c>
      <c r="D33">
        <v>0</v>
      </c>
      <c r="E33">
        <v>54</v>
      </c>
      <c r="F33">
        <v>2</v>
      </c>
      <c r="G33" t="s">
        <v>72</v>
      </c>
      <c r="H33">
        <v>0</v>
      </c>
      <c r="I33">
        <v>54</v>
      </c>
      <c r="J33">
        <v>0</v>
      </c>
      <c r="K33">
        <v>0</v>
      </c>
      <c r="L33">
        <v>0</v>
      </c>
      <c r="M33">
        <v>12</v>
      </c>
      <c r="N33">
        <v>2750.1600000000003</v>
      </c>
      <c r="O33">
        <v>13.099</v>
      </c>
      <c r="P33">
        <v>0</v>
      </c>
      <c r="Q33">
        <v>739.23</v>
      </c>
      <c r="S33" s="14">
        <v>3489.3900000000003</v>
      </c>
      <c r="U33" s="15">
        <f t="shared" si="0"/>
        <v>3489.3900000000003</v>
      </c>
    </row>
    <row r="34" spans="1:21" x14ac:dyDescent="0.2">
      <c r="A34" t="s">
        <v>123</v>
      </c>
      <c r="B34" t="s">
        <v>5</v>
      </c>
      <c r="C34" t="s">
        <v>124</v>
      </c>
      <c r="D34">
        <v>0</v>
      </c>
      <c r="E34">
        <v>9</v>
      </c>
      <c r="F34">
        <v>2</v>
      </c>
      <c r="G34" t="s">
        <v>72</v>
      </c>
      <c r="H34">
        <v>0</v>
      </c>
      <c r="I34">
        <v>9</v>
      </c>
      <c r="J34">
        <v>0</v>
      </c>
      <c r="K34">
        <v>0</v>
      </c>
      <c r="L34">
        <v>0</v>
      </c>
      <c r="M34">
        <v>12</v>
      </c>
      <c r="N34">
        <v>0</v>
      </c>
      <c r="O34">
        <v>0</v>
      </c>
      <c r="P34">
        <v>0</v>
      </c>
      <c r="Q34">
        <v>739.23</v>
      </c>
      <c r="S34" s="14">
        <v>739.23</v>
      </c>
      <c r="U34" s="15">
        <f t="shared" si="0"/>
        <v>739.23</v>
      </c>
    </row>
    <row r="35" spans="1:21" x14ac:dyDescent="0.2">
      <c r="A35" t="s">
        <v>67</v>
      </c>
      <c r="B35" t="s">
        <v>60</v>
      </c>
      <c r="C35" t="s">
        <v>23</v>
      </c>
      <c r="D35">
        <v>0</v>
      </c>
      <c r="E35">
        <v>41.473182104599871</v>
      </c>
      <c r="F35">
        <v>4</v>
      </c>
      <c r="G35" t="s">
        <v>60</v>
      </c>
      <c r="H35">
        <v>0</v>
      </c>
      <c r="I35">
        <v>41.473182104599871</v>
      </c>
      <c r="J35">
        <v>0</v>
      </c>
      <c r="K35">
        <v>0</v>
      </c>
      <c r="L35">
        <v>0</v>
      </c>
      <c r="M35">
        <v>0</v>
      </c>
      <c r="N35">
        <v>414.73182104599869</v>
      </c>
      <c r="O35">
        <v>0</v>
      </c>
      <c r="P35">
        <v>0</v>
      </c>
      <c r="Q35">
        <v>543.20000000000005</v>
      </c>
      <c r="S35" s="14">
        <v>957.93182104599873</v>
      </c>
      <c r="T35" s="14">
        <v>0</v>
      </c>
      <c r="U35" s="15">
        <f t="shared" si="0"/>
        <v>957.93182104599873</v>
      </c>
    </row>
    <row r="36" spans="1:21" x14ac:dyDescent="0.2">
      <c r="A36" t="s">
        <v>68</v>
      </c>
      <c r="B36" t="s">
        <v>60</v>
      </c>
      <c r="C36" t="s">
        <v>36</v>
      </c>
      <c r="D36">
        <v>0</v>
      </c>
      <c r="E36">
        <v>83.355947630049712</v>
      </c>
      <c r="F36">
        <v>4</v>
      </c>
      <c r="G36" t="s">
        <v>60</v>
      </c>
      <c r="H36">
        <v>0</v>
      </c>
      <c r="I36">
        <v>83.355947630049712</v>
      </c>
      <c r="J36">
        <v>0</v>
      </c>
      <c r="K36">
        <v>0</v>
      </c>
      <c r="L36">
        <v>0</v>
      </c>
      <c r="M36">
        <v>0</v>
      </c>
      <c r="N36">
        <v>833.55947630049718</v>
      </c>
      <c r="O36">
        <v>0</v>
      </c>
      <c r="P36">
        <v>0</v>
      </c>
      <c r="Q36">
        <v>543.20000000000005</v>
      </c>
      <c r="S36" s="14">
        <v>1376.7594763004972</v>
      </c>
      <c r="T36" s="14">
        <v>0</v>
      </c>
      <c r="U36" s="15">
        <f t="shared" si="0"/>
        <v>1376.7594763004972</v>
      </c>
    </row>
  </sheetData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39" sqref="C39"/>
    </sheetView>
  </sheetViews>
  <sheetFormatPr baseColWidth="10" defaultRowHeight="12.75" x14ac:dyDescent="0.2"/>
  <sheetData>
    <row r="1" spans="1:4" x14ac:dyDescent="0.2">
      <c r="A1" s="21" t="s">
        <v>25</v>
      </c>
      <c r="B1" s="21"/>
      <c r="C1" s="21"/>
      <c r="D1" s="21"/>
    </row>
    <row r="2" spans="1:4" x14ac:dyDescent="0.2">
      <c r="A2" t="s">
        <v>52</v>
      </c>
      <c r="B2" s="1" t="s">
        <v>42</v>
      </c>
      <c r="C2" s="1" t="s">
        <v>43</v>
      </c>
      <c r="D2" s="1" t="s">
        <v>44</v>
      </c>
    </row>
    <row r="3" spans="1:4" x14ac:dyDescent="0.2">
      <c r="A3">
        <v>1</v>
      </c>
      <c r="B3" t="s">
        <v>37</v>
      </c>
      <c r="C3" s="4">
        <v>608.16</v>
      </c>
      <c r="D3" s="4">
        <v>10</v>
      </c>
    </row>
    <row r="4" spans="1:4" x14ac:dyDescent="0.2">
      <c r="A4">
        <v>2</v>
      </c>
      <c r="B4" t="s">
        <v>38</v>
      </c>
      <c r="C4" s="4">
        <v>739.23</v>
      </c>
      <c r="D4" s="4">
        <v>12</v>
      </c>
    </row>
    <row r="5" spans="1:4" x14ac:dyDescent="0.2">
      <c r="A5">
        <v>3</v>
      </c>
      <c r="B5" t="s">
        <v>39</v>
      </c>
      <c r="C5" s="4">
        <v>471.77</v>
      </c>
      <c r="D5" s="4">
        <v>12</v>
      </c>
    </row>
    <row r="6" spans="1:4" x14ac:dyDescent="0.2">
      <c r="A6">
        <v>4</v>
      </c>
      <c r="B6" t="s">
        <v>40</v>
      </c>
      <c r="C6" s="4">
        <v>543.20000000000005</v>
      </c>
      <c r="D6" s="4">
        <v>0</v>
      </c>
    </row>
    <row r="7" spans="1:4" x14ac:dyDescent="0.2">
      <c r="A7">
        <v>5</v>
      </c>
      <c r="B7" t="s">
        <v>41</v>
      </c>
      <c r="C7" s="4">
        <v>495.98</v>
      </c>
      <c r="D7" s="4">
        <v>0</v>
      </c>
    </row>
    <row r="9" spans="1:4" x14ac:dyDescent="0.2">
      <c r="A9" s="21" t="s">
        <v>45</v>
      </c>
      <c r="B9" s="21"/>
      <c r="C9" s="21"/>
    </row>
    <row r="10" spans="1:4" x14ac:dyDescent="0.2">
      <c r="A10" s="1" t="s">
        <v>46</v>
      </c>
      <c r="B10" s="1" t="s">
        <v>43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60</v>
      </c>
      <c r="B17" s="4">
        <v>10</v>
      </c>
    </row>
    <row r="18" spans="1:7" x14ac:dyDescent="0.2">
      <c r="A18" s="21" t="s">
        <v>47</v>
      </c>
      <c r="B18" s="21"/>
      <c r="C18" s="21"/>
      <c r="D18" s="21"/>
      <c r="E18" s="21"/>
      <c r="F18" s="21"/>
      <c r="G18" s="21"/>
    </row>
    <row r="19" spans="1:7" x14ac:dyDescent="0.2">
      <c r="A19" s="1" t="s">
        <v>46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21" t="s">
        <v>51</v>
      </c>
      <c r="B26" s="21"/>
    </row>
    <row r="27" spans="1:7" x14ac:dyDescent="0.2">
      <c r="A27">
        <v>1</v>
      </c>
      <c r="B27" t="s">
        <v>58</v>
      </c>
      <c r="C27">
        <v>1</v>
      </c>
    </row>
    <row r="28" spans="1:7" x14ac:dyDescent="0.2">
      <c r="A28">
        <v>2</v>
      </c>
      <c r="B28" t="s">
        <v>72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60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31"/>
  <sheetViews>
    <sheetView zoomScaleNormal="100" workbookViewId="0">
      <selection activeCell="E35" sqref="E35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8" bestFit="1" customWidth="1"/>
    <col min="7" max="7" width="12.28515625" bestFit="1" customWidth="1"/>
  </cols>
  <sheetData>
    <row r="1" spans="1:6" x14ac:dyDescent="0.2">
      <c r="A1" s="17" t="s">
        <v>59</v>
      </c>
      <c r="B1" s="17" t="s">
        <v>15</v>
      </c>
      <c r="C1" s="17" t="s">
        <v>60</v>
      </c>
      <c r="D1" s="17" t="s">
        <v>60</v>
      </c>
      <c r="E1" s="17"/>
      <c r="F1" s="19">
        <v>58.04</v>
      </c>
    </row>
    <row r="2" spans="1:6" x14ac:dyDescent="0.2">
      <c r="A2" s="17" t="s">
        <v>62</v>
      </c>
      <c r="B2" s="17" t="s">
        <v>26</v>
      </c>
      <c r="C2" s="17" t="s">
        <v>60</v>
      </c>
      <c r="D2" s="17" t="s">
        <v>60</v>
      </c>
      <c r="E2" s="17"/>
      <c r="F2" s="19">
        <v>65.22</v>
      </c>
    </row>
    <row r="3" spans="1:6" x14ac:dyDescent="0.2">
      <c r="A3" s="17" t="s">
        <v>77</v>
      </c>
      <c r="B3" s="17" t="s">
        <v>10</v>
      </c>
      <c r="C3" s="17" t="s">
        <v>58</v>
      </c>
      <c r="D3" s="17" t="s">
        <v>6</v>
      </c>
      <c r="E3" s="17" t="s">
        <v>125</v>
      </c>
      <c r="F3" s="19">
        <v>117.3</v>
      </c>
    </row>
    <row r="4" spans="1:6" x14ac:dyDescent="0.2">
      <c r="A4" s="17" t="s">
        <v>78</v>
      </c>
      <c r="B4" s="17" t="s">
        <v>16</v>
      </c>
      <c r="C4" s="17" t="s">
        <v>58</v>
      </c>
      <c r="D4" s="17" t="s">
        <v>5</v>
      </c>
      <c r="E4" s="17" t="s">
        <v>62</v>
      </c>
      <c r="F4" s="19">
        <v>15.72</v>
      </c>
    </row>
    <row r="5" spans="1:6" x14ac:dyDescent="0.2">
      <c r="A5" s="17" t="s">
        <v>63</v>
      </c>
      <c r="B5" s="17" t="s">
        <v>29</v>
      </c>
      <c r="C5" s="17" t="s">
        <v>60</v>
      </c>
      <c r="D5" s="17" t="s">
        <v>60</v>
      </c>
      <c r="E5" s="17"/>
      <c r="F5" s="19">
        <v>43.24</v>
      </c>
    </row>
    <row r="6" spans="1:6" x14ac:dyDescent="0.2">
      <c r="A6" s="17" t="s">
        <v>79</v>
      </c>
      <c r="B6" s="17" t="s">
        <v>11</v>
      </c>
      <c r="C6" s="17" t="s">
        <v>58</v>
      </c>
      <c r="D6" s="17" t="s">
        <v>6</v>
      </c>
      <c r="E6" s="17" t="s">
        <v>64</v>
      </c>
      <c r="F6" s="19">
        <v>22.44</v>
      </c>
    </row>
    <row r="7" spans="1:6" x14ac:dyDescent="0.2">
      <c r="A7" s="17" t="s">
        <v>64</v>
      </c>
      <c r="B7" s="17" t="s">
        <v>30</v>
      </c>
      <c r="C7" s="17" t="s">
        <v>60</v>
      </c>
      <c r="D7" s="17" t="s">
        <v>60</v>
      </c>
      <c r="E7" s="17"/>
      <c r="F7" s="19">
        <v>123.93</v>
      </c>
    </row>
    <row r="8" spans="1:6" x14ac:dyDescent="0.2">
      <c r="A8" s="17" t="s">
        <v>80</v>
      </c>
      <c r="B8" s="17" t="s">
        <v>17</v>
      </c>
      <c r="C8" s="17" t="s">
        <v>58</v>
      </c>
      <c r="D8" s="17" t="s">
        <v>4</v>
      </c>
      <c r="E8" s="17" t="s">
        <v>59</v>
      </c>
      <c r="F8" s="19">
        <v>24.84</v>
      </c>
    </row>
    <row r="9" spans="1:6" x14ac:dyDescent="0.2">
      <c r="A9" s="17" t="s">
        <v>81</v>
      </c>
      <c r="B9" s="17" t="s">
        <v>31</v>
      </c>
      <c r="C9" s="17" t="s">
        <v>58</v>
      </c>
      <c r="D9" s="17" t="s">
        <v>4</v>
      </c>
      <c r="E9" s="17" t="s">
        <v>63</v>
      </c>
      <c r="F9" s="19">
        <v>16.68</v>
      </c>
    </row>
    <row r="10" spans="1:6" x14ac:dyDescent="0.2">
      <c r="A10" s="17" t="s">
        <v>69</v>
      </c>
      <c r="B10" s="17" t="s">
        <v>8</v>
      </c>
      <c r="C10" s="17" t="s">
        <v>22</v>
      </c>
      <c r="D10" s="17" t="s">
        <v>5</v>
      </c>
      <c r="E10" s="17"/>
      <c r="F10" s="19">
        <v>56.7</v>
      </c>
    </row>
    <row r="11" spans="1:6" x14ac:dyDescent="0.2">
      <c r="A11" s="17" t="s">
        <v>129</v>
      </c>
      <c r="B11" s="17" t="s">
        <v>127</v>
      </c>
      <c r="C11" s="17" t="s">
        <v>22</v>
      </c>
      <c r="D11" s="17" t="s">
        <v>5</v>
      </c>
      <c r="E11" s="17"/>
      <c r="F11" s="19">
        <v>50.4</v>
      </c>
    </row>
    <row r="12" spans="1:6" x14ac:dyDescent="0.2">
      <c r="A12" s="17" t="s">
        <v>130</v>
      </c>
      <c r="B12" s="17" t="s">
        <v>128</v>
      </c>
      <c r="C12" s="17" t="s">
        <v>22</v>
      </c>
      <c r="D12" s="17" t="s">
        <v>5</v>
      </c>
      <c r="E12" s="17"/>
      <c r="F12" s="19">
        <v>48.9</v>
      </c>
    </row>
    <row r="13" spans="1:6" x14ac:dyDescent="0.2">
      <c r="A13" s="17" t="s">
        <v>82</v>
      </c>
      <c r="B13" s="17" t="s">
        <v>18</v>
      </c>
      <c r="C13" s="17" t="s">
        <v>58</v>
      </c>
      <c r="D13" s="17" t="s">
        <v>5</v>
      </c>
      <c r="E13" s="17" t="s">
        <v>125</v>
      </c>
      <c r="F13" s="19">
        <v>69.52</v>
      </c>
    </row>
    <row r="14" spans="1:6" x14ac:dyDescent="0.2">
      <c r="A14" s="17" t="s">
        <v>83</v>
      </c>
      <c r="B14" s="17" t="s">
        <v>32</v>
      </c>
      <c r="C14" s="17" t="s">
        <v>58</v>
      </c>
      <c r="D14" s="17" t="s">
        <v>6</v>
      </c>
      <c r="E14" s="17" t="s">
        <v>67</v>
      </c>
      <c r="F14" s="19">
        <v>64.72</v>
      </c>
    </row>
    <row r="15" spans="1:6" x14ac:dyDescent="0.2">
      <c r="A15" s="17" t="s">
        <v>131</v>
      </c>
      <c r="B15" s="17" t="s">
        <v>132</v>
      </c>
      <c r="C15" s="17" t="s">
        <v>72</v>
      </c>
      <c r="D15" s="17" t="s">
        <v>5</v>
      </c>
      <c r="E15" s="17"/>
      <c r="F15" s="19">
        <v>44.92</v>
      </c>
    </row>
    <row r="16" spans="1:6" x14ac:dyDescent="0.2">
      <c r="A16" s="17" t="s">
        <v>84</v>
      </c>
      <c r="B16" s="17" t="s">
        <v>9</v>
      </c>
      <c r="C16" s="17" t="s">
        <v>58</v>
      </c>
      <c r="D16" s="17" t="s">
        <v>6</v>
      </c>
      <c r="E16" s="17" t="s">
        <v>68</v>
      </c>
      <c r="F16" s="19">
        <v>17.63</v>
      </c>
    </row>
    <row r="17" spans="1:6" x14ac:dyDescent="0.2">
      <c r="A17" s="17" t="s">
        <v>119</v>
      </c>
      <c r="B17" s="17" t="s">
        <v>133</v>
      </c>
      <c r="C17" s="17" t="s">
        <v>72</v>
      </c>
      <c r="D17" s="17" t="s">
        <v>5</v>
      </c>
      <c r="E17" s="17"/>
      <c r="F17" s="19">
        <v>55.81</v>
      </c>
    </row>
    <row r="18" spans="1:6" x14ac:dyDescent="0.2">
      <c r="A18" s="17" t="s">
        <v>90</v>
      </c>
      <c r="B18" s="17" t="s">
        <v>91</v>
      </c>
      <c r="C18" s="17" t="s">
        <v>72</v>
      </c>
      <c r="D18" s="17" t="s">
        <v>4</v>
      </c>
      <c r="E18" s="17"/>
      <c r="F18" s="19">
        <v>53.09</v>
      </c>
    </row>
    <row r="19" spans="1:6" x14ac:dyDescent="0.2">
      <c r="A19" s="17" t="s">
        <v>92</v>
      </c>
      <c r="B19" s="17" t="s">
        <v>93</v>
      </c>
      <c r="C19" s="17" t="s">
        <v>72</v>
      </c>
      <c r="D19" s="17" t="s">
        <v>5</v>
      </c>
      <c r="E19" s="17"/>
      <c r="F19" s="19">
        <v>53.17</v>
      </c>
    </row>
    <row r="20" spans="1:6" x14ac:dyDescent="0.2">
      <c r="A20" s="17" t="s">
        <v>134</v>
      </c>
      <c r="B20" s="17" t="s">
        <v>135</v>
      </c>
      <c r="C20" s="17" t="s">
        <v>72</v>
      </c>
      <c r="D20" s="17" t="s">
        <v>5</v>
      </c>
      <c r="E20" s="17"/>
      <c r="F20" s="19">
        <v>45.49</v>
      </c>
    </row>
    <row r="21" spans="1:6" x14ac:dyDescent="0.2">
      <c r="A21" s="17" t="s">
        <v>71</v>
      </c>
      <c r="B21" s="17" t="s">
        <v>24</v>
      </c>
      <c r="C21" s="17" t="s">
        <v>72</v>
      </c>
      <c r="D21" s="17" t="s">
        <v>4</v>
      </c>
      <c r="E21" s="17"/>
      <c r="F21" s="19">
        <v>49.51</v>
      </c>
    </row>
    <row r="22" spans="1:6" x14ac:dyDescent="0.2">
      <c r="A22" s="17" t="s">
        <v>73</v>
      </c>
      <c r="B22" s="17" t="s">
        <v>86</v>
      </c>
      <c r="C22" s="17" t="s">
        <v>72</v>
      </c>
      <c r="D22" s="17" t="s">
        <v>4</v>
      </c>
      <c r="E22" s="17"/>
      <c r="F22" s="19">
        <v>58.56</v>
      </c>
    </row>
    <row r="23" spans="1:6" x14ac:dyDescent="0.2">
      <c r="A23" s="17" t="s">
        <v>66</v>
      </c>
      <c r="B23" s="17" t="s">
        <v>19</v>
      </c>
      <c r="C23" s="17" t="s">
        <v>58</v>
      </c>
      <c r="D23" s="17" t="s">
        <v>6</v>
      </c>
      <c r="E23" s="17"/>
      <c r="F23" s="19">
        <v>53.5</v>
      </c>
    </row>
    <row r="24" spans="1:6" x14ac:dyDescent="0.2">
      <c r="A24" s="17" t="s">
        <v>74</v>
      </c>
      <c r="B24" s="17" t="s">
        <v>34</v>
      </c>
      <c r="C24" s="17" t="s">
        <v>72</v>
      </c>
      <c r="D24" s="17" t="s">
        <v>4</v>
      </c>
      <c r="E24" s="17"/>
      <c r="F24" s="19">
        <v>59</v>
      </c>
    </row>
    <row r="25" spans="1:6" x14ac:dyDescent="0.2">
      <c r="A25" s="17" t="s">
        <v>115</v>
      </c>
      <c r="B25" s="17" t="s">
        <v>116</v>
      </c>
      <c r="C25" s="17" t="s">
        <v>72</v>
      </c>
      <c r="D25" s="17" t="s">
        <v>5</v>
      </c>
      <c r="E25" s="17"/>
      <c r="F25" s="19">
        <v>44.9</v>
      </c>
    </row>
    <row r="26" spans="1:6" x14ac:dyDescent="0.2">
      <c r="A26" s="17" t="s">
        <v>117</v>
      </c>
      <c r="B26" s="17" t="s">
        <v>118</v>
      </c>
      <c r="C26" s="17" t="s">
        <v>72</v>
      </c>
      <c r="D26" s="17" t="s">
        <v>4</v>
      </c>
      <c r="E26" s="17"/>
      <c r="F26" s="19">
        <v>73.400000000000006</v>
      </c>
    </row>
    <row r="27" spans="1:6" x14ac:dyDescent="0.2">
      <c r="A27" s="17" t="s">
        <v>121</v>
      </c>
      <c r="B27" s="17" t="s">
        <v>122</v>
      </c>
      <c r="C27" s="17" t="s">
        <v>72</v>
      </c>
      <c r="D27" s="17" t="s">
        <v>4</v>
      </c>
      <c r="E27" s="17"/>
      <c r="F27" s="19">
        <v>41.18</v>
      </c>
    </row>
    <row r="28" spans="1:6" x14ac:dyDescent="0.2">
      <c r="A28" s="17" t="s">
        <v>68</v>
      </c>
      <c r="B28" s="17" t="s">
        <v>36</v>
      </c>
      <c r="C28" s="17" t="s">
        <v>60</v>
      </c>
      <c r="D28" s="17" t="s">
        <v>60</v>
      </c>
      <c r="E28" s="17"/>
      <c r="F28" s="19">
        <v>71.680000000000007</v>
      </c>
    </row>
    <row r="29" spans="1:6" x14ac:dyDescent="0.2">
      <c r="A29" s="17"/>
      <c r="B29" s="17"/>
      <c r="C29" s="17"/>
      <c r="D29" s="17"/>
      <c r="E29" s="17"/>
      <c r="F29" s="19"/>
    </row>
    <row r="30" spans="1:6" s="6" customFormat="1" x14ac:dyDescent="0.2">
      <c r="A30" s="17"/>
      <c r="B30" s="17"/>
      <c r="C30" s="17"/>
      <c r="D30" s="17"/>
      <c r="E30" s="17"/>
      <c r="F30" s="19"/>
    </row>
    <row r="31" spans="1:6" x14ac:dyDescent="0.2">
      <c r="A31" s="17"/>
      <c r="B31" s="17"/>
      <c r="C31" s="17"/>
      <c r="D31" s="17"/>
      <c r="E31" s="17"/>
      <c r="F31" s="18"/>
    </row>
  </sheetData>
  <phoneticPr fontId="0" type="noConversion"/>
  <pageMargins left="0.75" right="0.75" top="1" bottom="1" header="0" footer="0"/>
  <pageSetup scale="77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I30" sqref="I30"/>
    </sheetView>
  </sheetViews>
  <sheetFormatPr baseColWidth="10" defaultRowHeight="12.75" x14ac:dyDescent="0.2"/>
  <sheetData>
    <row r="1" spans="1:19" x14ac:dyDescent="0.2">
      <c r="J1">
        <v>1</v>
      </c>
      <c r="K1">
        <v>0</v>
      </c>
    </row>
    <row r="2" spans="1:19" x14ac:dyDescent="0.2">
      <c r="A2" t="s">
        <v>1</v>
      </c>
      <c r="B2" t="s">
        <v>0</v>
      </c>
      <c r="C2" t="s">
        <v>3</v>
      </c>
      <c r="D2" t="s">
        <v>7</v>
      </c>
      <c r="E2" t="s">
        <v>2</v>
      </c>
      <c r="F2" t="s">
        <v>51</v>
      </c>
      <c r="G2" t="s">
        <v>85</v>
      </c>
      <c r="H2" t="s">
        <v>14</v>
      </c>
      <c r="I2" t="s">
        <v>13</v>
      </c>
      <c r="J2" t="s">
        <v>48</v>
      </c>
      <c r="K2" t="s">
        <v>49</v>
      </c>
      <c r="L2" t="s">
        <v>50</v>
      </c>
      <c r="M2" t="s">
        <v>12</v>
      </c>
      <c r="N2" t="s">
        <v>53</v>
      </c>
      <c r="O2" t="s">
        <v>54</v>
      </c>
      <c r="P2" t="s">
        <v>55</v>
      </c>
      <c r="Q2" t="s">
        <v>56</v>
      </c>
      <c r="R2" t="s">
        <v>87</v>
      </c>
      <c r="S2" t="s">
        <v>57</v>
      </c>
    </row>
    <row r="3" spans="1:19" x14ac:dyDescent="0.2">
      <c r="A3" t="s">
        <v>76</v>
      </c>
      <c r="B3" t="s">
        <v>5</v>
      </c>
      <c r="C3" t="s">
        <v>27</v>
      </c>
      <c r="D3" t="s">
        <v>66</v>
      </c>
      <c r="E3" s="7">
        <v>21.663829727648253</v>
      </c>
      <c r="F3">
        <v>1</v>
      </c>
      <c r="G3" t="s">
        <v>58</v>
      </c>
      <c r="H3">
        <v>28.26877476720577</v>
      </c>
      <c r="I3" s="7">
        <v>49.932604494854019</v>
      </c>
      <c r="J3">
        <v>1</v>
      </c>
      <c r="K3">
        <v>1</v>
      </c>
      <c r="L3">
        <v>1</v>
      </c>
      <c r="M3">
        <v>10</v>
      </c>
      <c r="N3" s="7">
        <v>2132.4010800252045</v>
      </c>
      <c r="O3">
        <v>2.972</v>
      </c>
      <c r="P3">
        <v>34.664901950570609</v>
      </c>
      <c r="Q3">
        <v>608.16</v>
      </c>
      <c r="S3" s="7">
        <v>2775.2259819757751</v>
      </c>
    </row>
    <row r="4" spans="1:19" x14ac:dyDescent="0.2">
      <c r="A4" t="s">
        <v>59</v>
      </c>
      <c r="B4" t="s">
        <v>60</v>
      </c>
      <c r="C4" t="s">
        <v>15</v>
      </c>
      <c r="D4">
        <v>0</v>
      </c>
      <c r="E4" s="7">
        <v>28.74579360078415</v>
      </c>
      <c r="F4">
        <v>4</v>
      </c>
      <c r="G4" t="s">
        <v>60</v>
      </c>
      <c r="H4">
        <v>0</v>
      </c>
      <c r="I4" s="7">
        <v>28.74579360078415</v>
      </c>
      <c r="J4">
        <v>0</v>
      </c>
      <c r="K4">
        <v>0</v>
      </c>
      <c r="L4">
        <v>0</v>
      </c>
      <c r="M4">
        <v>0</v>
      </c>
      <c r="N4" s="7">
        <v>287.45793600784151</v>
      </c>
      <c r="O4">
        <v>0</v>
      </c>
      <c r="P4">
        <v>0</v>
      </c>
      <c r="Q4">
        <v>543.20000000000005</v>
      </c>
      <c r="S4" s="7">
        <v>830.6579360078415</v>
      </c>
    </row>
    <row r="5" spans="1:19" x14ac:dyDescent="0.2">
      <c r="A5" t="s">
        <v>61</v>
      </c>
      <c r="B5" t="s">
        <v>6</v>
      </c>
      <c r="C5" t="s">
        <v>28</v>
      </c>
      <c r="D5">
        <v>0</v>
      </c>
      <c r="E5" s="7">
        <v>58.367958412098297</v>
      </c>
      <c r="F5">
        <v>1</v>
      </c>
      <c r="G5" t="s">
        <v>58</v>
      </c>
      <c r="H5">
        <v>0</v>
      </c>
      <c r="I5" s="7">
        <v>58.367958412098297</v>
      </c>
      <c r="J5">
        <v>1</v>
      </c>
      <c r="K5">
        <v>1</v>
      </c>
      <c r="L5">
        <v>1</v>
      </c>
      <c r="M5">
        <v>10</v>
      </c>
      <c r="N5" s="7">
        <v>2164.4661389413986</v>
      </c>
      <c r="O5">
        <v>5.5709999999999997</v>
      </c>
      <c r="P5">
        <v>269.45789631379961</v>
      </c>
      <c r="Q5">
        <v>608.16</v>
      </c>
      <c r="S5" s="7">
        <v>3042.0840352551982</v>
      </c>
    </row>
    <row r="6" spans="1:19" x14ac:dyDescent="0.2">
      <c r="A6" t="s">
        <v>62</v>
      </c>
      <c r="B6" t="s">
        <v>60</v>
      </c>
      <c r="C6" t="s">
        <v>26</v>
      </c>
      <c r="D6">
        <v>0</v>
      </c>
      <c r="E6" s="7">
        <v>22.217827487222575</v>
      </c>
      <c r="F6">
        <v>4</v>
      </c>
      <c r="G6" t="s">
        <v>60</v>
      </c>
      <c r="H6">
        <v>0</v>
      </c>
      <c r="I6" s="7">
        <v>22.217827487222575</v>
      </c>
      <c r="J6">
        <v>0</v>
      </c>
      <c r="K6">
        <v>0</v>
      </c>
      <c r="L6">
        <v>0</v>
      </c>
      <c r="M6">
        <v>0</v>
      </c>
      <c r="N6" s="7">
        <v>222.17827487222576</v>
      </c>
      <c r="O6">
        <v>0</v>
      </c>
      <c r="P6">
        <v>0</v>
      </c>
      <c r="Q6">
        <v>543.20000000000005</v>
      </c>
      <c r="S6" s="7">
        <v>765.3782748722258</v>
      </c>
    </row>
    <row r="7" spans="1:19" x14ac:dyDescent="0.2">
      <c r="A7" t="s">
        <v>77</v>
      </c>
      <c r="B7" t="s">
        <v>6</v>
      </c>
      <c r="C7" t="s">
        <v>10</v>
      </c>
      <c r="D7" t="s">
        <v>67</v>
      </c>
      <c r="E7" s="7">
        <v>27.73405797101449</v>
      </c>
      <c r="F7">
        <v>1</v>
      </c>
      <c r="G7" t="s">
        <v>58</v>
      </c>
      <c r="H7">
        <v>30.190233144297419</v>
      </c>
      <c r="I7" s="7">
        <v>57.92429111531191</v>
      </c>
      <c r="J7">
        <v>1</v>
      </c>
      <c r="K7">
        <v>1</v>
      </c>
      <c r="L7">
        <v>1</v>
      </c>
      <c r="M7">
        <v>10</v>
      </c>
      <c r="N7" s="7">
        <v>2144.6120274102082</v>
      </c>
      <c r="O7">
        <v>2.5990000000000002</v>
      </c>
      <c r="P7">
        <v>46.090816666666662</v>
      </c>
      <c r="Q7">
        <v>608.16</v>
      </c>
      <c r="S7" s="7">
        <v>2798.8628440768748</v>
      </c>
    </row>
    <row r="8" spans="1:19" x14ac:dyDescent="0.2">
      <c r="A8" t="s">
        <v>78</v>
      </c>
      <c r="B8" t="s">
        <v>5</v>
      </c>
      <c r="C8" t="s">
        <v>16</v>
      </c>
      <c r="D8" t="s">
        <v>62</v>
      </c>
      <c r="E8" s="7">
        <v>12.592855842610097</v>
      </c>
      <c r="F8">
        <v>1</v>
      </c>
      <c r="G8" t="s">
        <v>58</v>
      </c>
      <c r="H8">
        <v>22.217827487222575</v>
      </c>
      <c r="I8" s="7">
        <v>34.810683329832671</v>
      </c>
      <c r="J8">
        <v>1</v>
      </c>
      <c r="K8">
        <v>1</v>
      </c>
      <c r="L8">
        <v>1</v>
      </c>
      <c r="M8">
        <v>10</v>
      </c>
      <c r="N8" s="7">
        <v>1324.8904898130645</v>
      </c>
      <c r="O8">
        <v>2.972</v>
      </c>
      <c r="P8">
        <v>7.7059675642372092</v>
      </c>
      <c r="Q8">
        <v>608.16</v>
      </c>
      <c r="S8" s="7">
        <v>1940.7564573773016</v>
      </c>
    </row>
    <row r="9" spans="1:19" x14ac:dyDescent="0.2">
      <c r="A9" t="s">
        <v>63</v>
      </c>
      <c r="B9" t="s">
        <v>60</v>
      </c>
      <c r="C9" t="s">
        <v>29</v>
      </c>
      <c r="D9">
        <v>0</v>
      </c>
      <c r="E9" s="7">
        <v>49.853211510186938</v>
      </c>
      <c r="F9">
        <v>4</v>
      </c>
      <c r="G9" t="s">
        <v>60</v>
      </c>
      <c r="H9">
        <v>0</v>
      </c>
      <c r="I9" s="7">
        <v>49.853211510186938</v>
      </c>
      <c r="J9">
        <v>0</v>
      </c>
      <c r="K9">
        <v>0</v>
      </c>
      <c r="L9">
        <v>0</v>
      </c>
      <c r="M9">
        <v>0</v>
      </c>
      <c r="N9" s="7">
        <v>498.53211510186941</v>
      </c>
      <c r="O9">
        <v>0</v>
      </c>
      <c r="P9">
        <v>0</v>
      </c>
      <c r="Q9">
        <v>543.20000000000005</v>
      </c>
      <c r="S9" s="7">
        <v>1041.7321151018696</v>
      </c>
    </row>
    <row r="10" spans="1:19" x14ac:dyDescent="0.2">
      <c r="A10" t="s">
        <v>79</v>
      </c>
      <c r="B10" t="s">
        <v>6</v>
      </c>
      <c r="C10" t="s">
        <v>11</v>
      </c>
      <c r="D10" t="s">
        <v>64</v>
      </c>
      <c r="E10" s="7">
        <v>21.092983966953724</v>
      </c>
      <c r="F10">
        <v>1</v>
      </c>
      <c r="G10" t="s">
        <v>58</v>
      </c>
      <c r="H10">
        <v>100.14914373731008</v>
      </c>
      <c r="I10" s="7">
        <v>121.24212770426381</v>
      </c>
      <c r="J10">
        <v>1</v>
      </c>
      <c r="K10">
        <v>1</v>
      </c>
      <c r="L10">
        <v>1</v>
      </c>
      <c r="M10">
        <v>10</v>
      </c>
      <c r="N10" s="7">
        <v>4978.0852147658052</v>
      </c>
      <c r="O10">
        <v>2.5990000000000002</v>
      </c>
      <c r="P10">
        <v>28.830665330112733</v>
      </c>
      <c r="Q10">
        <v>608.16</v>
      </c>
      <c r="S10" s="7">
        <v>5615.0758800959175</v>
      </c>
    </row>
    <row r="11" spans="1:19" x14ac:dyDescent="0.2">
      <c r="A11" t="s">
        <v>64</v>
      </c>
      <c r="B11" t="s">
        <v>60</v>
      </c>
      <c r="C11" t="s">
        <v>30</v>
      </c>
      <c r="D11">
        <v>0</v>
      </c>
      <c r="E11" s="7">
        <v>100.14914373731008</v>
      </c>
      <c r="F11">
        <v>4</v>
      </c>
      <c r="G11" t="s">
        <v>60</v>
      </c>
      <c r="H11">
        <v>0</v>
      </c>
      <c r="I11" s="7">
        <v>100.14914373731008</v>
      </c>
      <c r="J11">
        <v>0</v>
      </c>
      <c r="K11">
        <v>0</v>
      </c>
      <c r="L11">
        <v>0</v>
      </c>
      <c r="M11">
        <v>0</v>
      </c>
      <c r="N11" s="7">
        <v>1001.4914373731008</v>
      </c>
      <c r="O11">
        <v>0</v>
      </c>
      <c r="P11">
        <v>0</v>
      </c>
      <c r="Q11">
        <v>543.20000000000005</v>
      </c>
      <c r="S11" s="7">
        <v>1544.6914373731008</v>
      </c>
    </row>
    <row r="12" spans="1:19" x14ac:dyDescent="0.2">
      <c r="A12" t="s">
        <v>108</v>
      </c>
      <c r="B12" t="s">
        <v>60</v>
      </c>
      <c r="C12" t="s">
        <v>109</v>
      </c>
      <c r="D12">
        <v>0</v>
      </c>
      <c r="E12" s="7">
        <v>27.8</v>
      </c>
      <c r="F12">
        <v>4</v>
      </c>
      <c r="G12" t="s">
        <v>60</v>
      </c>
      <c r="H12">
        <v>0</v>
      </c>
      <c r="I12" s="7">
        <v>27.8</v>
      </c>
      <c r="J12">
        <v>0</v>
      </c>
      <c r="K12">
        <v>0</v>
      </c>
      <c r="L12">
        <v>0</v>
      </c>
      <c r="M12">
        <v>0</v>
      </c>
      <c r="N12" s="7">
        <v>278</v>
      </c>
      <c r="O12">
        <v>0</v>
      </c>
      <c r="P12">
        <v>0</v>
      </c>
      <c r="Q12">
        <v>543.20000000000005</v>
      </c>
      <c r="S12" s="7">
        <v>821.2</v>
      </c>
    </row>
    <row r="13" spans="1:19" x14ac:dyDescent="0.2">
      <c r="A13" t="s">
        <v>80</v>
      </c>
      <c r="B13" t="s">
        <v>4</v>
      </c>
      <c r="C13" t="s">
        <v>17</v>
      </c>
      <c r="D13" t="s">
        <v>59</v>
      </c>
      <c r="E13" s="7">
        <v>14.167968914093679</v>
      </c>
      <c r="F13">
        <v>1</v>
      </c>
      <c r="G13" t="s">
        <v>58</v>
      </c>
      <c r="H13">
        <v>28.74579360078415</v>
      </c>
      <c r="I13" s="7">
        <v>42.913762514877831</v>
      </c>
      <c r="J13">
        <v>1</v>
      </c>
      <c r="K13">
        <v>1</v>
      </c>
      <c r="L13">
        <v>1</v>
      </c>
      <c r="M13">
        <v>10</v>
      </c>
      <c r="N13" s="7">
        <v>2155.1931694742007</v>
      </c>
      <c r="O13">
        <v>3.714</v>
      </c>
      <c r="P13">
        <v>15.479836546943924</v>
      </c>
      <c r="Q13">
        <v>608.16</v>
      </c>
      <c r="S13" s="7">
        <v>2778.8330060211447</v>
      </c>
    </row>
    <row r="14" spans="1:19" x14ac:dyDescent="0.2">
      <c r="A14" t="s">
        <v>81</v>
      </c>
      <c r="B14" t="s">
        <v>4</v>
      </c>
      <c r="C14" t="s">
        <v>31</v>
      </c>
      <c r="D14" t="s">
        <v>63</v>
      </c>
      <c r="E14" s="7">
        <v>16.567559336273892</v>
      </c>
      <c r="F14">
        <v>1</v>
      </c>
      <c r="G14" t="s">
        <v>58</v>
      </c>
      <c r="H14">
        <v>49.853211510186938</v>
      </c>
      <c r="I14" s="7">
        <v>66.420770846460826</v>
      </c>
      <c r="J14">
        <v>1</v>
      </c>
      <c r="K14">
        <v>1</v>
      </c>
      <c r="L14">
        <v>1</v>
      </c>
      <c r="M14">
        <v>10</v>
      </c>
      <c r="N14" s="7">
        <v>3694.432075026255</v>
      </c>
      <c r="O14">
        <v>3.714</v>
      </c>
      <c r="P14">
        <v>24.391915374921233</v>
      </c>
      <c r="Q14">
        <v>608.16</v>
      </c>
      <c r="S14" s="7">
        <v>4326.983990401176</v>
      </c>
    </row>
    <row r="15" spans="1:19" x14ac:dyDescent="0.2">
      <c r="A15" t="s">
        <v>69</v>
      </c>
      <c r="B15" t="s">
        <v>5</v>
      </c>
      <c r="C15" t="s">
        <v>8</v>
      </c>
      <c r="D15">
        <v>0</v>
      </c>
      <c r="E15" s="7">
        <v>79.28</v>
      </c>
      <c r="F15">
        <v>3</v>
      </c>
      <c r="G15" t="s">
        <v>22</v>
      </c>
      <c r="H15">
        <v>0</v>
      </c>
      <c r="I15" s="7">
        <v>79.28</v>
      </c>
      <c r="J15">
        <v>0</v>
      </c>
      <c r="K15">
        <v>0</v>
      </c>
      <c r="L15">
        <v>0</v>
      </c>
      <c r="M15">
        <v>12</v>
      </c>
      <c r="N15" s="7">
        <v>3592.752</v>
      </c>
      <c r="O15">
        <v>7.4279999999999999</v>
      </c>
      <c r="P15">
        <v>0</v>
      </c>
      <c r="Q15">
        <v>471.77</v>
      </c>
      <c r="S15" s="7">
        <v>4064.5219999999999</v>
      </c>
    </row>
    <row r="16" spans="1:19" x14ac:dyDescent="0.2">
      <c r="A16" t="s">
        <v>110</v>
      </c>
      <c r="B16" t="s">
        <v>5</v>
      </c>
      <c r="C16" t="s">
        <v>111</v>
      </c>
      <c r="D16">
        <v>0</v>
      </c>
      <c r="E16" s="7">
        <v>52</v>
      </c>
      <c r="F16">
        <v>3</v>
      </c>
      <c r="G16" t="s">
        <v>22</v>
      </c>
      <c r="H16">
        <v>0</v>
      </c>
      <c r="I16" s="7">
        <v>52</v>
      </c>
      <c r="J16">
        <v>1</v>
      </c>
      <c r="K16">
        <v>1</v>
      </c>
      <c r="L16">
        <v>1</v>
      </c>
      <c r="M16">
        <v>12</v>
      </c>
      <c r="N16" s="7">
        <v>2136</v>
      </c>
      <c r="O16">
        <v>7.4279999999999999</v>
      </c>
      <c r="P16">
        <v>297.12</v>
      </c>
      <c r="Q16">
        <v>471.77</v>
      </c>
      <c r="S16" s="7">
        <v>2904.89</v>
      </c>
    </row>
    <row r="17" spans="1:19" x14ac:dyDescent="0.2">
      <c r="A17" t="s">
        <v>82</v>
      </c>
      <c r="B17" t="s">
        <v>5</v>
      </c>
      <c r="C17" t="s">
        <v>18</v>
      </c>
      <c r="D17">
        <v>2</v>
      </c>
      <c r="E17" s="7">
        <f>48+E12</f>
        <v>75.8</v>
      </c>
      <c r="F17">
        <v>1</v>
      </c>
      <c r="G17" t="s">
        <v>58</v>
      </c>
      <c r="H17">
        <v>0</v>
      </c>
      <c r="I17" s="7">
        <v>48</v>
      </c>
      <c r="J17">
        <v>1</v>
      </c>
      <c r="K17">
        <v>1</v>
      </c>
      <c r="L17">
        <v>1</v>
      </c>
      <c r="M17">
        <v>10</v>
      </c>
      <c r="N17" s="7">
        <v>2029.2</v>
      </c>
      <c r="O17">
        <v>7.4279999999999999</v>
      </c>
      <c r="P17">
        <v>282.26400000000001</v>
      </c>
      <c r="Q17">
        <v>608.16</v>
      </c>
      <c r="S17" s="7">
        <f>2919.624+2000</f>
        <v>4919.6239999999998</v>
      </c>
    </row>
    <row r="18" spans="1:19" x14ac:dyDescent="0.2">
      <c r="A18" t="s">
        <v>83</v>
      </c>
      <c r="B18" t="s">
        <v>6</v>
      </c>
      <c r="C18" t="s">
        <v>32</v>
      </c>
      <c r="D18" t="s">
        <v>68</v>
      </c>
      <c r="E18" s="7">
        <v>18.929416789189947</v>
      </c>
      <c r="F18">
        <v>1</v>
      </c>
      <c r="G18" t="s">
        <v>58</v>
      </c>
      <c r="H18">
        <v>81.740978085836304</v>
      </c>
      <c r="I18" s="7">
        <v>100.67039487502625</v>
      </c>
      <c r="J18">
        <v>1</v>
      </c>
      <c r="K18">
        <v>1</v>
      </c>
      <c r="L18">
        <v>1</v>
      </c>
      <c r="M18">
        <v>10</v>
      </c>
      <c r="N18" s="7">
        <v>4057.5001706574244</v>
      </c>
      <c r="O18">
        <v>2.5990000000000002</v>
      </c>
      <c r="P18">
        <v>23.207554235104674</v>
      </c>
      <c r="Q18">
        <v>608.16</v>
      </c>
      <c r="S18" s="7">
        <v>4688.8677248925287</v>
      </c>
    </row>
    <row r="19" spans="1:19" x14ac:dyDescent="0.2">
      <c r="A19" t="s">
        <v>84</v>
      </c>
      <c r="B19" t="s">
        <v>6</v>
      </c>
      <c r="C19" t="s">
        <v>9</v>
      </c>
      <c r="D19" t="s">
        <v>65</v>
      </c>
      <c r="E19" s="7">
        <v>34.109795561156616</v>
      </c>
      <c r="F19">
        <v>1</v>
      </c>
      <c r="G19" t="s">
        <v>58</v>
      </c>
      <c r="H19">
        <v>0</v>
      </c>
      <c r="I19" s="7">
        <v>34.109795561156616</v>
      </c>
      <c r="J19">
        <v>1</v>
      </c>
      <c r="K19">
        <v>1</v>
      </c>
      <c r="L19">
        <v>1</v>
      </c>
      <c r="M19">
        <v>10</v>
      </c>
      <c r="N19" s="7">
        <v>1078.9133513617585</v>
      </c>
      <c r="O19">
        <v>3.7360000000000002</v>
      </c>
      <c r="P19">
        <v>90.074196216481127</v>
      </c>
      <c r="Q19">
        <v>608.16</v>
      </c>
      <c r="S19" s="7">
        <v>1777.1475475782395</v>
      </c>
    </row>
    <row r="20" spans="1:19" x14ac:dyDescent="0.2">
      <c r="A20" t="s">
        <v>112</v>
      </c>
      <c r="B20" t="s">
        <v>4</v>
      </c>
      <c r="C20" t="s">
        <v>113</v>
      </c>
      <c r="D20">
        <v>0</v>
      </c>
      <c r="E20" s="7">
        <v>32.299999999999997</v>
      </c>
      <c r="F20">
        <v>2</v>
      </c>
      <c r="G20" t="s">
        <v>72</v>
      </c>
      <c r="H20">
        <v>0</v>
      </c>
      <c r="I20" s="7">
        <v>32.299999999999997</v>
      </c>
      <c r="J20">
        <v>0</v>
      </c>
      <c r="K20">
        <v>0</v>
      </c>
      <c r="L20">
        <v>0</v>
      </c>
      <c r="M20">
        <v>12</v>
      </c>
      <c r="N20" s="7">
        <v>1329.2439999999999</v>
      </c>
      <c r="O20">
        <v>7.4279999999999999</v>
      </c>
      <c r="P20">
        <v>0</v>
      </c>
      <c r="Q20">
        <v>739.23</v>
      </c>
      <c r="S20" s="7">
        <v>2068.4740000000002</v>
      </c>
    </row>
    <row r="21" spans="1:19" x14ac:dyDescent="0.2">
      <c r="A21" t="s">
        <v>90</v>
      </c>
      <c r="B21" t="s">
        <v>5</v>
      </c>
      <c r="C21" t="s">
        <v>91</v>
      </c>
      <c r="D21">
        <v>0</v>
      </c>
      <c r="E21" s="7">
        <v>43</v>
      </c>
      <c r="F21">
        <v>2</v>
      </c>
      <c r="G21" t="s">
        <v>72</v>
      </c>
      <c r="H21">
        <v>0</v>
      </c>
      <c r="I21" s="7">
        <v>43</v>
      </c>
      <c r="J21">
        <v>0</v>
      </c>
      <c r="K21">
        <v>0</v>
      </c>
      <c r="L21">
        <v>0</v>
      </c>
      <c r="M21">
        <v>12</v>
      </c>
      <c r="N21" s="7">
        <v>1655.3999999999999</v>
      </c>
      <c r="O21">
        <v>7.4279999999999999</v>
      </c>
      <c r="P21">
        <v>0</v>
      </c>
      <c r="Q21">
        <v>739.23</v>
      </c>
      <c r="S21" s="7">
        <v>2394.63</v>
      </c>
    </row>
    <row r="22" spans="1:19" x14ac:dyDescent="0.2">
      <c r="A22" t="s">
        <v>92</v>
      </c>
      <c r="B22" t="s">
        <v>5</v>
      </c>
      <c r="C22" t="s">
        <v>93</v>
      </c>
      <c r="D22">
        <v>0</v>
      </c>
      <c r="E22" s="7">
        <v>34</v>
      </c>
      <c r="F22">
        <v>2</v>
      </c>
      <c r="G22" t="s">
        <v>72</v>
      </c>
      <c r="H22">
        <v>0</v>
      </c>
      <c r="I22" s="7">
        <v>34</v>
      </c>
      <c r="J22">
        <v>0</v>
      </c>
      <c r="K22">
        <v>0</v>
      </c>
      <c r="L22">
        <v>0</v>
      </c>
      <c r="M22">
        <v>12</v>
      </c>
      <c r="N22" s="7">
        <v>1174.8</v>
      </c>
      <c r="O22">
        <v>5.5709999999999997</v>
      </c>
      <c r="P22">
        <v>0</v>
      </c>
      <c r="Q22">
        <v>739.23</v>
      </c>
      <c r="S22" s="7">
        <v>1914.03</v>
      </c>
    </row>
    <row r="23" spans="1:19" x14ac:dyDescent="0.2">
      <c r="A23" t="s">
        <v>88</v>
      </c>
      <c r="B23" t="s">
        <v>4</v>
      </c>
      <c r="C23" t="s">
        <v>89</v>
      </c>
      <c r="D23">
        <v>0</v>
      </c>
      <c r="E23" s="7">
        <v>67</v>
      </c>
      <c r="F23">
        <v>2</v>
      </c>
      <c r="G23" t="s">
        <v>72</v>
      </c>
      <c r="H23">
        <v>0</v>
      </c>
      <c r="I23" s="7">
        <v>67</v>
      </c>
      <c r="J23">
        <v>0</v>
      </c>
      <c r="K23">
        <v>0</v>
      </c>
      <c r="L23">
        <v>0</v>
      </c>
      <c r="M23">
        <v>12</v>
      </c>
      <c r="N23" s="7">
        <v>3601.4</v>
      </c>
      <c r="O23">
        <v>13.099</v>
      </c>
      <c r="P23">
        <v>0</v>
      </c>
      <c r="Q23">
        <v>739.23</v>
      </c>
      <c r="S23" s="7">
        <v>4340.63</v>
      </c>
    </row>
    <row r="24" spans="1:19" x14ac:dyDescent="0.2">
      <c r="A24" t="s">
        <v>70</v>
      </c>
      <c r="B24" t="s">
        <v>5</v>
      </c>
      <c r="C24" t="s">
        <v>33</v>
      </c>
      <c r="D24">
        <v>0</v>
      </c>
      <c r="E24" s="7">
        <v>43.27</v>
      </c>
      <c r="F24">
        <v>2</v>
      </c>
      <c r="G24" t="s">
        <v>72</v>
      </c>
      <c r="H24">
        <v>0</v>
      </c>
      <c r="I24" s="7">
        <v>43.27</v>
      </c>
      <c r="J24">
        <v>0</v>
      </c>
      <c r="K24">
        <v>0</v>
      </c>
      <c r="L24">
        <v>0</v>
      </c>
      <c r="M24">
        <v>12</v>
      </c>
      <c r="N24" s="7">
        <v>1669.8180000000002</v>
      </c>
      <c r="O24">
        <v>7.4279999999999999</v>
      </c>
      <c r="P24">
        <v>0</v>
      </c>
      <c r="Q24">
        <v>739.23</v>
      </c>
      <c r="S24" s="7">
        <v>2409.0480000000002</v>
      </c>
    </row>
    <row r="25" spans="1:19" x14ac:dyDescent="0.2">
      <c r="A25" t="s">
        <v>71</v>
      </c>
      <c r="B25" t="s">
        <v>4</v>
      </c>
      <c r="C25" t="s">
        <v>24</v>
      </c>
      <c r="D25">
        <v>0</v>
      </c>
      <c r="E25" s="7">
        <v>55.88</v>
      </c>
      <c r="F25">
        <v>2</v>
      </c>
      <c r="G25" t="s">
        <v>72</v>
      </c>
      <c r="H25">
        <v>0</v>
      </c>
      <c r="I25" s="7">
        <v>55.88</v>
      </c>
      <c r="J25">
        <v>0</v>
      </c>
      <c r="K25">
        <v>0</v>
      </c>
      <c r="L25">
        <v>0</v>
      </c>
      <c r="M25">
        <v>12</v>
      </c>
      <c r="N25" s="7">
        <v>2873.2624000000005</v>
      </c>
      <c r="O25">
        <v>13.099</v>
      </c>
      <c r="P25">
        <v>0</v>
      </c>
      <c r="Q25">
        <v>739.23</v>
      </c>
      <c r="S25" s="7">
        <v>3612.4924000000005</v>
      </c>
    </row>
    <row r="26" spans="1:19" x14ac:dyDescent="0.2">
      <c r="A26" t="s">
        <v>73</v>
      </c>
      <c r="B26" t="s">
        <v>4</v>
      </c>
      <c r="C26" t="s">
        <v>86</v>
      </c>
      <c r="D26">
        <v>0</v>
      </c>
      <c r="E26" s="7">
        <v>39.090000000000003</v>
      </c>
      <c r="F26">
        <v>2</v>
      </c>
      <c r="G26" t="s">
        <v>72</v>
      </c>
      <c r="H26">
        <v>0</v>
      </c>
      <c r="I26" s="7">
        <v>39.090000000000003</v>
      </c>
      <c r="J26">
        <v>0</v>
      </c>
      <c r="K26">
        <v>0</v>
      </c>
      <c r="L26">
        <v>0</v>
      </c>
      <c r="M26">
        <v>12</v>
      </c>
      <c r="N26" s="7">
        <v>1773.8532000000002</v>
      </c>
      <c r="O26">
        <v>13.099</v>
      </c>
      <c r="P26">
        <v>0</v>
      </c>
      <c r="Q26">
        <v>739.23</v>
      </c>
      <c r="S26" s="7">
        <v>2513.0832</v>
      </c>
    </row>
    <row r="27" spans="1:19" x14ac:dyDescent="0.2">
      <c r="A27" t="s">
        <v>114</v>
      </c>
      <c r="B27" t="s">
        <v>114</v>
      </c>
      <c r="C27" t="s">
        <v>114</v>
      </c>
      <c r="D27" t="s">
        <v>114</v>
      </c>
      <c r="E27" s="7" t="s">
        <v>114</v>
      </c>
      <c r="F27" t="s">
        <v>114</v>
      </c>
      <c r="G27" t="s">
        <v>114</v>
      </c>
      <c r="H27" t="s">
        <v>114</v>
      </c>
      <c r="I27" s="7" t="s">
        <v>114</v>
      </c>
      <c r="J27">
        <v>0</v>
      </c>
      <c r="K27">
        <v>0</v>
      </c>
      <c r="L27">
        <v>0</v>
      </c>
      <c r="M27" t="s">
        <v>114</v>
      </c>
      <c r="N27" s="7">
        <v>0</v>
      </c>
      <c r="O27">
        <v>0</v>
      </c>
      <c r="P27">
        <v>0</v>
      </c>
      <c r="Q27" t="s">
        <v>114</v>
      </c>
      <c r="S27" s="7" t="s">
        <v>114</v>
      </c>
    </row>
    <row r="28" spans="1:19" x14ac:dyDescent="0.2">
      <c r="A28" t="s">
        <v>66</v>
      </c>
      <c r="B28" t="s">
        <v>6</v>
      </c>
      <c r="C28" t="s">
        <v>19</v>
      </c>
      <c r="D28">
        <v>0</v>
      </c>
      <c r="E28" s="7">
        <v>28.26877476720577</v>
      </c>
      <c r="F28">
        <v>1</v>
      </c>
      <c r="G28" t="s">
        <v>58</v>
      </c>
      <c r="H28">
        <v>0</v>
      </c>
      <c r="I28" s="7">
        <v>28.26877476720577</v>
      </c>
      <c r="J28">
        <v>1</v>
      </c>
      <c r="K28">
        <v>1</v>
      </c>
      <c r="L28">
        <v>1</v>
      </c>
      <c r="M28">
        <v>10</v>
      </c>
      <c r="N28" s="7">
        <v>817.52767083245817</v>
      </c>
      <c r="O28">
        <v>2.5990000000000002</v>
      </c>
      <c r="P28">
        <v>47.480545619967799</v>
      </c>
      <c r="Q28">
        <v>608.16</v>
      </c>
      <c r="S28" s="7">
        <v>1473.1682164524259</v>
      </c>
    </row>
    <row r="29" spans="1:19" x14ac:dyDescent="0.2">
      <c r="A29" t="s">
        <v>74</v>
      </c>
      <c r="B29" t="s">
        <v>4</v>
      </c>
      <c r="C29" t="s">
        <v>34</v>
      </c>
      <c r="D29">
        <v>0</v>
      </c>
      <c r="E29" s="7">
        <v>44</v>
      </c>
      <c r="F29">
        <v>2</v>
      </c>
      <c r="G29" t="s">
        <v>72</v>
      </c>
      <c r="H29">
        <v>0</v>
      </c>
      <c r="I29" s="7">
        <v>44</v>
      </c>
      <c r="J29">
        <v>0</v>
      </c>
      <c r="K29">
        <v>0</v>
      </c>
      <c r="L29">
        <v>0</v>
      </c>
      <c r="M29">
        <v>12</v>
      </c>
      <c r="N29" s="7">
        <v>2095.36</v>
      </c>
      <c r="O29">
        <v>13.099</v>
      </c>
      <c r="P29">
        <v>0</v>
      </c>
      <c r="Q29">
        <v>739.23</v>
      </c>
      <c r="S29" s="7">
        <v>2834.59</v>
      </c>
    </row>
    <row r="30" spans="1:19" x14ac:dyDescent="0.2">
      <c r="A30" t="e">
        <v>#REF!</v>
      </c>
      <c r="B30" t="s">
        <v>114</v>
      </c>
      <c r="C30" t="s">
        <v>114</v>
      </c>
      <c r="D30" t="s">
        <v>114</v>
      </c>
      <c r="E30" s="7" t="s">
        <v>114</v>
      </c>
      <c r="F30" t="s">
        <v>114</v>
      </c>
      <c r="G30" t="s">
        <v>114</v>
      </c>
      <c r="H30" t="s">
        <v>114</v>
      </c>
      <c r="I30" s="7" t="s">
        <v>114</v>
      </c>
      <c r="J30">
        <v>0</v>
      </c>
      <c r="K30">
        <v>0</v>
      </c>
      <c r="L30">
        <v>0</v>
      </c>
      <c r="M30" t="s">
        <v>114</v>
      </c>
      <c r="N30" s="7">
        <v>0</v>
      </c>
      <c r="O30">
        <v>0</v>
      </c>
      <c r="P30">
        <v>0</v>
      </c>
      <c r="Q30" t="s">
        <v>114</v>
      </c>
      <c r="S30" s="7" t="s">
        <v>114</v>
      </c>
    </row>
    <row r="31" spans="1:19" x14ac:dyDescent="0.2">
      <c r="A31" t="s">
        <v>75</v>
      </c>
      <c r="B31" t="s">
        <v>4</v>
      </c>
      <c r="C31" t="s">
        <v>35</v>
      </c>
      <c r="D31">
        <v>0</v>
      </c>
      <c r="E31" s="7">
        <v>64</v>
      </c>
      <c r="F31">
        <v>2</v>
      </c>
      <c r="G31" t="s">
        <v>72</v>
      </c>
      <c r="H31">
        <v>0</v>
      </c>
      <c r="I31" s="7">
        <v>64</v>
      </c>
      <c r="J31">
        <v>0</v>
      </c>
      <c r="K31">
        <v>0</v>
      </c>
      <c r="L31">
        <v>0</v>
      </c>
      <c r="M31">
        <v>12</v>
      </c>
      <c r="N31" s="7">
        <v>3404.96</v>
      </c>
      <c r="O31">
        <v>13.099</v>
      </c>
      <c r="P31">
        <v>0</v>
      </c>
      <c r="Q31">
        <v>739.23</v>
      </c>
      <c r="S31" s="7">
        <v>4144.1900000000005</v>
      </c>
    </row>
    <row r="32" spans="1:19" x14ac:dyDescent="0.2">
      <c r="A32" t="s">
        <v>67</v>
      </c>
      <c r="B32" t="s">
        <v>60</v>
      </c>
      <c r="C32" t="s">
        <v>23</v>
      </c>
      <c r="D32">
        <v>0</v>
      </c>
      <c r="E32" s="7">
        <v>30.190233144297419</v>
      </c>
      <c r="F32">
        <v>4</v>
      </c>
      <c r="G32" t="s">
        <v>60</v>
      </c>
      <c r="H32">
        <v>0</v>
      </c>
      <c r="I32" s="7">
        <v>30.190233144297419</v>
      </c>
      <c r="J32">
        <v>0</v>
      </c>
      <c r="K32">
        <v>0</v>
      </c>
      <c r="L32">
        <v>0</v>
      </c>
      <c r="M32">
        <v>0</v>
      </c>
      <c r="N32" s="7">
        <v>301.90233144297417</v>
      </c>
      <c r="O32">
        <v>0</v>
      </c>
      <c r="P32">
        <v>0</v>
      </c>
      <c r="Q32">
        <v>543.20000000000005</v>
      </c>
      <c r="S32" s="7">
        <v>845.10233144297422</v>
      </c>
    </row>
    <row r="33" spans="1:19" x14ac:dyDescent="0.2">
      <c r="A33" t="s">
        <v>68</v>
      </c>
      <c r="B33" t="s">
        <v>60</v>
      </c>
      <c r="C33" t="s">
        <v>36</v>
      </c>
      <c r="D33">
        <v>0</v>
      </c>
      <c r="E33" s="7">
        <v>81.740978085836304</v>
      </c>
      <c r="F33">
        <v>4</v>
      </c>
      <c r="G33" t="s">
        <v>60</v>
      </c>
      <c r="H33">
        <v>0</v>
      </c>
      <c r="I33" s="7">
        <v>81.740978085836304</v>
      </c>
      <c r="J33">
        <v>0</v>
      </c>
      <c r="K33">
        <v>0</v>
      </c>
      <c r="L33">
        <v>0</v>
      </c>
      <c r="M33">
        <v>0</v>
      </c>
      <c r="N33" s="7">
        <v>817.40978085836309</v>
      </c>
      <c r="O33">
        <v>0</v>
      </c>
      <c r="P33">
        <v>0</v>
      </c>
      <c r="Q33">
        <v>543.20000000000005</v>
      </c>
      <c r="S33" s="7">
        <v>1360.6097808583631</v>
      </c>
    </row>
  </sheetData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7" sqref="G27"/>
    </sheetView>
  </sheetViews>
  <sheetFormatPr baseColWidth="10" defaultRowHeight="12.75" x14ac:dyDescent="0.2"/>
  <cols>
    <col min="1" max="4" width="11.42578125" style="6"/>
    <col min="5" max="5" width="13.42578125" style="6" bestFit="1" customWidth="1"/>
    <col min="6" max="16384" width="11.42578125" style="6"/>
  </cols>
  <sheetData>
    <row r="1" spans="1:5" x14ac:dyDescent="0.2">
      <c r="A1" s="9"/>
      <c r="B1" s="10"/>
      <c r="C1" s="10"/>
      <c r="D1" s="9"/>
      <c r="E1" s="9"/>
    </row>
    <row r="2" spans="1:5" x14ac:dyDescent="0.2">
      <c r="A2" s="9"/>
      <c r="B2" s="9"/>
      <c r="C2" s="9"/>
      <c r="D2" s="9"/>
      <c r="E2" s="9"/>
    </row>
    <row r="3" spans="1:5" x14ac:dyDescent="0.2">
      <c r="A3" s="9"/>
      <c r="B3" s="10"/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9"/>
      <c r="B5" s="20" t="s">
        <v>104</v>
      </c>
      <c r="C5" s="20" t="s">
        <v>51</v>
      </c>
      <c r="D5" s="20" t="s">
        <v>105</v>
      </c>
      <c r="E5" s="9"/>
    </row>
    <row r="6" spans="1:5" x14ac:dyDescent="0.2">
      <c r="A6" s="9"/>
      <c r="B6" s="20"/>
      <c r="C6" s="20"/>
      <c r="D6" s="20"/>
      <c r="E6" s="20" t="s">
        <v>107</v>
      </c>
    </row>
    <row r="7" spans="1:5" x14ac:dyDescent="0.2">
      <c r="A7" s="9"/>
      <c r="B7" s="9"/>
      <c r="C7" s="9"/>
      <c r="D7" s="9"/>
      <c r="E7" s="20"/>
    </row>
    <row r="8" spans="1:5" ht="12.75" customHeight="1" x14ac:dyDescent="0.2">
      <c r="A8" s="10" t="s">
        <v>76</v>
      </c>
      <c r="B8" s="10" t="s">
        <v>27</v>
      </c>
      <c r="C8" s="10" t="s">
        <v>58</v>
      </c>
      <c r="D8" s="10" t="s">
        <v>5</v>
      </c>
      <c r="E8" s="13">
        <v>26.776366309598824</v>
      </c>
    </row>
    <row r="9" spans="1:5" ht="12.75" customHeight="1" x14ac:dyDescent="0.2">
      <c r="A9" s="10" t="s">
        <v>59</v>
      </c>
      <c r="B9" s="10" t="s">
        <v>15</v>
      </c>
      <c r="C9" s="10" t="s">
        <v>60</v>
      </c>
      <c r="D9" s="10" t="s">
        <v>60</v>
      </c>
      <c r="E9" s="13">
        <v>27.339584120982988</v>
      </c>
    </row>
    <row r="10" spans="1:5" ht="12.75" customHeight="1" x14ac:dyDescent="0.2">
      <c r="A10" s="10" t="s">
        <v>61</v>
      </c>
      <c r="B10" s="10" t="s">
        <v>28</v>
      </c>
      <c r="C10" s="10" t="s">
        <v>58</v>
      </c>
      <c r="D10" s="10" t="s">
        <v>6</v>
      </c>
      <c r="E10" s="13">
        <v>62.205419029615626</v>
      </c>
    </row>
    <row r="11" spans="1:5" ht="12.75" customHeight="1" x14ac:dyDescent="0.2">
      <c r="A11" s="10" t="s">
        <v>62</v>
      </c>
      <c r="B11" s="10" t="s">
        <v>26</v>
      </c>
      <c r="C11" s="10" t="s">
        <v>60</v>
      </c>
      <c r="D11" s="10" t="s">
        <v>60</v>
      </c>
      <c r="E11" s="13">
        <v>25.405552755023454</v>
      </c>
    </row>
    <row r="12" spans="1:5" ht="12.75" customHeight="1" x14ac:dyDescent="0.2">
      <c r="A12" s="10" t="s">
        <v>77</v>
      </c>
      <c r="B12" s="10" t="s">
        <v>10</v>
      </c>
      <c r="C12" s="10" t="s">
        <v>58</v>
      </c>
      <c r="D12" s="10" t="s">
        <v>6</v>
      </c>
      <c r="E12" s="13">
        <v>13.734668487012533</v>
      </c>
    </row>
    <row r="13" spans="1:5" ht="12.75" customHeight="1" x14ac:dyDescent="0.2">
      <c r="A13" s="10" t="s">
        <v>78</v>
      </c>
      <c r="B13" s="10" t="s">
        <v>16</v>
      </c>
      <c r="C13" s="10" t="s">
        <v>58</v>
      </c>
      <c r="D13" s="10" t="s">
        <v>5</v>
      </c>
      <c r="E13" s="13">
        <v>4.3625498844780513</v>
      </c>
    </row>
    <row r="14" spans="1:5" ht="12.75" customHeight="1" x14ac:dyDescent="0.2">
      <c r="A14" s="10" t="s">
        <v>63</v>
      </c>
      <c r="B14" s="10" t="s">
        <v>29</v>
      </c>
      <c r="C14" s="10" t="s">
        <v>60</v>
      </c>
      <c r="D14" s="10" t="s">
        <v>60</v>
      </c>
      <c r="E14" s="13">
        <v>50.035270601414268</v>
      </c>
    </row>
    <row r="15" spans="1:5" ht="12.75" customHeight="1" x14ac:dyDescent="0.2">
      <c r="A15" s="10" t="s">
        <v>79</v>
      </c>
      <c r="B15" s="10" t="s">
        <v>11</v>
      </c>
      <c r="C15" s="10" t="s">
        <v>58</v>
      </c>
      <c r="D15" s="10" t="s">
        <v>6</v>
      </c>
      <c r="E15" s="13">
        <v>17.209157739970593</v>
      </c>
    </row>
    <row r="16" spans="1:5" ht="12.75" customHeight="1" x14ac:dyDescent="0.2">
      <c r="A16" s="10" t="s">
        <v>64</v>
      </c>
      <c r="B16" s="10" t="s">
        <v>30</v>
      </c>
      <c r="C16" s="10" t="s">
        <v>60</v>
      </c>
      <c r="D16" s="10" t="s">
        <v>60</v>
      </c>
      <c r="E16" s="13">
        <v>104.37773997059442</v>
      </c>
    </row>
    <row r="17" spans="1:5" ht="12.75" customHeight="1" x14ac:dyDescent="0.2">
      <c r="A17" s="10" t="s">
        <v>80</v>
      </c>
      <c r="B17" s="10" t="s">
        <v>17</v>
      </c>
      <c r="C17" s="10" t="s">
        <v>58</v>
      </c>
      <c r="D17" s="10" t="s">
        <v>4</v>
      </c>
      <c r="E17" s="13">
        <v>13.352384653084085</v>
      </c>
    </row>
    <row r="18" spans="1:5" ht="12.75" customHeight="1" x14ac:dyDescent="0.2">
      <c r="A18" s="10" t="s">
        <v>81</v>
      </c>
      <c r="B18" s="10" t="s">
        <v>31</v>
      </c>
      <c r="C18" s="10" t="s">
        <v>58</v>
      </c>
      <c r="D18" s="10" t="s">
        <v>4</v>
      </c>
      <c r="E18" s="13">
        <v>14.78</v>
      </c>
    </row>
    <row r="19" spans="1:5" ht="12.75" customHeight="1" x14ac:dyDescent="0.2">
      <c r="A19" s="10" t="s">
        <v>69</v>
      </c>
      <c r="B19" s="10" t="s">
        <v>8</v>
      </c>
      <c r="C19" s="10" t="s">
        <v>22</v>
      </c>
      <c r="D19" s="10" t="s">
        <v>5</v>
      </c>
      <c r="E19" s="13">
        <v>97</v>
      </c>
    </row>
    <row r="20" spans="1:5" ht="12.75" customHeight="1" x14ac:dyDescent="0.2">
      <c r="A20" s="10" t="s">
        <v>110</v>
      </c>
      <c r="B20" s="10" t="s">
        <v>111</v>
      </c>
      <c r="C20" s="10" t="s">
        <v>22</v>
      </c>
      <c r="D20" s="10" t="s">
        <v>5</v>
      </c>
      <c r="E20" s="13">
        <v>88</v>
      </c>
    </row>
    <row r="21" spans="1:5" ht="12.75" customHeight="1" x14ac:dyDescent="0.2">
      <c r="A21" s="10" t="s">
        <v>82</v>
      </c>
      <c r="B21" s="10" t="s">
        <v>18</v>
      </c>
      <c r="C21" s="10" t="s">
        <v>58</v>
      </c>
      <c r="D21" s="10" t="s">
        <v>5</v>
      </c>
      <c r="E21" s="13">
        <v>49.660000000000004</v>
      </c>
    </row>
    <row r="22" spans="1:5" ht="12.75" customHeight="1" x14ac:dyDescent="0.2">
      <c r="A22" s="10" t="s">
        <v>83</v>
      </c>
      <c r="B22" s="10" t="s">
        <v>32</v>
      </c>
      <c r="C22" s="10" t="s">
        <v>58</v>
      </c>
      <c r="D22" s="10" t="s">
        <v>6</v>
      </c>
      <c r="E22" s="13">
        <v>22.381850451585802</v>
      </c>
    </row>
    <row r="23" spans="1:5" ht="12.75" customHeight="1" x14ac:dyDescent="0.2">
      <c r="A23" s="10" t="s">
        <v>84</v>
      </c>
      <c r="B23" s="10" t="s">
        <v>9</v>
      </c>
      <c r="C23" s="10" t="s">
        <v>58</v>
      </c>
      <c r="D23" s="10" t="s">
        <v>6</v>
      </c>
      <c r="E23" s="13">
        <v>0.8</v>
      </c>
    </row>
    <row r="24" spans="1:5" ht="12.75" customHeight="1" x14ac:dyDescent="0.2">
      <c r="A24" s="10" t="s">
        <v>119</v>
      </c>
      <c r="B24" s="10" t="s">
        <v>120</v>
      </c>
      <c r="C24" s="10" t="s">
        <v>72</v>
      </c>
      <c r="D24" s="10" t="s">
        <v>5</v>
      </c>
      <c r="E24" s="13">
        <v>23.5</v>
      </c>
    </row>
    <row r="25" spans="1:5" ht="12.75" customHeight="1" x14ac:dyDescent="0.2">
      <c r="A25" s="10" t="s">
        <v>112</v>
      </c>
      <c r="B25" s="10" t="s">
        <v>113</v>
      </c>
      <c r="C25" s="10" t="s">
        <v>72</v>
      </c>
      <c r="D25" s="10" t="s">
        <v>4</v>
      </c>
      <c r="E25" s="13">
        <v>25.5</v>
      </c>
    </row>
    <row r="26" spans="1:5" ht="12.75" customHeight="1" x14ac:dyDescent="0.2">
      <c r="A26" s="10" t="s">
        <v>90</v>
      </c>
      <c r="B26" s="10" t="s">
        <v>91</v>
      </c>
      <c r="C26" s="10" t="s">
        <v>72</v>
      </c>
      <c r="D26" s="10" t="s">
        <v>5</v>
      </c>
      <c r="E26" s="13">
        <v>23</v>
      </c>
    </row>
    <row r="27" spans="1:5" ht="12.75" customHeight="1" x14ac:dyDescent="0.2">
      <c r="A27" s="10" t="s">
        <v>92</v>
      </c>
      <c r="B27" s="10" t="s">
        <v>93</v>
      </c>
      <c r="C27" s="10" t="s">
        <v>72</v>
      </c>
      <c r="D27" s="10" t="s">
        <v>5</v>
      </c>
      <c r="E27" s="13">
        <v>23</v>
      </c>
    </row>
    <row r="28" spans="1:5" ht="12.75" customHeight="1" x14ac:dyDescent="0.2">
      <c r="A28" s="10" t="s">
        <v>88</v>
      </c>
      <c r="B28" s="10" t="s">
        <v>89</v>
      </c>
      <c r="C28" s="10" t="s">
        <v>72</v>
      </c>
      <c r="D28" s="10" t="s">
        <v>4</v>
      </c>
      <c r="E28" s="13">
        <v>30</v>
      </c>
    </row>
    <row r="29" spans="1:5" ht="12.75" customHeight="1" x14ac:dyDescent="0.2">
      <c r="A29" s="10" t="s">
        <v>70</v>
      </c>
      <c r="B29" s="10" t="s">
        <v>33</v>
      </c>
      <c r="C29" s="10" t="s">
        <v>72</v>
      </c>
      <c r="D29" s="10" t="s">
        <v>5</v>
      </c>
      <c r="E29" s="13">
        <v>20.9</v>
      </c>
    </row>
    <row r="30" spans="1:5" ht="12.75" customHeight="1" x14ac:dyDescent="0.2">
      <c r="A30" s="10" t="s">
        <v>71</v>
      </c>
      <c r="B30" s="10" t="s">
        <v>24</v>
      </c>
      <c r="C30" s="10" t="s">
        <v>72</v>
      </c>
      <c r="D30" s="10" t="s">
        <v>4</v>
      </c>
      <c r="E30" s="13">
        <v>40.4</v>
      </c>
    </row>
    <row r="31" spans="1:5" ht="12.75" customHeight="1" x14ac:dyDescent="0.2">
      <c r="A31" s="10" t="s">
        <v>73</v>
      </c>
      <c r="B31" s="10" t="s">
        <v>86</v>
      </c>
      <c r="C31" s="10" t="s">
        <v>72</v>
      </c>
      <c r="D31" s="10" t="s">
        <v>4</v>
      </c>
      <c r="E31" s="13">
        <v>41.54</v>
      </c>
    </row>
    <row r="32" spans="1:5" ht="12.75" customHeight="1" x14ac:dyDescent="0.2">
      <c r="A32" s="10" t="s">
        <v>66</v>
      </c>
      <c r="B32" s="10" t="s">
        <v>19</v>
      </c>
      <c r="C32" s="10" t="s">
        <v>58</v>
      </c>
      <c r="D32" s="10" t="s">
        <v>6</v>
      </c>
      <c r="E32" s="13">
        <v>19.973322131204927</v>
      </c>
    </row>
    <row r="33" spans="1:5" ht="12.75" customHeight="1" x14ac:dyDescent="0.2">
      <c r="A33" s="10" t="s">
        <v>74</v>
      </c>
      <c r="B33" s="10" t="s">
        <v>34</v>
      </c>
      <c r="C33" s="10" t="s">
        <v>72</v>
      </c>
      <c r="D33" s="10" t="s">
        <v>4</v>
      </c>
      <c r="E33" s="13">
        <v>35.200000000000003</v>
      </c>
    </row>
    <row r="34" spans="1:5" ht="12.75" customHeight="1" x14ac:dyDescent="0.2">
      <c r="A34" s="10" t="s">
        <v>115</v>
      </c>
      <c r="B34" s="10" t="s">
        <v>116</v>
      </c>
      <c r="C34" s="10" t="s">
        <v>72</v>
      </c>
      <c r="D34" s="10" t="s">
        <v>21</v>
      </c>
      <c r="E34" s="13">
        <v>24</v>
      </c>
    </row>
    <row r="35" spans="1:5" ht="12.75" customHeight="1" x14ac:dyDescent="0.2">
      <c r="A35" s="10" t="s">
        <v>117</v>
      </c>
      <c r="B35" s="10" t="s">
        <v>118</v>
      </c>
      <c r="C35" s="10" t="s">
        <v>72</v>
      </c>
      <c r="D35" s="10" t="s">
        <v>5</v>
      </c>
      <c r="E35" s="13">
        <v>33.5</v>
      </c>
    </row>
    <row r="36" spans="1:5" ht="12.75" customHeight="1" x14ac:dyDescent="0.2">
      <c r="A36" s="10" t="s">
        <v>67</v>
      </c>
      <c r="B36" s="10" t="s">
        <v>23</v>
      </c>
      <c r="C36" s="10" t="s">
        <v>60</v>
      </c>
      <c r="D36" s="10" t="s">
        <v>60</v>
      </c>
      <c r="E36" s="13">
        <v>49.600420779948188</v>
      </c>
    </row>
    <row r="37" spans="1:5" ht="12.75" customHeight="1" x14ac:dyDescent="0.2">
      <c r="A37" s="10" t="s">
        <v>68</v>
      </c>
      <c r="B37" s="10" t="s">
        <v>36</v>
      </c>
      <c r="C37" s="10" t="s">
        <v>60</v>
      </c>
      <c r="D37" s="10" t="s">
        <v>60</v>
      </c>
      <c r="E37" s="13">
        <v>97.383920744941534</v>
      </c>
    </row>
    <row r="38" spans="1:5" x14ac:dyDescent="0.2">
      <c r="A38" s="20" t="s">
        <v>107</v>
      </c>
      <c r="B38" s="20"/>
      <c r="C38" s="20"/>
      <c r="D38" s="20"/>
      <c r="E38" s="13">
        <v>1104.9182076594552</v>
      </c>
    </row>
  </sheetData>
  <mergeCells count="5">
    <mergeCell ref="E6:E7"/>
    <mergeCell ref="B5:B6"/>
    <mergeCell ref="C5:C6"/>
    <mergeCell ref="D5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consulta</vt:lpstr>
      <vt:lpstr>Operador</vt:lpstr>
      <vt:lpstr>Hoja3</vt:lpstr>
      <vt:lpstr>Tabulador</vt:lpstr>
      <vt:lpstr>hora operarios</vt:lpstr>
      <vt:lpstr>Hoja1</vt:lpstr>
      <vt:lpstr>Hoja2</vt:lpstr>
      <vt:lpstr>Hoja1!Área_de_impresión</vt:lpstr>
      <vt:lpstr>Hoja3!Área_de_impresión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2015-07-22T16:38:18Z</cp:lastPrinted>
  <dcterms:created xsi:type="dcterms:W3CDTF">2008-02-06T15:11:01Z</dcterms:created>
  <dcterms:modified xsi:type="dcterms:W3CDTF">2016-01-20T18:32:30Z</dcterms:modified>
</cp:coreProperties>
</file>