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N14" i="1"/>
  <c r="N13"/>
  <c r="N8"/>
  <c r="N25"/>
  <c r="M13"/>
  <c r="J14"/>
  <c r="J13"/>
  <c r="J11"/>
  <c r="J8"/>
  <c r="F14"/>
  <c r="F13"/>
  <c r="F8"/>
  <c r="E26"/>
  <c r="B26"/>
  <c r="B32"/>
  <c r="E32" l="1"/>
  <c r="J32"/>
  <c r="G32"/>
  <c r="N26"/>
  <c r="Q15"/>
  <c r="N15"/>
  <c r="M15"/>
  <c r="J15"/>
  <c r="I15"/>
  <c r="F15"/>
  <c r="E15"/>
  <c r="E16" s="1"/>
  <c r="B15"/>
  <c r="B33" l="1"/>
  <c r="B34"/>
  <c r="G33"/>
  <c r="G34" s="1"/>
  <c r="J33"/>
  <c r="J34" s="1"/>
  <c r="M16"/>
  <c r="M17" s="1"/>
  <c r="E17"/>
  <c r="E33"/>
  <c r="E34" s="1"/>
  <c r="B16"/>
  <c r="B17" s="1"/>
  <c r="I16"/>
  <c r="I17" s="1"/>
  <c r="Q16"/>
  <c r="Q17" s="1"/>
  <c r="J16"/>
  <c r="J17" s="1"/>
  <c r="F16"/>
  <c r="F17" s="1"/>
  <c r="N16"/>
  <c r="N17" s="1"/>
  <c r="N24" l="1"/>
  <c r="N27"/>
</calcChain>
</file>

<file path=xl/sharedStrings.xml><?xml version="1.0" encoding="utf-8"?>
<sst xmlns="http://schemas.openxmlformats.org/spreadsheetml/2006/main" count="75" uniqueCount="29">
  <si>
    <t>CUENTA</t>
  </si>
  <si>
    <t>SEMANA 32</t>
  </si>
  <si>
    <t>SEMANA 33</t>
  </si>
  <si>
    <t>SEMANA 34</t>
  </si>
  <si>
    <t>SEMANA 35</t>
  </si>
  <si>
    <t>03/08/2016 al 09/08/2016</t>
  </si>
  <si>
    <t>10/08/2016 al 16/08/2016</t>
  </si>
  <si>
    <t>17/08/2016 al 23/08/2016</t>
  </si>
  <si>
    <t>24/08/2016 al 30/08/2016</t>
  </si>
  <si>
    <t>INGENIERIA</t>
  </si>
  <si>
    <t>IMSS</t>
  </si>
  <si>
    <t>ISR</t>
  </si>
  <si>
    <t>SINDICATO</t>
  </si>
  <si>
    <t>700-070</t>
  </si>
  <si>
    <t>701-070</t>
  </si>
  <si>
    <t>702-070</t>
  </si>
  <si>
    <t>703-070</t>
  </si>
  <si>
    <t>704-070</t>
  </si>
  <si>
    <t>705-001-070</t>
  </si>
  <si>
    <t>683-001-001</t>
  </si>
  <si>
    <t>SUBTOTAL</t>
  </si>
  <si>
    <t>IVA</t>
  </si>
  <si>
    <t>TOTAL</t>
  </si>
  <si>
    <t>1Q AGOSTO</t>
  </si>
  <si>
    <t>2Q AGOSTO</t>
  </si>
  <si>
    <t>01/08/2016 al 15/08/2016</t>
  </si>
  <si>
    <t>16/08/2016 al 31/08/2016</t>
  </si>
  <si>
    <t>TOTALES MES AGOSTO</t>
  </si>
  <si>
    <t>QUERETARO MOTORS SA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</si>
</sst>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Millares 2 3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P24" sqref="P24"/>
    </sheetView>
  </sheetViews>
  <sheetFormatPr baseColWidth="10" defaultRowHeight="15"/>
  <cols>
    <col min="1" max="1" width="16.85546875" customWidth="1"/>
    <col min="14" max="14" width="13.140625" bestFit="1" customWidth="1"/>
  </cols>
  <sheetData>
    <row r="1" spans="1:17">
      <c r="A1" t="s">
        <v>28</v>
      </c>
    </row>
    <row r="5" spans="1:17">
      <c r="A5" s="1" t="s">
        <v>0</v>
      </c>
      <c r="B5" s="1" t="s">
        <v>1</v>
      </c>
      <c r="C5" s="1"/>
      <c r="D5" s="1"/>
      <c r="E5" s="1"/>
      <c r="F5" s="1" t="s">
        <v>2</v>
      </c>
      <c r="G5" s="1"/>
      <c r="H5" s="1"/>
      <c r="I5" s="1"/>
      <c r="J5" s="1" t="s">
        <v>3</v>
      </c>
      <c r="K5" s="1"/>
      <c r="L5" s="1"/>
      <c r="M5" s="1"/>
      <c r="N5" s="1" t="s">
        <v>4</v>
      </c>
      <c r="O5" s="1"/>
      <c r="P5" s="1"/>
      <c r="Q5" s="1"/>
    </row>
    <row r="6" spans="1:17">
      <c r="A6" s="1"/>
      <c r="B6" s="1" t="s">
        <v>5</v>
      </c>
      <c r="C6" s="1"/>
      <c r="D6" s="1"/>
      <c r="E6" s="1"/>
      <c r="F6" s="1" t="s">
        <v>6</v>
      </c>
      <c r="G6" s="1"/>
      <c r="H6" s="1"/>
      <c r="I6" s="1"/>
      <c r="J6" s="1" t="s">
        <v>7</v>
      </c>
      <c r="K6" s="1"/>
      <c r="L6" s="1"/>
      <c r="M6" s="1"/>
      <c r="N6" s="1" t="s">
        <v>8</v>
      </c>
      <c r="O6" s="1"/>
      <c r="P6" s="1"/>
      <c r="Q6" s="1"/>
    </row>
    <row r="7" spans="1:17">
      <c r="A7" s="1"/>
      <c r="B7" s="2" t="s">
        <v>9</v>
      </c>
      <c r="C7" s="2" t="s">
        <v>10</v>
      </c>
      <c r="D7" s="2" t="s">
        <v>11</v>
      </c>
      <c r="E7" s="2" t="s">
        <v>12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9</v>
      </c>
      <c r="O7" s="2" t="s">
        <v>10</v>
      </c>
      <c r="P7" s="2" t="s">
        <v>11</v>
      </c>
      <c r="Q7" s="2" t="s">
        <v>12</v>
      </c>
    </row>
    <row r="8" spans="1:17">
      <c r="A8" s="3" t="s">
        <v>13</v>
      </c>
      <c r="B8" s="4">
        <v>46480.72</v>
      </c>
      <c r="C8" s="4"/>
      <c r="D8" s="4"/>
      <c r="E8" s="4">
        <v>105203.85</v>
      </c>
      <c r="F8" s="4">
        <f>48417.48+1779.43</f>
        <v>50196.91</v>
      </c>
      <c r="G8" s="4"/>
      <c r="H8" s="4"/>
      <c r="I8" s="4">
        <v>110320.09</v>
      </c>
      <c r="J8" s="4">
        <f>48417.48+1779.43</f>
        <v>50196.91</v>
      </c>
      <c r="K8" s="4"/>
      <c r="L8" s="4"/>
      <c r="M8" s="4">
        <v>151065.01</v>
      </c>
      <c r="N8" s="4">
        <f>47397.9+1779.43</f>
        <v>49177.33</v>
      </c>
      <c r="O8" s="4"/>
      <c r="P8" s="4"/>
      <c r="Q8" s="4">
        <v>377507.96</v>
      </c>
    </row>
    <row r="9" spans="1:17">
      <c r="A9" s="3" t="s">
        <v>14</v>
      </c>
      <c r="B9" s="4">
        <v>9896</v>
      </c>
      <c r="C9" s="4"/>
      <c r="D9" s="4"/>
      <c r="E9" s="4">
        <v>9800.9599999999991</v>
      </c>
      <c r="F9" s="4">
        <v>10166.780000000001</v>
      </c>
      <c r="G9" s="4"/>
      <c r="H9" s="4"/>
      <c r="I9" s="4">
        <v>11034.12</v>
      </c>
      <c r="J9" s="4">
        <v>10166.780000000001</v>
      </c>
      <c r="K9" s="4"/>
      <c r="L9" s="4"/>
      <c r="M9" s="4">
        <v>32590.09</v>
      </c>
      <c r="N9" s="4">
        <v>10166.780000000001</v>
      </c>
      <c r="O9" s="4"/>
      <c r="P9" s="4"/>
      <c r="Q9" s="4">
        <v>55435.94</v>
      </c>
    </row>
    <row r="10" spans="1:17">
      <c r="A10" s="3" t="s">
        <v>15</v>
      </c>
      <c r="B10" s="4">
        <v>0</v>
      </c>
      <c r="C10" s="4"/>
      <c r="D10" s="4"/>
      <c r="E10" s="4">
        <v>0</v>
      </c>
      <c r="F10" s="4">
        <v>0</v>
      </c>
      <c r="G10" s="4"/>
      <c r="H10" s="4"/>
      <c r="I10" s="4">
        <v>0</v>
      </c>
      <c r="J10" s="4">
        <v>0</v>
      </c>
      <c r="K10" s="4"/>
      <c r="L10" s="4"/>
      <c r="M10" s="4">
        <v>0</v>
      </c>
      <c r="N10" s="4">
        <v>0</v>
      </c>
      <c r="O10" s="4"/>
      <c r="P10" s="4"/>
      <c r="Q10" s="4">
        <v>0</v>
      </c>
    </row>
    <row r="11" spans="1:17">
      <c r="A11" s="3" t="s">
        <v>16</v>
      </c>
      <c r="B11" s="4">
        <v>6977.3</v>
      </c>
      <c r="C11" s="4"/>
      <c r="D11" s="4"/>
      <c r="E11" s="4">
        <v>580</v>
      </c>
      <c r="F11" s="4">
        <v>9836.57</v>
      </c>
      <c r="G11" s="4"/>
      <c r="H11" s="4"/>
      <c r="I11" s="4">
        <v>703.33</v>
      </c>
      <c r="J11" s="4">
        <f>8303.57+1533</f>
        <v>9836.57</v>
      </c>
      <c r="K11" s="4"/>
      <c r="L11" s="4"/>
      <c r="M11" s="4"/>
      <c r="N11" s="4">
        <v>8176.1</v>
      </c>
      <c r="O11" s="4"/>
      <c r="P11" s="4"/>
      <c r="Q11" s="4"/>
    </row>
    <row r="12" spans="1:17">
      <c r="A12" s="3" t="s">
        <v>17</v>
      </c>
      <c r="B12" s="4">
        <v>0</v>
      </c>
      <c r="C12" s="4"/>
      <c r="D12" s="4"/>
      <c r="E12" s="4">
        <v>0</v>
      </c>
      <c r="F12" s="4">
        <v>0</v>
      </c>
      <c r="G12" s="4"/>
      <c r="H12" s="4"/>
      <c r="I12" s="4">
        <v>0</v>
      </c>
      <c r="J12" s="4">
        <v>0</v>
      </c>
      <c r="K12" s="4"/>
      <c r="L12" s="4"/>
      <c r="M12" s="4">
        <v>0</v>
      </c>
      <c r="N12" s="4">
        <v>0</v>
      </c>
      <c r="O12" s="4"/>
      <c r="P12" s="4"/>
      <c r="Q12" s="4">
        <v>0</v>
      </c>
    </row>
    <row r="13" spans="1:17">
      <c r="A13" s="3" t="s">
        <v>18</v>
      </c>
      <c r="B13" s="4">
        <v>13512.51</v>
      </c>
      <c r="C13" s="4"/>
      <c r="D13" s="4"/>
      <c r="E13" s="4">
        <v>19008.759999999998</v>
      </c>
      <c r="F13" s="4">
        <f>18989.5+1584.13+170.33</f>
        <v>20743.960000000003</v>
      </c>
      <c r="G13" s="4"/>
      <c r="H13" s="4"/>
      <c r="I13" s="4">
        <v>16209.81</v>
      </c>
      <c r="J13" s="4">
        <f>19213.87+1021.97+1584.13</f>
        <v>21819.97</v>
      </c>
      <c r="K13" s="4"/>
      <c r="L13" s="4"/>
      <c r="M13" s="4">
        <f>16622.87+700</f>
        <v>17322.87</v>
      </c>
      <c r="N13" s="4">
        <f>15709.42+6590.15</f>
        <v>22299.57</v>
      </c>
      <c r="O13" s="4"/>
      <c r="P13" s="4"/>
      <c r="Q13" s="4">
        <v>14995.06</v>
      </c>
    </row>
    <row r="14" spans="1:17">
      <c r="A14" s="3" t="s">
        <v>19</v>
      </c>
      <c r="B14" s="4">
        <v>22054.39</v>
      </c>
      <c r="C14" s="4"/>
      <c r="D14" s="4"/>
      <c r="E14" s="4">
        <v>79140.77</v>
      </c>
      <c r="F14" s="4">
        <f>99606.25+7212.43</f>
        <v>106818.68</v>
      </c>
      <c r="G14" s="4"/>
      <c r="H14" s="4"/>
      <c r="I14" s="4"/>
      <c r="J14" s="4">
        <f>113923.41+7724.04</f>
        <v>121647.45</v>
      </c>
      <c r="K14" s="4"/>
      <c r="L14" s="4"/>
      <c r="M14" s="4"/>
      <c r="N14" s="4">
        <f>682.57+133094.95</f>
        <v>133777.52000000002</v>
      </c>
      <c r="O14" s="4"/>
      <c r="P14" s="4"/>
      <c r="Q14" s="4"/>
    </row>
    <row r="15" spans="1:17">
      <c r="A15" s="5" t="s">
        <v>20</v>
      </c>
      <c r="B15" s="6">
        <f>SUM(B8:B14)</f>
        <v>98920.92</v>
      </c>
      <c r="C15" s="6"/>
      <c r="D15" s="6"/>
      <c r="E15" s="6">
        <f t="shared" ref="E15:Q15" si="0">SUM(E8:E14)</f>
        <v>213734.34000000003</v>
      </c>
      <c r="F15" s="6">
        <f t="shared" si="0"/>
        <v>197762.90000000002</v>
      </c>
      <c r="G15" s="6"/>
      <c r="H15" s="6"/>
      <c r="I15" s="6">
        <f t="shared" si="0"/>
        <v>138267.35</v>
      </c>
      <c r="J15" s="6">
        <f t="shared" si="0"/>
        <v>213667.68</v>
      </c>
      <c r="K15" s="6"/>
      <c r="L15" s="6"/>
      <c r="M15" s="6">
        <f t="shared" si="0"/>
        <v>200977.97</v>
      </c>
      <c r="N15" s="6">
        <f t="shared" si="0"/>
        <v>223597.30000000002</v>
      </c>
      <c r="O15" s="6"/>
      <c r="P15" s="6"/>
      <c r="Q15" s="6">
        <f t="shared" si="0"/>
        <v>447938.96</v>
      </c>
    </row>
    <row r="16" spans="1:17">
      <c r="A16" s="7" t="s">
        <v>21</v>
      </c>
      <c r="B16" s="8">
        <f>B15*0.16</f>
        <v>15827.3472</v>
      </c>
      <c r="C16" s="8"/>
      <c r="D16" s="8"/>
      <c r="E16" s="8">
        <f t="shared" ref="E16:Q16" si="1">E15*0.16</f>
        <v>34197.494400000003</v>
      </c>
      <c r="F16" s="8">
        <f t="shared" si="1"/>
        <v>31642.064000000006</v>
      </c>
      <c r="G16" s="8"/>
      <c r="H16" s="8"/>
      <c r="I16" s="8">
        <f t="shared" si="1"/>
        <v>22122.776000000002</v>
      </c>
      <c r="J16" s="8">
        <f t="shared" si="1"/>
        <v>34186.828800000003</v>
      </c>
      <c r="K16" s="8"/>
      <c r="L16" s="8"/>
      <c r="M16" s="8">
        <f t="shared" si="1"/>
        <v>32156.475200000001</v>
      </c>
      <c r="N16" s="8">
        <f t="shared" si="1"/>
        <v>35775.568000000007</v>
      </c>
      <c r="O16" s="8"/>
      <c r="P16" s="8"/>
      <c r="Q16" s="8">
        <f t="shared" si="1"/>
        <v>71670.233600000007</v>
      </c>
    </row>
    <row r="17" spans="1:17">
      <c r="A17" s="7" t="s">
        <v>22</v>
      </c>
      <c r="B17" s="8">
        <f>B15+B16</f>
        <v>114748.2672</v>
      </c>
      <c r="C17" s="8">
        <v>2360.3699999999994</v>
      </c>
      <c r="D17" s="8">
        <v>3627.6</v>
      </c>
      <c r="E17" s="8">
        <f t="shared" ref="E17:Q17" si="2">E15+E16</f>
        <v>247931.83440000002</v>
      </c>
      <c r="F17" s="8">
        <f t="shared" si="2"/>
        <v>229404.96400000004</v>
      </c>
      <c r="G17" s="8">
        <v>2704.2299999999991</v>
      </c>
      <c r="H17" s="8">
        <v>16034.240000000003</v>
      </c>
      <c r="I17" s="8">
        <f t="shared" si="2"/>
        <v>160390.12600000002</v>
      </c>
      <c r="J17" s="8">
        <f t="shared" si="2"/>
        <v>247854.50880000001</v>
      </c>
      <c r="K17" s="8">
        <v>2730.6999999999989</v>
      </c>
      <c r="L17" s="8">
        <v>18418.54</v>
      </c>
      <c r="M17" s="8">
        <f t="shared" si="2"/>
        <v>233134.44520000002</v>
      </c>
      <c r="N17" s="8">
        <f t="shared" si="2"/>
        <v>259372.86800000002</v>
      </c>
      <c r="O17" s="8">
        <v>2604.3200000000002</v>
      </c>
      <c r="P17" s="8">
        <v>21777.989999999998</v>
      </c>
      <c r="Q17" s="8">
        <f t="shared" si="2"/>
        <v>519609.1936</v>
      </c>
    </row>
    <row r="22" spans="1:17">
      <c r="A22" s="1" t="s">
        <v>0</v>
      </c>
      <c r="B22" s="1" t="s">
        <v>23</v>
      </c>
      <c r="C22" s="1"/>
      <c r="D22" s="1"/>
      <c r="E22" s="1"/>
      <c r="F22" s="1" t="s">
        <v>0</v>
      </c>
      <c r="G22" s="1" t="s">
        <v>24</v>
      </c>
      <c r="H22" s="1"/>
      <c r="I22" s="1"/>
      <c r="J22" s="1"/>
    </row>
    <row r="23" spans="1:17">
      <c r="A23" s="1"/>
      <c r="B23" s="1" t="s">
        <v>25</v>
      </c>
      <c r="C23" s="1"/>
      <c r="D23" s="1"/>
      <c r="E23" s="1"/>
      <c r="F23" s="1"/>
      <c r="G23" s="1" t="s">
        <v>26</v>
      </c>
      <c r="H23" s="1"/>
      <c r="I23" s="1"/>
      <c r="J23" s="1"/>
      <c r="M23" s="9" t="s">
        <v>27</v>
      </c>
      <c r="N23" s="9"/>
    </row>
    <row r="24" spans="1:17">
      <c r="A24" s="1"/>
      <c r="B24" s="2" t="s">
        <v>9</v>
      </c>
      <c r="C24" s="2" t="s">
        <v>10</v>
      </c>
      <c r="D24" s="2" t="s">
        <v>11</v>
      </c>
      <c r="E24" s="2" t="s">
        <v>12</v>
      </c>
      <c r="F24" s="1"/>
      <c r="G24" s="2" t="s">
        <v>9</v>
      </c>
      <c r="H24" s="2" t="s">
        <v>10</v>
      </c>
      <c r="I24" s="2" t="s">
        <v>11</v>
      </c>
      <c r="J24" s="2" t="s">
        <v>12</v>
      </c>
      <c r="M24" s="10" t="s">
        <v>9</v>
      </c>
      <c r="N24" s="8">
        <f>B17+F17+J17+N17+B34+G34</f>
        <v>1443480.4288000001</v>
      </c>
    </row>
    <row r="25" spans="1:17">
      <c r="A25" s="3" t="s">
        <v>13</v>
      </c>
      <c r="B25" s="4">
        <v>53436.93</v>
      </c>
      <c r="C25" s="4"/>
      <c r="D25" s="4"/>
      <c r="E25" s="4">
        <v>67750</v>
      </c>
      <c r="F25" s="3" t="s">
        <v>13</v>
      </c>
      <c r="G25" s="4">
        <v>54446.87</v>
      </c>
      <c r="H25" s="4"/>
      <c r="I25" s="4"/>
      <c r="J25" s="4">
        <v>7519.05</v>
      </c>
      <c r="M25" s="11" t="s">
        <v>10</v>
      </c>
      <c r="N25" s="8">
        <f>C17+G17+K17+O17+C34+H34</f>
        <v>23057.609999999997</v>
      </c>
    </row>
    <row r="26" spans="1:17">
      <c r="A26" s="3" t="s">
        <v>14</v>
      </c>
      <c r="B26" s="4">
        <f>5967.86+3558.8</f>
        <v>9526.66</v>
      </c>
      <c r="C26" s="4"/>
      <c r="D26" s="4"/>
      <c r="E26" s="4">
        <f>8050+2050</f>
        <v>10100</v>
      </c>
      <c r="F26" s="3" t="s">
        <v>14</v>
      </c>
      <c r="G26" s="4">
        <v>9370.06</v>
      </c>
      <c r="H26" s="4"/>
      <c r="I26" s="4"/>
      <c r="J26" s="4"/>
      <c r="M26" s="11" t="s">
        <v>11</v>
      </c>
      <c r="N26" s="8">
        <f>D17+H17+L17+P17+D34+I34</f>
        <v>97871.88</v>
      </c>
    </row>
    <row r="27" spans="1:17">
      <c r="A27" s="3" t="s">
        <v>15</v>
      </c>
      <c r="B27" s="4">
        <v>0</v>
      </c>
      <c r="C27" s="4"/>
      <c r="D27" s="4"/>
      <c r="E27" s="4">
        <v>0</v>
      </c>
      <c r="F27" s="3" t="s">
        <v>15</v>
      </c>
      <c r="G27" s="4">
        <v>0</v>
      </c>
      <c r="H27" s="4"/>
      <c r="I27" s="4"/>
      <c r="J27" s="4">
        <v>0</v>
      </c>
      <c r="M27" s="11" t="s">
        <v>12</v>
      </c>
      <c r="N27" s="8">
        <f>E17+I17+M17+Q17+E34+J34</f>
        <v>1680096.9620000001</v>
      </c>
    </row>
    <row r="28" spans="1:17">
      <c r="A28" s="3" t="s">
        <v>16</v>
      </c>
      <c r="B28" s="4">
        <v>111265.91</v>
      </c>
      <c r="C28" s="4"/>
      <c r="D28" s="4"/>
      <c r="E28" s="4">
        <v>178111</v>
      </c>
      <c r="F28" s="3" t="s">
        <v>16</v>
      </c>
      <c r="G28" s="4">
        <v>113870.29</v>
      </c>
      <c r="H28" s="4"/>
      <c r="I28" s="4"/>
      <c r="J28" s="4">
        <v>6000</v>
      </c>
    </row>
    <row r="29" spans="1:17">
      <c r="A29" s="3" t="s">
        <v>17</v>
      </c>
      <c r="B29" s="4">
        <v>18004.12</v>
      </c>
      <c r="C29" s="4"/>
      <c r="D29" s="4"/>
      <c r="E29" s="4">
        <v>24356</v>
      </c>
      <c r="F29" s="3" t="s">
        <v>17</v>
      </c>
      <c r="G29" s="4">
        <v>18659.560000000001</v>
      </c>
      <c r="H29" s="4"/>
      <c r="I29" s="4"/>
      <c r="J29" s="4"/>
    </row>
    <row r="30" spans="1:17">
      <c r="A30" s="3" t="s">
        <v>18</v>
      </c>
      <c r="B30" s="4">
        <v>58692.59</v>
      </c>
      <c r="C30" s="4"/>
      <c r="D30" s="4"/>
      <c r="E30" s="4">
        <v>102583.1</v>
      </c>
      <c r="F30" s="3" t="s">
        <v>18</v>
      </c>
      <c r="G30" s="4">
        <v>57727.79</v>
      </c>
      <c r="H30" s="4"/>
      <c r="I30" s="4"/>
      <c r="J30" s="4">
        <v>33778.68</v>
      </c>
    </row>
    <row r="31" spans="1:17">
      <c r="A31" s="3" t="s">
        <v>19</v>
      </c>
      <c r="B31" s="4">
        <v>2737.55</v>
      </c>
      <c r="C31" s="4"/>
      <c r="D31" s="4"/>
      <c r="E31" s="4">
        <v>17243</v>
      </c>
      <c r="F31" s="3" t="s">
        <v>19</v>
      </c>
      <c r="G31" s="4">
        <v>2692.55</v>
      </c>
      <c r="H31" s="4"/>
      <c r="I31" s="4"/>
      <c r="J31" s="4"/>
    </row>
    <row r="32" spans="1:17">
      <c r="A32" s="5" t="s">
        <v>20</v>
      </c>
      <c r="B32" s="6">
        <f>SUM(B25:B31)</f>
        <v>253663.75999999998</v>
      </c>
      <c r="C32" s="6"/>
      <c r="D32" s="6"/>
      <c r="E32" s="6">
        <f t="shared" ref="E32" si="3">SUM(E25:E31)</f>
        <v>400143.1</v>
      </c>
      <c r="F32" s="5" t="s">
        <v>20</v>
      </c>
      <c r="G32" s="6">
        <f>SUM(G25:G31)</f>
        <v>256767.12</v>
      </c>
      <c r="H32" s="6"/>
      <c r="I32" s="6"/>
      <c r="J32" s="6">
        <f t="shared" ref="J32" si="4">SUM(J25:J31)</f>
        <v>47297.729999999996</v>
      </c>
    </row>
    <row r="33" spans="1:10">
      <c r="A33" s="7" t="s">
        <v>21</v>
      </c>
      <c r="B33" s="8">
        <f>B32*0.16</f>
        <v>40586.2016</v>
      </c>
      <c r="C33" s="8"/>
      <c r="D33" s="8"/>
      <c r="E33" s="8">
        <f t="shared" ref="E33" si="5">E32*0.16</f>
        <v>64022.896000000001</v>
      </c>
      <c r="F33" s="7" t="s">
        <v>21</v>
      </c>
      <c r="G33" s="8">
        <f>G32*0.16</f>
        <v>41082.739200000004</v>
      </c>
      <c r="H33" s="8"/>
      <c r="I33" s="8"/>
      <c r="J33" s="8">
        <f t="shared" ref="J33" si="6">J32*0.16</f>
        <v>7567.6367999999993</v>
      </c>
    </row>
    <row r="34" spans="1:10">
      <c r="A34" s="7" t="s">
        <v>22</v>
      </c>
      <c r="B34" s="8">
        <f>B32+B33</f>
        <v>294249.96159999998</v>
      </c>
      <c r="C34" s="8">
        <v>6020.3999999999987</v>
      </c>
      <c r="D34" s="8">
        <v>19077.96</v>
      </c>
      <c r="E34" s="8">
        <f t="shared" ref="E34" si="7">E32+E33</f>
        <v>464165.99599999998</v>
      </c>
      <c r="F34" s="7" t="s">
        <v>22</v>
      </c>
      <c r="G34" s="8">
        <f>G32+G33</f>
        <v>297849.85920000001</v>
      </c>
      <c r="H34" s="8">
        <v>6637.5899999999992</v>
      </c>
      <c r="I34" s="8">
        <v>18935.549999999996</v>
      </c>
      <c r="J34" s="8">
        <f t="shared" ref="J34" si="8">J32+J33</f>
        <v>54865.366799999996</v>
      </c>
    </row>
  </sheetData>
  <mergeCells count="16">
    <mergeCell ref="M23:N23"/>
    <mergeCell ref="A22:A24"/>
    <mergeCell ref="B22:E22"/>
    <mergeCell ref="F22:F24"/>
    <mergeCell ref="G22:J22"/>
    <mergeCell ref="B23:E23"/>
    <mergeCell ref="G23:J23"/>
    <mergeCell ref="A5:A7"/>
    <mergeCell ref="B5:E5"/>
    <mergeCell ref="F5:I5"/>
    <mergeCell ref="J5:M5"/>
    <mergeCell ref="N5:Q5"/>
    <mergeCell ref="B6:E6"/>
    <mergeCell ref="F6:I6"/>
    <mergeCell ref="J6:M6"/>
    <mergeCell ref="N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2016-09-15T20:12:33Z</dcterms:created>
  <dcterms:modified xsi:type="dcterms:W3CDTF">2016-09-15T20:27:23Z</dcterms:modified>
</cp:coreProperties>
</file>