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1.107.8.54\g\Grupo LMJS\QUERETARO MOTORS\NOMINA\NOMINA 2016\CONSULTORES\QUINCENAL\"/>
    </mc:Choice>
  </mc:AlternateContent>
  <bookViews>
    <workbookView xWindow="0" yWindow="0" windowWidth="28800" windowHeight="11445" activeTab="3"/>
  </bookViews>
  <sheets>
    <sheet name="FACTURACIÓN" sheetId="1" r:id="rId1"/>
    <sheet name="C&amp;A" sheetId="4" r:id="rId2"/>
    <sheet name="SINDICATO" sheetId="2" r:id="rId3"/>
    <sheet name="CONSOLIDADO" sheetId="5" r:id="rId4"/>
  </sheets>
  <definedNames>
    <definedName name="_xlnm._FilterDatabase" localSheetId="0" hidden="1">FACTURACIÓN!$A$8:$AV$64</definedName>
    <definedName name="_xlnm.Print_Area" localSheetId="3">CONSOLIDADO!$A$1:$H$25</definedName>
  </definedNames>
  <calcPr calcId="152511"/>
</workbook>
</file>

<file path=xl/calcChain.xml><?xml version="1.0" encoding="utf-8"?>
<calcChain xmlns="http://schemas.openxmlformats.org/spreadsheetml/2006/main">
  <c r="B15" i="5" l="1"/>
  <c r="B16" i="5" l="1"/>
  <c r="B17" i="5" s="1"/>
  <c r="D69" i="2"/>
  <c r="H69" i="2"/>
  <c r="G10" i="2"/>
  <c r="N66" i="1"/>
  <c r="O66" i="1"/>
  <c r="P66" i="1"/>
  <c r="Q66" i="1"/>
  <c r="R66" i="1"/>
  <c r="S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C66" i="1"/>
  <c r="E64" i="1"/>
  <c r="J9" i="1" l="1"/>
  <c r="H9" i="1"/>
  <c r="K9" i="1" l="1"/>
  <c r="AR9" i="1"/>
  <c r="F11" i="2"/>
  <c r="G11" i="2"/>
  <c r="F12" i="2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8" i="2"/>
  <c r="G38" i="2"/>
  <c r="F39" i="2"/>
  <c r="G39" i="2"/>
  <c r="F40" i="2"/>
  <c r="G40" i="2"/>
  <c r="F41" i="2"/>
  <c r="G41" i="2"/>
  <c r="F42" i="2"/>
  <c r="G42" i="2"/>
  <c r="F43" i="2"/>
  <c r="G43" i="2"/>
  <c r="F44" i="2"/>
  <c r="G44" i="2"/>
  <c r="F45" i="2"/>
  <c r="G45" i="2"/>
  <c r="F46" i="2"/>
  <c r="G46" i="2"/>
  <c r="F47" i="2"/>
  <c r="G47" i="2"/>
  <c r="F48" i="2"/>
  <c r="G48" i="2"/>
  <c r="F49" i="2"/>
  <c r="G49" i="2"/>
  <c r="F50" i="2"/>
  <c r="G50" i="2"/>
  <c r="F51" i="2"/>
  <c r="G51" i="2"/>
  <c r="F52" i="2"/>
  <c r="G52" i="2"/>
  <c r="F53" i="2"/>
  <c r="G53" i="2"/>
  <c r="F54" i="2"/>
  <c r="G54" i="2"/>
  <c r="F55" i="2"/>
  <c r="G55" i="2"/>
  <c r="F56" i="2"/>
  <c r="G56" i="2"/>
  <c r="F57" i="2"/>
  <c r="G57" i="2"/>
  <c r="F58" i="2"/>
  <c r="G58" i="2"/>
  <c r="F59" i="2"/>
  <c r="G59" i="2"/>
  <c r="F60" i="2"/>
  <c r="G60" i="2"/>
  <c r="F61" i="2"/>
  <c r="G61" i="2"/>
  <c r="F62" i="2"/>
  <c r="G62" i="2"/>
  <c r="F63" i="2"/>
  <c r="G63" i="2"/>
  <c r="F64" i="2"/>
  <c r="G64" i="2"/>
  <c r="F65" i="2"/>
  <c r="G65" i="2"/>
  <c r="F10" i="2"/>
  <c r="H10" i="1"/>
  <c r="AR10" i="1" s="1"/>
  <c r="AS10" i="1" s="1"/>
  <c r="H11" i="1"/>
  <c r="H12" i="1"/>
  <c r="H13" i="1"/>
  <c r="H14" i="1"/>
  <c r="H15" i="1"/>
  <c r="H16" i="1"/>
  <c r="H17" i="1"/>
  <c r="AR17" i="1" s="1"/>
  <c r="AT17" i="1" s="1"/>
  <c r="H18" i="1"/>
  <c r="H19" i="1"/>
  <c r="H20" i="1"/>
  <c r="H21" i="1"/>
  <c r="H22" i="1"/>
  <c r="H23" i="1"/>
  <c r="H24" i="1"/>
  <c r="H25" i="1"/>
  <c r="AR25" i="1" s="1"/>
  <c r="AT25" i="1" s="1"/>
  <c r="H26" i="1"/>
  <c r="AR26" i="1" s="1"/>
  <c r="AS26" i="1" s="1"/>
  <c r="H27" i="1"/>
  <c r="H28" i="1"/>
  <c r="H29" i="1"/>
  <c r="H30" i="1"/>
  <c r="H31" i="1"/>
  <c r="H32" i="1"/>
  <c r="H33" i="1"/>
  <c r="AR33" i="1" s="1"/>
  <c r="AT33" i="1" s="1"/>
  <c r="H34" i="1"/>
  <c r="H35" i="1"/>
  <c r="H36" i="1"/>
  <c r="H37" i="1"/>
  <c r="H38" i="1"/>
  <c r="H39" i="1"/>
  <c r="H40" i="1"/>
  <c r="H41" i="1"/>
  <c r="AR41" i="1" s="1"/>
  <c r="AT41" i="1" s="1"/>
  <c r="H42" i="1"/>
  <c r="AR42" i="1" s="1"/>
  <c r="AS42" i="1" s="1"/>
  <c r="H43" i="1"/>
  <c r="H44" i="1"/>
  <c r="H45" i="1"/>
  <c r="H46" i="1"/>
  <c r="H47" i="1"/>
  <c r="H48" i="1"/>
  <c r="H49" i="1"/>
  <c r="AR49" i="1" s="1"/>
  <c r="AT49" i="1" s="1"/>
  <c r="H50" i="1"/>
  <c r="H51" i="1"/>
  <c r="H52" i="1"/>
  <c r="H53" i="1"/>
  <c r="H54" i="1"/>
  <c r="H55" i="1"/>
  <c r="H56" i="1"/>
  <c r="H57" i="1"/>
  <c r="H58" i="1"/>
  <c r="H59" i="1"/>
  <c r="AR59" i="1" s="1"/>
  <c r="AS59" i="1" s="1"/>
  <c r="H60" i="1"/>
  <c r="H61" i="1"/>
  <c r="H62" i="1"/>
  <c r="H63" i="1"/>
  <c r="AR63" i="1" s="1"/>
  <c r="H64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I64" i="2" l="1"/>
  <c r="I62" i="2"/>
  <c r="I60" i="2"/>
  <c r="J60" i="2" s="1"/>
  <c r="I58" i="2"/>
  <c r="I56" i="2"/>
  <c r="I54" i="2"/>
  <c r="I52" i="2"/>
  <c r="I50" i="2"/>
  <c r="I48" i="2"/>
  <c r="I46" i="2"/>
  <c r="I44" i="2"/>
  <c r="I42" i="2"/>
  <c r="I40" i="2"/>
  <c r="I38" i="2"/>
  <c r="I36" i="2"/>
  <c r="I34" i="2"/>
  <c r="I32" i="2"/>
  <c r="I30" i="2"/>
  <c r="I28" i="2"/>
  <c r="I26" i="2"/>
  <c r="I24" i="2"/>
  <c r="I22" i="2"/>
  <c r="I20" i="2"/>
  <c r="I18" i="2"/>
  <c r="I16" i="2"/>
  <c r="I63" i="2"/>
  <c r="I55" i="2"/>
  <c r="I51" i="2"/>
  <c r="I47" i="2"/>
  <c r="I39" i="2"/>
  <c r="I31" i="2"/>
  <c r="J31" i="2" s="1"/>
  <c r="I19" i="2"/>
  <c r="I15" i="2"/>
  <c r="I11" i="2"/>
  <c r="C61" i="2"/>
  <c r="E61" i="2" s="1"/>
  <c r="C53" i="2"/>
  <c r="E53" i="2" s="1"/>
  <c r="C49" i="2"/>
  <c r="E49" i="2" s="1"/>
  <c r="C45" i="2"/>
  <c r="E45" i="2" s="1"/>
  <c r="C41" i="2"/>
  <c r="E41" i="2" s="1"/>
  <c r="C37" i="2"/>
  <c r="E37" i="2" s="1"/>
  <c r="C33" i="2"/>
  <c r="E33" i="2" s="1"/>
  <c r="C29" i="2"/>
  <c r="E29" i="2" s="1"/>
  <c r="C25" i="2"/>
  <c r="E25" i="2" s="1"/>
  <c r="C21" i="2"/>
  <c r="E21" i="2" s="1"/>
  <c r="C17" i="2"/>
  <c r="E17" i="2" s="1"/>
  <c r="C13" i="2"/>
  <c r="E13" i="2" s="1"/>
  <c r="I14" i="2"/>
  <c r="I12" i="2"/>
  <c r="I35" i="2"/>
  <c r="I59" i="2"/>
  <c r="I43" i="2"/>
  <c r="I27" i="2"/>
  <c r="I23" i="2"/>
  <c r="C63" i="2"/>
  <c r="E63" i="2" s="1"/>
  <c r="J63" i="2" s="1"/>
  <c r="C59" i="2"/>
  <c r="E59" i="2" s="1"/>
  <c r="J59" i="2" s="1"/>
  <c r="C55" i="2"/>
  <c r="E55" i="2" s="1"/>
  <c r="C51" i="2"/>
  <c r="E51" i="2" s="1"/>
  <c r="C47" i="2"/>
  <c r="E47" i="2" s="1"/>
  <c r="C43" i="2"/>
  <c r="E43" i="2" s="1"/>
  <c r="J43" i="2" s="1"/>
  <c r="C39" i="2"/>
  <c r="E39" i="2" s="1"/>
  <c r="J39" i="2" s="1"/>
  <c r="C35" i="2"/>
  <c r="E35" i="2" s="1"/>
  <c r="J35" i="2" s="1"/>
  <c r="C31" i="2"/>
  <c r="E31" i="2" s="1"/>
  <c r="C27" i="2"/>
  <c r="E27" i="2" s="1"/>
  <c r="C23" i="2"/>
  <c r="E23" i="2" s="1"/>
  <c r="C19" i="2"/>
  <c r="E19" i="2" s="1"/>
  <c r="C15" i="2"/>
  <c r="E15" i="2" s="1"/>
  <c r="C11" i="2"/>
  <c r="E11" i="2" s="1"/>
  <c r="J11" i="2" s="1"/>
  <c r="AS63" i="1"/>
  <c r="AT63" i="1"/>
  <c r="J66" i="1"/>
  <c r="C54" i="2"/>
  <c r="E54" i="2" s="1"/>
  <c r="J54" i="2" s="1"/>
  <c r="C50" i="2"/>
  <c r="E50" i="2" s="1"/>
  <c r="J50" i="2" s="1"/>
  <c r="C46" i="2"/>
  <c r="E46" i="2" s="1"/>
  <c r="C42" i="2"/>
  <c r="E42" i="2" s="1"/>
  <c r="C38" i="2"/>
  <c r="E38" i="2" s="1"/>
  <c r="J38" i="2" s="1"/>
  <c r="C34" i="2"/>
  <c r="E34" i="2" s="1"/>
  <c r="J34" i="2" s="1"/>
  <c r="C30" i="2"/>
  <c r="E30" i="2" s="1"/>
  <c r="C26" i="2"/>
  <c r="E26" i="2" s="1"/>
  <c r="C22" i="2"/>
  <c r="E22" i="2" s="1"/>
  <c r="J22" i="2" s="1"/>
  <c r="C18" i="2"/>
  <c r="E18" i="2" s="1"/>
  <c r="J18" i="2" s="1"/>
  <c r="C14" i="2"/>
  <c r="E14" i="2" s="1"/>
  <c r="I65" i="2"/>
  <c r="I61" i="2"/>
  <c r="I53" i="2"/>
  <c r="J53" i="2" s="1"/>
  <c r="I49" i="2"/>
  <c r="I45" i="2"/>
  <c r="J45" i="2" s="1"/>
  <c r="I41" i="2"/>
  <c r="I37" i="2"/>
  <c r="J37" i="2" s="1"/>
  <c r="I33" i="2"/>
  <c r="J33" i="2" s="1"/>
  <c r="I29" i="2"/>
  <c r="J29" i="2" s="1"/>
  <c r="I25" i="2"/>
  <c r="I21" i="2"/>
  <c r="I17" i="2"/>
  <c r="J17" i="2" s="1"/>
  <c r="I13" i="2"/>
  <c r="J13" i="2" s="1"/>
  <c r="AR50" i="1"/>
  <c r="AS50" i="1" s="1"/>
  <c r="AR34" i="1"/>
  <c r="AS34" i="1" s="1"/>
  <c r="AR18" i="1"/>
  <c r="AS18" i="1" s="1"/>
  <c r="AT59" i="1"/>
  <c r="AT26" i="1"/>
  <c r="C58" i="2"/>
  <c r="E58" i="2" s="1"/>
  <c r="J58" i="2" s="1"/>
  <c r="AR57" i="1"/>
  <c r="G69" i="2"/>
  <c r="T69" i="1" s="1"/>
  <c r="AR62" i="1"/>
  <c r="AR53" i="1"/>
  <c r="AR45" i="1"/>
  <c r="AR37" i="1"/>
  <c r="AR29" i="1"/>
  <c r="AR21" i="1"/>
  <c r="AR13" i="1"/>
  <c r="AR58" i="1"/>
  <c r="AT50" i="1"/>
  <c r="AT42" i="1"/>
  <c r="AT10" i="1"/>
  <c r="C62" i="2"/>
  <c r="E62" i="2" s="1"/>
  <c r="J62" i="2" s="1"/>
  <c r="AR61" i="1"/>
  <c r="AR54" i="1"/>
  <c r="AR46" i="1"/>
  <c r="AR38" i="1"/>
  <c r="AR30" i="1"/>
  <c r="AR22" i="1"/>
  <c r="AR14" i="1"/>
  <c r="AS49" i="1"/>
  <c r="AS41" i="1"/>
  <c r="AS33" i="1"/>
  <c r="AS25" i="1"/>
  <c r="AS17" i="1"/>
  <c r="L9" i="1"/>
  <c r="M9" i="1" s="1"/>
  <c r="C64" i="2"/>
  <c r="E64" i="2" s="1"/>
  <c r="C60" i="2"/>
  <c r="E60" i="2" s="1"/>
  <c r="C56" i="2"/>
  <c r="E56" i="2" s="1"/>
  <c r="C52" i="2"/>
  <c r="E52" i="2" s="1"/>
  <c r="J52" i="2" s="1"/>
  <c r="C48" i="2"/>
  <c r="E48" i="2" s="1"/>
  <c r="C44" i="2"/>
  <c r="E44" i="2" s="1"/>
  <c r="C40" i="2"/>
  <c r="E40" i="2" s="1"/>
  <c r="C36" i="2"/>
  <c r="E36" i="2" s="1"/>
  <c r="J36" i="2" s="1"/>
  <c r="C32" i="2"/>
  <c r="E32" i="2" s="1"/>
  <c r="C28" i="2"/>
  <c r="E28" i="2" s="1"/>
  <c r="C24" i="2"/>
  <c r="E24" i="2" s="1"/>
  <c r="C20" i="2"/>
  <c r="E20" i="2" s="1"/>
  <c r="J20" i="2" s="1"/>
  <c r="C16" i="2"/>
  <c r="E16" i="2" s="1"/>
  <c r="C12" i="2"/>
  <c r="E12" i="2" s="1"/>
  <c r="AS9" i="1"/>
  <c r="AR60" i="1"/>
  <c r="AR55" i="1"/>
  <c r="AR51" i="1"/>
  <c r="AR47" i="1"/>
  <c r="AR43" i="1"/>
  <c r="AR39" i="1"/>
  <c r="AR35" i="1"/>
  <c r="AR31" i="1"/>
  <c r="AR27" i="1"/>
  <c r="AR23" i="1"/>
  <c r="AR19" i="1"/>
  <c r="AR15" i="1"/>
  <c r="AR11" i="1"/>
  <c r="AR64" i="1"/>
  <c r="AS64" i="1" s="1"/>
  <c r="C65" i="2"/>
  <c r="E65" i="2" s="1"/>
  <c r="AR56" i="1"/>
  <c r="AT56" i="1" s="1"/>
  <c r="C57" i="2"/>
  <c r="E57" i="2" s="1"/>
  <c r="I10" i="2"/>
  <c r="F69" i="2"/>
  <c r="AR52" i="1"/>
  <c r="AR48" i="1"/>
  <c r="AR44" i="1"/>
  <c r="AR40" i="1"/>
  <c r="AR36" i="1"/>
  <c r="AR32" i="1"/>
  <c r="AR28" i="1"/>
  <c r="AR24" i="1"/>
  <c r="AR20" i="1"/>
  <c r="AR16" i="1"/>
  <c r="AR12" i="1"/>
  <c r="C10" i="2"/>
  <c r="AT9" i="1"/>
  <c r="I57" i="2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9" i="1"/>
  <c r="J15" i="2" l="1"/>
  <c r="J47" i="2"/>
  <c r="T46" i="1" s="1"/>
  <c r="J16" i="2"/>
  <c r="AV15" i="1" s="1"/>
  <c r="J32" i="2"/>
  <c r="T31" i="1" s="1"/>
  <c r="J48" i="2"/>
  <c r="AV47" i="1" s="1"/>
  <c r="J64" i="2"/>
  <c r="J55" i="2"/>
  <c r="AV54" i="1" s="1"/>
  <c r="J42" i="2"/>
  <c r="AV41" i="1" s="1"/>
  <c r="J24" i="2"/>
  <c r="AV23" i="1" s="1"/>
  <c r="J40" i="2"/>
  <c r="T39" i="1" s="1"/>
  <c r="J56" i="2"/>
  <c r="T55" i="1" s="1"/>
  <c r="J41" i="2"/>
  <c r="AV40" i="1" s="1"/>
  <c r="J61" i="2"/>
  <c r="T60" i="1" s="1"/>
  <c r="J25" i="2"/>
  <c r="AV24" i="1" s="1"/>
  <c r="J21" i="2"/>
  <c r="AV20" i="1" s="1"/>
  <c r="J28" i="2"/>
  <c r="T27" i="1" s="1"/>
  <c r="J44" i="2"/>
  <c r="AV43" i="1" s="1"/>
  <c r="J26" i="2"/>
  <c r="AV25" i="1" s="1"/>
  <c r="AT34" i="1"/>
  <c r="J14" i="2"/>
  <c r="T13" i="1" s="1"/>
  <c r="J30" i="2"/>
  <c r="AV29" i="1" s="1"/>
  <c r="J46" i="2"/>
  <c r="AV45" i="1" s="1"/>
  <c r="J19" i="2"/>
  <c r="AV18" i="1" s="1"/>
  <c r="J51" i="2"/>
  <c r="T50" i="1" s="1"/>
  <c r="J23" i="2"/>
  <c r="AV22" i="1" s="1"/>
  <c r="J49" i="2"/>
  <c r="AV48" i="1" s="1"/>
  <c r="J12" i="2"/>
  <c r="AV11" i="1" s="1"/>
  <c r="J27" i="2"/>
  <c r="T26" i="1" s="1"/>
  <c r="AT18" i="1"/>
  <c r="AS56" i="1"/>
  <c r="AS12" i="1"/>
  <c r="AT12" i="1"/>
  <c r="I69" i="2"/>
  <c r="AT23" i="1"/>
  <c r="AS23" i="1"/>
  <c r="AT39" i="1"/>
  <c r="AS39" i="1"/>
  <c r="AT21" i="1"/>
  <c r="AS21" i="1"/>
  <c r="AT53" i="1"/>
  <c r="AS53" i="1"/>
  <c r="U66" i="1"/>
  <c r="AS16" i="1"/>
  <c r="AT16" i="1"/>
  <c r="AS32" i="1"/>
  <c r="AT32" i="1"/>
  <c r="AT27" i="1"/>
  <c r="AS27" i="1"/>
  <c r="AT43" i="1"/>
  <c r="AS43" i="1"/>
  <c r="AT60" i="1"/>
  <c r="AS60" i="1"/>
  <c r="AS14" i="1"/>
  <c r="AT14" i="1"/>
  <c r="AS46" i="1"/>
  <c r="AT46" i="1"/>
  <c r="AT29" i="1"/>
  <c r="AS29" i="1"/>
  <c r="AT64" i="1"/>
  <c r="C69" i="2"/>
  <c r="E10" i="2"/>
  <c r="AS24" i="1"/>
  <c r="AT24" i="1"/>
  <c r="AS40" i="1"/>
  <c r="AT40" i="1"/>
  <c r="AT19" i="1"/>
  <c r="AS19" i="1"/>
  <c r="AT35" i="1"/>
  <c r="AS35" i="1"/>
  <c r="AT51" i="1"/>
  <c r="AS51" i="1"/>
  <c r="AS30" i="1"/>
  <c r="AT30" i="1"/>
  <c r="AS61" i="1"/>
  <c r="AT61" i="1"/>
  <c r="AT13" i="1"/>
  <c r="AS13" i="1"/>
  <c r="AT45" i="1"/>
  <c r="AS45" i="1"/>
  <c r="AS57" i="1"/>
  <c r="AT57" i="1"/>
  <c r="J65" i="2"/>
  <c r="T64" i="1" s="1"/>
  <c r="AS28" i="1"/>
  <c r="AT28" i="1"/>
  <c r="AS44" i="1"/>
  <c r="AT44" i="1"/>
  <c r="AT55" i="1"/>
  <c r="AS55" i="1"/>
  <c r="AS38" i="1"/>
  <c r="AT38" i="1"/>
  <c r="AS48" i="1"/>
  <c r="AT48" i="1"/>
  <c r="AT11" i="1"/>
  <c r="AS11" i="1"/>
  <c r="AT62" i="1"/>
  <c r="AS62" i="1"/>
  <c r="AS20" i="1"/>
  <c r="AT20" i="1"/>
  <c r="AS36" i="1"/>
  <c r="AT36" i="1"/>
  <c r="AS52" i="1"/>
  <c r="AT52" i="1"/>
  <c r="AT15" i="1"/>
  <c r="AS15" i="1"/>
  <c r="AT31" i="1"/>
  <c r="AS31" i="1"/>
  <c r="AT47" i="1"/>
  <c r="AS47" i="1"/>
  <c r="AR66" i="1"/>
  <c r="AS22" i="1"/>
  <c r="AT22" i="1"/>
  <c r="AS54" i="1"/>
  <c r="AT54" i="1"/>
  <c r="AT58" i="1"/>
  <c r="AS58" i="1"/>
  <c r="AT37" i="1"/>
  <c r="AS37" i="1"/>
  <c r="AV19" i="1"/>
  <c r="T19" i="1"/>
  <c r="AV27" i="1"/>
  <c r="AV35" i="1"/>
  <c r="T35" i="1"/>
  <c r="AV39" i="1"/>
  <c r="AV51" i="1"/>
  <c r="T51" i="1"/>
  <c r="AV55" i="1"/>
  <c r="AV60" i="1"/>
  <c r="AV10" i="1"/>
  <c r="T10" i="1"/>
  <c r="AV14" i="1"/>
  <c r="T14" i="1"/>
  <c r="AV30" i="1"/>
  <c r="T30" i="1"/>
  <c r="AV34" i="1"/>
  <c r="T34" i="1"/>
  <c r="AV38" i="1"/>
  <c r="T38" i="1"/>
  <c r="AV42" i="1"/>
  <c r="T42" i="1"/>
  <c r="AV46" i="1"/>
  <c r="T54" i="1"/>
  <c r="AV59" i="1"/>
  <c r="T59" i="1"/>
  <c r="AV63" i="1"/>
  <c r="T63" i="1"/>
  <c r="AV13" i="1"/>
  <c r="AV17" i="1"/>
  <c r="T17" i="1"/>
  <c r="AV21" i="1"/>
  <c r="T21" i="1"/>
  <c r="AV33" i="1"/>
  <c r="T33" i="1"/>
  <c r="AV37" i="1"/>
  <c r="T37" i="1"/>
  <c r="AV49" i="1"/>
  <c r="T49" i="1"/>
  <c r="AV53" i="1"/>
  <c r="T53" i="1"/>
  <c r="AV58" i="1"/>
  <c r="T58" i="1"/>
  <c r="AV62" i="1"/>
  <c r="T62" i="1"/>
  <c r="AV12" i="1"/>
  <c r="T12" i="1"/>
  <c r="AV16" i="1"/>
  <c r="T16" i="1"/>
  <c r="AV28" i="1"/>
  <c r="T28" i="1"/>
  <c r="AV32" i="1"/>
  <c r="T32" i="1"/>
  <c r="AV36" i="1"/>
  <c r="T36" i="1"/>
  <c r="AV44" i="1"/>
  <c r="T44" i="1"/>
  <c r="AV52" i="1"/>
  <c r="T52" i="1"/>
  <c r="AV57" i="1"/>
  <c r="T57" i="1"/>
  <c r="AV61" i="1"/>
  <c r="T61" i="1"/>
  <c r="J57" i="2"/>
  <c r="G66" i="1"/>
  <c r="AV68" i="1" s="1"/>
  <c r="AV26" i="1" l="1"/>
  <c r="T41" i="1"/>
  <c r="AV31" i="1"/>
  <c r="T47" i="1"/>
  <c r="T23" i="1"/>
  <c r="T15" i="1"/>
  <c r="T29" i="1"/>
  <c r="AV50" i="1"/>
  <c r="T40" i="1"/>
  <c r="T20" i="1"/>
  <c r="T45" i="1"/>
  <c r="T11" i="1"/>
  <c r="T48" i="1"/>
  <c r="T25" i="1"/>
  <c r="T18" i="1"/>
  <c r="T24" i="1"/>
  <c r="T22" i="1"/>
  <c r="T43" i="1"/>
  <c r="AT66" i="1"/>
  <c r="AS66" i="1"/>
  <c r="AV64" i="1"/>
  <c r="E69" i="2"/>
  <c r="J10" i="2"/>
  <c r="T56" i="1"/>
  <c r="AV56" i="1"/>
  <c r="K44" i="1"/>
  <c r="L44" i="1" s="1"/>
  <c r="M44" i="1" s="1"/>
  <c r="K15" i="1"/>
  <c r="I64" i="1"/>
  <c r="E66" i="1"/>
  <c r="D66" i="1"/>
  <c r="J69" i="2" l="1"/>
  <c r="T9" i="1"/>
  <c r="T66" i="1" s="1"/>
  <c r="T70" i="1" s="1"/>
  <c r="AV9" i="1"/>
  <c r="AV66" i="1" s="1"/>
  <c r="AV69" i="1" s="1"/>
  <c r="L15" i="1"/>
  <c r="M15" i="1" s="1"/>
  <c r="K52" i="1"/>
  <c r="L52" i="1" s="1"/>
  <c r="M52" i="1" s="1"/>
  <c r="K40" i="1"/>
  <c r="L40" i="1" s="1"/>
  <c r="M40" i="1" s="1"/>
  <c r="K33" i="1"/>
  <c r="L33" i="1" s="1"/>
  <c r="M33" i="1" s="1"/>
  <c r="K28" i="1"/>
  <c r="L28" i="1" s="1"/>
  <c r="M28" i="1" s="1"/>
  <c r="K63" i="1"/>
  <c r="L63" i="1" s="1"/>
  <c r="M63" i="1" s="1"/>
  <c r="K51" i="1"/>
  <c r="L51" i="1" s="1"/>
  <c r="M51" i="1" s="1"/>
  <c r="K43" i="1"/>
  <c r="L43" i="1" s="1"/>
  <c r="M43" i="1" s="1"/>
  <c r="K35" i="1"/>
  <c r="L35" i="1" s="1"/>
  <c r="M35" i="1" s="1"/>
  <c r="K31" i="1"/>
  <c r="L31" i="1" s="1"/>
  <c r="M31" i="1" s="1"/>
  <c r="K58" i="1"/>
  <c r="L58" i="1" s="1"/>
  <c r="K50" i="1"/>
  <c r="L50" i="1" s="1"/>
  <c r="M50" i="1" s="1"/>
  <c r="K38" i="1"/>
  <c r="L38" i="1" s="1"/>
  <c r="M38" i="1" s="1"/>
  <c r="K41" i="1"/>
  <c r="L41" i="1" s="1"/>
  <c r="M41" i="1" s="1"/>
  <c r="K17" i="1"/>
  <c r="L17" i="1" s="1"/>
  <c r="M17" i="1" s="1"/>
  <c r="K42" i="1"/>
  <c r="L42" i="1" s="1"/>
  <c r="K14" i="1"/>
  <c r="L14" i="1" s="1"/>
  <c r="M14" i="1" s="1"/>
  <c r="K55" i="1"/>
  <c r="K27" i="1"/>
  <c r="K61" i="1"/>
  <c r="K47" i="1"/>
  <c r="K23" i="1"/>
  <c r="K54" i="1"/>
  <c r="K60" i="1"/>
  <c r="L60" i="1" s="1"/>
  <c r="M60" i="1" s="1"/>
  <c r="K64" i="1"/>
  <c r="L64" i="1" s="1"/>
  <c r="M64" i="1" s="1"/>
  <c r="K29" i="1"/>
  <c r="L29" i="1" s="1"/>
  <c r="M29" i="1" s="1"/>
  <c r="K53" i="1"/>
  <c r="K39" i="1"/>
  <c r="K62" i="1"/>
  <c r="K59" i="1"/>
  <c r="K57" i="1"/>
  <c r="K56" i="1"/>
  <c r="K48" i="1"/>
  <c r="K49" i="1"/>
  <c r="K46" i="1"/>
  <c r="K45" i="1"/>
  <c r="K37" i="1"/>
  <c r="K36" i="1"/>
  <c r="K32" i="1"/>
  <c r="K34" i="1"/>
  <c r="K30" i="1"/>
  <c r="K26" i="1"/>
  <c r="K25" i="1"/>
  <c r="K24" i="1"/>
  <c r="K22" i="1"/>
  <c r="L22" i="1" s="1"/>
  <c r="M22" i="1" s="1"/>
  <c r="K21" i="1"/>
  <c r="K20" i="1"/>
  <c r="L20" i="1" s="1"/>
  <c r="M20" i="1" s="1"/>
  <c r="K19" i="1"/>
  <c r="K18" i="1"/>
  <c r="K13" i="1"/>
  <c r="L13" i="1" s="1"/>
  <c r="M13" i="1" s="1"/>
  <c r="K12" i="1"/>
  <c r="K16" i="1"/>
  <c r="K11" i="1"/>
  <c r="L11" i="1" s="1"/>
  <c r="M11" i="1" s="1"/>
  <c r="K10" i="1"/>
  <c r="M58" i="1" l="1"/>
  <c r="M42" i="1"/>
  <c r="L54" i="1"/>
  <c r="M54" i="1" s="1"/>
  <c r="L53" i="1"/>
  <c r="M53" i="1" s="1"/>
  <c r="L27" i="1"/>
  <c r="M27" i="1" s="1"/>
  <c r="L55" i="1"/>
  <c r="M55" i="1" s="1"/>
  <c r="L23" i="1"/>
  <c r="M23" i="1" s="1"/>
  <c r="L39" i="1"/>
  <c r="M39" i="1" s="1"/>
  <c r="L47" i="1"/>
  <c r="M47" i="1" s="1"/>
  <c r="L61" i="1"/>
  <c r="M61" i="1" s="1"/>
  <c r="L62" i="1"/>
  <c r="M62" i="1" s="1"/>
  <c r="L59" i="1"/>
  <c r="M59" i="1" s="1"/>
  <c r="L57" i="1"/>
  <c r="M57" i="1" s="1"/>
  <c r="L56" i="1"/>
  <c r="M56" i="1" s="1"/>
  <c r="L48" i="1"/>
  <c r="M48" i="1" s="1"/>
  <c r="L49" i="1"/>
  <c r="M49" i="1" s="1"/>
  <c r="L46" i="1"/>
  <c r="M46" i="1" s="1"/>
  <c r="L45" i="1"/>
  <c r="M45" i="1" s="1"/>
  <c r="L37" i="1"/>
  <c r="M37" i="1" s="1"/>
  <c r="L36" i="1"/>
  <c r="M36" i="1" s="1"/>
  <c r="L32" i="1"/>
  <c r="M32" i="1" s="1"/>
  <c r="L34" i="1"/>
  <c r="M34" i="1" s="1"/>
  <c r="L30" i="1"/>
  <c r="M30" i="1" s="1"/>
  <c r="L26" i="1"/>
  <c r="M26" i="1" s="1"/>
  <c r="L25" i="1"/>
  <c r="M25" i="1" s="1"/>
  <c r="L24" i="1"/>
  <c r="M24" i="1" s="1"/>
  <c r="L21" i="1"/>
  <c r="M21" i="1" s="1"/>
  <c r="L19" i="1"/>
  <c r="M19" i="1" s="1"/>
  <c r="L18" i="1"/>
  <c r="M18" i="1" s="1"/>
  <c r="L12" i="1"/>
  <c r="M12" i="1" s="1"/>
  <c r="L16" i="1"/>
  <c r="M16" i="1" s="1"/>
  <c r="L10" i="1"/>
  <c r="M10" i="1" s="1"/>
  <c r="M66" i="1" l="1"/>
  <c r="F66" i="1"/>
  <c r="H66" i="1" l="1"/>
  <c r="I66" i="1"/>
  <c r="K66" i="1" l="1"/>
  <c r="L66" i="1"/>
</calcChain>
</file>

<file path=xl/sharedStrings.xml><?xml version="1.0" encoding="utf-8"?>
<sst xmlns="http://schemas.openxmlformats.org/spreadsheetml/2006/main" count="863" uniqueCount="317">
  <si>
    <t>CONTPAQ i</t>
  </si>
  <si>
    <t xml:space="preserve">      NÓMINAS</t>
  </si>
  <si>
    <t>Lista de Raya (forma tabular)</t>
  </si>
  <si>
    <t xml:space="preserve">RFC: C&amp;A -050406-NL0 </t>
  </si>
  <si>
    <t>Código</t>
  </si>
  <si>
    <t>Empleado</t>
  </si>
  <si>
    <t>Sueldo</t>
  </si>
  <si>
    <t>*TOTAL* *PERCEPCIONES*</t>
  </si>
  <si>
    <t>Subsidio al Empleo (sp)</t>
  </si>
  <si>
    <t>I.S.R. (sp)</t>
  </si>
  <si>
    <t>I.M.S.S.</t>
  </si>
  <si>
    <t>Ajuste al neto</t>
  </si>
  <si>
    <t>*TOTAL* *DEDUCCIONES*</t>
  </si>
  <si>
    <t>*NETO*</t>
  </si>
  <si>
    <t>BS22</t>
  </si>
  <si>
    <t>GM21</t>
  </si>
  <si>
    <t>Vargas Cosme Susana</t>
  </si>
  <si>
    <t xml:space="preserve">  =============</t>
  </si>
  <si>
    <t>Total Gral.</t>
  </si>
  <si>
    <t xml:space="preserve"> </t>
  </si>
  <si>
    <t>JULIO CESAR</t>
  </si>
  <si>
    <t>TOTAL</t>
  </si>
  <si>
    <t>IVA</t>
  </si>
  <si>
    <t>TOTAL PERCEPCIONES</t>
  </si>
  <si>
    <t>SUELDO BASE</t>
  </si>
  <si>
    <t>COMISIONES</t>
  </si>
  <si>
    <t>Comision 10%</t>
  </si>
  <si>
    <t>2% S/N</t>
  </si>
  <si>
    <t>SUBTOTAL</t>
  </si>
  <si>
    <t>SUBSIDO ENTREGADO</t>
  </si>
  <si>
    <t>SGV</t>
  </si>
  <si>
    <t>JUAN CARLOS</t>
  </si>
  <si>
    <t>FERNANDO</t>
  </si>
  <si>
    <t>HOJALATERO</t>
  </si>
  <si>
    <t>00040</t>
  </si>
  <si>
    <t>Aguilar  Rosas Yolanda</t>
  </si>
  <si>
    <t>Bautista Sanchez Sandra Stephanie</t>
  </si>
  <si>
    <t>BH01</t>
  </si>
  <si>
    <t>Bezares Hernandez Zaire Yael</t>
  </si>
  <si>
    <t>BM11</t>
  </si>
  <si>
    <t>Bonilla Martinez Daniela Monserra</t>
  </si>
  <si>
    <t>CH02</t>
  </si>
  <si>
    <t>Camacho Hernandez Leopoldo</t>
  </si>
  <si>
    <t>0009</t>
  </si>
  <si>
    <t>Camacho Resendiz M Dolores</t>
  </si>
  <si>
    <t>0002</t>
  </si>
  <si>
    <t>Chavez Perez Beatriz</t>
  </si>
  <si>
    <t>CA07</t>
  </si>
  <si>
    <t>Colin Alvarez Othon</t>
  </si>
  <si>
    <t>CR01</t>
  </si>
  <si>
    <t>Covarrubias Rodriguez Sarahi Escar</t>
  </si>
  <si>
    <t>DM01</t>
  </si>
  <si>
    <t>Damian Melchor Magaly</t>
  </si>
  <si>
    <t>DD01</t>
  </si>
  <si>
    <t>De Santiago Dondiego J Jesus</t>
  </si>
  <si>
    <t>EZ08</t>
  </si>
  <si>
    <t>Espindola Zarazua Maria Guadalupe</t>
  </si>
  <si>
    <t>0043</t>
  </si>
  <si>
    <t>Espinoza Alvarez Armando</t>
  </si>
  <si>
    <t>FC026</t>
  </si>
  <si>
    <t>Flores  Catarino Josue</t>
  </si>
  <si>
    <t>GR002</t>
  </si>
  <si>
    <t>Gallegos Romero Cristian</t>
  </si>
  <si>
    <t>Garcia Montes Jesus Salvador</t>
  </si>
  <si>
    <t>GP00</t>
  </si>
  <si>
    <t>Garcia Perez Diana</t>
  </si>
  <si>
    <t>GT01</t>
  </si>
  <si>
    <t>Gomez Trujillo Juan Carlos</t>
  </si>
  <si>
    <t>GM01</t>
  </si>
  <si>
    <t>Gonzalez Molinero Angelica</t>
  </si>
  <si>
    <t>GO02</t>
  </si>
  <si>
    <t>Gonzalez Oregon Lizbeth</t>
  </si>
  <si>
    <t>GS02</t>
  </si>
  <si>
    <t>Gonzalez Sanchez Michelle Estefan</t>
  </si>
  <si>
    <t>GN006</t>
  </si>
  <si>
    <t>Guzman Navarro Eduardo</t>
  </si>
  <si>
    <t>HC018</t>
  </si>
  <si>
    <t>Hernandez Carpio Jesus</t>
  </si>
  <si>
    <t>HH07</t>
  </si>
  <si>
    <t>Hernandez Herrera J Hector</t>
  </si>
  <si>
    <t>HM06</t>
  </si>
  <si>
    <t>Hernandez  Martinez Alma Janet</t>
  </si>
  <si>
    <t>HP026</t>
  </si>
  <si>
    <t>Hurtado  Pajaro  Jose Eduardo</t>
  </si>
  <si>
    <t>JB01</t>
  </si>
  <si>
    <t>Juarez Bautista Juan Carlos</t>
  </si>
  <si>
    <t>JP20</t>
  </si>
  <si>
    <t>Juarez Pacheco Jessica Monserrat</t>
  </si>
  <si>
    <t>JT01</t>
  </si>
  <si>
    <t>Juarez Talavera Maria Fernanda</t>
  </si>
  <si>
    <t>LU18</t>
  </si>
  <si>
    <t>Lizardi Urzua Arizbet</t>
  </si>
  <si>
    <t>MZ28</t>
  </si>
  <si>
    <t>Mancilla Zuñiga Fermin</t>
  </si>
  <si>
    <t>MM00</t>
  </si>
  <si>
    <t>Mandujano Martinez Guadalupe</t>
  </si>
  <si>
    <t>MC13</t>
  </si>
  <si>
    <t>Martinez Cabrera Erick Ignacio</t>
  </si>
  <si>
    <t>MG29</t>
  </si>
  <si>
    <t>Martinez Gonzalez Maria Dolores</t>
  </si>
  <si>
    <t>MZ27</t>
  </si>
  <si>
    <t>Morales Flores Fernando</t>
  </si>
  <si>
    <t>MS00</t>
  </si>
  <si>
    <t>Morales Sanchez Angel</t>
  </si>
  <si>
    <t>NM01</t>
  </si>
  <si>
    <t>Nieto Medina Pedro Emmanuel</t>
  </si>
  <si>
    <t>OG214</t>
  </si>
  <si>
    <t>Olvera Gonzalez Carlos Alberto</t>
  </si>
  <si>
    <t>OL001</t>
  </si>
  <si>
    <t>Olvera  Landaverde Armando</t>
  </si>
  <si>
    <t>OP01</t>
  </si>
  <si>
    <t>Ontiveros Pliego  Luis Gerardo</t>
  </si>
  <si>
    <t>PL02</t>
  </si>
  <si>
    <t>Pacheco  Lopez Mayra</t>
  </si>
  <si>
    <t>PR11</t>
  </si>
  <si>
    <t>Padilla Ruiz Jose Antonio</t>
  </si>
  <si>
    <t>PL01</t>
  </si>
  <si>
    <t>Pascual  Lopez Mayra</t>
  </si>
  <si>
    <t>RS10</t>
  </si>
  <si>
    <t>Rosas Soria Tanya Guadalupe</t>
  </si>
  <si>
    <t>RF01</t>
  </si>
  <si>
    <t>Rubio Franco Gabriela</t>
  </si>
  <si>
    <t>SS025</t>
  </si>
  <si>
    <t>Saldaña Sanchez Julio Cesar</t>
  </si>
  <si>
    <t>SM19</t>
  </si>
  <si>
    <t>Sanchez Morales Idalid</t>
  </si>
  <si>
    <t>SP014</t>
  </si>
  <si>
    <t>Sierra Polinar Cesar Alan</t>
  </si>
  <si>
    <t>TS10</t>
  </si>
  <si>
    <t>Tinoco Suarez Margarita</t>
  </si>
  <si>
    <t>TH01</t>
  </si>
  <si>
    <t>Trejo Hernandez Maria Mericela</t>
  </si>
  <si>
    <t>TT02</t>
  </si>
  <si>
    <t>Trejo Torres Erika Rocio</t>
  </si>
  <si>
    <t>VB13</t>
  </si>
  <si>
    <t>Vega Barron Jose Angel</t>
  </si>
  <si>
    <t>VA00</t>
  </si>
  <si>
    <t>Villalba Acosta Fernando</t>
  </si>
  <si>
    <t>AGUILAR ROSAS</t>
  </si>
  <si>
    <t>YOLANDA</t>
  </si>
  <si>
    <t>BAUTISTA SANCHEZ</t>
  </si>
  <si>
    <t>SANDRA STEPHANIE</t>
  </si>
  <si>
    <t>BEZARES HERNANDEZ</t>
  </si>
  <si>
    <t>ZAIRE YAEL</t>
  </si>
  <si>
    <t>BONILLA MARTINEZ</t>
  </si>
  <si>
    <t>DANIELA MONSERRAT</t>
  </si>
  <si>
    <t>CAMACHO HERNANDEZ</t>
  </si>
  <si>
    <t>LEOPOLDO</t>
  </si>
  <si>
    <t>CAMACHO RESENDIZ</t>
  </si>
  <si>
    <t>M DOLORES</t>
  </si>
  <si>
    <t xml:space="preserve">CHAVEZ PEREZ </t>
  </si>
  <si>
    <t>BEATRIZ</t>
  </si>
  <si>
    <t>COLIN ALVAREZ</t>
  </si>
  <si>
    <t>OTHON</t>
  </si>
  <si>
    <t>COVARRUBIAS RODRIGUEZ</t>
  </si>
  <si>
    <t>SARAHI ESCARLET</t>
  </si>
  <si>
    <t>DAMIAN MELCHOR</t>
  </si>
  <si>
    <t>MAGALY</t>
  </si>
  <si>
    <t>DE SANTIAGO DONDIEGO</t>
  </si>
  <si>
    <t>J JESUS</t>
  </si>
  <si>
    <t>ARMANDO</t>
  </si>
  <si>
    <t xml:space="preserve">ESPINDOLA ZARAZUA </t>
  </si>
  <si>
    <t>MARIA GUADALUPE</t>
  </si>
  <si>
    <t xml:space="preserve">ESPINOZA ALVAREZ </t>
  </si>
  <si>
    <t>FLORES CATARINO</t>
  </si>
  <si>
    <t>JOSUE</t>
  </si>
  <si>
    <t>GALLEGOS ROMERO</t>
  </si>
  <si>
    <t>CRISTIAN</t>
  </si>
  <si>
    <t>GARCIA MONTES</t>
  </si>
  <si>
    <t>JESUS SALVADOR</t>
  </si>
  <si>
    <t xml:space="preserve">GARCIA PEREZ </t>
  </si>
  <si>
    <t>DIANA</t>
  </si>
  <si>
    <t>GOMEZ TRUJILLO</t>
  </si>
  <si>
    <t>GONZALEZ MOLINERO</t>
  </si>
  <si>
    <t>ANGELICA</t>
  </si>
  <si>
    <t>GONZALEZ OREGON</t>
  </si>
  <si>
    <t>LIZBETH</t>
  </si>
  <si>
    <t>GONZALEZ SANCHEZ</t>
  </si>
  <si>
    <t xml:space="preserve">GUZMAN NAVARRO </t>
  </si>
  <si>
    <t>EDUARDO</t>
  </si>
  <si>
    <t>HERNANDEZ CARPIO</t>
  </si>
  <si>
    <t>JESUS</t>
  </si>
  <si>
    <t>HERNANDEZ HERRERA</t>
  </si>
  <si>
    <t>J HECTOR</t>
  </si>
  <si>
    <t>HERNANDEZ MARTINEZ</t>
  </si>
  <si>
    <t>ALMA JANET</t>
  </si>
  <si>
    <t>HURTADO PAJARO</t>
  </si>
  <si>
    <t>JOSE EDUARDO</t>
  </si>
  <si>
    <t>JUAREZ BAUTISTA</t>
  </si>
  <si>
    <t>JUAREZ PACHECO</t>
  </si>
  <si>
    <t>JESSICA MONSERRAT</t>
  </si>
  <si>
    <t>JUAREZ TALAVERA</t>
  </si>
  <si>
    <t>MARIA FERNANDA</t>
  </si>
  <si>
    <t xml:space="preserve">LIZARDI URZUA </t>
  </si>
  <si>
    <t>ARIZBET</t>
  </si>
  <si>
    <t>MANCILLA ZUÑIGA</t>
  </si>
  <si>
    <t>FERMIN</t>
  </si>
  <si>
    <t>MANDUJANO MARTINEZ</t>
  </si>
  <si>
    <t>GUADALUPE</t>
  </si>
  <si>
    <t>MARTINEZ CABRERA</t>
  </si>
  <si>
    <t>ERICK IGNACIO</t>
  </si>
  <si>
    <t>MARTINEZ GONZALEZ</t>
  </si>
  <si>
    <t>MARIA DOLORES</t>
  </si>
  <si>
    <t>MORALES FLORES</t>
  </si>
  <si>
    <t xml:space="preserve">MORALES SANCHEZ </t>
  </si>
  <si>
    <t>ANGEL</t>
  </si>
  <si>
    <t>NIETO MEDINA</t>
  </si>
  <si>
    <t>PEDRO EMMANUEL</t>
  </si>
  <si>
    <t xml:space="preserve">OLVERA GONZALEZ </t>
  </si>
  <si>
    <t>CARLOS ALBERTO</t>
  </si>
  <si>
    <t>OLVERA LANDAVERDE</t>
  </si>
  <si>
    <t>ONTIVEROS PLIEGO</t>
  </si>
  <si>
    <t>LUIS GERARDO</t>
  </si>
  <si>
    <t>PACHECO LOPEZ</t>
  </si>
  <si>
    <t>MAYRA</t>
  </si>
  <si>
    <t>PADILLA RUIZ</t>
  </si>
  <si>
    <t>PASCUAL LOPEZ</t>
  </si>
  <si>
    <t>ROSAS SORIA</t>
  </si>
  <si>
    <t>TANYA GUADALUPE</t>
  </si>
  <si>
    <t>RUBIO FRANCO</t>
  </si>
  <si>
    <t>GABRIELA</t>
  </si>
  <si>
    <t>SALDAÑA SANCHEZ</t>
  </si>
  <si>
    <t>SANCHEZ MORALES</t>
  </si>
  <si>
    <t>IDALID</t>
  </si>
  <si>
    <t>SIERRA POLINAR</t>
  </si>
  <si>
    <t>CESAR ALAN</t>
  </si>
  <si>
    <t>TINOCO SUAREZ</t>
  </si>
  <si>
    <t>MARGARITA</t>
  </si>
  <si>
    <t>TREJO HERNANDEZ</t>
  </si>
  <si>
    <t>MARIA MARICELA</t>
  </si>
  <si>
    <t>TREJO TORRES</t>
  </si>
  <si>
    <t>ERIKA ROCIO</t>
  </si>
  <si>
    <t xml:space="preserve">VEGA BARRON </t>
  </si>
  <si>
    <t>JOSE ANGEL</t>
  </si>
  <si>
    <t>SUSANA</t>
  </si>
  <si>
    <t>VILLALBA ACOSTA</t>
  </si>
  <si>
    <t>AUXILIAR CONTABLE</t>
  </si>
  <si>
    <t>RECEPCIONISTA</t>
  </si>
  <si>
    <t>CAJERA</t>
  </si>
  <si>
    <t>AUXILIAR ADMINISTRATIVO</t>
  </si>
  <si>
    <t>SUB</t>
  </si>
  <si>
    <t>AUXILIAR DE CALIDAD</t>
  </si>
  <si>
    <t>VIGILANTE</t>
  </si>
  <si>
    <t>INTENDENCIA</t>
  </si>
  <si>
    <t>SUPERVISOR DE CONTAC</t>
  </si>
  <si>
    <t>JOSE ANTONIO</t>
  </si>
  <si>
    <t>CUENTAS X PAGAR</t>
  </si>
  <si>
    <t>GERENTE DE SERVICIO</t>
  </si>
  <si>
    <t>VARGAS COSME</t>
  </si>
  <si>
    <t>CH25</t>
  </si>
  <si>
    <t>Cedeño Hernandez Juan</t>
  </si>
  <si>
    <t>CEDEÑO HERNANDEZ</t>
  </si>
  <si>
    <t>JUAN</t>
  </si>
  <si>
    <t>Molina Ramirez Jesus</t>
  </si>
  <si>
    <t>MOLINA RAMIREZ</t>
  </si>
  <si>
    <t>ASESOR DE SERVICIO</t>
  </si>
  <si>
    <t>NOMINA</t>
  </si>
  <si>
    <t>AUXILIAR DE REFACCIONES</t>
  </si>
  <si>
    <t>ENCARGADO MOSTRADOR</t>
  </si>
  <si>
    <t>JEFE DE SERVICIO</t>
  </si>
  <si>
    <t>HOSTESS</t>
  </si>
  <si>
    <t xml:space="preserve">EJECUTIVO CONTAC </t>
  </si>
  <si>
    <t>JEFE DE TALLER</t>
  </si>
  <si>
    <t>VALUADOR</t>
  </si>
  <si>
    <t>CONTROL Y TABULACION</t>
  </si>
  <si>
    <t>CHOFER MENSAJERO</t>
  </si>
  <si>
    <t>WEB MASTER</t>
  </si>
  <si>
    <t>ATENCION A CLIENTES</t>
  </si>
  <si>
    <t>AYUDANTE DE PREVIAS</t>
  </si>
  <si>
    <t>GRETEER</t>
  </si>
  <si>
    <t>AUXILIAR DE VENTAS</t>
  </si>
  <si>
    <t>INTERCAMBIOS</t>
  </si>
  <si>
    <t>TRASLADISTA</t>
  </si>
  <si>
    <t>ASISTENTE DE GTE</t>
  </si>
  <si>
    <t>MICHELLE ESTEFANIA</t>
  </si>
  <si>
    <t>PERIODO QUINCENAL 03 DEL 01/02/15 AL 15/02/15</t>
  </si>
  <si>
    <t>INFONAVIT</t>
  </si>
  <si>
    <t xml:space="preserve">PAGAR 3 DIAS DE VACACIONES TRABAJADOS </t>
  </si>
  <si>
    <t>SE LE PAGA POR BANAMEX LA CTA LA TIENE NORMA</t>
  </si>
  <si>
    <t>Cedeño Hernandez Juana</t>
  </si>
  <si>
    <t>MR027</t>
  </si>
  <si>
    <t>Molina Ramirez  Jesus Octavio</t>
  </si>
  <si>
    <t>11 CONSULTORES &amp; ASESORES INTEGRALES SC</t>
  </si>
  <si>
    <t>Periodo 3 al 3 Quincenal del 01/02/2016 al 15/02/2016</t>
  </si>
  <si>
    <t>Reg Pat IMSS: E2375841103</t>
  </si>
  <si>
    <t>*Otras* *Percepciones*</t>
  </si>
  <si>
    <t>CV22</t>
  </si>
  <si>
    <t>Fecha: 12/Feb/2016</t>
  </si>
  <si>
    <t>Hora: 16:13:08:572</t>
  </si>
  <si>
    <t>Séptimo día</t>
  </si>
  <si>
    <t>Horas extras</t>
  </si>
  <si>
    <t>Destajos</t>
  </si>
  <si>
    <t>Premios eficiencia</t>
  </si>
  <si>
    <t>Ret. Inv. Y Vida</t>
  </si>
  <si>
    <t>Ret. Cesantia</t>
  </si>
  <si>
    <t>Ret. Enf. y Mat. obrero</t>
  </si>
  <si>
    <t>Subs al Empleo acreditado</t>
  </si>
  <si>
    <t>I.S.R. antes de Subs al Empleo</t>
  </si>
  <si>
    <t>Pension Alimenticia</t>
  </si>
  <si>
    <t>*Otras* *Deducciones*</t>
  </si>
  <si>
    <t>FACTURACIÓN</t>
  </si>
  <si>
    <t>11 CONSULTORES &amp; ASESORES INTEGRALES SC_</t>
  </si>
  <si>
    <t>CC</t>
  </si>
  <si>
    <t>705-070</t>
  </si>
  <si>
    <t>700-070</t>
  </si>
  <si>
    <t>704-070</t>
  </si>
  <si>
    <t>703-070</t>
  </si>
  <si>
    <t>702-070</t>
  </si>
  <si>
    <t>701-070</t>
  </si>
  <si>
    <t>QUERETARO MOTORS, SA</t>
  </si>
  <si>
    <t xml:space="preserve">Periodo </t>
  </si>
  <si>
    <t>CUENTA</t>
  </si>
  <si>
    <t>IMPORTE</t>
  </si>
  <si>
    <t>683-001-001</t>
  </si>
  <si>
    <t>REPORTE DE NOMINA QUINCENAL</t>
  </si>
  <si>
    <t>01/02/2016 AL 15/02/2016</t>
  </si>
  <si>
    <t>QUINCENA 01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</si>
</sst>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.00_-;\-* #,##0.00_-;_-* \-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name val="Century Gothic"/>
      <family val="2"/>
    </font>
    <font>
      <b/>
      <sz val="11"/>
      <name val="Century Gothic"/>
      <family val="2"/>
    </font>
    <font>
      <sz val="10"/>
      <name val="Arial"/>
      <family val="2"/>
    </font>
    <font>
      <b/>
      <sz val="10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  <font>
      <i/>
      <sz val="8"/>
      <name val="Calibri"/>
      <family val="2"/>
    </font>
    <font>
      <b/>
      <sz val="14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8"/>
      <color indexed="1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double">
        <color auto="1"/>
      </bottom>
      <diagonal/>
    </border>
  </borders>
  <cellStyleXfs count="5">
    <xf numFmtId="0" fontId="0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0" fontId="13" fillId="0" borderId="0"/>
  </cellStyleXfs>
  <cellXfs count="11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/>
    <xf numFmtId="0" fontId="14" fillId="0" borderId="2" xfId="0" applyFont="1" applyFill="1" applyBorder="1"/>
    <xf numFmtId="0" fontId="15" fillId="0" borderId="2" xfId="0" applyFont="1" applyFill="1" applyBorder="1"/>
    <xf numFmtId="165" fontId="14" fillId="0" borderId="2" xfId="1" applyNumberFormat="1" applyFont="1" applyFill="1" applyBorder="1" applyAlignment="1" applyProtection="1">
      <alignment horizontal="center"/>
    </xf>
    <xf numFmtId="165" fontId="14" fillId="0" borderId="3" xfId="1" applyNumberFormat="1" applyFont="1" applyFill="1" applyBorder="1" applyAlignment="1" applyProtection="1">
      <alignment horizontal="center"/>
    </xf>
    <xf numFmtId="165" fontId="14" fillId="0" borderId="5" xfId="1" applyNumberFormat="1" applyFont="1" applyFill="1" applyBorder="1" applyAlignment="1" applyProtection="1">
      <alignment horizontal="center"/>
    </xf>
    <xf numFmtId="165" fontId="14" fillId="0" borderId="2" xfId="1" applyNumberFormat="1" applyFont="1" applyFill="1" applyBorder="1" applyAlignment="1">
      <alignment horizontal="center"/>
    </xf>
    <xf numFmtId="0" fontId="14" fillId="0" borderId="5" xfId="0" applyFont="1" applyFill="1" applyBorder="1"/>
    <xf numFmtId="0" fontId="15" fillId="0" borderId="5" xfId="0" applyFont="1" applyFill="1" applyBorder="1"/>
    <xf numFmtId="165" fontId="14" fillId="0" borderId="5" xfId="1" applyNumberFormat="1" applyFont="1" applyFill="1" applyBorder="1" applyAlignment="1">
      <alignment horizontal="center"/>
    </xf>
    <xf numFmtId="0" fontId="14" fillId="0" borderId="6" xfId="0" applyFont="1" applyFill="1" applyBorder="1"/>
    <xf numFmtId="165" fontId="14" fillId="0" borderId="6" xfId="1" applyNumberFormat="1" applyFont="1" applyFill="1" applyBorder="1" applyAlignment="1" applyProtection="1">
      <alignment horizontal="center"/>
    </xf>
    <xf numFmtId="0" fontId="14" fillId="0" borderId="3" xfId="0" applyFont="1" applyFill="1" applyBorder="1"/>
    <xf numFmtId="0" fontId="15" fillId="0" borderId="3" xfId="0" applyFont="1" applyFill="1" applyBorder="1"/>
    <xf numFmtId="0" fontId="15" fillId="0" borderId="4" xfId="0" applyFont="1" applyFill="1" applyBorder="1"/>
    <xf numFmtId="165" fontId="14" fillId="0" borderId="5" xfId="1" applyNumberFormat="1" applyFont="1" applyFill="1" applyBorder="1" applyAlignment="1" applyProtection="1">
      <alignment horizontal="center" vertical="center"/>
    </xf>
    <xf numFmtId="165" fontId="14" fillId="0" borderId="3" xfId="1" applyNumberFormat="1" applyFont="1" applyFill="1" applyBorder="1" applyAlignment="1">
      <alignment horizontal="center"/>
    </xf>
    <xf numFmtId="165" fontId="14" fillId="0" borderId="0" xfId="1" applyNumberFormat="1" applyFont="1" applyFill="1" applyBorder="1" applyAlignment="1">
      <alignment horizontal="center"/>
    </xf>
    <xf numFmtId="165" fontId="14" fillId="0" borderId="0" xfId="1" applyNumberFormat="1" applyFont="1" applyFill="1" applyBorder="1" applyAlignment="1" applyProtection="1">
      <alignment horizontal="center"/>
    </xf>
    <xf numFmtId="165" fontId="14" fillId="0" borderId="7" xfId="1" applyNumberFormat="1" applyFont="1" applyFill="1" applyBorder="1" applyAlignment="1" applyProtection="1">
      <alignment horizontal="center"/>
    </xf>
    <xf numFmtId="165" fontId="14" fillId="0" borderId="0" xfId="1" applyNumberFormat="1" applyFont="1" applyFill="1" applyBorder="1" applyAlignment="1" applyProtection="1"/>
    <xf numFmtId="0" fontId="15" fillId="0" borderId="6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7" fillId="0" borderId="0" xfId="0" applyNumberFormat="1" applyFont="1" applyAlignment="1">
      <alignment horizontal="centerContinuous"/>
    </xf>
    <xf numFmtId="0" fontId="19" fillId="0" borderId="0" xfId="0" applyFont="1" applyAlignment="1"/>
    <xf numFmtId="0" fontId="18" fillId="0" borderId="0" xfId="0" applyFont="1"/>
    <xf numFmtId="49" fontId="20" fillId="0" borderId="0" xfId="0" applyNumberFormat="1" applyFont="1" applyAlignment="1">
      <alignment horizontal="centerContinuous" vertical="top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49" fontId="18" fillId="0" borderId="0" xfId="0" applyNumberFormat="1" applyFont="1"/>
    <xf numFmtId="0" fontId="16" fillId="3" borderId="0" xfId="0" applyFont="1" applyFill="1" applyAlignment="1"/>
    <xf numFmtId="0" fontId="18" fillId="0" borderId="0" xfId="0" applyFont="1" applyAlignment="1">
      <alignment horizontal="left"/>
    </xf>
    <xf numFmtId="0" fontId="23" fillId="2" borderId="1" xfId="0" applyFont="1" applyFill="1" applyBorder="1" applyAlignment="1">
      <alignment horizontal="center" vertical="center" wrapText="1"/>
    </xf>
    <xf numFmtId="164" fontId="18" fillId="0" borderId="0" xfId="0" applyNumberFormat="1" applyFont="1"/>
    <xf numFmtId="49" fontId="18" fillId="0" borderId="0" xfId="0" applyNumberFormat="1" applyFont="1" applyFill="1"/>
    <xf numFmtId="0" fontId="18" fillId="0" borderId="0" xfId="0" applyFont="1" applyFill="1"/>
    <xf numFmtId="44" fontId="18" fillId="0" borderId="0" xfId="2" applyFont="1" applyFill="1"/>
    <xf numFmtId="0" fontId="18" fillId="0" borderId="0" xfId="0" applyFont="1" applyFill="1" applyAlignment="1">
      <alignment horizontal="right"/>
    </xf>
    <xf numFmtId="0" fontId="24" fillId="0" borderId="0" xfId="0" applyFont="1" applyFill="1"/>
    <xf numFmtId="49" fontId="25" fillId="0" borderId="0" xfId="0" applyNumberFormat="1" applyFont="1" applyFill="1" applyAlignment="1">
      <alignment horizontal="left"/>
    </xf>
    <xf numFmtId="164" fontId="25" fillId="0" borderId="8" xfId="0" applyNumberFormat="1" applyFont="1" applyFill="1" applyBorder="1"/>
    <xf numFmtId="0" fontId="23" fillId="0" borderId="0" xfId="0" applyFont="1" applyFill="1"/>
    <xf numFmtId="49" fontId="23" fillId="2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Alignment="1"/>
    <xf numFmtId="0" fontId="23" fillId="0" borderId="0" xfId="0" applyFont="1"/>
    <xf numFmtId="0" fontId="23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0" fillId="0" borderId="0" xfId="0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49" fontId="9" fillId="0" borderId="0" xfId="0" applyNumberFormat="1" applyFont="1" applyAlignment="1">
      <alignment horizontal="left"/>
    </xf>
    <xf numFmtId="164" fontId="26" fillId="0" borderId="0" xfId="0" applyNumberFormat="1" applyFont="1"/>
    <xf numFmtId="49" fontId="9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3" fillId="2" borderId="9" xfId="0" applyFont="1" applyFill="1" applyBorder="1" applyAlignment="1">
      <alignment horizontal="center" vertical="center" wrapText="1"/>
    </xf>
    <xf numFmtId="44" fontId="18" fillId="0" borderId="0" xfId="0" applyNumberFormat="1" applyFont="1" applyFill="1"/>
    <xf numFmtId="0" fontId="0" fillId="0" borderId="0" xfId="0" applyFill="1"/>
    <xf numFmtId="49" fontId="2" fillId="0" borderId="0" xfId="0" applyNumberFormat="1" applyFont="1" applyFill="1"/>
    <xf numFmtId="0" fontId="2" fillId="0" borderId="0" xfId="0" applyFont="1" applyFill="1"/>
    <xf numFmtId="164" fontId="2" fillId="0" borderId="0" xfId="0" applyNumberFormat="1" applyFont="1" applyFill="1"/>
    <xf numFmtId="164" fontId="12" fillId="0" borderId="0" xfId="0" applyNumberFormat="1" applyFont="1" applyFill="1"/>
    <xf numFmtId="49" fontId="9" fillId="0" borderId="0" xfId="0" applyNumberFormat="1" applyFont="1" applyFill="1" applyAlignment="1">
      <alignment horizontal="left"/>
    </xf>
    <xf numFmtId="164" fontId="9" fillId="0" borderId="0" xfId="0" applyNumberFormat="1" applyFont="1" applyFill="1"/>
    <xf numFmtId="164" fontId="26" fillId="0" borderId="0" xfId="0" applyNumberFormat="1" applyFont="1" applyFill="1"/>
    <xf numFmtId="49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164" fontId="18" fillId="0" borderId="0" xfId="0" applyNumberFormat="1" applyFont="1" applyFill="1"/>
    <xf numFmtId="0" fontId="7" fillId="0" borderId="0" xfId="0" applyFont="1" applyAlignment="1"/>
    <xf numFmtId="0" fontId="18" fillId="0" borderId="0" xfId="0" applyFont="1" applyFill="1" applyAlignment="1">
      <alignment horizontal="left"/>
    </xf>
    <xf numFmtId="0" fontId="0" fillId="0" borderId="10" xfId="0" applyBorder="1"/>
    <xf numFmtId="14" fontId="0" fillId="0" borderId="10" xfId="0" applyNumberFormat="1" applyBorder="1"/>
    <xf numFmtId="0" fontId="27" fillId="0" borderId="10" xfId="0" applyFont="1" applyBorder="1" applyAlignment="1">
      <alignment horizontal="center"/>
    </xf>
    <xf numFmtId="43" fontId="0" fillId="0" borderId="10" xfId="1" applyFont="1" applyBorder="1"/>
    <xf numFmtId="43" fontId="0" fillId="0" borderId="11" xfId="1" applyFont="1" applyBorder="1"/>
    <xf numFmtId="43" fontId="0" fillId="0" borderId="12" xfId="1" applyFont="1" applyBorder="1"/>
    <xf numFmtId="0" fontId="18" fillId="0" borderId="0" xfId="0" applyFont="1" applyAlignment="1">
      <alignment horizontal="center"/>
    </xf>
    <xf numFmtId="0" fontId="19" fillId="0" borderId="0" xfId="0" applyFont="1" applyAlignment="1"/>
    <xf numFmtId="0" fontId="22" fillId="0" borderId="0" xfId="0" applyFont="1" applyAlignment="1">
      <alignment horizontal="center"/>
    </xf>
    <xf numFmtId="0" fontId="23" fillId="4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/>
    <xf numFmtId="0" fontId="8" fillId="0" borderId="0" xfId="0" applyFont="1" applyAlignment="1">
      <alignment horizontal="center"/>
    </xf>
    <xf numFmtId="43" fontId="27" fillId="0" borderId="13" xfId="1" applyFont="1" applyBorder="1"/>
  </cellXfs>
  <cellStyles count="5">
    <cellStyle name="Millares" xfId="1" builtinId="3"/>
    <cellStyle name="Moneda" xfId="2" builtinId="4"/>
    <cellStyle name="Normal" xfId="0" builtinId="0"/>
    <cellStyle name="Normal 2" xfId="4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V76"/>
  <sheetViews>
    <sheetView workbookViewId="0">
      <pane xSplit="2" ySplit="8" topLeftCell="C9" activePane="bottomRight" state="frozen"/>
      <selection pane="topRight" activeCell="C1" sqref="C1"/>
      <selection pane="bottomLeft" activeCell="A13" sqref="A13"/>
      <selection pane="bottomRight" activeCell="K58" sqref="K9:K58"/>
    </sheetView>
  </sheetViews>
  <sheetFormatPr baseColWidth="10" defaultRowHeight="11.25" x14ac:dyDescent="0.2"/>
  <cols>
    <col min="1" max="1" width="12.28515625" style="36" customWidth="1"/>
    <col min="2" max="2" width="30.7109375" style="32" customWidth="1"/>
    <col min="3" max="3" width="13" style="32" bestFit="1" customWidth="1"/>
    <col min="4" max="7" width="13" style="32" customWidth="1"/>
    <col min="8" max="8" width="13.5703125" style="32" bestFit="1" customWidth="1"/>
    <col min="9" max="13" width="13" style="32" bestFit="1" customWidth="1"/>
    <col min="14" max="14" width="45.85546875" style="53" hidden="1" customWidth="1"/>
    <col min="15" max="15" width="29" style="32" hidden="1" customWidth="1"/>
    <col min="16" max="16" width="24.85546875" style="32" hidden="1" customWidth="1"/>
    <col min="17" max="17" width="34.28515625" style="32" hidden="1" customWidth="1"/>
    <col min="18" max="18" width="12.5703125" style="32" hidden="1" customWidth="1"/>
    <col min="19" max="19" width="11.5703125" style="42" hidden="1" customWidth="1"/>
    <col min="20" max="20" width="11.5703125" style="32" hidden="1" customWidth="1"/>
    <col min="21" max="22" width="0" style="32" hidden="1" customWidth="1"/>
    <col min="23" max="23" width="26.5703125" style="32" hidden="1" customWidth="1"/>
    <col min="24" max="37" width="0" style="32" hidden="1" customWidth="1"/>
    <col min="38" max="46" width="11.42578125" style="32" hidden="1" customWidth="1"/>
    <col min="47" max="16384" width="11.42578125" style="32"/>
  </cols>
  <sheetData>
    <row r="1" spans="1:48" ht="18" customHeight="1" x14ac:dyDescent="0.25">
      <c r="A1" s="30" t="s">
        <v>0</v>
      </c>
      <c r="B1" s="98" t="s">
        <v>19</v>
      </c>
      <c r="C1" s="99"/>
      <c r="D1" s="31"/>
      <c r="E1" s="31"/>
      <c r="F1" s="31"/>
      <c r="G1" s="52"/>
      <c r="V1" s="58" t="s">
        <v>0</v>
      </c>
      <c r="W1" s="102" t="s">
        <v>19</v>
      </c>
      <c r="X1" s="103"/>
      <c r="Y1" s="103"/>
      <c r="Z1" s="103"/>
      <c r="AA1" s="103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</row>
    <row r="2" spans="1:48" ht="24.95" customHeight="1" x14ac:dyDescent="0.25">
      <c r="A2" s="33" t="s">
        <v>1</v>
      </c>
      <c r="B2" s="34" t="s">
        <v>301</v>
      </c>
      <c r="C2" s="35"/>
      <c r="D2" s="35"/>
      <c r="E2" s="35"/>
      <c r="F2" s="35"/>
      <c r="G2" s="35"/>
      <c r="V2" s="59" t="s">
        <v>1</v>
      </c>
      <c r="W2" s="104" t="s">
        <v>282</v>
      </c>
      <c r="X2" s="105"/>
      <c r="Y2" s="105"/>
      <c r="Z2" s="105"/>
      <c r="AA2" s="10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</row>
    <row r="3" spans="1:48" ht="15.75" x14ac:dyDescent="0.25">
      <c r="B3" s="100" t="s">
        <v>2</v>
      </c>
      <c r="C3" s="99"/>
      <c r="D3" s="31"/>
      <c r="E3" s="31"/>
      <c r="F3" s="31"/>
      <c r="G3" s="52"/>
      <c r="V3" s="55"/>
      <c r="W3" s="106" t="s">
        <v>2</v>
      </c>
      <c r="X3" s="107"/>
      <c r="Y3" s="107"/>
      <c r="Z3" s="107"/>
      <c r="AA3" s="107"/>
      <c r="AB3" s="62" t="s">
        <v>287</v>
      </c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</row>
    <row r="4" spans="1:48" ht="15" x14ac:dyDescent="0.25">
      <c r="B4" s="37" t="s">
        <v>275</v>
      </c>
      <c r="C4" s="31"/>
      <c r="D4" s="31"/>
      <c r="E4" s="31"/>
      <c r="F4" s="31"/>
      <c r="G4" s="52"/>
      <c r="V4" s="55"/>
      <c r="W4" s="108" t="s">
        <v>283</v>
      </c>
      <c r="X4" s="107"/>
      <c r="Y4" s="107"/>
      <c r="Z4" s="107"/>
      <c r="AA4" s="107"/>
      <c r="AB4" s="62" t="s">
        <v>288</v>
      </c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</row>
    <row r="5" spans="1:48" ht="15" x14ac:dyDescent="0.25">
      <c r="B5" s="38"/>
      <c r="V5" s="55"/>
      <c r="W5" s="61" t="s">
        <v>284</v>
      </c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</row>
    <row r="6" spans="1:48" ht="15" x14ac:dyDescent="0.25">
      <c r="B6" s="38"/>
      <c r="V6" s="55"/>
      <c r="W6" s="61" t="s">
        <v>3</v>
      </c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</row>
    <row r="7" spans="1:48" x14ac:dyDescent="0.2">
      <c r="C7" s="32" t="s">
        <v>24</v>
      </c>
      <c r="K7" s="101" t="s">
        <v>300</v>
      </c>
      <c r="L7" s="101"/>
      <c r="M7" s="101"/>
    </row>
    <row r="8" spans="1:48" s="50" customFormat="1" ht="34.5" thickBot="1" x14ac:dyDescent="0.25">
      <c r="A8" s="49" t="s">
        <v>4</v>
      </c>
      <c r="B8" s="39" t="s">
        <v>5</v>
      </c>
      <c r="C8" s="39" t="s">
        <v>23</v>
      </c>
      <c r="D8" s="39" t="s">
        <v>29</v>
      </c>
      <c r="E8" s="39" t="s">
        <v>25</v>
      </c>
      <c r="F8" s="39" t="s">
        <v>30</v>
      </c>
      <c r="G8" s="39" t="s">
        <v>276</v>
      </c>
      <c r="H8" s="39" t="s">
        <v>7</v>
      </c>
      <c r="I8" s="39" t="s">
        <v>26</v>
      </c>
      <c r="J8" s="39" t="s">
        <v>27</v>
      </c>
      <c r="K8" s="77" t="s">
        <v>28</v>
      </c>
      <c r="L8" s="77" t="s">
        <v>22</v>
      </c>
      <c r="M8" s="77" t="s">
        <v>21</v>
      </c>
      <c r="N8" s="54"/>
      <c r="S8" s="51" t="s">
        <v>240</v>
      </c>
      <c r="V8" s="63" t="s">
        <v>4</v>
      </c>
      <c r="W8" s="64" t="s">
        <v>5</v>
      </c>
      <c r="X8" s="64" t="s">
        <v>6</v>
      </c>
      <c r="Y8" s="64" t="s">
        <v>289</v>
      </c>
      <c r="Z8" s="64" t="s">
        <v>290</v>
      </c>
      <c r="AA8" s="64" t="s">
        <v>291</v>
      </c>
      <c r="AB8" s="64" t="s">
        <v>292</v>
      </c>
      <c r="AC8" s="65" t="s">
        <v>285</v>
      </c>
      <c r="AD8" s="65" t="s">
        <v>7</v>
      </c>
      <c r="AE8" s="64" t="s">
        <v>293</v>
      </c>
      <c r="AF8" s="64" t="s">
        <v>294</v>
      </c>
      <c r="AG8" s="64" t="s">
        <v>295</v>
      </c>
      <c r="AH8" s="64" t="s">
        <v>296</v>
      </c>
      <c r="AI8" s="64" t="s">
        <v>8</v>
      </c>
      <c r="AJ8" s="64" t="s">
        <v>297</v>
      </c>
      <c r="AK8" s="64" t="s">
        <v>9</v>
      </c>
      <c r="AL8" s="64" t="s">
        <v>10</v>
      </c>
      <c r="AM8" s="64" t="s">
        <v>11</v>
      </c>
      <c r="AN8" s="64" t="s">
        <v>298</v>
      </c>
      <c r="AO8" s="65" t="s">
        <v>299</v>
      </c>
      <c r="AP8" s="65" t="s">
        <v>12</v>
      </c>
      <c r="AQ8" s="66" t="s">
        <v>13</v>
      </c>
      <c r="AU8" s="77" t="s">
        <v>302</v>
      </c>
    </row>
    <row r="9" spans="1:48" s="42" customFormat="1" ht="17.25" thickTop="1" x14ac:dyDescent="0.3">
      <c r="A9" s="41" t="s">
        <v>34</v>
      </c>
      <c r="B9" s="42" t="s">
        <v>35</v>
      </c>
      <c r="C9" s="43">
        <v>3750</v>
      </c>
      <c r="D9" s="43">
        <v>0</v>
      </c>
      <c r="E9" s="43">
        <v>3498.63</v>
      </c>
      <c r="F9" s="43">
        <v>-45.13</v>
      </c>
      <c r="G9" s="43">
        <v>957.82</v>
      </c>
      <c r="H9" s="43">
        <f>SUM(C9:F9)</f>
        <v>7203.5</v>
      </c>
      <c r="I9" s="43">
        <v>0</v>
      </c>
      <c r="J9" s="43">
        <f>+'C&amp;A'!E10*0.02</f>
        <v>21.911999999999999</v>
      </c>
      <c r="K9" s="43">
        <f t="shared" ref="K9:K40" si="0">SUM(H9:J9)</f>
        <v>7225.4120000000003</v>
      </c>
      <c r="L9" s="43">
        <f t="shared" ref="L9:L40" si="1">+K9*0.16</f>
        <v>1156.06592</v>
      </c>
      <c r="M9" s="43">
        <f t="shared" ref="M9:M40" si="2">+K9+L9</f>
        <v>8381.4779200000012</v>
      </c>
      <c r="N9" s="48"/>
      <c r="O9" s="7" t="s">
        <v>138</v>
      </c>
      <c r="P9" s="7" t="s">
        <v>139</v>
      </c>
      <c r="Q9" s="8" t="s">
        <v>257</v>
      </c>
      <c r="R9" s="9">
        <v>3750</v>
      </c>
      <c r="S9" s="23"/>
      <c r="T9" s="23">
        <f>+H9-'C&amp;A'!I10-SINDICATO!J10</f>
        <v>1582.3879999999999</v>
      </c>
      <c r="U9" s="42" t="str">
        <f>IF(A9=V9,"SI","NO")</f>
        <v>SI</v>
      </c>
      <c r="V9" s="80" t="s">
        <v>34</v>
      </c>
      <c r="W9" s="81" t="s">
        <v>35</v>
      </c>
      <c r="X9" s="82">
        <v>1095.5999999999999</v>
      </c>
      <c r="Y9" s="82">
        <v>0</v>
      </c>
      <c r="Z9" s="82">
        <v>0</v>
      </c>
      <c r="AA9" s="82">
        <v>0</v>
      </c>
      <c r="AB9" s="82">
        <v>0</v>
      </c>
      <c r="AC9" s="82">
        <v>0</v>
      </c>
      <c r="AD9" s="82">
        <v>1095.5999999999999</v>
      </c>
      <c r="AE9" s="82">
        <v>0</v>
      </c>
      <c r="AF9" s="82">
        <v>0</v>
      </c>
      <c r="AG9" s="82">
        <v>0</v>
      </c>
      <c r="AH9" s="83">
        <v>-200.74</v>
      </c>
      <c r="AI9" s="83">
        <v>-141.59</v>
      </c>
      <c r="AJ9" s="82">
        <v>59.15</v>
      </c>
      <c r="AK9" s="82">
        <v>0</v>
      </c>
      <c r="AL9" s="82">
        <v>0</v>
      </c>
      <c r="AM9" s="83">
        <v>-0.01</v>
      </c>
      <c r="AN9" s="82">
        <v>0</v>
      </c>
      <c r="AO9" s="82">
        <v>0</v>
      </c>
      <c r="AP9" s="82">
        <v>-141.6</v>
      </c>
      <c r="AQ9" s="82">
        <v>1237.2</v>
      </c>
      <c r="AR9" s="78">
        <f>+H9-G9</f>
        <v>6245.68</v>
      </c>
      <c r="AS9" s="43">
        <f>IF(AR9&lt;=5000,AR9*0.1,0)</f>
        <v>0</v>
      </c>
      <c r="AT9" s="43">
        <f>IF(AR9&gt;=5000,AR9*0.1,0)</f>
        <v>624.5680000000001</v>
      </c>
      <c r="AU9" s="42" t="s">
        <v>303</v>
      </c>
      <c r="AV9" s="78">
        <f>+H9-'C&amp;A'!I10-SINDICATO!J10</f>
        <v>1582.3879999999999</v>
      </c>
    </row>
    <row r="10" spans="1:48" s="42" customFormat="1" ht="16.5" hidden="1" x14ac:dyDescent="0.3">
      <c r="A10" s="41" t="s">
        <v>14</v>
      </c>
      <c r="B10" s="42" t="s">
        <v>36</v>
      </c>
      <c r="C10" s="43">
        <v>2750</v>
      </c>
      <c r="D10" s="43">
        <v>145.38</v>
      </c>
      <c r="E10" s="43">
        <v>0</v>
      </c>
      <c r="F10" s="43">
        <v>-45.13</v>
      </c>
      <c r="G10" s="43">
        <v>0</v>
      </c>
      <c r="H10" s="43">
        <f t="shared" ref="H10:H64" si="3">SUM(C10:F10)</f>
        <v>2850.25</v>
      </c>
      <c r="I10" s="43">
        <v>285.02500000000003</v>
      </c>
      <c r="J10" s="43">
        <f>+'C&amp;A'!E11*0.02</f>
        <v>21.911999999999999</v>
      </c>
      <c r="K10" s="43">
        <f t="shared" si="0"/>
        <v>3157.1869999999999</v>
      </c>
      <c r="L10" s="43">
        <f t="shared" si="1"/>
        <v>505.14992000000001</v>
      </c>
      <c r="M10" s="43">
        <f t="shared" si="2"/>
        <v>3662.3369199999997</v>
      </c>
      <c r="N10" s="48"/>
      <c r="O10" s="7" t="s">
        <v>140</v>
      </c>
      <c r="P10" s="7" t="s">
        <v>141</v>
      </c>
      <c r="Q10" s="8" t="s">
        <v>237</v>
      </c>
      <c r="R10" s="9">
        <v>2750</v>
      </c>
      <c r="S10" s="24">
        <v>145.38</v>
      </c>
      <c r="T10" s="23">
        <f>+H10-'C&amp;A'!I11-SINDICATO!J11</f>
        <v>0</v>
      </c>
      <c r="U10" s="42" t="str">
        <f t="shared" ref="U10:U64" si="4">IF(A10=V10,"SI","NO")</f>
        <v>SI</v>
      </c>
      <c r="V10" s="80" t="s">
        <v>14</v>
      </c>
      <c r="W10" s="81" t="s">
        <v>36</v>
      </c>
      <c r="X10" s="82">
        <v>1095.5999999999999</v>
      </c>
      <c r="Y10" s="82">
        <v>0</v>
      </c>
      <c r="Z10" s="82">
        <v>0</v>
      </c>
      <c r="AA10" s="82">
        <v>0</v>
      </c>
      <c r="AB10" s="82">
        <v>0</v>
      </c>
      <c r="AC10" s="82">
        <v>0</v>
      </c>
      <c r="AD10" s="82">
        <v>1095.5999999999999</v>
      </c>
      <c r="AE10" s="82">
        <v>0</v>
      </c>
      <c r="AF10" s="82">
        <v>0</v>
      </c>
      <c r="AG10" s="82">
        <v>0</v>
      </c>
      <c r="AH10" s="83">
        <v>-200.74</v>
      </c>
      <c r="AI10" s="83">
        <v>-141.59</v>
      </c>
      <c r="AJ10" s="82">
        <v>59.15</v>
      </c>
      <c r="AK10" s="82">
        <v>0</v>
      </c>
      <c r="AL10" s="82">
        <v>0</v>
      </c>
      <c r="AM10" s="83">
        <v>-0.01</v>
      </c>
      <c r="AN10" s="82">
        <v>0</v>
      </c>
      <c r="AO10" s="82">
        <v>0</v>
      </c>
      <c r="AP10" s="82">
        <v>-141.6</v>
      </c>
      <c r="AQ10" s="82">
        <v>1237.2</v>
      </c>
      <c r="AR10" s="78">
        <f t="shared" ref="AR10:AR63" si="5">+H10-G10</f>
        <v>2850.25</v>
      </c>
      <c r="AS10" s="43">
        <f t="shared" ref="AS10:AS64" si="6">IF(AR10&lt;=5000,AR10*0.1,0)</f>
        <v>285.02500000000003</v>
      </c>
      <c r="AT10" s="43">
        <f t="shared" ref="AT10:AT63" si="7">IF(AR10&gt;=5000,AR10*0.1,0)</f>
        <v>0</v>
      </c>
      <c r="AU10" s="42" t="s">
        <v>304</v>
      </c>
      <c r="AV10" s="78">
        <f>+H10-'C&amp;A'!I11-SINDICATO!J11</f>
        <v>0</v>
      </c>
    </row>
    <row r="11" spans="1:48" s="42" customFormat="1" ht="16.5" hidden="1" x14ac:dyDescent="0.3">
      <c r="A11" s="41" t="s">
        <v>37</v>
      </c>
      <c r="B11" s="42" t="s">
        <v>38</v>
      </c>
      <c r="C11" s="43">
        <v>4000</v>
      </c>
      <c r="D11" s="43">
        <v>0</v>
      </c>
      <c r="E11" s="43">
        <v>0</v>
      </c>
      <c r="F11" s="43">
        <v>-45.13</v>
      </c>
      <c r="G11" s="43">
        <v>0</v>
      </c>
      <c r="H11" s="43">
        <f t="shared" si="3"/>
        <v>3954.87</v>
      </c>
      <c r="I11" s="43">
        <v>395.48700000000002</v>
      </c>
      <c r="J11" s="43">
        <f>+'C&amp;A'!E12*0.02</f>
        <v>21.911999999999999</v>
      </c>
      <c r="K11" s="43">
        <f t="shared" si="0"/>
        <v>4372.2690000000002</v>
      </c>
      <c r="L11" s="43">
        <f t="shared" si="1"/>
        <v>699.56304</v>
      </c>
      <c r="M11" s="43">
        <f t="shared" si="2"/>
        <v>5071.8320400000002</v>
      </c>
      <c r="N11" s="48"/>
      <c r="O11" s="7" t="s">
        <v>142</v>
      </c>
      <c r="P11" s="7" t="s">
        <v>143</v>
      </c>
      <c r="Q11" s="8" t="s">
        <v>236</v>
      </c>
      <c r="R11" s="9">
        <v>4000</v>
      </c>
      <c r="S11" s="24"/>
      <c r="T11" s="23">
        <f>+H11-'C&amp;A'!I12-SINDICATO!J12</f>
        <v>0</v>
      </c>
      <c r="U11" s="42" t="str">
        <f t="shared" si="4"/>
        <v>SI</v>
      </c>
      <c r="V11" s="80" t="s">
        <v>37</v>
      </c>
      <c r="W11" s="81" t="s">
        <v>38</v>
      </c>
      <c r="X11" s="82">
        <v>1095.5999999999999</v>
      </c>
      <c r="Y11" s="82">
        <v>0</v>
      </c>
      <c r="Z11" s="82">
        <v>0</v>
      </c>
      <c r="AA11" s="82">
        <v>0</v>
      </c>
      <c r="AB11" s="82">
        <v>0</v>
      </c>
      <c r="AC11" s="82">
        <v>0</v>
      </c>
      <c r="AD11" s="82">
        <v>1095.5999999999999</v>
      </c>
      <c r="AE11" s="82">
        <v>0</v>
      </c>
      <c r="AF11" s="82">
        <v>0</v>
      </c>
      <c r="AG11" s="82">
        <v>0</v>
      </c>
      <c r="AH11" s="83">
        <v>-200.74</v>
      </c>
      <c r="AI11" s="83">
        <v>-141.59</v>
      </c>
      <c r="AJ11" s="82">
        <v>59.15</v>
      </c>
      <c r="AK11" s="82">
        <v>0</v>
      </c>
      <c r="AL11" s="82">
        <v>0</v>
      </c>
      <c r="AM11" s="83">
        <v>-0.01</v>
      </c>
      <c r="AN11" s="82">
        <v>0</v>
      </c>
      <c r="AO11" s="82">
        <v>0</v>
      </c>
      <c r="AP11" s="82">
        <v>-141.6</v>
      </c>
      <c r="AQ11" s="82">
        <v>1237.2</v>
      </c>
      <c r="AR11" s="78">
        <f t="shared" si="5"/>
        <v>3954.87</v>
      </c>
      <c r="AS11" s="43">
        <f t="shared" si="6"/>
        <v>395.48700000000002</v>
      </c>
      <c r="AT11" s="43">
        <f t="shared" si="7"/>
        <v>0</v>
      </c>
      <c r="AU11" s="42" t="s">
        <v>306</v>
      </c>
      <c r="AV11" s="78">
        <f>+H11-'C&amp;A'!I12-SINDICATO!J12</f>
        <v>0</v>
      </c>
    </row>
    <row r="12" spans="1:48" s="42" customFormat="1" ht="16.5" hidden="1" x14ac:dyDescent="0.3">
      <c r="A12" s="41" t="s">
        <v>39</v>
      </c>
      <c r="B12" s="42" t="s">
        <v>40</v>
      </c>
      <c r="C12" s="43">
        <v>3000</v>
      </c>
      <c r="D12" s="43">
        <v>145.38</v>
      </c>
      <c r="E12" s="43">
        <v>4293</v>
      </c>
      <c r="F12" s="43">
        <v>0</v>
      </c>
      <c r="G12" s="43">
        <v>0</v>
      </c>
      <c r="H12" s="43">
        <f t="shared" si="3"/>
        <v>7438.38</v>
      </c>
      <c r="I12" s="43">
        <v>0</v>
      </c>
      <c r="J12" s="43">
        <f>+'C&amp;A'!E13*0.02</f>
        <v>21.911999999999999</v>
      </c>
      <c r="K12" s="43">
        <f t="shared" si="0"/>
        <v>7460.2920000000004</v>
      </c>
      <c r="L12" s="43">
        <f t="shared" si="1"/>
        <v>1193.6467200000002</v>
      </c>
      <c r="M12" s="43">
        <f t="shared" si="2"/>
        <v>8653.9387200000001</v>
      </c>
      <c r="N12" s="48"/>
      <c r="O12" s="7" t="s">
        <v>144</v>
      </c>
      <c r="P12" s="7" t="s">
        <v>145</v>
      </c>
      <c r="Q12" s="8" t="s">
        <v>269</v>
      </c>
      <c r="R12" s="12">
        <v>3000</v>
      </c>
      <c r="S12" s="25">
        <v>145.38</v>
      </c>
      <c r="T12" s="23">
        <f>+H12-'C&amp;A'!I13-SINDICATO!J13</f>
        <v>743.83799999999974</v>
      </c>
      <c r="U12" s="42" t="str">
        <f t="shared" si="4"/>
        <v>SI</v>
      </c>
      <c r="V12" s="80" t="s">
        <v>39</v>
      </c>
      <c r="W12" s="81" t="s">
        <v>40</v>
      </c>
      <c r="X12" s="82">
        <v>1095.5999999999999</v>
      </c>
      <c r="Y12" s="82">
        <v>0</v>
      </c>
      <c r="Z12" s="82">
        <v>0</v>
      </c>
      <c r="AA12" s="82">
        <v>0</v>
      </c>
      <c r="AB12" s="82">
        <v>0</v>
      </c>
      <c r="AC12" s="82">
        <v>0</v>
      </c>
      <c r="AD12" s="82">
        <v>1095.5999999999999</v>
      </c>
      <c r="AE12" s="82">
        <v>0</v>
      </c>
      <c r="AF12" s="82">
        <v>0</v>
      </c>
      <c r="AG12" s="82">
        <v>0</v>
      </c>
      <c r="AH12" s="83">
        <v>-200.74</v>
      </c>
      <c r="AI12" s="83">
        <v>-141.59</v>
      </c>
      <c r="AJ12" s="82">
        <v>59.15</v>
      </c>
      <c r="AK12" s="82">
        <v>0</v>
      </c>
      <c r="AL12" s="82">
        <v>0</v>
      </c>
      <c r="AM12" s="83">
        <v>-0.01</v>
      </c>
      <c r="AN12" s="82">
        <v>0</v>
      </c>
      <c r="AO12" s="82">
        <v>0</v>
      </c>
      <c r="AP12" s="82">
        <v>-141.6</v>
      </c>
      <c r="AQ12" s="82">
        <v>1237.2</v>
      </c>
      <c r="AR12" s="78">
        <f t="shared" si="5"/>
        <v>7438.38</v>
      </c>
      <c r="AS12" s="43">
        <f t="shared" si="6"/>
        <v>0</v>
      </c>
      <c r="AT12" s="43">
        <f t="shared" si="7"/>
        <v>743.83800000000008</v>
      </c>
      <c r="AU12" s="42" t="s">
        <v>304</v>
      </c>
      <c r="AV12" s="78">
        <f>+H12-'C&amp;A'!I13-SINDICATO!J13</f>
        <v>743.83799999999974</v>
      </c>
    </row>
    <row r="13" spans="1:48" s="42" customFormat="1" ht="16.5" hidden="1" x14ac:dyDescent="0.3">
      <c r="A13" s="41" t="s">
        <v>41</v>
      </c>
      <c r="B13" s="42" t="s">
        <v>42</v>
      </c>
      <c r="C13" s="43">
        <v>2800</v>
      </c>
      <c r="D13" s="43">
        <v>107.37</v>
      </c>
      <c r="E13" s="43">
        <v>0</v>
      </c>
      <c r="F13" s="43">
        <v>0</v>
      </c>
      <c r="G13" s="43">
        <v>0</v>
      </c>
      <c r="H13" s="43">
        <f t="shared" si="3"/>
        <v>2907.37</v>
      </c>
      <c r="I13" s="43">
        <v>290.73700000000002</v>
      </c>
      <c r="J13" s="43">
        <f>+'C&amp;A'!E14*0.02</f>
        <v>21.911999999999999</v>
      </c>
      <c r="K13" s="43">
        <f t="shared" si="0"/>
        <v>3220.0189999999998</v>
      </c>
      <c r="L13" s="43">
        <f t="shared" si="1"/>
        <v>515.20303999999999</v>
      </c>
      <c r="M13" s="43">
        <f t="shared" si="2"/>
        <v>3735.2220399999997</v>
      </c>
      <c r="N13" s="48"/>
      <c r="O13" s="7" t="s">
        <v>146</v>
      </c>
      <c r="P13" s="7" t="s">
        <v>147</v>
      </c>
      <c r="Q13" s="8" t="s">
        <v>242</v>
      </c>
      <c r="R13" s="9">
        <v>2800</v>
      </c>
      <c r="S13" s="26">
        <v>107.37</v>
      </c>
      <c r="T13" s="23">
        <f>+H13-'C&amp;A'!I14-SINDICATO!J14</f>
        <v>0</v>
      </c>
      <c r="U13" s="42" t="str">
        <f t="shared" si="4"/>
        <v>SI</v>
      </c>
      <c r="V13" s="80" t="s">
        <v>41</v>
      </c>
      <c r="W13" s="81" t="s">
        <v>42</v>
      </c>
      <c r="X13" s="82">
        <v>1095.5999999999999</v>
      </c>
      <c r="Y13" s="82">
        <v>0</v>
      </c>
      <c r="Z13" s="82">
        <v>0</v>
      </c>
      <c r="AA13" s="82">
        <v>0</v>
      </c>
      <c r="AB13" s="82">
        <v>0</v>
      </c>
      <c r="AC13" s="82">
        <v>0</v>
      </c>
      <c r="AD13" s="82">
        <v>1095.5999999999999</v>
      </c>
      <c r="AE13" s="82">
        <v>0</v>
      </c>
      <c r="AF13" s="82">
        <v>0</v>
      </c>
      <c r="AG13" s="82">
        <v>0</v>
      </c>
      <c r="AH13" s="83">
        <v>-200.74</v>
      </c>
      <c r="AI13" s="83">
        <v>-141.59</v>
      </c>
      <c r="AJ13" s="82">
        <v>59.15</v>
      </c>
      <c r="AK13" s="82">
        <v>0</v>
      </c>
      <c r="AL13" s="82">
        <v>0</v>
      </c>
      <c r="AM13" s="83">
        <v>-0.01</v>
      </c>
      <c r="AN13" s="82">
        <v>0</v>
      </c>
      <c r="AO13" s="82">
        <v>0</v>
      </c>
      <c r="AP13" s="82">
        <v>-141.6</v>
      </c>
      <c r="AQ13" s="82">
        <v>1237.2</v>
      </c>
      <c r="AR13" s="78">
        <f t="shared" si="5"/>
        <v>2907.37</v>
      </c>
      <c r="AS13" s="43">
        <f t="shared" si="6"/>
        <v>290.73700000000002</v>
      </c>
      <c r="AT13" s="43">
        <f t="shared" si="7"/>
        <v>0</v>
      </c>
      <c r="AU13" s="42" t="s">
        <v>304</v>
      </c>
      <c r="AV13" s="78">
        <f>+H13-'C&amp;A'!I14-SINDICATO!J14</f>
        <v>0</v>
      </c>
    </row>
    <row r="14" spans="1:48" s="42" customFormat="1" ht="16.5" hidden="1" x14ac:dyDescent="0.3">
      <c r="A14" s="41" t="s">
        <v>43</v>
      </c>
      <c r="B14" s="42" t="s">
        <v>44</v>
      </c>
      <c r="C14" s="43">
        <v>6000</v>
      </c>
      <c r="D14" s="43">
        <v>0</v>
      </c>
      <c r="E14" s="43">
        <v>0</v>
      </c>
      <c r="F14" s="43">
        <v>-549.9</v>
      </c>
      <c r="G14" s="43">
        <v>0</v>
      </c>
      <c r="H14" s="43">
        <f t="shared" si="3"/>
        <v>5450.1</v>
      </c>
      <c r="I14" s="43">
        <v>0</v>
      </c>
      <c r="J14" s="43">
        <f>+'C&amp;A'!E15*0.02</f>
        <v>21.911999999999999</v>
      </c>
      <c r="K14" s="43">
        <f t="shared" si="0"/>
        <v>5472.0120000000006</v>
      </c>
      <c r="L14" s="43">
        <f t="shared" si="1"/>
        <v>875.52192000000014</v>
      </c>
      <c r="M14" s="43">
        <f t="shared" si="2"/>
        <v>6347.5339200000008</v>
      </c>
      <c r="N14" s="48"/>
      <c r="O14" s="7" t="s">
        <v>148</v>
      </c>
      <c r="P14" s="7" t="s">
        <v>149</v>
      </c>
      <c r="Q14" s="8" t="s">
        <v>256</v>
      </c>
      <c r="R14" s="9">
        <v>6000</v>
      </c>
      <c r="S14" s="26"/>
      <c r="T14" s="23">
        <f>+H14-'C&amp;A'!I15-SINDICATO!J15</f>
        <v>545.01000000000022</v>
      </c>
      <c r="U14" s="42" t="str">
        <f t="shared" si="4"/>
        <v>SI</v>
      </c>
      <c r="V14" s="80" t="s">
        <v>43</v>
      </c>
      <c r="W14" s="81" t="s">
        <v>44</v>
      </c>
      <c r="X14" s="82">
        <v>1095.5999999999999</v>
      </c>
      <c r="Y14" s="82">
        <v>0</v>
      </c>
      <c r="Z14" s="82">
        <v>0</v>
      </c>
      <c r="AA14" s="82">
        <v>0</v>
      </c>
      <c r="AB14" s="82">
        <v>0</v>
      </c>
      <c r="AC14" s="82">
        <v>0</v>
      </c>
      <c r="AD14" s="82">
        <v>1095.5999999999999</v>
      </c>
      <c r="AE14" s="82">
        <v>0</v>
      </c>
      <c r="AF14" s="82">
        <v>0</v>
      </c>
      <c r="AG14" s="82">
        <v>0</v>
      </c>
      <c r="AH14" s="83">
        <v>-200.74</v>
      </c>
      <c r="AI14" s="83">
        <v>-141.59</v>
      </c>
      <c r="AJ14" s="82">
        <v>59.15</v>
      </c>
      <c r="AK14" s="82">
        <v>0</v>
      </c>
      <c r="AL14" s="82">
        <v>0</v>
      </c>
      <c r="AM14" s="83">
        <v>-0.01</v>
      </c>
      <c r="AN14" s="82">
        <v>0</v>
      </c>
      <c r="AO14" s="82">
        <v>0</v>
      </c>
      <c r="AP14" s="82">
        <v>-141.6</v>
      </c>
      <c r="AQ14" s="82">
        <v>1237.2</v>
      </c>
      <c r="AR14" s="78">
        <f t="shared" si="5"/>
        <v>5450.1</v>
      </c>
      <c r="AS14" s="43">
        <f t="shared" si="6"/>
        <v>0</v>
      </c>
      <c r="AT14" s="43">
        <f t="shared" si="7"/>
        <v>545.0100000000001</v>
      </c>
      <c r="AU14" s="42" t="s">
        <v>306</v>
      </c>
      <c r="AV14" s="78">
        <f>+H14-'C&amp;A'!I15-SINDICATO!J15</f>
        <v>545.01000000000022</v>
      </c>
    </row>
    <row r="15" spans="1:48" s="42" customFormat="1" ht="16.5" hidden="1" x14ac:dyDescent="0.3">
      <c r="A15" s="41" t="s">
        <v>249</v>
      </c>
      <c r="B15" s="42" t="s">
        <v>250</v>
      </c>
      <c r="C15" s="43">
        <v>3000</v>
      </c>
      <c r="D15" s="43">
        <v>145.38</v>
      </c>
      <c r="E15" s="43">
        <v>0</v>
      </c>
      <c r="F15" s="43">
        <v>0</v>
      </c>
      <c r="G15" s="43">
        <v>0</v>
      </c>
      <c r="H15" s="43">
        <f t="shared" si="3"/>
        <v>3145.38</v>
      </c>
      <c r="I15" s="43">
        <v>314.53800000000001</v>
      </c>
      <c r="J15" s="43">
        <f>+'C&amp;A'!E16*0.02</f>
        <v>21.911999999999999</v>
      </c>
      <c r="K15" s="43">
        <f t="shared" si="0"/>
        <v>3481.83</v>
      </c>
      <c r="L15" s="43">
        <f t="shared" si="1"/>
        <v>557.09280000000001</v>
      </c>
      <c r="M15" s="43">
        <f t="shared" si="2"/>
        <v>4038.9227999999998</v>
      </c>
      <c r="N15" s="48"/>
      <c r="O15" s="7" t="s">
        <v>150</v>
      </c>
      <c r="P15" s="7" t="s">
        <v>151</v>
      </c>
      <c r="Q15" s="8" t="s">
        <v>243</v>
      </c>
      <c r="R15" s="12">
        <v>1800</v>
      </c>
      <c r="S15" s="24">
        <v>174.78</v>
      </c>
      <c r="T15" s="23">
        <f>+H15-'C&amp;A'!I16-SINDICATO!J16</f>
        <v>0</v>
      </c>
      <c r="U15" s="42" t="str">
        <f t="shared" si="4"/>
        <v>SI</v>
      </c>
      <c r="V15" s="80" t="s">
        <v>249</v>
      </c>
      <c r="W15" s="81" t="s">
        <v>279</v>
      </c>
      <c r="X15" s="82">
        <v>1095.5999999999999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  <c r="AD15" s="82">
        <v>1095.5999999999999</v>
      </c>
      <c r="AE15" s="82">
        <v>0</v>
      </c>
      <c r="AF15" s="82">
        <v>0</v>
      </c>
      <c r="AG15" s="82">
        <v>0</v>
      </c>
      <c r="AH15" s="83">
        <v>-200.74</v>
      </c>
      <c r="AI15" s="83">
        <v>-141.59</v>
      </c>
      <c r="AJ15" s="82">
        <v>59.15</v>
      </c>
      <c r="AK15" s="82">
        <v>0</v>
      </c>
      <c r="AL15" s="82">
        <v>0</v>
      </c>
      <c r="AM15" s="83">
        <v>-0.01</v>
      </c>
      <c r="AN15" s="82">
        <v>0</v>
      </c>
      <c r="AO15" s="82">
        <v>0</v>
      </c>
      <c r="AP15" s="82">
        <v>-141.6</v>
      </c>
      <c r="AQ15" s="82">
        <v>1237.2</v>
      </c>
      <c r="AR15" s="78">
        <f t="shared" si="5"/>
        <v>3145.38</v>
      </c>
      <c r="AS15" s="43">
        <f t="shared" si="6"/>
        <v>314.53800000000001</v>
      </c>
      <c r="AT15" s="43">
        <f t="shared" si="7"/>
        <v>0</v>
      </c>
      <c r="AU15" s="42" t="s">
        <v>306</v>
      </c>
      <c r="AV15" s="78">
        <f>+H15-'C&amp;A'!I16-SINDICATO!J16</f>
        <v>0</v>
      </c>
    </row>
    <row r="16" spans="1:48" s="42" customFormat="1" ht="16.5" hidden="1" x14ac:dyDescent="0.3">
      <c r="A16" s="41" t="s">
        <v>45</v>
      </c>
      <c r="B16" s="42" t="s">
        <v>46</v>
      </c>
      <c r="C16" s="43">
        <v>1800</v>
      </c>
      <c r="D16" s="43">
        <v>174.78</v>
      </c>
      <c r="E16" s="43">
        <v>0</v>
      </c>
      <c r="F16" s="43">
        <v>0</v>
      </c>
      <c r="G16" s="43">
        <v>316.94</v>
      </c>
      <c r="H16" s="43">
        <f t="shared" si="3"/>
        <v>1974.78</v>
      </c>
      <c r="I16" s="43">
        <v>165.78399999999999</v>
      </c>
      <c r="J16" s="43">
        <f>+'C&amp;A'!E17*0.02</f>
        <v>21.911999999999999</v>
      </c>
      <c r="K16" s="43">
        <f t="shared" si="0"/>
        <v>2162.4759999999997</v>
      </c>
      <c r="L16" s="43">
        <f t="shared" si="1"/>
        <v>345.99615999999997</v>
      </c>
      <c r="M16" s="43">
        <f t="shared" si="2"/>
        <v>2508.4721599999998</v>
      </c>
      <c r="N16" s="48"/>
      <c r="O16" s="7" t="s">
        <v>251</v>
      </c>
      <c r="P16" s="7" t="s">
        <v>252</v>
      </c>
      <c r="Q16" s="8" t="s">
        <v>239</v>
      </c>
      <c r="R16" s="12">
        <v>3000</v>
      </c>
      <c r="S16" s="24">
        <v>145.38</v>
      </c>
      <c r="T16" s="23">
        <f>+H16-'C&amp;A'!I17-SINDICATO!J17</f>
        <v>316.94</v>
      </c>
      <c r="U16" s="42" t="str">
        <f t="shared" si="4"/>
        <v>SI</v>
      </c>
      <c r="V16" s="80" t="s">
        <v>45</v>
      </c>
      <c r="W16" s="81" t="s">
        <v>46</v>
      </c>
      <c r="X16" s="82">
        <v>1095.5999999999999</v>
      </c>
      <c r="Y16" s="82">
        <v>0</v>
      </c>
      <c r="Z16" s="82">
        <v>0</v>
      </c>
      <c r="AA16" s="82">
        <v>0</v>
      </c>
      <c r="AB16" s="82">
        <v>0</v>
      </c>
      <c r="AC16" s="82">
        <v>0</v>
      </c>
      <c r="AD16" s="82">
        <v>1095.5999999999999</v>
      </c>
      <c r="AE16" s="82">
        <v>0</v>
      </c>
      <c r="AF16" s="82">
        <v>0</v>
      </c>
      <c r="AG16" s="82">
        <v>0</v>
      </c>
      <c r="AH16" s="83">
        <v>-200.74</v>
      </c>
      <c r="AI16" s="83">
        <v>-141.59</v>
      </c>
      <c r="AJ16" s="82">
        <v>59.15</v>
      </c>
      <c r="AK16" s="82">
        <v>0</v>
      </c>
      <c r="AL16" s="82">
        <v>0</v>
      </c>
      <c r="AM16" s="83">
        <v>-0.01</v>
      </c>
      <c r="AN16" s="82">
        <v>0</v>
      </c>
      <c r="AO16" s="82">
        <v>0</v>
      </c>
      <c r="AP16" s="82">
        <v>-141.6</v>
      </c>
      <c r="AQ16" s="82">
        <v>1237.2</v>
      </c>
      <c r="AR16" s="78">
        <f t="shared" si="5"/>
        <v>1657.84</v>
      </c>
      <c r="AS16" s="43">
        <f t="shared" si="6"/>
        <v>165.78399999999999</v>
      </c>
      <c r="AT16" s="43">
        <f t="shared" si="7"/>
        <v>0</v>
      </c>
      <c r="AU16" s="42" t="s">
        <v>304</v>
      </c>
      <c r="AV16" s="78">
        <f>+H16-'C&amp;A'!I17-SINDICATO!J17</f>
        <v>316.94</v>
      </c>
    </row>
    <row r="17" spans="1:48" s="42" customFormat="1" ht="16.5" hidden="1" x14ac:dyDescent="0.3">
      <c r="A17" s="41" t="s">
        <v>47</v>
      </c>
      <c r="B17" s="42" t="s">
        <v>48</v>
      </c>
      <c r="C17" s="43">
        <v>5000</v>
      </c>
      <c r="D17" s="43">
        <v>0</v>
      </c>
      <c r="E17" s="43">
        <v>0</v>
      </c>
      <c r="F17" s="43">
        <v>0</v>
      </c>
      <c r="G17" s="43">
        <v>0</v>
      </c>
      <c r="H17" s="43">
        <f t="shared" si="3"/>
        <v>5000</v>
      </c>
      <c r="I17" s="43">
        <v>500</v>
      </c>
      <c r="J17" s="43">
        <f>+'C&amp;A'!E18*0.02</f>
        <v>21.911999999999999</v>
      </c>
      <c r="K17" s="43">
        <f t="shared" si="0"/>
        <v>5521.9120000000003</v>
      </c>
      <c r="L17" s="43">
        <f t="shared" si="1"/>
        <v>883.50592000000006</v>
      </c>
      <c r="M17" s="43">
        <f t="shared" si="2"/>
        <v>6405.4179199999999</v>
      </c>
      <c r="N17" s="48"/>
      <c r="O17" s="7" t="s">
        <v>152</v>
      </c>
      <c r="P17" s="7" t="s">
        <v>153</v>
      </c>
      <c r="Q17" s="8" t="s">
        <v>236</v>
      </c>
      <c r="R17" s="9">
        <v>5000</v>
      </c>
      <c r="S17" s="23"/>
      <c r="T17" s="23">
        <f>+H17-'C&amp;A'!I18-SINDICATO!J18</f>
        <v>500</v>
      </c>
      <c r="U17" s="42" t="str">
        <f t="shared" si="4"/>
        <v>SI</v>
      </c>
      <c r="V17" s="80" t="s">
        <v>47</v>
      </c>
      <c r="W17" s="81" t="s">
        <v>48</v>
      </c>
      <c r="X17" s="82">
        <v>1095.5999999999999</v>
      </c>
      <c r="Y17" s="82">
        <v>0</v>
      </c>
      <c r="Z17" s="82">
        <v>0</v>
      </c>
      <c r="AA17" s="82">
        <v>0</v>
      </c>
      <c r="AB17" s="82">
        <v>0</v>
      </c>
      <c r="AC17" s="82">
        <v>0</v>
      </c>
      <c r="AD17" s="82">
        <v>1095.5999999999999</v>
      </c>
      <c r="AE17" s="82">
        <v>0</v>
      </c>
      <c r="AF17" s="82">
        <v>0</v>
      </c>
      <c r="AG17" s="82">
        <v>0</v>
      </c>
      <c r="AH17" s="83">
        <v>-200.74</v>
      </c>
      <c r="AI17" s="83">
        <v>-141.59</v>
      </c>
      <c r="AJ17" s="82">
        <v>59.15</v>
      </c>
      <c r="AK17" s="82">
        <v>0</v>
      </c>
      <c r="AL17" s="82">
        <v>0</v>
      </c>
      <c r="AM17" s="83">
        <v>-0.01</v>
      </c>
      <c r="AN17" s="82">
        <v>0</v>
      </c>
      <c r="AO17" s="82">
        <v>0</v>
      </c>
      <c r="AP17" s="82">
        <v>-141.6</v>
      </c>
      <c r="AQ17" s="82">
        <v>1237.2</v>
      </c>
      <c r="AR17" s="78">
        <f t="shared" si="5"/>
        <v>5000</v>
      </c>
      <c r="AS17" s="43">
        <f t="shared" si="6"/>
        <v>500</v>
      </c>
      <c r="AT17" s="43">
        <f t="shared" si="7"/>
        <v>500</v>
      </c>
      <c r="AU17" s="42" t="s">
        <v>306</v>
      </c>
      <c r="AV17" s="78">
        <f>+H17-'C&amp;A'!I18-SINDICATO!J18</f>
        <v>500</v>
      </c>
    </row>
    <row r="18" spans="1:48" s="42" customFormat="1" ht="16.5" x14ac:dyDescent="0.3">
      <c r="A18" s="41" t="s">
        <v>49</v>
      </c>
      <c r="B18" s="42" t="s">
        <v>50</v>
      </c>
      <c r="C18" s="43">
        <v>2500</v>
      </c>
      <c r="D18" s="43">
        <v>145.38</v>
      </c>
      <c r="E18" s="43">
        <v>2500</v>
      </c>
      <c r="F18" s="43">
        <v>0</v>
      </c>
      <c r="G18" s="43">
        <v>726.91</v>
      </c>
      <c r="H18" s="43">
        <f t="shared" si="3"/>
        <v>5145.38</v>
      </c>
      <c r="I18" s="43">
        <v>441.84700000000004</v>
      </c>
      <c r="J18" s="43">
        <f>+'C&amp;A'!E19*0.02</f>
        <v>21.911999999999999</v>
      </c>
      <c r="K18" s="43">
        <f t="shared" si="0"/>
        <v>5609.1390000000001</v>
      </c>
      <c r="L18" s="43">
        <f t="shared" si="1"/>
        <v>897.46224000000007</v>
      </c>
      <c r="M18" s="43">
        <f t="shared" si="2"/>
        <v>6506.60124</v>
      </c>
      <c r="N18" s="48"/>
      <c r="O18" s="7" t="s">
        <v>154</v>
      </c>
      <c r="P18" s="7" t="s">
        <v>155</v>
      </c>
      <c r="Q18" s="8" t="s">
        <v>260</v>
      </c>
      <c r="R18" s="12">
        <v>2500</v>
      </c>
      <c r="S18" s="24">
        <v>145.38</v>
      </c>
      <c r="T18" s="23">
        <f>+H18-'C&amp;A'!I19-SINDICATO!J19</f>
        <v>726.90999999999985</v>
      </c>
      <c r="U18" s="42" t="str">
        <f t="shared" si="4"/>
        <v>SI</v>
      </c>
      <c r="V18" s="80" t="s">
        <v>49</v>
      </c>
      <c r="W18" s="81" t="s">
        <v>50</v>
      </c>
      <c r="X18" s="82">
        <v>1095.5999999999999</v>
      </c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1095.5999999999999</v>
      </c>
      <c r="AE18" s="82">
        <v>0</v>
      </c>
      <c r="AF18" s="82">
        <v>0</v>
      </c>
      <c r="AG18" s="82">
        <v>0</v>
      </c>
      <c r="AH18" s="83">
        <v>-200.74</v>
      </c>
      <c r="AI18" s="83">
        <v>-141.59</v>
      </c>
      <c r="AJ18" s="82">
        <v>59.15</v>
      </c>
      <c r="AK18" s="82">
        <v>0</v>
      </c>
      <c r="AL18" s="82">
        <v>0</v>
      </c>
      <c r="AM18" s="83">
        <v>-0.01</v>
      </c>
      <c r="AN18" s="82">
        <v>0</v>
      </c>
      <c r="AO18" s="82">
        <v>0</v>
      </c>
      <c r="AP18" s="82">
        <v>-141.6</v>
      </c>
      <c r="AQ18" s="82">
        <v>1237.2</v>
      </c>
      <c r="AR18" s="78">
        <f t="shared" si="5"/>
        <v>4418.47</v>
      </c>
      <c r="AS18" s="43">
        <f t="shared" si="6"/>
        <v>441.84700000000004</v>
      </c>
      <c r="AT18" s="43">
        <f t="shared" si="7"/>
        <v>0</v>
      </c>
      <c r="AU18" s="42" t="s">
        <v>303</v>
      </c>
      <c r="AV18" s="78">
        <f>+H18-'C&amp;A'!I19-SINDICATO!J19</f>
        <v>726.90999999999985</v>
      </c>
    </row>
    <row r="19" spans="1:48" s="42" customFormat="1" ht="16.5" hidden="1" x14ac:dyDescent="0.3">
      <c r="A19" s="41" t="s">
        <v>51</v>
      </c>
      <c r="B19" s="42" t="s">
        <v>52</v>
      </c>
      <c r="C19" s="43">
        <v>4000</v>
      </c>
      <c r="D19" s="43">
        <v>0</v>
      </c>
      <c r="E19" s="43">
        <v>0</v>
      </c>
      <c r="F19" s="43">
        <v>-45.13</v>
      </c>
      <c r="G19" s="43">
        <v>906.77</v>
      </c>
      <c r="H19" s="43">
        <f t="shared" si="3"/>
        <v>3954.87</v>
      </c>
      <c r="I19" s="43">
        <v>304.81</v>
      </c>
      <c r="J19" s="43">
        <f>+'C&amp;A'!E20*0.02</f>
        <v>21.911999999999999</v>
      </c>
      <c r="K19" s="43">
        <f t="shared" si="0"/>
        <v>4281.5920000000006</v>
      </c>
      <c r="L19" s="43">
        <f t="shared" si="1"/>
        <v>685.05472000000009</v>
      </c>
      <c r="M19" s="43">
        <f t="shared" si="2"/>
        <v>4966.6467200000006</v>
      </c>
      <c r="N19" s="48"/>
      <c r="O19" s="7" t="s">
        <v>156</v>
      </c>
      <c r="P19" s="7" t="s">
        <v>157</v>
      </c>
      <c r="Q19" s="8" t="s">
        <v>238</v>
      </c>
      <c r="R19" s="12">
        <v>4000</v>
      </c>
      <c r="S19" s="24"/>
      <c r="T19" s="23">
        <f>+H19-'C&amp;A'!I20-SINDICATO!J20</f>
        <v>906.77</v>
      </c>
      <c r="U19" s="42" t="str">
        <f t="shared" si="4"/>
        <v>SI</v>
      </c>
      <c r="V19" s="80" t="s">
        <v>51</v>
      </c>
      <c r="W19" s="81" t="s">
        <v>52</v>
      </c>
      <c r="X19" s="82">
        <v>1095.5999999999999</v>
      </c>
      <c r="Y19" s="82">
        <v>0</v>
      </c>
      <c r="Z19" s="82">
        <v>0</v>
      </c>
      <c r="AA19" s="82">
        <v>0</v>
      </c>
      <c r="AB19" s="82">
        <v>0</v>
      </c>
      <c r="AC19" s="82">
        <v>0</v>
      </c>
      <c r="AD19" s="82">
        <v>1095.5999999999999</v>
      </c>
      <c r="AE19" s="82">
        <v>0</v>
      </c>
      <c r="AF19" s="82">
        <v>0</v>
      </c>
      <c r="AG19" s="82">
        <v>0</v>
      </c>
      <c r="AH19" s="83">
        <v>-200.74</v>
      </c>
      <c r="AI19" s="83">
        <v>-141.59</v>
      </c>
      <c r="AJ19" s="82">
        <v>59.15</v>
      </c>
      <c r="AK19" s="82">
        <v>0</v>
      </c>
      <c r="AL19" s="82">
        <v>0</v>
      </c>
      <c r="AM19" s="83">
        <v>-0.01</v>
      </c>
      <c r="AN19" s="82">
        <v>0</v>
      </c>
      <c r="AO19" s="82">
        <v>0</v>
      </c>
      <c r="AP19" s="82">
        <v>-141.6</v>
      </c>
      <c r="AQ19" s="82">
        <v>1237.2</v>
      </c>
      <c r="AR19" s="78">
        <f t="shared" si="5"/>
        <v>3048.1</v>
      </c>
      <c r="AS19" s="43">
        <f t="shared" si="6"/>
        <v>304.81</v>
      </c>
      <c r="AT19" s="43">
        <f t="shared" si="7"/>
        <v>0</v>
      </c>
      <c r="AU19" s="42" t="s">
        <v>304</v>
      </c>
      <c r="AV19" s="78">
        <f>+H19-'C&amp;A'!I20-SINDICATO!J20</f>
        <v>906.77</v>
      </c>
    </row>
    <row r="20" spans="1:48" s="42" customFormat="1" ht="16.5" hidden="1" x14ac:dyDescent="0.3">
      <c r="A20" s="41" t="s">
        <v>53</v>
      </c>
      <c r="B20" s="42" t="s">
        <v>54</v>
      </c>
      <c r="C20" s="43">
        <v>1750</v>
      </c>
      <c r="D20" s="43">
        <v>188.71</v>
      </c>
      <c r="E20" s="43">
        <v>5886.67</v>
      </c>
      <c r="F20" s="43">
        <v>-45.13</v>
      </c>
      <c r="G20" s="43">
        <v>0</v>
      </c>
      <c r="H20" s="43">
        <f t="shared" si="3"/>
        <v>7780.25</v>
      </c>
      <c r="I20" s="43">
        <v>0</v>
      </c>
      <c r="J20" s="43">
        <f>+'C&amp;A'!E21*0.02</f>
        <v>21.911999999999999</v>
      </c>
      <c r="K20" s="43">
        <f t="shared" si="0"/>
        <v>7802.1620000000003</v>
      </c>
      <c r="L20" s="43">
        <f t="shared" si="1"/>
        <v>1248.34592</v>
      </c>
      <c r="M20" s="43">
        <f t="shared" si="2"/>
        <v>9050.50792</v>
      </c>
      <c r="N20" s="48"/>
      <c r="O20" s="7" t="s">
        <v>158</v>
      </c>
      <c r="P20" s="7" t="s">
        <v>159</v>
      </c>
      <c r="Q20" s="8" t="s">
        <v>264</v>
      </c>
      <c r="R20" s="12">
        <v>1750</v>
      </c>
      <c r="S20" s="24">
        <v>188.71</v>
      </c>
      <c r="T20" s="23">
        <f>+H20-'C&amp;A'!I21-SINDICATO!J21</f>
        <v>778.02499999999964</v>
      </c>
      <c r="U20" s="42" t="str">
        <f t="shared" si="4"/>
        <v>SI</v>
      </c>
      <c r="V20" s="80" t="s">
        <v>53</v>
      </c>
      <c r="W20" s="81" t="s">
        <v>54</v>
      </c>
      <c r="X20" s="82">
        <v>1095.5999999999999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1095.5999999999999</v>
      </c>
      <c r="AE20" s="82">
        <v>0</v>
      </c>
      <c r="AF20" s="82">
        <v>0</v>
      </c>
      <c r="AG20" s="82">
        <v>0</v>
      </c>
      <c r="AH20" s="83">
        <v>-200.74</v>
      </c>
      <c r="AI20" s="83">
        <v>-141.59</v>
      </c>
      <c r="AJ20" s="82">
        <v>59.15</v>
      </c>
      <c r="AK20" s="82">
        <v>0</v>
      </c>
      <c r="AL20" s="82">
        <v>0</v>
      </c>
      <c r="AM20" s="83">
        <v>-0.01</v>
      </c>
      <c r="AN20" s="82">
        <v>0</v>
      </c>
      <c r="AO20" s="82">
        <v>0</v>
      </c>
      <c r="AP20" s="82">
        <v>-141.6</v>
      </c>
      <c r="AQ20" s="82">
        <v>1237.2</v>
      </c>
      <c r="AR20" s="78">
        <f t="shared" si="5"/>
        <v>7780.25</v>
      </c>
      <c r="AS20" s="43">
        <f t="shared" si="6"/>
        <v>0</v>
      </c>
      <c r="AT20" s="43">
        <f t="shared" si="7"/>
        <v>778.02500000000009</v>
      </c>
      <c r="AU20" s="42" t="s">
        <v>304</v>
      </c>
      <c r="AV20" s="78">
        <f>+H20-'C&amp;A'!I21-SINDICATO!J21</f>
        <v>778.02499999999964</v>
      </c>
    </row>
    <row r="21" spans="1:48" s="42" customFormat="1" ht="16.5" x14ac:dyDescent="0.3">
      <c r="A21" s="41" t="s">
        <v>55</v>
      </c>
      <c r="B21" s="42" t="s">
        <v>56</v>
      </c>
      <c r="C21" s="43">
        <v>3500</v>
      </c>
      <c r="D21" s="43">
        <v>125.1</v>
      </c>
      <c r="E21" s="43">
        <v>8825.86</v>
      </c>
      <c r="F21" s="43">
        <v>-45.13</v>
      </c>
      <c r="G21" s="43">
        <v>0</v>
      </c>
      <c r="H21" s="43">
        <f t="shared" si="3"/>
        <v>12405.830000000002</v>
      </c>
      <c r="I21" s="43">
        <v>0</v>
      </c>
      <c r="J21" s="43">
        <f>+'C&amp;A'!E22*0.02</f>
        <v>21.911999999999999</v>
      </c>
      <c r="K21" s="43">
        <f t="shared" si="0"/>
        <v>12427.742000000002</v>
      </c>
      <c r="L21" s="43">
        <f t="shared" si="1"/>
        <v>1988.4387200000003</v>
      </c>
      <c r="M21" s="43">
        <f t="shared" si="2"/>
        <v>14416.180720000002</v>
      </c>
      <c r="N21" s="48"/>
      <c r="O21" s="7" t="s">
        <v>161</v>
      </c>
      <c r="P21" s="7" t="s">
        <v>162</v>
      </c>
      <c r="Q21" s="8" t="s">
        <v>236</v>
      </c>
      <c r="R21" s="9">
        <v>3500</v>
      </c>
      <c r="S21" s="24">
        <v>125.1</v>
      </c>
      <c r="T21" s="23">
        <f>+H21-'C&amp;A'!I22-SINDICATO!J22</f>
        <v>1240.5830000000005</v>
      </c>
      <c r="U21" s="42" t="str">
        <f t="shared" si="4"/>
        <v>SI</v>
      </c>
      <c r="V21" s="80" t="s">
        <v>55</v>
      </c>
      <c r="W21" s="81" t="s">
        <v>56</v>
      </c>
      <c r="X21" s="82">
        <v>1095.5999999999999</v>
      </c>
      <c r="Y21" s="82">
        <v>0</v>
      </c>
      <c r="Z21" s="82">
        <v>0</v>
      </c>
      <c r="AA21" s="82">
        <v>0</v>
      </c>
      <c r="AB21" s="82">
        <v>0</v>
      </c>
      <c r="AC21" s="82">
        <v>0</v>
      </c>
      <c r="AD21" s="82">
        <v>1095.5999999999999</v>
      </c>
      <c r="AE21" s="82">
        <v>0</v>
      </c>
      <c r="AF21" s="82">
        <v>0</v>
      </c>
      <c r="AG21" s="82">
        <v>0</v>
      </c>
      <c r="AH21" s="83">
        <v>-200.74</v>
      </c>
      <c r="AI21" s="83">
        <v>-141.59</v>
      </c>
      <c r="AJ21" s="82">
        <v>59.15</v>
      </c>
      <c r="AK21" s="82">
        <v>0</v>
      </c>
      <c r="AL21" s="82">
        <v>0</v>
      </c>
      <c r="AM21" s="83">
        <v>-0.01</v>
      </c>
      <c r="AN21" s="82">
        <v>0</v>
      </c>
      <c r="AO21" s="82">
        <v>0</v>
      </c>
      <c r="AP21" s="82">
        <v>-141.6</v>
      </c>
      <c r="AQ21" s="82">
        <v>1237.2</v>
      </c>
      <c r="AR21" s="78">
        <f t="shared" si="5"/>
        <v>12405.830000000002</v>
      </c>
      <c r="AS21" s="43">
        <f t="shared" si="6"/>
        <v>0</v>
      </c>
      <c r="AT21" s="43">
        <f t="shared" si="7"/>
        <v>1240.5830000000003</v>
      </c>
      <c r="AU21" s="42" t="s">
        <v>303</v>
      </c>
      <c r="AV21" s="78">
        <f>+H21-'C&amp;A'!I22-SINDICATO!J22</f>
        <v>1240.5830000000005</v>
      </c>
    </row>
    <row r="22" spans="1:48" s="42" customFormat="1" ht="16.5" x14ac:dyDescent="0.3">
      <c r="A22" s="41" t="s">
        <v>57</v>
      </c>
      <c r="B22" s="42" t="s">
        <v>58</v>
      </c>
      <c r="C22" s="43">
        <v>5000</v>
      </c>
      <c r="D22" s="43">
        <v>0</v>
      </c>
      <c r="E22" s="43">
        <v>25651</v>
      </c>
      <c r="F22" s="43">
        <v>-863.52</v>
      </c>
      <c r="G22" s="43">
        <v>345.44</v>
      </c>
      <c r="H22" s="43">
        <f t="shared" si="3"/>
        <v>29787.48</v>
      </c>
      <c r="I22" s="43">
        <v>0</v>
      </c>
      <c r="J22" s="43">
        <f>+'C&amp;A'!E23*0.02</f>
        <v>21.911999999999999</v>
      </c>
      <c r="K22" s="43">
        <f t="shared" si="0"/>
        <v>29809.392</v>
      </c>
      <c r="L22" s="43">
        <f t="shared" si="1"/>
        <v>4769.5027200000004</v>
      </c>
      <c r="M22" s="43">
        <f t="shared" si="2"/>
        <v>34578.894719999997</v>
      </c>
      <c r="N22" s="48"/>
      <c r="O22" s="7" t="s">
        <v>163</v>
      </c>
      <c r="P22" s="7" t="s">
        <v>160</v>
      </c>
      <c r="Q22" s="8" t="s">
        <v>259</v>
      </c>
      <c r="R22" s="9">
        <v>5000</v>
      </c>
      <c r="S22" s="24"/>
      <c r="T22" s="23">
        <f>+H22-'C&amp;A'!I23-SINDICATO!J23</f>
        <v>3289.6440000000002</v>
      </c>
      <c r="U22" s="42" t="str">
        <f t="shared" si="4"/>
        <v>SI</v>
      </c>
      <c r="V22" s="80" t="s">
        <v>57</v>
      </c>
      <c r="W22" s="81" t="s">
        <v>58</v>
      </c>
      <c r="X22" s="82">
        <v>1095.5999999999999</v>
      </c>
      <c r="Y22" s="82">
        <v>0</v>
      </c>
      <c r="Z22" s="82">
        <v>0</v>
      </c>
      <c r="AA22" s="82">
        <v>0</v>
      </c>
      <c r="AB22" s="82">
        <v>0</v>
      </c>
      <c r="AC22" s="82">
        <v>0</v>
      </c>
      <c r="AD22" s="82">
        <v>1095.5999999999999</v>
      </c>
      <c r="AE22" s="82">
        <v>0</v>
      </c>
      <c r="AF22" s="82">
        <v>0</v>
      </c>
      <c r="AG22" s="82">
        <v>0</v>
      </c>
      <c r="AH22" s="83">
        <v>-200.74</v>
      </c>
      <c r="AI22" s="83">
        <v>-141.59</v>
      </c>
      <c r="AJ22" s="82">
        <v>59.15</v>
      </c>
      <c r="AK22" s="82">
        <v>0</v>
      </c>
      <c r="AL22" s="82">
        <v>0</v>
      </c>
      <c r="AM22" s="83">
        <v>-0.01</v>
      </c>
      <c r="AN22" s="82">
        <v>0</v>
      </c>
      <c r="AO22" s="82">
        <v>0</v>
      </c>
      <c r="AP22" s="82">
        <v>-141.6</v>
      </c>
      <c r="AQ22" s="82">
        <v>1237.2</v>
      </c>
      <c r="AR22" s="78">
        <f t="shared" si="5"/>
        <v>29442.04</v>
      </c>
      <c r="AS22" s="43">
        <f t="shared" si="6"/>
        <v>0</v>
      </c>
      <c r="AT22" s="43">
        <f t="shared" si="7"/>
        <v>2944.2040000000002</v>
      </c>
      <c r="AU22" s="42" t="s">
        <v>303</v>
      </c>
      <c r="AV22" s="78">
        <f>+H22-'C&amp;A'!I23-SINDICATO!J23</f>
        <v>3289.6440000000002</v>
      </c>
    </row>
    <row r="23" spans="1:48" s="42" customFormat="1" ht="16.5" hidden="1" x14ac:dyDescent="0.3">
      <c r="A23" s="41" t="s">
        <v>59</v>
      </c>
      <c r="B23" s="42" t="s">
        <v>60</v>
      </c>
      <c r="C23" s="43">
        <v>2750</v>
      </c>
      <c r="D23" s="43">
        <v>145.38</v>
      </c>
      <c r="E23" s="43">
        <v>2000</v>
      </c>
      <c r="F23" s="43">
        <v>45.13</v>
      </c>
      <c r="G23" s="43">
        <v>0</v>
      </c>
      <c r="H23" s="43">
        <f t="shared" si="3"/>
        <v>4940.51</v>
      </c>
      <c r="I23" s="43">
        <v>494.05100000000004</v>
      </c>
      <c r="J23" s="43">
        <f>+'C&amp;A'!E24*0.02</f>
        <v>21.911999999999999</v>
      </c>
      <c r="K23" s="43">
        <f t="shared" si="0"/>
        <v>5456.4730000000009</v>
      </c>
      <c r="L23" s="43">
        <f t="shared" si="1"/>
        <v>873.03568000000018</v>
      </c>
      <c r="M23" s="43">
        <f t="shared" si="2"/>
        <v>6329.5086800000008</v>
      </c>
      <c r="N23" s="48"/>
      <c r="O23" s="7" t="s">
        <v>164</v>
      </c>
      <c r="P23" s="7" t="s">
        <v>165</v>
      </c>
      <c r="Q23" s="8" t="s">
        <v>257</v>
      </c>
      <c r="R23" s="9">
        <v>2750</v>
      </c>
      <c r="S23" s="24">
        <v>145.38</v>
      </c>
      <c r="T23" s="23">
        <f>+H23-'C&amp;A'!I24-SINDICATO!J24</f>
        <v>0</v>
      </c>
      <c r="U23" s="42" t="str">
        <f t="shared" si="4"/>
        <v>SI</v>
      </c>
      <c r="V23" s="80" t="s">
        <v>59</v>
      </c>
      <c r="W23" s="81" t="s">
        <v>60</v>
      </c>
      <c r="X23" s="82">
        <v>1095.5999999999999</v>
      </c>
      <c r="Y23" s="82">
        <v>0</v>
      </c>
      <c r="Z23" s="82">
        <v>0</v>
      </c>
      <c r="AA23" s="82">
        <v>0</v>
      </c>
      <c r="AB23" s="82">
        <v>0</v>
      </c>
      <c r="AC23" s="82">
        <v>0</v>
      </c>
      <c r="AD23" s="82">
        <v>1095.5999999999999</v>
      </c>
      <c r="AE23" s="82">
        <v>0</v>
      </c>
      <c r="AF23" s="82">
        <v>0</v>
      </c>
      <c r="AG23" s="82">
        <v>0</v>
      </c>
      <c r="AH23" s="83">
        <v>-200.74</v>
      </c>
      <c r="AI23" s="83">
        <v>-141.59</v>
      </c>
      <c r="AJ23" s="82">
        <v>59.15</v>
      </c>
      <c r="AK23" s="82">
        <v>0</v>
      </c>
      <c r="AL23" s="82">
        <v>0</v>
      </c>
      <c r="AM23" s="83">
        <v>-0.01</v>
      </c>
      <c r="AN23" s="82">
        <v>0</v>
      </c>
      <c r="AO23" s="82">
        <v>0</v>
      </c>
      <c r="AP23" s="82">
        <v>-141.6</v>
      </c>
      <c r="AQ23" s="82">
        <v>1237.2</v>
      </c>
      <c r="AR23" s="78">
        <f t="shared" si="5"/>
        <v>4940.51</v>
      </c>
      <c r="AS23" s="43">
        <f t="shared" si="6"/>
        <v>494.05100000000004</v>
      </c>
      <c r="AT23" s="43">
        <f t="shared" si="7"/>
        <v>0</v>
      </c>
      <c r="AU23" s="42" t="s">
        <v>305</v>
      </c>
      <c r="AV23" s="78">
        <f>+H23-'C&amp;A'!I24-SINDICATO!J24</f>
        <v>0</v>
      </c>
    </row>
    <row r="24" spans="1:48" s="42" customFormat="1" ht="16.5" x14ac:dyDescent="0.3">
      <c r="A24" s="41" t="s">
        <v>61</v>
      </c>
      <c r="B24" s="42" t="s">
        <v>62</v>
      </c>
      <c r="C24" s="43">
        <v>3500</v>
      </c>
      <c r="D24" s="43">
        <v>125.1</v>
      </c>
      <c r="E24" s="43">
        <v>11300</v>
      </c>
      <c r="F24" s="43">
        <v>-355.82</v>
      </c>
      <c r="G24" s="43">
        <v>0</v>
      </c>
      <c r="H24" s="43">
        <f t="shared" si="3"/>
        <v>14569.28</v>
      </c>
      <c r="I24" s="43">
        <v>0</v>
      </c>
      <c r="J24" s="43">
        <f>+'C&amp;A'!E25*0.02</f>
        <v>21.911999999999999</v>
      </c>
      <c r="K24" s="43">
        <f t="shared" si="0"/>
        <v>14591.192000000001</v>
      </c>
      <c r="L24" s="43">
        <f t="shared" si="1"/>
        <v>2334.5907200000001</v>
      </c>
      <c r="M24" s="43">
        <f t="shared" si="2"/>
        <v>16925.782720000003</v>
      </c>
      <c r="N24" s="48"/>
      <c r="O24" s="7" t="s">
        <v>166</v>
      </c>
      <c r="P24" s="7" t="s">
        <v>167</v>
      </c>
      <c r="Q24" s="8" t="s">
        <v>241</v>
      </c>
      <c r="R24" s="9">
        <v>3500</v>
      </c>
      <c r="S24" s="26">
        <v>125.1</v>
      </c>
      <c r="T24" s="23">
        <f>+H24-'C&amp;A'!I25-SINDICATO!J25</f>
        <v>1456.9279999999999</v>
      </c>
      <c r="U24" s="42" t="str">
        <f t="shared" si="4"/>
        <v>SI</v>
      </c>
      <c r="V24" s="80" t="s">
        <v>61</v>
      </c>
      <c r="W24" s="81" t="s">
        <v>62</v>
      </c>
      <c r="X24" s="82">
        <v>1095.5999999999999</v>
      </c>
      <c r="Y24" s="82">
        <v>0</v>
      </c>
      <c r="Z24" s="82">
        <v>0</v>
      </c>
      <c r="AA24" s="82">
        <v>0</v>
      </c>
      <c r="AB24" s="82">
        <v>0</v>
      </c>
      <c r="AC24" s="82">
        <v>0</v>
      </c>
      <c r="AD24" s="82">
        <v>1095.5999999999999</v>
      </c>
      <c r="AE24" s="82">
        <v>0</v>
      </c>
      <c r="AF24" s="82">
        <v>0</v>
      </c>
      <c r="AG24" s="82">
        <v>0</v>
      </c>
      <c r="AH24" s="83">
        <v>-200.74</v>
      </c>
      <c r="AI24" s="83">
        <v>-141.59</v>
      </c>
      <c r="AJ24" s="82">
        <v>59.15</v>
      </c>
      <c r="AK24" s="82">
        <v>0</v>
      </c>
      <c r="AL24" s="82">
        <v>0</v>
      </c>
      <c r="AM24" s="83">
        <v>-0.01</v>
      </c>
      <c r="AN24" s="82">
        <v>0</v>
      </c>
      <c r="AO24" s="82">
        <v>0</v>
      </c>
      <c r="AP24" s="82">
        <v>-141.6</v>
      </c>
      <c r="AQ24" s="82">
        <v>1237.2</v>
      </c>
      <c r="AR24" s="78">
        <f t="shared" si="5"/>
        <v>14569.28</v>
      </c>
      <c r="AS24" s="43">
        <f t="shared" si="6"/>
        <v>0</v>
      </c>
      <c r="AT24" s="43">
        <f t="shared" si="7"/>
        <v>1456.9280000000001</v>
      </c>
      <c r="AU24" s="42" t="s">
        <v>303</v>
      </c>
      <c r="AV24" s="78">
        <f>+H24-'C&amp;A'!I25-SINDICATO!J25</f>
        <v>1456.9279999999999</v>
      </c>
    </row>
    <row r="25" spans="1:48" s="42" customFormat="1" ht="16.5" hidden="1" x14ac:dyDescent="0.3">
      <c r="A25" s="41" t="s">
        <v>15</v>
      </c>
      <c r="B25" s="42" t="s">
        <v>63</v>
      </c>
      <c r="C25" s="43">
        <v>3000</v>
      </c>
      <c r="D25" s="43">
        <v>145.38</v>
      </c>
      <c r="E25" s="43">
        <v>0</v>
      </c>
      <c r="F25" s="43">
        <v>0</v>
      </c>
      <c r="G25" s="43">
        <v>1427.82</v>
      </c>
      <c r="H25" s="43">
        <f t="shared" si="3"/>
        <v>3145.38</v>
      </c>
      <c r="I25" s="43">
        <v>171.75600000000003</v>
      </c>
      <c r="J25" s="43">
        <f>+'C&amp;A'!E26*0.02</f>
        <v>21.911999999999999</v>
      </c>
      <c r="K25" s="43">
        <f t="shared" si="0"/>
        <v>3339.0479999999998</v>
      </c>
      <c r="L25" s="43">
        <f t="shared" si="1"/>
        <v>534.24767999999995</v>
      </c>
      <c r="M25" s="43">
        <f t="shared" si="2"/>
        <v>3873.2956799999997</v>
      </c>
      <c r="N25" s="48"/>
      <c r="O25" s="7" t="s">
        <v>168</v>
      </c>
      <c r="P25" s="7" t="s">
        <v>169</v>
      </c>
      <c r="Q25" s="8" t="s">
        <v>273</v>
      </c>
      <c r="R25" s="22">
        <v>3000</v>
      </c>
      <c r="S25" s="24">
        <v>145.38</v>
      </c>
      <c r="T25" s="23">
        <f>+H25-'C&amp;A'!I26-SINDICATO!J26</f>
        <v>1427.82</v>
      </c>
      <c r="U25" s="42" t="str">
        <f t="shared" si="4"/>
        <v>SI</v>
      </c>
      <c r="V25" s="80" t="s">
        <v>15</v>
      </c>
      <c r="W25" s="81" t="s">
        <v>63</v>
      </c>
      <c r="X25" s="82">
        <v>1095.5999999999999</v>
      </c>
      <c r="Y25" s="82">
        <v>0</v>
      </c>
      <c r="Z25" s="82">
        <v>0</v>
      </c>
      <c r="AA25" s="82">
        <v>0</v>
      </c>
      <c r="AB25" s="82">
        <v>0</v>
      </c>
      <c r="AC25" s="82">
        <v>0</v>
      </c>
      <c r="AD25" s="82">
        <v>1095.5999999999999</v>
      </c>
      <c r="AE25" s="82">
        <v>0</v>
      </c>
      <c r="AF25" s="82">
        <v>0</v>
      </c>
      <c r="AG25" s="82">
        <v>0</v>
      </c>
      <c r="AH25" s="83">
        <v>-200.74</v>
      </c>
      <c r="AI25" s="83">
        <v>-141.59</v>
      </c>
      <c r="AJ25" s="82">
        <v>59.15</v>
      </c>
      <c r="AK25" s="82">
        <v>0</v>
      </c>
      <c r="AL25" s="82">
        <v>0</v>
      </c>
      <c r="AM25" s="83">
        <v>-0.01</v>
      </c>
      <c r="AN25" s="82">
        <v>0</v>
      </c>
      <c r="AO25" s="82">
        <v>0</v>
      </c>
      <c r="AP25" s="82">
        <v>-141.6</v>
      </c>
      <c r="AQ25" s="82">
        <v>1237.2</v>
      </c>
      <c r="AR25" s="78">
        <f t="shared" si="5"/>
        <v>1717.5600000000002</v>
      </c>
      <c r="AS25" s="43">
        <f t="shared" si="6"/>
        <v>171.75600000000003</v>
      </c>
      <c r="AT25" s="43">
        <f t="shared" si="7"/>
        <v>0</v>
      </c>
      <c r="AU25" s="42" t="s">
        <v>304</v>
      </c>
      <c r="AV25" s="78">
        <f>+H25-'C&amp;A'!I26-SINDICATO!J26</f>
        <v>1427.82</v>
      </c>
    </row>
    <row r="26" spans="1:48" s="42" customFormat="1" ht="16.5" hidden="1" x14ac:dyDescent="0.3">
      <c r="A26" s="41" t="s">
        <v>64</v>
      </c>
      <c r="B26" s="42" t="s">
        <v>65</v>
      </c>
      <c r="C26" s="43">
        <v>5000</v>
      </c>
      <c r="D26" s="43">
        <v>0</v>
      </c>
      <c r="E26" s="43">
        <v>0</v>
      </c>
      <c r="F26" s="43">
        <v>-310.19</v>
      </c>
      <c r="G26" s="43">
        <v>0</v>
      </c>
      <c r="H26" s="43">
        <f t="shared" si="3"/>
        <v>4689.8100000000004</v>
      </c>
      <c r="I26" s="43">
        <v>468.98100000000005</v>
      </c>
      <c r="J26" s="43">
        <f>+'C&amp;A'!E27*0.02</f>
        <v>21.911999999999999</v>
      </c>
      <c r="K26" s="43">
        <f t="shared" si="0"/>
        <v>5180.7030000000004</v>
      </c>
      <c r="L26" s="43">
        <f t="shared" si="1"/>
        <v>828.91248000000007</v>
      </c>
      <c r="M26" s="43">
        <f t="shared" si="2"/>
        <v>6009.6154800000004</v>
      </c>
      <c r="N26" s="48"/>
      <c r="O26" s="7" t="s">
        <v>170</v>
      </c>
      <c r="P26" s="7" t="s">
        <v>171</v>
      </c>
      <c r="Q26" s="20" t="s">
        <v>236</v>
      </c>
      <c r="R26" s="11">
        <v>5000</v>
      </c>
      <c r="S26" s="24"/>
      <c r="T26" s="23">
        <f>+H26-'C&amp;A'!I27-SINDICATO!J27</f>
        <v>0</v>
      </c>
      <c r="U26" s="42" t="str">
        <f t="shared" si="4"/>
        <v>SI</v>
      </c>
      <c r="V26" s="80" t="s">
        <v>64</v>
      </c>
      <c r="W26" s="81" t="s">
        <v>65</v>
      </c>
      <c r="X26" s="82">
        <v>1095.5999999999999</v>
      </c>
      <c r="Y26" s="82">
        <v>0</v>
      </c>
      <c r="Z26" s="82">
        <v>0</v>
      </c>
      <c r="AA26" s="82">
        <v>0</v>
      </c>
      <c r="AB26" s="82">
        <v>0</v>
      </c>
      <c r="AC26" s="82">
        <v>0</v>
      </c>
      <c r="AD26" s="82">
        <v>1095.5999999999999</v>
      </c>
      <c r="AE26" s="82">
        <v>0</v>
      </c>
      <c r="AF26" s="82">
        <v>0</v>
      </c>
      <c r="AG26" s="82">
        <v>0</v>
      </c>
      <c r="AH26" s="83">
        <v>-200.74</v>
      </c>
      <c r="AI26" s="83">
        <v>-141.59</v>
      </c>
      <c r="AJ26" s="82">
        <v>59.15</v>
      </c>
      <c r="AK26" s="82">
        <v>0</v>
      </c>
      <c r="AL26" s="82">
        <v>0</v>
      </c>
      <c r="AM26" s="83">
        <v>-0.01</v>
      </c>
      <c r="AN26" s="82">
        <v>0</v>
      </c>
      <c r="AO26" s="82">
        <v>0</v>
      </c>
      <c r="AP26" s="82">
        <v>-141.6</v>
      </c>
      <c r="AQ26" s="82">
        <v>1237.2</v>
      </c>
      <c r="AR26" s="78">
        <f t="shared" si="5"/>
        <v>4689.8100000000004</v>
      </c>
      <c r="AS26" s="43">
        <f t="shared" si="6"/>
        <v>468.98100000000005</v>
      </c>
      <c r="AT26" s="43">
        <f t="shared" si="7"/>
        <v>0</v>
      </c>
      <c r="AU26" s="42" t="s">
        <v>306</v>
      </c>
      <c r="AV26" s="78">
        <f>+H26-'C&amp;A'!I27-SINDICATO!J27</f>
        <v>0</v>
      </c>
    </row>
    <row r="27" spans="1:48" s="42" customFormat="1" ht="16.5" hidden="1" x14ac:dyDescent="0.3">
      <c r="A27" s="41" t="s">
        <v>66</v>
      </c>
      <c r="B27" s="42" t="s">
        <v>67</v>
      </c>
      <c r="C27" s="43">
        <v>2750</v>
      </c>
      <c r="D27" s="43">
        <v>145.38</v>
      </c>
      <c r="E27" s="43">
        <v>2000</v>
      </c>
      <c r="F27" s="43">
        <v>0</v>
      </c>
      <c r="G27" s="43">
        <v>-837.96</v>
      </c>
      <c r="H27" s="43">
        <f t="shared" si="3"/>
        <v>4895.38</v>
      </c>
      <c r="I27" s="43">
        <v>0</v>
      </c>
      <c r="J27" s="43">
        <f>+'C&amp;A'!E28*0.02</f>
        <v>21.911999999999999</v>
      </c>
      <c r="K27" s="43">
        <f t="shared" si="0"/>
        <v>4917.2920000000004</v>
      </c>
      <c r="L27" s="43">
        <f t="shared" si="1"/>
        <v>786.76672000000008</v>
      </c>
      <c r="M27" s="43">
        <f t="shared" si="2"/>
        <v>5704.0587200000009</v>
      </c>
      <c r="N27" s="48"/>
      <c r="O27" s="7" t="s">
        <v>172</v>
      </c>
      <c r="P27" s="7" t="s">
        <v>31</v>
      </c>
      <c r="Q27" s="8" t="s">
        <v>257</v>
      </c>
      <c r="R27" s="9">
        <v>2750</v>
      </c>
      <c r="S27" s="23">
        <v>145.38</v>
      </c>
      <c r="T27" s="23">
        <f>+H27-'C&amp;A'!I28-SINDICATO!J28</f>
        <v>-264.6260000000002</v>
      </c>
      <c r="U27" s="42" t="str">
        <f t="shared" si="4"/>
        <v>SI</v>
      </c>
      <c r="V27" s="80" t="s">
        <v>66</v>
      </c>
      <c r="W27" s="81" t="s">
        <v>67</v>
      </c>
      <c r="X27" s="82">
        <v>1095.5999999999999</v>
      </c>
      <c r="Y27" s="82">
        <v>0</v>
      </c>
      <c r="Z27" s="82">
        <v>0</v>
      </c>
      <c r="AA27" s="82">
        <v>0</v>
      </c>
      <c r="AB27" s="82">
        <v>0</v>
      </c>
      <c r="AC27" s="82">
        <v>0</v>
      </c>
      <c r="AD27" s="82">
        <v>1095.5999999999999</v>
      </c>
      <c r="AE27" s="82">
        <v>0</v>
      </c>
      <c r="AF27" s="82">
        <v>0</v>
      </c>
      <c r="AG27" s="82">
        <v>0</v>
      </c>
      <c r="AH27" s="83">
        <v>-200.74</v>
      </c>
      <c r="AI27" s="83">
        <v>-141.59</v>
      </c>
      <c r="AJ27" s="82">
        <v>59.15</v>
      </c>
      <c r="AK27" s="82">
        <v>0</v>
      </c>
      <c r="AL27" s="82">
        <v>0</v>
      </c>
      <c r="AM27" s="83">
        <v>-0.01</v>
      </c>
      <c r="AN27" s="82">
        <v>0</v>
      </c>
      <c r="AO27" s="82">
        <v>0</v>
      </c>
      <c r="AP27" s="82">
        <v>-141.6</v>
      </c>
      <c r="AQ27" s="82">
        <v>1237.2</v>
      </c>
      <c r="AR27" s="78">
        <f t="shared" si="5"/>
        <v>5733.34</v>
      </c>
      <c r="AS27" s="43">
        <f t="shared" si="6"/>
        <v>0</v>
      </c>
      <c r="AT27" s="43">
        <f t="shared" si="7"/>
        <v>573.33400000000006</v>
      </c>
      <c r="AU27" s="42" t="s">
        <v>305</v>
      </c>
      <c r="AV27" s="78">
        <f>+H27-'C&amp;A'!I28-SINDICATO!J28</f>
        <v>-264.6260000000002</v>
      </c>
    </row>
    <row r="28" spans="1:48" s="42" customFormat="1" ht="16.5" hidden="1" x14ac:dyDescent="0.3">
      <c r="A28" s="41" t="s">
        <v>68</v>
      </c>
      <c r="B28" s="42" t="s">
        <v>69</v>
      </c>
      <c r="C28" s="43">
        <v>3000</v>
      </c>
      <c r="D28" s="43">
        <v>145.38</v>
      </c>
      <c r="E28" s="43">
        <v>11773.33</v>
      </c>
      <c r="F28" s="43">
        <v>0</v>
      </c>
      <c r="G28" s="43">
        <v>0</v>
      </c>
      <c r="H28" s="43">
        <f t="shared" si="3"/>
        <v>14918.71</v>
      </c>
      <c r="I28" s="43">
        <v>0</v>
      </c>
      <c r="J28" s="43">
        <f>+'C&amp;A'!E29*0.02</f>
        <v>21.911999999999999</v>
      </c>
      <c r="K28" s="43">
        <f t="shared" si="0"/>
        <v>14940.621999999999</v>
      </c>
      <c r="L28" s="43">
        <f t="shared" si="1"/>
        <v>2390.4995199999998</v>
      </c>
      <c r="M28" s="43">
        <f t="shared" si="2"/>
        <v>17331.121520000001</v>
      </c>
      <c r="N28" s="48"/>
      <c r="O28" s="18" t="s">
        <v>173</v>
      </c>
      <c r="P28" s="18" t="s">
        <v>174</v>
      </c>
      <c r="Q28" s="19" t="s">
        <v>270</v>
      </c>
      <c r="R28" s="10">
        <v>3000</v>
      </c>
      <c r="S28" s="23">
        <v>145.38</v>
      </c>
      <c r="T28" s="23">
        <f>+H28-'C&amp;A'!I29-SINDICATO!J29</f>
        <v>1491.8709999999992</v>
      </c>
      <c r="U28" s="42" t="str">
        <f t="shared" si="4"/>
        <v>SI</v>
      </c>
      <c r="V28" s="80" t="s">
        <v>68</v>
      </c>
      <c r="W28" s="81" t="s">
        <v>69</v>
      </c>
      <c r="X28" s="82">
        <v>1095.5999999999999</v>
      </c>
      <c r="Y28" s="82">
        <v>0</v>
      </c>
      <c r="Z28" s="82">
        <v>0</v>
      </c>
      <c r="AA28" s="82">
        <v>0</v>
      </c>
      <c r="AB28" s="82">
        <v>0</v>
      </c>
      <c r="AC28" s="82">
        <v>0</v>
      </c>
      <c r="AD28" s="82">
        <v>1095.5999999999999</v>
      </c>
      <c r="AE28" s="82">
        <v>0</v>
      </c>
      <c r="AF28" s="82">
        <v>0</v>
      </c>
      <c r="AG28" s="82">
        <v>0</v>
      </c>
      <c r="AH28" s="83">
        <v>-200.74</v>
      </c>
      <c r="AI28" s="83">
        <v>-141.59</v>
      </c>
      <c r="AJ28" s="82">
        <v>59.15</v>
      </c>
      <c r="AK28" s="82">
        <v>0</v>
      </c>
      <c r="AL28" s="82">
        <v>0</v>
      </c>
      <c r="AM28" s="83">
        <v>-0.01</v>
      </c>
      <c r="AN28" s="82">
        <v>0</v>
      </c>
      <c r="AO28" s="82">
        <v>0</v>
      </c>
      <c r="AP28" s="82">
        <v>-141.6</v>
      </c>
      <c r="AQ28" s="82">
        <v>1237.2</v>
      </c>
      <c r="AR28" s="78">
        <f t="shared" si="5"/>
        <v>14918.71</v>
      </c>
      <c r="AS28" s="43">
        <f t="shared" si="6"/>
        <v>0</v>
      </c>
      <c r="AT28" s="43">
        <f t="shared" si="7"/>
        <v>1491.8710000000001</v>
      </c>
      <c r="AU28" s="42" t="s">
        <v>307</v>
      </c>
      <c r="AV28" s="78">
        <f>+H28-'C&amp;A'!I29-SINDICATO!J29</f>
        <v>1491.8709999999992</v>
      </c>
    </row>
    <row r="29" spans="1:48" s="42" customFormat="1" ht="16.5" hidden="1" x14ac:dyDescent="0.3">
      <c r="A29" s="41" t="s">
        <v>70</v>
      </c>
      <c r="B29" s="42" t="s">
        <v>71</v>
      </c>
      <c r="C29" s="43">
        <v>3000</v>
      </c>
      <c r="D29" s="43">
        <v>145.38</v>
      </c>
      <c r="E29" s="43">
        <v>0</v>
      </c>
      <c r="F29" s="43">
        <v>0</v>
      </c>
      <c r="G29" s="43">
        <v>0</v>
      </c>
      <c r="H29" s="43">
        <f t="shared" si="3"/>
        <v>3145.38</v>
      </c>
      <c r="I29" s="43">
        <v>314.53800000000001</v>
      </c>
      <c r="J29" s="43">
        <f>+'C&amp;A'!E30*0.02</f>
        <v>21.911999999999999</v>
      </c>
      <c r="K29" s="43">
        <f t="shared" si="0"/>
        <v>3481.83</v>
      </c>
      <c r="L29" s="43">
        <f t="shared" si="1"/>
        <v>557.09280000000001</v>
      </c>
      <c r="M29" s="43">
        <f t="shared" si="2"/>
        <v>4038.9227999999998</v>
      </c>
      <c r="N29" s="48"/>
      <c r="O29" s="18" t="s">
        <v>175</v>
      </c>
      <c r="P29" s="18" t="s">
        <v>176</v>
      </c>
      <c r="Q29" s="19" t="s">
        <v>239</v>
      </c>
      <c r="R29" s="10">
        <v>3000</v>
      </c>
      <c r="S29" s="23">
        <v>145.38</v>
      </c>
      <c r="T29" s="23">
        <f>+H29-'C&amp;A'!I30-SINDICATO!J30</f>
        <v>0</v>
      </c>
      <c r="U29" s="42" t="str">
        <f t="shared" si="4"/>
        <v>SI</v>
      </c>
      <c r="V29" s="80" t="s">
        <v>70</v>
      </c>
      <c r="W29" s="81" t="s">
        <v>71</v>
      </c>
      <c r="X29" s="82">
        <v>1095.5999999999999</v>
      </c>
      <c r="Y29" s="82">
        <v>0</v>
      </c>
      <c r="Z29" s="82">
        <v>0</v>
      </c>
      <c r="AA29" s="82">
        <v>0</v>
      </c>
      <c r="AB29" s="82">
        <v>0</v>
      </c>
      <c r="AC29" s="82">
        <v>0</v>
      </c>
      <c r="AD29" s="82">
        <v>1095.5999999999999</v>
      </c>
      <c r="AE29" s="82">
        <v>0</v>
      </c>
      <c r="AF29" s="82">
        <v>0</v>
      </c>
      <c r="AG29" s="82">
        <v>0</v>
      </c>
      <c r="AH29" s="83">
        <v>-200.74</v>
      </c>
      <c r="AI29" s="83">
        <v>-141.59</v>
      </c>
      <c r="AJ29" s="82">
        <v>59.15</v>
      </c>
      <c r="AK29" s="82">
        <v>0</v>
      </c>
      <c r="AL29" s="82">
        <v>0</v>
      </c>
      <c r="AM29" s="83">
        <v>-0.01</v>
      </c>
      <c r="AN29" s="82">
        <v>0</v>
      </c>
      <c r="AO29" s="82">
        <v>0</v>
      </c>
      <c r="AP29" s="82">
        <v>-141.6</v>
      </c>
      <c r="AQ29" s="82">
        <v>1237.2</v>
      </c>
      <c r="AR29" s="78">
        <f t="shared" si="5"/>
        <v>3145.38</v>
      </c>
      <c r="AS29" s="43">
        <f t="shared" si="6"/>
        <v>314.53800000000001</v>
      </c>
      <c r="AT29" s="43">
        <f t="shared" si="7"/>
        <v>0</v>
      </c>
      <c r="AU29" s="42" t="s">
        <v>304</v>
      </c>
      <c r="AV29" s="78">
        <f>+H29-'C&amp;A'!I30-SINDICATO!J30</f>
        <v>0</v>
      </c>
    </row>
    <row r="30" spans="1:48" s="42" customFormat="1" ht="16.5" hidden="1" x14ac:dyDescent="0.3">
      <c r="A30" s="41" t="s">
        <v>72</v>
      </c>
      <c r="B30" s="42" t="s">
        <v>73</v>
      </c>
      <c r="C30" s="43">
        <v>2500</v>
      </c>
      <c r="D30" s="43">
        <v>160.30000000000001</v>
      </c>
      <c r="E30" s="43">
        <v>4293</v>
      </c>
      <c r="F30" s="43">
        <v>-45.13</v>
      </c>
      <c r="G30" s="43">
        <v>0</v>
      </c>
      <c r="H30" s="43">
        <f t="shared" si="3"/>
        <v>6908.17</v>
      </c>
      <c r="I30" s="43">
        <v>0</v>
      </c>
      <c r="J30" s="43">
        <f>+'C&amp;A'!E31*0.02</f>
        <v>21.911999999999999</v>
      </c>
      <c r="K30" s="43">
        <f t="shared" si="0"/>
        <v>6930.0820000000003</v>
      </c>
      <c r="L30" s="43">
        <f t="shared" si="1"/>
        <v>1108.81312</v>
      </c>
      <c r="M30" s="43">
        <f t="shared" si="2"/>
        <v>8038.8951200000001</v>
      </c>
      <c r="N30" s="48"/>
      <c r="O30" s="7" t="s">
        <v>177</v>
      </c>
      <c r="P30" s="7" t="s">
        <v>274</v>
      </c>
      <c r="Q30" s="8" t="s">
        <v>260</v>
      </c>
      <c r="R30" s="9">
        <v>2500</v>
      </c>
      <c r="S30" s="24">
        <v>160.30000000000001</v>
      </c>
      <c r="T30" s="23">
        <f>+H30-'C&amp;A'!I31-SINDICATO!J31</f>
        <v>690.81700000000001</v>
      </c>
      <c r="U30" s="42" t="str">
        <f t="shared" si="4"/>
        <v>SI</v>
      </c>
      <c r="V30" s="80" t="s">
        <v>72</v>
      </c>
      <c r="W30" s="81" t="s">
        <v>73</v>
      </c>
      <c r="X30" s="82">
        <v>1095.5999999999999</v>
      </c>
      <c r="Y30" s="82">
        <v>0</v>
      </c>
      <c r="Z30" s="82">
        <v>0</v>
      </c>
      <c r="AA30" s="82">
        <v>0</v>
      </c>
      <c r="AB30" s="82">
        <v>0</v>
      </c>
      <c r="AC30" s="82">
        <v>0</v>
      </c>
      <c r="AD30" s="82">
        <v>1095.5999999999999</v>
      </c>
      <c r="AE30" s="82">
        <v>0</v>
      </c>
      <c r="AF30" s="82">
        <v>0</v>
      </c>
      <c r="AG30" s="82">
        <v>0</v>
      </c>
      <c r="AH30" s="83">
        <v>-200.74</v>
      </c>
      <c r="AI30" s="83">
        <v>-141.59</v>
      </c>
      <c r="AJ30" s="82">
        <v>59.15</v>
      </c>
      <c r="AK30" s="82">
        <v>0</v>
      </c>
      <c r="AL30" s="82">
        <v>0</v>
      </c>
      <c r="AM30" s="83">
        <v>-0.01</v>
      </c>
      <c r="AN30" s="82">
        <v>0</v>
      </c>
      <c r="AO30" s="82">
        <v>0</v>
      </c>
      <c r="AP30" s="82">
        <v>-141.6</v>
      </c>
      <c r="AQ30" s="82">
        <v>1237.2</v>
      </c>
      <c r="AR30" s="78">
        <f t="shared" si="5"/>
        <v>6908.17</v>
      </c>
      <c r="AS30" s="43">
        <f t="shared" si="6"/>
        <v>0</v>
      </c>
      <c r="AT30" s="43">
        <f t="shared" si="7"/>
        <v>690.81700000000001</v>
      </c>
      <c r="AU30" s="42" t="s">
        <v>304</v>
      </c>
      <c r="AV30" s="78">
        <f>+H30-'C&amp;A'!I31-SINDICATO!J31</f>
        <v>690.81700000000001</v>
      </c>
    </row>
    <row r="31" spans="1:48" s="42" customFormat="1" ht="16.5" hidden="1" x14ac:dyDescent="0.3">
      <c r="A31" s="41" t="s">
        <v>74</v>
      </c>
      <c r="B31" s="42" t="s">
        <v>75</v>
      </c>
      <c r="C31" s="43">
        <v>2500</v>
      </c>
      <c r="D31" s="43">
        <v>160.30000000000001</v>
      </c>
      <c r="E31" s="43">
        <v>1560</v>
      </c>
      <c r="F31" s="43">
        <v>0</v>
      </c>
      <c r="G31" s="43">
        <v>175.52</v>
      </c>
      <c r="H31" s="43">
        <f t="shared" si="3"/>
        <v>4220.3</v>
      </c>
      <c r="I31" s="43">
        <v>404.47800000000007</v>
      </c>
      <c r="J31" s="43">
        <f>+'C&amp;A'!E32*0.02</f>
        <v>21.911999999999999</v>
      </c>
      <c r="K31" s="43">
        <f t="shared" si="0"/>
        <v>4646.6900000000005</v>
      </c>
      <c r="L31" s="43">
        <f t="shared" si="1"/>
        <v>743.47040000000004</v>
      </c>
      <c r="M31" s="43">
        <f t="shared" si="2"/>
        <v>5390.1604000000007</v>
      </c>
      <c r="N31" s="48"/>
      <c r="O31" s="7" t="s">
        <v>178</v>
      </c>
      <c r="P31" s="7" t="s">
        <v>179</v>
      </c>
      <c r="Q31" s="8" t="s">
        <v>261</v>
      </c>
      <c r="R31" s="22">
        <v>2500</v>
      </c>
      <c r="S31" s="23">
        <v>160.30000000000001</v>
      </c>
      <c r="T31" s="23">
        <f>+H31-'C&amp;A'!I32-SINDICATO!J32</f>
        <v>175.51999999999998</v>
      </c>
      <c r="U31" s="42" t="str">
        <f t="shared" si="4"/>
        <v>SI</v>
      </c>
      <c r="V31" s="80" t="s">
        <v>74</v>
      </c>
      <c r="W31" s="81" t="s">
        <v>75</v>
      </c>
      <c r="X31" s="82">
        <v>1095.5999999999999</v>
      </c>
      <c r="Y31" s="82">
        <v>0</v>
      </c>
      <c r="Z31" s="82">
        <v>0</v>
      </c>
      <c r="AA31" s="82">
        <v>0</v>
      </c>
      <c r="AB31" s="82">
        <v>0</v>
      </c>
      <c r="AC31" s="82">
        <v>0</v>
      </c>
      <c r="AD31" s="82">
        <v>1095.5999999999999</v>
      </c>
      <c r="AE31" s="82">
        <v>0</v>
      </c>
      <c r="AF31" s="82">
        <v>0</v>
      </c>
      <c r="AG31" s="82">
        <v>0</v>
      </c>
      <c r="AH31" s="83">
        <v>-200.74</v>
      </c>
      <c r="AI31" s="83">
        <v>-141.59</v>
      </c>
      <c r="AJ31" s="82">
        <v>59.15</v>
      </c>
      <c r="AK31" s="82">
        <v>0</v>
      </c>
      <c r="AL31" s="82">
        <v>0</v>
      </c>
      <c r="AM31" s="83">
        <v>-0.01</v>
      </c>
      <c r="AN31" s="82">
        <v>0</v>
      </c>
      <c r="AO31" s="82">
        <v>0</v>
      </c>
      <c r="AP31" s="82">
        <v>-141.6</v>
      </c>
      <c r="AQ31" s="82">
        <v>1237.2</v>
      </c>
      <c r="AR31" s="78">
        <f t="shared" si="5"/>
        <v>4044.78</v>
      </c>
      <c r="AS31" s="43">
        <f t="shared" si="6"/>
        <v>404.47800000000007</v>
      </c>
      <c r="AT31" s="43">
        <f t="shared" si="7"/>
        <v>0</v>
      </c>
      <c r="AU31" s="42" t="s">
        <v>304</v>
      </c>
      <c r="AV31" s="78">
        <f>+H31-'C&amp;A'!I32-SINDICATO!J32</f>
        <v>175.51999999999998</v>
      </c>
    </row>
    <row r="32" spans="1:48" s="42" customFormat="1" ht="16.5" hidden="1" x14ac:dyDescent="0.3">
      <c r="A32" s="41" t="s">
        <v>80</v>
      </c>
      <c r="B32" s="42" t="s">
        <v>81</v>
      </c>
      <c r="C32" s="43">
        <v>4000</v>
      </c>
      <c r="D32" s="43">
        <v>0</v>
      </c>
      <c r="E32" s="43">
        <v>0</v>
      </c>
      <c r="F32" s="43">
        <v>-44.53</v>
      </c>
      <c r="G32" s="43">
        <v>1146.5999999999999</v>
      </c>
      <c r="H32" s="43">
        <f t="shared" si="3"/>
        <v>3955.47</v>
      </c>
      <c r="I32" s="43">
        <v>280.887</v>
      </c>
      <c r="J32" s="43">
        <f>+'C&amp;A'!E33*0.02</f>
        <v>21.911999999999999</v>
      </c>
      <c r="K32" s="43">
        <f t="shared" si="0"/>
        <v>4258.2690000000002</v>
      </c>
      <c r="L32" s="43">
        <f t="shared" si="1"/>
        <v>681.32304000000011</v>
      </c>
      <c r="M32" s="43">
        <f t="shared" si="2"/>
        <v>4939.5920400000005</v>
      </c>
      <c r="N32" s="48"/>
      <c r="O32" s="7" t="s">
        <v>180</v>
      </c>
      <c r="P32" s="7" t="s">
        <v>181</v>
      </c>
      <c r="Q32" s="8" t="s">
        <v>257</v>
      </c>
      <c r="R32" s="10">
        <v>2000</v>
      </c>
      <c r="S32" s="23">
        <v>188.71</v>
      </c>
      <c r="T32" s="23">
        <f>+H32-'C&amp;A'!I33-SINDICATO!J33</f>
        <v>1146.5999999999997</v>
      </c>
      <c r="U32" s="42" t="str">
        <f t="shared" si="4"/>
        <v>SI</v>
      </c>
      <c r="V32" s="80" t="s">
        <v>80</v>
      </c>
      <c r="W32" s="81" t="s">
        <v>81</v>
      </c>
      <c r="X32" s="82">
        <v>1095.5999999999999</v>
      </c>
      <c r="Y32" s="82">
        <v>0</v>
      </c>
      <c r="Z32" s="82">
        <v>0</v>
      </c>
      <c r="AA32" s="82">
        <v>0</v>
      </c>
      <c r="AB32" s="82">
        <v>0</v>
      </c>
      <c r="AC32" s="82">
        <v>0</v>
      </c>
      <c r="AD32" s="82">
        <v>1095.5999999999999</v>
      </c>
      <c r="AE32" s="82">
        <v>0</v>
      </c>
      <c r="AF32" s="82">
        <v>0</v>
      </c>
      <c r="AG32" s="82">
        <v>0</v>
      </c>
      <c r="AH32" s="83">
        <v>-200.74</v>
      </c>
      <c r="AI32" s="83">
        <v>-141.59</v>
      </c>
      <c r="AJ32" s="82">
        <v>59.15</v>
      </c>
      <c r="AK32" s="82">
        <v>0</v>
      </c>
      <c r="AL32" s="82">
        <v>0</v>
      </c>
      <c r="AM32" s="83">
        <v>-0.01</v>
      </c>
      <c r="AN32" s="82">
        <v>0</v>
      </c>
      <c r="AO32" s="82">
        <v>0</v>
      </c>
      <c r="AP32" s="82">
        <v>-141.6</v>
      </c>
      <c r="AQ32" s="82">
        <v>1237.2</v>
      </c>
      <c r="AR32" s="78">
        <f t="shared" si="5"/>
        <v>2808.87</v>
      </c>
      <c r="AS32" s="43">
        <f t="shared" si="6"/>
        <v>280.887</v>
      </c>
      <c r="AT32" s="43">
        <f t="shared" si="7"/>
        <v>0</v>
      </c>
      <c r="AU32" s="42" t="s">
        <v>304</v>
      </c>
      <c r="AV32" s="78">
        <f>+H32-'C&amp;A'!I33-SINDICATO!J33</f>
        <v>1146.5999999999997</v>
      </c>
    </row>
    <row r="33" spans="1:48" s="42" customFormat="1" ht="16.5" x14ac:dyDescent="0.3">
      <c r="A33" s="41" t="s">
        <v>76</v>
      </c>
      <c r="B33" s="42" t="s">
        <v>77</v>
      </c>
      <c r="C33" s="43">
        <v>2000</v>
      </c>
      <c r="D33" s="43">
        <v>188.71</v>
      </c>
      <c r="E33" s="43">
        <v>3000</v>
      </c>
      <c r="F33" s="43">
        <v>-45.13</v>
      </c>
      <c r="G33" s="43">
        <v>0</v>
      </c>
      <c r="H33" s="43">
        <f t="shared" si="3"/>
        <v>5143.58</v>
      </c>
      <c r="I33" s="43">
        <v>0</v>
      </c>
      <c r="J33" s="43">
        <f>+'C&amp;A'!E34*0.02</f>
        <v>21.911999999999999</v>
      </c>
      <c r="K33" s="43">
        <f t="shared" si="0"/>
        <v>5165.4920000000002</v>
      </c>
      <c r="L33" s="43">
        <f t="shared" si="1"/>
        <v>826.47872000000007</v>
      </c>
      <c r="M33" s="43">
        <f t="shared" si="2"/>
        <v>5991.9707200000003</v>
      </c>
      <c r="N33" s="48"/>
      <c r="O33" s="7" t="s">
        <v>182</v>
      </c>
      <c r="P33" s="7" t="s">
        <v>183</v>
      </c>
      <c r="Q33" s="8" t="s">
        <v>242</v>
      </c>
      <c r="R33" s="12">
        <v>2850</v>
      </c>
      <c r="S33" s="24">
        <v>145.38</v>
      </c>
      <c r="T33" s="23">
        <f>+H33-'C&amp;A'!I34-SINDICATO!J34</f>
        <v>514.35800000000017</v>
      </c>
      <c r="U33" s="42" t="str">
        <f t="shared" si="4"/>
        <v>SI</v>
      </c>
      <c r="V33" s="80" t="s">
        <v>76</v>
      </c>
      <c r="W33" s="81" t="s">
        <v>77</v>
      </c>
      <c r="X33" s="82">
        <v>1095.5999999999999</v>
      </c>
      <c r="Y33" s="82">
        <v>0</v>
      </c>
      <c r="Z33" s="82">
        <v>0</v>
      </c>
      <c r="AA33" s="82">
        <v>0</v>
      </c>
      <c r="AB33" s="82">
        <v>0</v>
      </c>
      <c r="AC33" s="82">
        <v>0</v>
      </c>
      <c r="AD33" s="82">
        <v>1095.5999999999999</v>
      </c>
      <c r="AE33" s="82">
        <v>0</v>
      </c>
      <c r="AF33" s="82">
        <v>0</v>
      </c>
      <c r="AG33" s="82">
        <v>0</v>
      </c>
      <c r="AH33" s="83">
        <v>-200.74</v>
      </c>
      <c r="AI33" s="83">
        <v>-141.59</v>
      </c>
      <c r="AJ33" s="82">
        <v>59.15</v>
      </c>
      <c r="AK33" s="82">
        <v>0</v>
      </c>
      <c r="AL33" s="82">
        <v>0</v>
      </c>
      <c r="AM33" s="83">
        <v>-0.01</v>
      </c>
      <c r="AN33" s="82">
        <v>0</v>
      </c>
      <c r="AO33" s="82">
        <v>0</v>
      </c>
      <c r="AP33" s="82">
        <v>-141.6</v>
      </c>
      <c r="AQ33" s="82">
        <v>1237.2</v>
      </c>
      <c r="AR33" s="78">
        <f t="shared" si="5"/>
        <v>5143.58</v>
      </c>
      <c r="AS33" s="43">
        <f t="shared" si="6"/>
        <v>0</v>
      </c>
      <c r="AT33" s="43">
        <f t="shared" si="7"/>
        <v>514.35800000000006</v>
      </c>
      <c r="AU33" s="42" t="s">
        <v>303</v>
      </c>
      <c r="AV33" s="78">
        <f>+H33-'C&amp;A'!I34-SINDICATO!J34</f>
        <v>514.35800000000017</v>
      </c>
    </row>
    <row r="34" spans="1:48" s="42" customFormat="1" ht="16.5" x14ac:dyDescent="0.3">
      <c r="A34" s="41" t="s">
        <v>78</v>
      </c>
      <c r="B34" s="42" t="s">
        <v>79</v>
      </c>
      <c r="C34" s="43">
        <v>2850</v>
      </c>
      <c r="D34" s="43">
        <v>145.38</v>
      </c>
      <c r="E34" s="43">
        <v>0</v>
      </c>
      <c r="F34" s="43">
        <v>0</v>
      </c>
      <c r="G34" s="43">
        <v>0</v>
      </c>
      <c r="H34" s="43">
        <f t="shared" si="3"/>
        <v>2995.38</v>
      </c>
      <c r="I34" s="43">
        <v>299.53800000000001</v>
      </c>
      <c r="J34" s="43">
        <f>+'C&amp;A'!E35*0.02</f>
        <v>21.911999999999999</v>
      </c>
      <c r="K34" s="43">
        <f t="shared" si="0"/>
        <v>3316.83</v>
      </c>
      <c r="L34" s="43">
        <f t="shared" si="1"/>
        <v>530.69280000000003</v>
      </c>
      <c r="M34" s="43">
        <f t="shared" si="2"/>
        <v>3847.5227999999997</v>
      </c>
      <c r="N34" s="48"/>
      <c r="O34" s="7" t="s">
        <v>184</v>
      </c>
      <c r="P34" s="7" t="s">
        <v>185</v>
      </c>
      <c r="Q34" s="8" t="s">
        <v>238</v>
      </c>
      <c r="R34" s="12">
        <v>4000</v>
      </c>
      <c r="S34" s="26"/>
      <c r="T34" s="23">
        <f>+H34-'C&amp;A'!I35-SINDICATO!J35</f>
        <v>0</v>
      </c>
      <c r="U34" s="42" t="str">
        <f t="shared" si="4"/>
        <v>SI</v>
      </c>
      <c r="V34" s="80" t="s">
        <v>78</v>
      </c>
      <c r="W34" s="81" t="s">
        <v>79</v>
      </c>
      <c r="X34" s="82">
        <v>1095.5999999999999</v>
      </c>
      <c r="Y34" s="82">
        <v>0</v>
      </c>
      <c r="Z34" s="82">
        <v>0</v>
      </c>
      <c r="AA34" s="82">
        <v>0</v>
      </c>
      <c r="AB34" s="82">
        <v>0</v>
      </c>
      <c r="AC34" s="82">
        <v>0</v>
      </c>
      <c r="AD34" s="82">
        <v>1095.5999999999999</v>
      </c>
      <c r="AE34" s="82">
        <v>0</v>
      </c>
      <c r="AF34" s="82">
        <v>0</v>
      </c>
      <c r="AG34" s="82">
        <v>0</v>
      </c>
      <c r="AH34" s="83">
        <v>-200.74</v>
      </c>
      <c r="AI34" s="83">
        <v>-141.59</v>
      </c>
      <c r="AJ34" s="82">
        <v>59.15</v>
      </c>
      <c r="AK34" s="82">
        <v>0</v>
      </c>
      <c r="AL34" s="82">
        <v>0</v>
      </c>
      <c r="AM34" s="83">
        <v>-0.01</v>
      </c>
      <c r="AN34" s="82">
        <v>0</v>
      </c>
      <c r="AO34" s="82">
        <v>0</v>
      </c>
      <c r="AP34" s="82">
        <v>-141.6</v>
      </c>
      <c r="AQ34" s="82">
        <v>1237.2</v>
      </c>
      <c r="AR34" s="78">
        <f t="shared" si="5"/>
        <v>2995.38</v>
      </c>
      <c r="AS34" s="43">
        <f t="shared" si="6"/>
        <v>299.53800000000001</v>
      </c>
      <c r="AT34" s="43">
        <f t="shared" si="7"/>
        <v>0</v>
      </c>
      <c r="AU34" s="42" t="s">
        <v>303</v>
      </c>
      <c r="AV34" s="78">
        <f>+H34-'C&amp;A'!I35-SINDICATO!J35</f>
        <v>0</v>
      </c>
    </row>
    <row r="35" spans="1:48" s="42" customFormat="1" ht="16.5" x14ac:dyDescent="0.3">
      <c r="A35" s="41" t="s">
        <v>82</v>
      </c>
      <c r="B35" s="42" t="s">
        <v>83</v>
      </c>
      <c r="C35" s="43">
        <v>3500</v>
      </c>
      <c r="D35" s="43">
        <v>125.1</v>
      </c>
      <c r="E35" s="43">
        <v>12898.4</v>
      </c>
      <c r="F35" s="43">
        <v>-921.71</v>
      </c>
      <c r="G35" s="43">
        <v>0</v>
      </c>
      <c r="H35" s="43">
        <f t="shared" si="3"/>
        <v>15601.79</v>
      </c>
      <c r="I35" s="43">
        <v>0</v>
      </c>
      <c r="J35" s="43">
        <f>+'C&amp;A'!E36*0.02</f>
        <v>21.911999999999999</v>
      </c>
      <c r="K35" s="43">
        <f t="shared" si="0"/>
        <v>15623.702000000001</v>
      </c>
      <c r="L35" s="43">
        <f t="shared" si="1"/>
        <v>2499.79232</v>
      </c>
      <c r="M35" s="43">
        <f t="shared" si="2"/>
        <v>18123.494320000002</v>
      </c>
      <c r="N35" s="48"/>
      <c r="O35" s="7" t="s">
        <v>186</v>
      </c>
      <c r="P35" s="7" t="s">
        <v>187</v>
      </c>
      <c r="Q35" s="8" t="s">
        <v>262</v>
      </c>
      <c r="R35" s="9">
        <v>3500</v>
      </c>
      <c r="S35" s="23">
        <v>125.1</v>
      </c>
      <c r="T35" s="23">
        <f>+H35-'C&amp;A'!I36-SINDICATO!J36</f>
        <v>1560.1790000000001</v>
      </c>
      <c r="U35" s="42" t="str">
        <f t="shared" si="4"/>
        <v>SI</v>
      </c>
      <c r="V35" s="80" t="s">
        <v>82</v>
      </c>
      <c r="W35" s="81" t="s">
        <v>83</v>
      </c>
      <c r="X35" s="82">
        <v>1095.5999999999999</v>
      </c>
      <c r="Y35" s="82">
        <v>0</v>
      </c>
      <c r="Z35" s="82">
        <v>0</v>
      </c>
      <c r="AA35" s="82">
        <v>0</v>
      </c>
      <c r="AB35" s="82">
        <v>0</v>
      </c>
      <c r="AC35" s="82">
        <v>0</v>
      </c>
      <c r="AD35" s="82">
        <v>1095.5999999999999</v>
      </c>
      <c r="AE35" s="82">
        <v>0</v>
      </c>
      <c r="AF35" s="82">
        <v>0</v>
      </c>
      <c r="AG35" s="82">
        <v>0</v>
      </c>
      <c r="AH35" s="83">
        <v>-200.74</v>
      </c>
      <c r="AI35" s="83">
        <v>-141.59</v>
      </c>
      <c r="AJ35" s="82">
        <v>59.15</v>
      </c>
      <c r="AK35" s="82">
        <v>0</v>
      </c>
      <c r="AL35" s="82">
        <v>0</v>
      </c>
      <c r="AM35" s="83">
        <v>-0.01</v>
      </c>
      <c r="AN35" s="82">
        <v>0</v>
      </c>
      <c r="AO35" s="82">
        <v>0</v>
      </c>
      <c r="AP35" s="82">
        <v>-141.6</v>
      </c>
      <c r="AQ35" s="82">
        <v>1237.2</v>
      </c>
      <c r="AR35" s="78">
        <f t="shared" si="5"/>
        <v>15601.79</v>
      </c>
      <c r="AS35" s="43">
        <f t="shared" si="6"/>
        <v>0</v>
      </c>
      <c r="AT35" s="43">
        <f t="shared" si="7"/>
        <v>1560.1790000000001</v>
      </c>
      <c r="AU35" s="42" t="s">
        <v>303</v>
      </c>
      <c r="AV35" s="78">
        <f>+H35-'C&amp;A'!I36-SINDICATO!J36</f>
        <v>1560.1790000000001</v>
      </c>
    </row>
    <row r="36" spans="1:48" s="42" customFormat="1" ht="16.5" hidden="1" x14ac:dyDescent="0.3">
      <c r="A36" s="41" t="s">
        <v>84</v>
      </c>
      <c r="B36" s="42" t="s">
        <v>85</v>
      </c>
      <c r="C36" s="43">
        <v>3250</v>
      </c>
      <c r="D36" s="43">
        <v>125.1</v>
      </c>
      <c r="E36" s="43">
        <v>6539.8</v>
      </c>
      <c r="F36" s="43">
        <v>-45.13</v>
      </c>
      <c r="G36" s="43">
        <v>1045.54</v>
      </c>
      <c r="H36" s="43">
        <f t="shared" si="3"/>
        <v>9869.77</v>
      </c>
      <c r="I36" s="43">
        <v>0</v>
      </c>
      <c r="J36" s="43">
        <f>+'C&amp;A'!E37*0.02</f>
        <v>21.911999999999999</v>
      </c>
      <c r="K36" s="43">
        <f t="shared" si="0"/>
        <v>9891.6820000000007</v>
      </c>
      <c r="L36" s="43">
        <f t="shared" si="1"/>
        <v>1582.6691200000002</v>
      </c>
      <c r="M36" s="43">
        <f t="shared" si="2"/>
        <v>11474.351120000001</v>
      </c>
      <c r="N36" s="48"/>
      <c r="O36" s="7" t="s">
        <v>188</v>
      </c>
      <c r="P36" s="7" t="s">
        <v>31</v>
      </c>
      <c r="Q36" s="8" t="s">
        <v>263</v>
      </c>
      <c r="R36" s="12">
        <v>3250</v>
      </c>
      <c r="S36" s="23">
        <v>125.1</v>
      </c>
      <c r="T36" s="23">
        <f>+H36-'C&amp;A'!I37-SINDICATO!J37</f>
        <v>1927.9630000000006</v>
      </c>
      <c r="U36" s="42" t="str">
        <f t="shared" si="4"/>
        <v>SI</v>
      </c>
      <c r="V36" s="80" t="s">
        <v>84</v>
      </c>
      <c r="W36" s="81" t="s">
        <v>85</v>
      </c>
      <c r="X36" s="82">
        <v>1095.5999999999999</v>
      </c>
      <c r="Y36" s="82">
        <v>0</v>
      </c>
      <c r="Z36" s="82">
        <v>0</v>
      </c>
      <c r="AA36" s="82">
        <v>0</v>
      </c>
      <c r="AB36" s="82">
        <v>0</v>
      </c>
      <c r="AC36" s="82">
        <v>0</v>
      </c>
      <c r="AD36" s="82">
        <v>1095.5999999999999</v>
      </c>
      <c r="AE36" s="82">
        <v>0</v>
      </c>
      <c r="AF36" s="82">
        <v>0</v>
      </c>
      <c r="AG36" s="82">
        <v>0</v>
      </c>
      <c r="AH36" s="83">
        <v>-200.74</v>
      </c>
      <c r="AI36" s="83">
        <v>-141.59</v>
      </c>
      <c r="AJ36" s="82">
        <v>59.15</v>
      </c>
      <c r="AK36" s="82">
        <v>0</v>
      </c>
      <c r="AL36" s="82">
        <v>0</v>
      </c>
      <c r="AM36" s="83">
        <v>-0.01</v>
      </c>
      <c r="AN36" s="82">
        <v>0</v>
      </c>
      <c r="AO36" s="82">
        <v>0</v>
      </c>
      <c r="AP36" s="82">
        <v>-141.6</v>
      </c>
      <c r="AQ36" s="82">
        <v>1237.2</v>
      </c>
      <c r="AR36" s="78">
        <f t="shared" si="5"/>
        <v>8824.23</v>
      </c>
      <c r="AS36" s="43">
        <f t="shared" si="6"/>
        <v>0</v>
      </c>
      <c r="AT36" s="43">
        <f t="shared" si="7"/>
        <v>882.423</v>
      </c>
      <c r="AU36" s="42" t="s">
        <v>304</v>
      </c>
      <c r="AV36" s="78">
        <f>+H36-'C&amp;A'!I37-SINDICATO!J37</f>
        <v>1927.9630000000006</v>
      </c>
    </row>
    <row r="37" spans="1:48" s="42" customFormat="1" ht="16.5" hidden="1" x14ac:dyDescent="0.3">
      <c r="A37" s="41" t="s">
        <v>86</v>
      </c>
      <c r="B37" s="42" t="s">
        <v>87</v>
      </c>
      <c r="C37" s="43">
        <v>4000</v>
      </c>
      <c r="D37" s="43">
        <v>0</v>
      </c>
      <c r="E37" s="43">
        <v>5800</v>
      </c>
      <c r="F37" s="43">
        <v>-45.13</v>
      </c>
      <c r="G37" s="43">
        <v>269.02</v>
      </c>
      <c r="H37" s="43">
        <f t="shared" si="3"/>
        <v>9754.8700000000008</v>
      </c>
      <c r="I37" s="43">
        <v>0</v>
      </c>
      <c r="J37" s="43">
        <f>+'C&amp;A'!E38*0.02</f>
        <v>21.911999999999999</v>
      </c>
      <c r="K37" s="43">
        <f t="shared" si="0"/>
        <v>9776.7820000000011</v>
      </c>
      <c r="L37" s="43">
        <f t="shared" si="1"/>
        <v>1564.2851200000002</v>
      </c>
      <c r="M37" s="43">
        <f t="shared" si="2"/>
        <v>11341.067120000002</v>
      </c>
      <c r="N37" s="48"/>
      <c r="O37" s="7" t="s">
        <v>189</v>
      </c>
      <c r="P37" s="7" t="s">
        <v>190</v>
      </c>
      <c r="Q37" s="8" t="s">
        <v>239</v>
      </c>
      <c r="R37" s="9">
        <v>4000</v>
      </c>
      <c r="S37" s="23"/>
      <c r="T37" s="23">
        <f>+H37-'C&amp;A'!I38-SINDICATO!J38</f>
        <v>1217.6050000000014</v>
      </c>
      <c r="U37" s="42" t="str">
        <f t="shared" si="4"/>
        <v>SI</v>
      </c>
      <c r="V37" s="80" t="s">
        <v>86</v>
      </c>
      <c r="W37" s="81" t="s">
        <v>87</v>
      </c>
      <c r="X37" s="82">
        <v>1095.5999999999999</v>
      </c>
      <c r="Y37" s="82">
        <v>0</v>
      </c>
      <c r="Z37" s="82">
        <v>0</v>
      </c>
      <c r="AA37" s="82">
        <v>0</v>
      </c>
      <c r="AB37" s="82">
        <v>0</v>
      </c>
      <c r="AC37" s="82">
        <v>0</v>
      </c>
      <c r="AD37" s="82">
        <v>1095.5999999999999</v>
      </c>
      <c r="AE37" s="82">
        <v>0</v>
      </c>
      <c r="AF37" s="82">
        <v>0</v>
      </c>
      <c r="AG37" s="82">
        <v>0</v>
      </c>
      <c r="AH37" s="83">
        <v>-200.74</v>
      </c>
      <c r="AI37" s="83">
        <v>-141.59</v>
      </c>
      <c r="AJ37" s="82">
        <v>59.15</v>
      </c>
      <c r="AK37" s="82">
        <v>0</v>
      </c>
      <c r="AL37" s="82">
        <v>0</v>
      </c>
      <c r="AM37" s="83">
        <v>-0.01</v>
      </c>
      <c r="AN37" s="82">
        <v>0</v>
      </c>
      <c r="AO37" s="82">
        <v>0</v>
      </c>
      <c r="AP37" s="82">
        <v>-141.6</v>
      </c>
      <c r="AQ37" s="82">
        <v>1237.2</v>
      </c>
      <c r="AR37" s="78">
        <f t="shared" si="5"/>
        <v>9485.85</v>
      </c>
      <c r="AS37" s="43">
        <f t="shared" si="6"/>
        <v>0</v>
      </c>
      <c r="AT37" s="43">
        <f t="shared" si="7"/>
        <v>948.58500000000004</v>
      </c>
      <c r="AU37" s="42" t="s">
        <v>304</v>
      </c>
      <c r="AV37" s="78">
        <f>+H37-'C&amp;A'!I38-SINDICATO!J38</f>
        <v>1217.6050000000014</v>
      </c>
    </row>
    <row r="38" spans="1:48" s="42" customFormat="1" ht="16.5" hidden="1" x14ac:dyDescent="0.3">
      <c r="A38" s="41" t="s">
        <v>88</v>
      </c>
      <c r="B38" s="42" t="s">
        <v>89</v>
      </c>
      <c r="C38" s="43">
        <v>3000</v>
      </c>
      <c r="D38" s="43">
        <v>145.38</v>
      </c>
      <c r="E38" s="43">
        <v>5886.67</v>
      </c>
      <c r="F38" s="43">
        <v>0</v>
      </c>
      <c r="G38" s="43">
        <v>0</v>
      </c>
      <c r="H38" s="43">
        <f t="shared" si="3"/>
        <v>9032.0499999999993</v>
      </c>
      <c r="I38" s="43">
        <v>0</v>
      </c>
      <c r="J38" s="43">
        <f>+'C&amp;A'!E39*0.02</f>
        <v>21.911999999999999</v>
      </c>
      <c r="K38" s="43">
        <f t="shared" si="0"/>
        <v>9053.9619999999995</v>
      </c>
      <c r="L38" s="43">
        <f t="shared" si="1"/>
        <v>1448.63392</v>
      </c>
      <c r="M38" s="43">
        <f t="shared" si="2"/>
        <v>10502.59592</v>
      </c>
      <c r="N38" s="48"/>
      <c r="O38" s="7" t="s">
        <v>191</v>
      </c>
      <c r="P38" s="7" t="s">
        <v>192</v>
      </c>
      <c r="Q38" s="8" t="s">
        <v>260</v>
      </c>
      <c r="R38" s="9">
        <v>3000</v>
      </c>
      <c r="S38" s="24">
        <v>145.38</v>
      </c>
      <c r="T38" s="23">
        <f>+H38-'C&amp;A'!I39-SINDICATO!J39</f>
        <v>903.20499999999993</v>
      </c>
      <c r="U38" s="42" t="str">
        <f t="shared" si="4"/>
        <v>SI</v>
      </c>
      <c r="V38" s="80" t="s">
        <v>88</v>
      </c>
      <c r="W38" s="81" t="s">
        <v>89</v>
      </c>
      <c r="X38" s="82">
        <v>1095.5999999999999</v>
      </c>
      <c r="Y38" s="82">
        <v>0</v>
      </c>
      <c r="Z38" s="82">
        <v>0</v>
      </c>
      <c r="AA38" s="82">
        <v>0</v>
      </c>
      <c r="AB38" s="82">
        <v>0</v>
      </c>
      <c r="AC38" s="82">
        <v>0</v>
      </c>
      <c r="AD38" s="82">
        <v>1095.5999999999999</v>
      </c>
      <c r="AE38" s="82">
        <v>0</v>
      </c>
      <c r="AF38" s="82">
        <v>0</v>
      </c>
      <c r="AG38" s="82">
        <v>0</v>
      </c>
      <c r="AH38" s="83">
        <v>-200.74</v>
      </c>
      <c r="AI38" s="83">
        <v>-141.59</v>
      </c>
      <c r="AJ38" s="82">
        <v>59.15</v>
      </c>
      <c r="AK38" s="82">
        <v>0</v>
      </c>
      <c r="AL38" s="82">
        <v>0</v>
      </c>
      <c r="AM38" s="83">
        <v>-0.01</v>
      </c>
      <c r="AN38" s="82">
        <v>0</v>
      </c>
      <c r="AO38" s="82">
        <v>0</v>
      </c>
      <c r="AP38" s="82">
        <v>-141.6</v>
      </c>
      <c r="AQ38" s="82">
        <v>1237.2</v>
      </c>
      <c r="AR38" s="78">
        <f t="shared" si="5"/>
        <v>9032.0499999999993</v>
      </c>
      <c r="AS38" s="43">
        <f t="shared" si="6"/>
        <v>0</v>
      </c>
      <c r="AT38" s="43">
        <f t="shared" si="7"/>
        <v>903.20499999999993</v>
      </c>
      <c r="AU38" s="42" t="s">
        <v>307</v>
      </c>
      <c r="AV38" s="78">
        <f>+H38-'C&amp;A'!I39-SINDICATO!J39</f>
        <v>903.20499999999993</v>
      </c>
    </row>
    <row r="39" spans="1:48" s="42" customFormat="1" ht="16.5" hidden="1" x14ac:dyDescent="0.3">
      <c r="A39" s="41" t="s">
        <v>90</v>
      </c>
      <c r="B39" s="42" t="s">
        <v>91</v>
      </c>
      <c r="C39" s="43">
        <v>4000</v>
      </c>
      <c r="D39" s="43">
        <v>0</v>
      </c>
      <c r="E39" s="43">
        <v>9144</v>
      </c>
      <c r="F39" s="43">
        <v>-45.13</v>
      </c>
      <c r="G39" s="43">
        <v>1200.08</v>
      </c>
      <c r="H39" s="43">
        <f t="shared" si="3"/>
        <v>13098.87</v>
      </c>
      <c r="I39" s="43">
        <v>0</v>
      </c>
      <c r="J39" s="43">
        <f>+'C&amp;A'!E40*0.02</f>
        <v>21.911999999999999</v>
      </c>
      <c r="K39" s="43">
        <f t="shared" si="0"/>
        <v>13120.782000000001</v>
      </c>
      <c r="L39" s="43">
        <f t="shared" si="1"/>
        <v>2099.3251200000004</v>
      </c>
      <c r="M39" s="43">
        <f t="shared" si="2"/>
        <v>15220.107120000001</v>
      </c>
      <c r="N39" s="48"/>
      <c r="O39" s="7" t="s">
        <v>193</v>
      </c>
      <c r="P39" s="7" t="s">
        <v>194</v>
      </c>
      <c r="Q39" s="8" t="s">
        <v>271</v>
      </c>
      <c r="R39" s="9">
        <v>4000</v>
      </c>
      <c r="S39" s="26"/>
      <c r="T39" s="23">
        <f>+H39-'C&amp;A'!I40-SINDICATO!J40</f>
        <v>2389.9590000000007</v>
      </c>
      <c r="U39" s="42" t="str">
        <f t="shared" si="4"/>
        <v>SI</v>
      </c>
      <c r="V39" s="80" t="s">
        <v>90</v>
      </c>
      <c r="W39" s="81" t="s">
        <v>91</v>
      </c>
      <c r="X39" s="82">
        <v>1095.5999999999999</v>
      </c>
      <c r="Y39" s="82">
        <v>0</v>
      </c>
      <c r="Z39" s="82">
        <v>0</v>
      </c>
      <c r="AA39" s="82">
        <v>0</v>
      </c>
      <c r="AB39" s="82">
        <v>0</v>
      </c>
      <c r="AC39" s="82">
        <v>0</v>
      </c>
      <c r="AD39" s="82">
        <v>1095.5999999999999</v>
      </c>
      <c r="AE39" s="82">
        <v>0</v>
      </c>
      <c r="AF39" s="82">
        <v>0</v>
      </c>
      <c r="AG39" s="82">
        <v>0</v>
      </c>
      <c r="AH39" s="83">
        <v>-200.74</v>
      </c>
      <c r="AI39" s="83">
        <v>-141.59</v>
      </c>
      <c r="AJ39" s="82">
        <v>59.15</v>
      </c>
      <c r="AK39" s="82">
        <v>0</v>
      </c>
      <c r="AL39" s="82">
        <v>0</v>
      </c>
      <c r="AM39" s="83">
        <v>-0.01</v>
      </c>
      <c r="AN39" s="82">
        <v>0</v>
      </c>
      <c r="AO39" s="82">
        <v>0</v>
      </c>
      <c r="AP39" s="82">
        <v>-141.6</v>
      </c>
      <c r="AQ39" s="82">
        <v>1237.2</v>
      </c>
      <c r="AR39" s="78">
        <f t="shared" si="5"/>
        <v>11898.79</v>
      </c>
      <c r="AS39" s="43">
        <f t="shared" si="6"/>
        <v>0</v>
      </c>
      <c r="AT39" s="43">
        <f t="shared" si="7"/>
        <v>1189.8790000000001</v>
      </c>
      <c r="AU39" s="42" t="s">
        <v>304</v>
      </c>
      <c r="AV39" s="78">
        <f>+H39-'C&amp;A'!I40-SINDICATO!J40</f>
        <v>2389.9590000000007</v>
      </c>
    </row>
    <row r="40" spans="1:48" s="42" customFormat="1" ht="16.5" hidden="1" x14ac:dyDescent="0.3">
      <c r="A40" s="41" t="s">
        <v>92</v>
      </c>
      <c r="B40" s="42" t="s">
        <v>93</v>
      </c>
      <c r="C40" s="43">
        <v>4150</v>
      </c>
      <c r="D40" s="43">
        <v>0</v>
      </c>
      <c r="E40" s="43">
        <v>0</v>
      </c>
      <c r="F40" s="43">
        <v>-45.13</v>
      </c>
      <c r="G40" s="43">
        <v>887.44</v>
      </c>
      <c r="H40" s="43">
        <f t="shared" si="3"/>
        <v>4104.87</v>
      </c>
      <c r="I40" s="43">
        <v>321.74299999999999</v>
      </c>
      <c r="J40" s="43">
        <f>+'C&amp;A'!E41*0.02</f>
        <v>21.911999999999999</v>
      </c>
      <c r="K40" s="43">
        <f t="shared" si="0"/>
        <v>4448.5250000000005</v>
      </c>
      <c r="L40" s="43">
        <f t="shared" si="1"/>
        <v>711.76400000000012</v>
      </c>
      <c r="M40" s="43">
        <f t="shared" si="2"/>
        <v>5160.2890000000007</v>
      </c>
      <c r="N40" s="48"/>
      <c r="O40" s="7" t="s">
        <v>195</v>
      </c>
      <c r="P40" s="7" t="s">
        <v>196</v>
      </c>
      <c r="Q40" s="8" t="s">
        <v>265</v>
      </c>
      <c r="R40" s="9">
        <v>4150</v>
      </c>
      <c r="S40" s="24"/>
      <c r="T40" s="23">
        <f>+H40-'C&amp;A'!I41-SINDICATO!J41</f>
        <v>887.44</v>
      </c>
      <c r="U40" s="42" t="str">
        <f t="shared" si="4"/>
        <v>SI</v>
      </c>
      <c r="V40" s="80" t="s">
        <v>92</v>
      </c>
      <c r="W40" s="81" t="s">
        <v>93</v>
      </c>
      <c r="X40" s="82">
        <v>1095.5999999999999</v>
      </c>
      <c r="Y40" s="82">
        <v>0</v>
      </c>
      <c r="Z40" s="82">
        <v>0</v>
      </c>
      <c r="AA40" s="82">
        <v>0</v>
      </c>
      <c r="AB40" s="82">
        <v>0</v>
      </c>
      <c r="AC40" s="82">
        <v>0</v>
      </c>
      <c r="AD40" s="82">
        <v>1095.5999999999999</v>
      </c>
      <c r="AE40" s="82">
        <v>0</v>
      </c>
      <c r="AF40" s="82">
        <v>0</v>
      </c>
      <c r="AG40" s="82">
        <v>0</v>
      </c>
      <c r="AH40" s="83">
        <v>-200.74</v>
      </c>
      <c r="AI40" s="83">
        <v>-141.59</v>
      </c>
      <c r="AJ40" s="82">
        <v>59.15</v>
      </c>
      <c r="AK40" s="82">
        <v>0</v>
      </c>
      <c r="AL40" s="82">
        <v>0</v>
      </c>
      <c r="AM40" s="83">
        <v>-0.01</v>
      </c>
      <c r="AN40" s="82">
        <v>0</v>
      </c>
      <c r="AO40" s="82">
        <v>0</v>
      </c>
      <c r="AP40" s="82">
        <v>-141.6</v>
      </c>
      <c r="AQ40" s="82">
        <v>1237.2</v>
      </c>
      <c r="AR40" s="78">
        <f t="shared" si="5"/>
        <v>3217.43</v>
      </c>
      <c r="AS40" s="43">
        <f t="shared" si="6"/>
        <v>321.74299999999999</v>
      </c>
      <c r="AT40" s="43">
        <f t="shared" si="7"/>
        <v>0</v>
      </c>
      <c r="AU40" s="42" t="s">
        <v>306</v>
      </c>
      <c r="AV40" s="78">
        <f>+H40-'C&amp;A'!I41-SINDICATO!J41</f>
        <v>887.44</v>
      </c>
    </row>
    <row r="41" spans="1:48" s="42" customFormat="1" ht="16.5" hidden="1" x14ac:dyDescent="0.3">
      <c r="A41" s="41" t="s">
        <v>94</v>
      </c>
      <c r="B41" s="42" t="s">
        <v>95</v>
      </c>
      <c r="C41" s="43">
        <v>1425</v>
      </c>
      <c r="D41" s="43">
        <v>200.63</v>
      </c>
      <c r="E41" s="43">
        <v>3000</v>
      </c>
      <c r="F41" s="43">
        <v>-45.13</v>
      </c>
      <c r="G41" s="43">
        <v>0</v>
      </c>
      <c r="H41" s="43">
        <f t="shared" si="3"/>
        <v>4580.5</v>
      </c>
      <c r="I41" s="43">
        <v>458.05</v>
      </c>
      <c r="J41" s="43">
        <f>+'C&amp;A'!E42*0.02</f>
        <v>21.911999999999999</v>
      </c>
      <c r="K41" s="43">
        <f t="shared" ref="K41:K64" si="8">SUM(H41:J41)</f>
        <v>5060.4620000000004</v>
      </c>
      <c r="L41" s="43">
        <f t="shared" ref="L41:L64" si="9">+K41*0.16</f>
        <v>809.67392000000007</v>
      </c>
      <c r="M41" s="43">
        <f t="shared" ref="M41:M64" si="10">+K41+L41</f>
        <v>5870.1359200000006</v>
      </c>
      <c r="N41" s="48"/>
      <c r="O41" s="13" t="s">
        <v>197</v>
      </c>
      <c r="P41" s="13" t="s">
        <v>198</v>
      </c>
      <c r="Q41" s="14" t="s">
        <v>258</v>
      </c>
      <c r="R41" s="15">
        <v>1425</v>
      </c>
      <c r="S41" s="26">
        <v>200.63</v>
      </c>
      <c r="T41" s="23">
        <f>+H41-'C&amp;A'!I42-SINDICATO!J42</f>
        <v>0</v>
      </c>
      <c r="U41" s="42" t="str">
        <f t="shared" si="4"/>
        <v>SI</v>
      </c>
      <c r="V41" s="80" t="s">
        <v>94</v>
      </c>
      <c r="W41" s="81" t="s">
        <v>95</v>
      </c>
      <c r="X41" s="82">
        <v>1095.5999999999999</v>
      </c>
      <c r="Y41" s="82">
        <v>0</v>
      </c>
      <c r="Z41" s="82">
        <v>0</v>
      </c>
      <c r="AA41" s="82">
        <v>0</v>
      </c>
      <c r="AB41" s="82">
        <v>0</v>
      </c>
      <c r="AC41" s="82">
        <v>0</v>
      </c>
      <c r="AD41" s="82">
        <v>1095.5999999999999</v>
      </c>
      <c r="AE41" s="82">
        <v>0</v>
      </c>
      <c r="AF41" s="82">
        <v>0</v>
      </c>
      <c r="AG41" s="82">
        <v>0</v>
      </c>
      <c r="AH41" s="83">
        <v>-200.74</v>
      </c>
      <c r="AI41" s="83">
        <v>-141.59</v>
      </c>
      <c r="AJ41" s="82">
        <v>59.15</v>
      </c>
      <c r="AK41" s="82">
        <v>0</v>
      </c>
      <c r="AL41" s="82">
        <v>0</v>
      </c>
      <c r="AM41" s="83">
        <v>-0.01</v>
      </c>
      <c r="AN41" s="82">
        <v>0</v>
      </c>
      <c r="AO41" s="82">
        <v>0</v>
      </c>
      <c r="AP41" s="82">
        <v>-141.6</v>
      </c>
      <c r="AQ41" s="82">
        <v>1237.2</v>
      </c>
      <c r="AR41" s="78">
        <f t="shared" si="5"/>
        <v>4580.5</v>
      </c>
      <c r="AS41" s="43">
        <f t="shared" si="6"/>
        <v>458.05</v>
      </c>
      <c r="AT41" s="43">
        <f t="shared" si="7"/>
        <v>0</v>
      </c>
      <c r="AU41" s="42" t="s">
        <v>305</v>
      </c>
      <c r="AV41" s="78">
        <f>+H41-'C&amp;A'!I42-SINDICATO!J42</f>
        <v>0</v>
      </c>
    </row>
    <row r="42" spans="1:48" s="42" customFormat="1" ht="16.5" hidden="1" x14ac:dyDescent="0.3">
      <c r="A42" s="41" t="s">
        <v>96</v>
      </c>
      <c r="B42" s="42" t="s">
        <v>97</v>
      </c>
      <c r="C42" s="43">
        <v>2350</v>
      </c>
      <c r="D42" s="43">
        <v>145.38</v>
      </c>
      <c r="E42" s="43">
        <v>1610.6</v>
      </c>
      <c r="F42" s="43">
        <v>-45.13</v>
      </c>
      <c r="G42" s="43">
        <v>0</v>
      </c>
      <c r="H42" s="43">
        <f t="shared" si="3"/>
        <v>4060.8499999999995</v>
      </c>
      <c r="I42" s="43">
        <v>406.08499999999998</v>
      </c>
      <c r="J42" s="43">
        <f>+'C&amp;A'!E43*0.02</f>
        <v>21.911999999999999</v>
      </c>
      <c r="K42" s="43">
        <f t="shared" si="8"/>
        <v>4488.8469999999998</v>
      </c>
      <c r="L42" s="43">
        <f t="shared" si="9"/>
        <v>718.21551999999997</v>
      </c>
      <c r="M42" s="43">
        <f t="shared" si="10"/>
        <v>5207.0625199999995</v>
      </c>
      <c r="N42" s="48"/>
      <c r="O42" s="13" t="s">
        <v>199</v>
      </c>
      <c r="P42" s="13" t="s">
        <v>200</v>
      </c>
      <c r="Q42" s="14" t="s">
        <v>264</v>
      </c>
      <c r="R42" s="11">
        <v>2350</v>
      </c>
      <c r="S42" s="23">
        <v>145.38</v>
      </c>
      <c r="T42" s="23">
        <f>+H42-'C&amp;A'!I43-SINDICATO!J43</f>
        <v>0</v>
      </c>
      <c r="U42" s="42" t="str">
        <f t="shared" si="4"/>
        <v>SI</v>
      </c>
      <c r="V42" s="80" t="s">
        <v>96</v>
      </c>
      <c r="W42" s="81" t="s">
        <v>97</v>
      </c>
      <c r="X42" s="82">
        <v>1095.5999999999999</v>
      </c>
      <c r="Y42" s="82">
        <v>0</v>
      </c>
      <c r="Z42" s="82">
        <v>0</v>
      </c>
      <c r="AA42" s="82">
        <v>0</v>
      </c>
      <c r="AB42" s="82">
        <v>0</v>
      </c>
      <c r="AC42" s="82">
        <v>0</v>
      </c>
      <c r="AD42" s="82">
        <v>1095.5999999999999</v>
      </c>
      <c r="AE42" s="82">
        <v>0</v>
      </c>
      <c r="AF42" s="82">
        <v>0</v>
      </c>
      <c r="AG42" s="82">
        <v>0</v>
      </c>
      <c r="AH42" s="83">
        <v>-200.74</v>
      </c>
      <c r="AI42" s="83">
        <v>-141.59</v>
      </c>
      <c r="AJ42" s="82">
        <v>59.15</v>
      </c>
      <c r="AK42" s="82">
        <v>0</v>
      </c>
      <c r="AL42" s="82">
        <v>0</v>
      </c>
      <c r="AM42" s="83">
        <v>-0.01</v>
      </c>
      <c r="AN42" s="82">
        <v>0</v>
      </c>
      <c r="AO42" s="82">
        <v>0</v>
      </c>
      <c r="AP42" s="82">
        <v>-141.6</v>
      </c>
      <c r="AQ42" s="82">
        <v>1237.2</v>
      </c>
      <c r="AR42" s="78">
        <f t="shared" si="5"/>
        <v>4060.8499999999995</v>
      </c>
      <c r="AS42" s="43">
        <f t="shared" si="6"/>
        <v>406.08499999999998</v>
      </c>
      <c r="AT42" s="43">
        <f t="shared" si="7"/>
        <v>0</v>
      </c>
      <c r="AU42" s="42" t="s">
        <v>305</v>
      </c>
      <c r="AV42" s="78">
        <f>+H42-'C&amp;A'!I43-SINDICATO!J43</f>
        <v>0</v>
      </c>
    </row>
    <row r="43" spans="1:48" s="42" customFormat="1" ht="16.5" hidden="1" x14ac:dyDescent="0.3">
      <c r="A43" s="41" t="s">
        <v>98</v>
      </c>
      <c r="B43" s="42" t="s">
        <v>99</v>
      </c>
      <c r="C43" s="43">
        <v>2350</v>
      </c>
      <c r="D43" s="43">
        <v>160.30000000000001</v>
      </c>
      <c r="E43" s="43">
        <v>0</v>
      </c>
      <c r="F43" s="43">
        <v>-45.13</v>
      </c>
      <c r="G43" s="43">
        <v>0</v>
      </c>
      <c r="H43" s="43">
        <f t="shared" si="3"/>
        <v>2465.17</v>
      </c>
      <c r="I43" s="43">
        <v>246.51700000000002</v>
      </c>
      <c r="J43" s="43">
        <f>+'C&amp;A'!E44*0.02</f>
        <v>21.911999999999999</v>
      </c>
      <c r="K43" s="43">
        <f t="shared" si="8"/>
        <v>2733.5989999999997</v>
      </c>
      <c r="L43" s="43">
        <f t="shared" si="9"/>
        <v>437.37583999999998</v>
      </c>
      <c r="M43" s="43">
        <f t="shared" si="10"/>
        <v>3170.9748399999999</v>
      </c>
      <c r="N43" s="48"/>
      <c r="O43" s="13" t="s">
        <v>201</v>
      </c>
      <c r="P43" s="13" t="s">
        <v>202</v>
      </c>
      <c r="Q43" s="14" t="s">
        <v>243</v>
      </c>
      <c r="R43" s="15">
        <v>2350</v>
      </c>
      <c r="S43" s="23">
        <v>160.30000000000001</v>
      </c>
      <c r="T43" s="23">
        <f>+H43-'C&amp;A'!I44-SINDICATO!J44</f>
        <v>0</v>
      </c>
      <c r="U43" s="42" t="str">
        <f t="shared" si="4"/>
        <v>SI</v>
      </c>
      <c r="V43" s="80" t="s">
        <v>98</v>
      </c>
      <c r="W43" s="81" t="s">
        <v>99</v>
      </c>
      <c r="X43" s="82">
        <v>1095.5999999999999</v>
      </c>
      <c r="Y43" s="82">
        <v>0</v>
      </c>
      <c r="Z43" s="82">
        <v>0</v>
      </c>
      <c r="AA43" s="82">
        <v>0</v>
      </c>
      <c r="AB43" s="82">
        <v>0</v>
      </c>
      <c r="AC43" s="82">
        <v>0</v>
      </c>
      <c r="AD43" s="82">
        <v>1095.5999999999999</v>
      </c>
      <c r="AE43" s="82">
        <v>0</v>
      </c>
      <c r="AF43" s="82">
        <v>0</v>
      </c>
      <c r="AG43" s="82">
        <v>0</v>
      </c>
      <c r="AH43" s="83">
        <v>-200.74</v>
      </c>
      <c r="AI43" s="83">
        <v>-141.59</v>
      </c>
      <c r="AJ43" s="82">
        <v>59.15</v>
      </c>
      <c r="AK43" s="82">
        <v>0</v>
      </c>
      <c r="AL43" s="82">
        <v>0</v>
      </c>
      <c r="AM43" s="83">
        <v>-0.01</v>
      </c>
      <c r="AN43" s="82">
        <v>0</v>
      </c>
      <c r="AO43" s="82">
        <v>0</v>
      </c>
      <c r="AP43" s="82">
        <v>-141.6</v>
      </c>
      <c r="AQ43" s="82">
        <v>1237.2</v>
      </c>
      <c r="AR43" s="78">
        <f t="shared" si="5"/>
        <v>2465.17</v>
      </c>
      <c r="AS43" s="43">
        <f t="shared" si="6"/>
        <v>246.51700000000002</v>
      </c>
      <c r="AT43" s="43">
        <f t="shared" si="7"/>
        <v>0</v>
      </c>
      <c r="AU43" s="42" t="s">
        <v>304</v>
      </c>
      <c r="AV43" s="78">
        <f>+H43-'C&amp;A'!I44-SINDICATO!J44</f>
        <v>0</v>
      </c>
    </row>
    <row r="44" spans="1:48" s="42" customFormat="1" ht="16.5" x14ac:dyDescent="0.3">
      <c r="A44" s="80" t="s">
        <v>280</v>
      </c>
      <c r="B44" s="42" t="s">
        <v>253</v>
      </c>
      <c r="C44" s="43">
        <v>2500</v>
      </c>
      <c r="D44" s="43">
        <v>160.30000000000001</v>
      </c>
      <c r="E44" s="43">
        <v>17926.689999999999</v>
      </c>
      <c r="F44" s="43">
        <v>0</v>
      </c>
      <c r="G44" s="43">
        <v>0</v>
      </c>
      <c r="H44" s="43">
        <f t="shared" si="3"/>
        <v>20586.989999999998</v>
      </c>
      <c r="I44" s="43">
        <v>0</v>
      </c>
      <c r="J44" s="43">
        <f>+'C&amp;A'!E45*0.02</f>
        <v>21.911999999999999</v>
      </c>
      <c r="K44" s="43">
        <f t="shared" si="8"/>
        <v>20608.901999999998</v>
      </c>
      <c r="L44" s="43">
        <f t="shared" si="9"/>
        <v>3297.4243199999996</v>
      </c>
      <c r="M44" s="43">
        <f t="shared" si="10"/>
        <v>23906.326319999996</v>
      </c>
      <c r="N44" s="48"/>
      <c r="O44" s="13" t="s">
        <v>254</v>
      </c>
      <c r="P44" s="13" t="s">
        <v>181</v>
      </c>
      <c r="Q44" s="14" t="s">
        <v>255</v>
      </c>
      <c r="R44" s="15">
        <v>2500</v>
      </c>
      <c r="S44" s="23">
        <v>160.30000000000001</v>
      </c>
      <c r="T44" s="23">
        <f>+H44-'C&amp;A'!I45-SINDICATO!J45</f>
        <v>2058.6990000000005</v>
      </c>
      <c r="U44" s="42" t="str">
        <f t="shared" si="4"/>
        <v>SI</v>
      </c>
      <c r="V44" s="80" t="s">
        <v>280</v>
      </c>
      <c r="W44" s="81" t="s">
        <v>281</v>
      </c>
      <c r="X44" s="82">
        <v>1095.5999999999999</v>
      </c>
      <c r="Y44" s="82">
        <v>0</v>
      </c>
      <c r="Z44" s="82">
        <v>0</v>
      </c>
      <c r="AA44" s="82">
        <v>0</v>
      </c>
      <c r="AB44" s="82">
        <v>0</v>
      </c>
      <c r="AC44" s="82">
        <v>0</v>
      </c>
      <c r="AD44" s="82">
        <v>1095.5999999999999</v>
      </c>
      <c r="AE44" s="82">
        <v>0</v>
      </c>
      <c r="AF44" s="82">
        <v>0</v>
      </c>
      <c r="AG44" s="82">
        <v>0</v>
      </c>
      <c r="AH44" s="83">
        <v>-200.74</v>
      </c>
      <c r="AI44" s="83">
        <v>-141.59</v>
      </c>
      <c r="AJ44" s="82">
        <v>59.15</v>
      </c>
      <c r="AK44" s="82">
        <v>0</v>
      </c>
      <c r="AL44" s="82">
        <v>0</v>
      </c>
      <c r="AM44" s="83">
        <v>-0.01</v>
      </c>
      <c r="AN44" s="82">
        <v>0</v>
      </c>
      <c r="AO44" s="82">
        <v>0</v>
      </c>
      <c r="AP44" s="82">
        <v>-141.6</v>
      </c>
      <c r="AQ44" s="82">
        <v>1237.2</v>
      </c>
      <c r="AR44" s="78">
        <f t="shared" si="5"/>
        <v>20586.989999999998</v>
      </c>
      <c r="AS44" s="43">
        <f t="shared" si="6"/>
        <v>0</v>
      </c>
      <c r="AT44" s="43">
        <f t="shared" si="7"/>
        <v>2058.6990000000001</v>
      </c>
      <c r="AU44" s="42" t="s">
        <v>303</v>
      </c>
      <c r="AV44" s="78">
        <f>+H44-'C&amp;A'!I45-SINDICATO!J45</f>
        <v>2058.6990000000005</v>
      </c>
    </row>
    <row r="45" spans="1:48" s="42" customFormat="1" ht="16.5" x14ac:dyDescent="0.3">
      <c r="A45" s="41" t="s">
        <v>100</v>
      </c>
      <c r="B45" s="42" t="s">
        <v>101</v>
      </c>
      <c r="C45" s="43">
        <v>2800</v>
      </c>
      <c r="D45" s="43">
        <v>145.38</v>
      </c>
      <c r="E45" s="43">
        <v>0</v>
      </c>
      <c r="F45" s="43">
        <v>0</v>
      </c>
      <c r="G45" s="43">
        <v>0</v>
      </c>
      <c r="H45" s="43">
        <f t="shared" si="3"/>
        <v>2945.38</v>
      </c>
      <c r="I45" s="43">
        <v>294.53800000000001</v>
      </c>
      <c r="J45" s="43">
        <f>+'C&amp;A'!E46*0.02</f>
        <v>21.911999999999999</v>
      </c>
      <c r="K45" s="43">
        <f t="shared" si="8"/>
        <v>3261.83</v>
      </c>
      <c r="L45" s="43">
        <f t="shared" si="9"/>
        <v>521.89279999999997</v>
      </c>
      <c r="M45" s="43">
        <f t="shared" si="10"/>
        <v>3783.7228</v>
      </c>
      <c r="N45" s="48"/>
      <c r="O45" s="13" t="s">
        <v>203</v>
      </c>
      <c r="P45" s="13" t="s">
        <v>32</v>
      </c>
      <c r="Q45" s="14" t="s">
        <v>273</v>
      </c>
      <c r="R45" s="11">
        <v>2800</v>
      </c>
      <c r="S45" s="24">
        <v>145.38</v>
      </c>
      <c r="T45" s="23">
        <f>+H45-'C&amp;A'!I46-SINDICATO!J46</f>
        <v>0</v>
      </c>
      <c r="U45" s="42" t="str">
        <f t="shared" si="4"/>
        <v>SI</v>
      </c>
      <c r="V45" s="80" t="s">
        <v>100</v>
      </c>
      <c r="W45" s="81" t="s">
        <v>101</v>
      </c>
      <c r="X45" s="82">
        <v>1095.5999999999999</v>
      </c>
      <c r="Y45" s="82">
        <v>0</v>
      </c>
      <c r="Z45" s="82">
        <v>0</v>
      </c>
      <c r="AA45" s="82">
        <v>0</v>
      </c>
      <c r="AB45" s="82">
        <v>0</v>
      </c>
      <c r="AC45" s="82">
        <v>0</v>
      </c>
      <c r="AD45" s="82">
        <v>1095.5999999999999</v>
      </c>
      <c r="AE45" s="82">
        <v>0</v>
      </c>
      <c r="AF45" s="82">
        <v>0</v>
      </c>
      <c r="AG45" s="82">
        <v>0</v>
      </c>
      <c r="AH45" s="83">
        <v>-200.74</v>
      </c>
      <c r="AI45" s="83">
        <v>-141.59</v>
      </c>
      <c r="AJ45" s="82">
        <v>59.15</v>
      </c>
      <c r="AK45" s="82">
        <v>0</v>
      </c>
      <c r="AL45" s="82">
        <v>0</v>
      </c>
      <c r="AM45" s="83">
        <v>-0.01</v>
      </c>
      <c r="AN45" s="82">
        <v>0</v>
      </c>
      <c r="AO45" s="82">
        <v>0</v>
      </c>
      <c r="AP45" s="82">
        <v>-141.6</v>
      </c>
      <c r="AQ45" s="82">
        <v>1237.2</v>
      </c>
      <c r="AR45" s="78">
        <f t="shared" si="5"/>
        <v>2945.38</v>
      </c>
      <c r="AS45" s="43">
        <f t="shared" si="6"/>
        <v>294.53800000000001</v>
      </c>
      <c r="AT45" s="43">
        <f t="shared" si="7"/>
        <v>0</v>
      </c>
      <c r="AU45" s="42" t="s">
        <v>303</v>
      </c>
      <c r="AV45" s="78">
        <f>+H45-'C&amp;A'!I46-SINDICATO!J46</f>
        <v>0</v>
      </c>
    </row>
    <row r="46" spans="1:48" s="42" customFormat="1" ht="16.5" hidden="1" x14ac:dyDescent="0.3">
      <c r="A46" s="41" t="s">
        <v>102</v>
      </c>
      <c r="B46" s="42" t="s">
        <v>103</v>
      </c>
      <c r="C46" s="43">
        <v>2850</v>
      </c>
      <c r="D46" s="43">
        <v>125.1</v>
      </c>
      <c r="E46" s="43">
        <v>0</v>
      </c>
      <c r="F46" s="43">
        <v>0</v>
      </c>
      <c r="G46" s="43">
        <v>0</v>
      </c>
      <c r="H46" s="43">
        <f t="shared" si="3"/>
        <v>2975.1</v>
      </c>
      <c r="I46" s="43">
        <v>297.51</v>
      </c>
      <c r="J46" s="43">
        <f>+'C&amp;A'!E47*0.02</f>
        <v>21.911999999999999</v>
      </c>
      <c r="K46" s="43">
        <f t="shared" si="8"/>
        <v>3294.5219999999995</v>
      </c>
      <c r="L46" s="43">
        <f t="shared" si="9"/>
        <v>527.12351999999987</v>
      </c>
      <c r="M46" s="43">
        <f t="shared" si="10"/>
        <v>3821.6455199999991</v>
      </c>
      <c r="N46" s="48"/>
      <c r="O46" s="13" t="s">
        <v>204</v>
      </c>
      <c r="P46" s="13" t="s">
        <v>205</v>
      </c>
      <c r="Q46" s="14" t="s">
        <v>242</v>
      </c>
      <c r="R46" s="21">
        <v>2850</v>
      </c>
      <c r="S46" s="24">
        <v>125.1</v>
      </c>
      <c r="T46" s="23">
        <f>+H46-'C&amp;A'!I47-SINDICATO!J47</f>
        <v>0</v>
      </c>
      <c r="U46" s="42" t="str">
        <f t="shared" si="4"/>
        <v>SI</v>
      </c>
      <c r="V46" s="80" t="s">
        <v>102</v>
      </c>
      <c r="W46" s="81" t="s">
        <v>103</v>
      </c>
      <c r="X46" s="82">
        <v>1095.5999999999999</v>
      </c>
      <c r="Y46" s="82">
        <v>0</v>
      </c>
      <c r="Z46" s="82">
        <v>0</v>
      </c>
      <c r="AA46" s="82">
        <v>0</v>
      </c>
      <c r="AB46" s="82">
        <v>0</v>
      </c>
      <c r="AC46" s="82">
        <v>0</v>
      </c>
      <c r="AD46" s="82">
        <v>1095.5999999999999</v>
      </c>
      <c r="AE46" s="82">
        <v>0</v>
      </c>
      <c r="AF46" s="82">
        <v>0</v>
      </c>
      <c r="AG46" s="82">
        <v>0</v>
      </c>
      <c r="AH46" s="83">
        <v>-200.74</v>
      </c>
      <c r="AI46" s="83">
        <v>-141.59</v>
      </c>
      <c r="AJ46" s="82">
        <v>59.15</v>
      </c>
      <c r="AK46" s="82">
        <v>0</v>
      </c>
      <c r="AL46" s="82">
        <v>0</v>
      </c>
      <c r="AM46" s="83">
        <v>-0.01</v>
      </c>
      <c r="AN46" s="82">
        <v>0</v>
      </c>
      <c r="AO46" s="82">
        <v>0</v>
      </c>
      <c r="AP46" s="82">
        <v>-141.6</v>
      </c>
      <c r="AQ46" s="82">
        <v>1237.2</v>
      </c>
      <c r="AR46" s="78">
        <f t="shared" si="5"/>
        <v>2975.1</v>
      </c>
      <c r="AS46" s="43">
        <f t="shared" si="6"/>
        <v>297.51</v>
      </c>
      <c r="AT46" s="43">
        <f t="shared" si="7"/>
        <v>0</v>
      </c>
      <c r="AU46" s="42" t="s">
        <v>304</v>
      </c>
      <c r="AV46" s="78">
        <f>+H46-'C&amp;A'!I47-SINDICATO!J47</f>
        <v>0</v>
      </c>
    </row>
    <row r="47" spans="1:48" s="42" customFormat="1" ht="16.5" hidden="1" x14ac:dyDescent="0.3">
      <c r="A47" s="41" t="s">
        <v>104</v>
      </c>
      <c r="B47" s="42" t="s">
        <v>105</v>
      </c>
      <c r="C47" s="43">
        <v>3150</v>
      </c>
      <c r="D47" s="43">
        <v>125.1</v>
      </c>
      <c r="E47" s="43">
        <v>0</v>
      </c>
      <c r="F47" s="43">
        <v>0</v>
      </c>
      <c r="G47" s="43">
        <v>0</v>
      </c>
      <c r="H47" s="43">
        <f t="shared" si="3"/>
        <v>3275.1</v>
      </c>
      <c r="I47" s="43">
        <v>327.51</v>
      </c>
      <c r="J47" s="43">
        <f>+'C&amp;A'!E48*0.02</f>
        <v>21.911999999999999</v>
      </c>
      <c r="K47" s="43">
        <f t="shared" si="8"/>
        <v>3624.5219999999995</v>
      </c>
      <c r="L47" s="43">
        <f t="shared" si="9"/>
        <v>579.92351999999994</v>
      </c>
      <c r="M47" s="43">
        <f t="shared" si="10"/>
        <v>4204.4455199999993</v>
      </c>
      <c r="N47" s="48"/>
      <c r="O47" s="13" t="s">
        <v>206</v>
      </c>
      <c r="P47" s="13" t="s">
        <v>207</v>
      </c>
      <c r="Q47" s="14" t="s">
        <v>237</v>
      </c>
      <c r="R47" s="11">
        <v>3150</v>
      </c>
      <c r="S47" s="24">
        <v>125.1</v>
      </c>
      <c r="T47" s="23">
        <f>+H47-'C&amp;A'!I48-SINDICATO!J48</f>
        <v>0</v>
      </c>
      <c r="U47" s="42" t="str">
        <f t="shared" si="4"/>
        <v>SI</v>
      </c>
      <c r="V47" s="80" t="s">
        <v>104</v>
      </c>
      <c r="W47" s="81" t="s">
        <v>105</v>
      </c>
      <c r="X47" s="82">
        <v>1095.5999999999999</v>
      </c>
      <c r="Y47" s="82">
        <v>0</v>
      </c>
      <c r="Z47" s="82">
        <v>0</v>
      </c>
      <c r="AA47" s="82">
        <v>0</v>
      </c>
      <c r="AB47" s="82">
        <v>0</v>
      </c>
      <c r="AC47" s="82">
        <v>0</v>
      </c>
      <c r="AD47" s="82">
        <v>1095.5999999999999</v>
      </c>
      <c r="AE47" s="82">
        <v>0</v>
      </c>
      <c r="AF47" s="82">
        <v>0</v>
      </c>
      <c r="AG47" s="82">
        <v>0</v>
      </c>
      <c r="AH47" s="83">
        <v>-200.74</v>
      </c>
      <c r="AI47" s="83">
        <v>-141.59</v>
      </c>
      <c r="AJ47" s="82">
        <v>59.15</v>
      </c>
      <c r="AK47" s="82">
        <v>0</v>
      </c>
      <c r="AL47" s="82">
        <v>0</v>
      </c>
      <c r="AM47" s="83">
        <v>-0.01</v>
      </c>
      <c r="AN47" s="82">
        <v>0</v>
      </c>
      <c r="AO47" s="82">
        <v>0</v>
      </c>
      <c r="AP47" s="82">
        <v>-141.6</v>
      </c>
      <c r="AQ47" s="82">
        <v>1237.2</v>
      </c>
      <c r="AR47" s="78">
        <f t="shared" si="5"/>
        <v>3275.1</v>
      </c>
      <c r="AS47" s="43">
        <f t="shared" si="6"/>
        <v>327.51</v>
      </c>
      <c r="AT47" s="43">
        <f t="shared" si="7"/>
        <v>0</v>
      </c>
      <c r="AU47" s="42" t="s">
        <v>308</v>
      </c>
      <c r="AV47" s="78">
        <f>+H47-'C&amp;A'!I48-SINDICATO!J48</f>
        <v>0</v>
      </c>
    </row>
    <row r="48" spans="1:48" s="42" customFormat="1" ht="16.5" x14ac:dyDescent="0.3">
      <c r="A48" s="41" t="s">
        <v>108</v>
      </c>
      <c r="B48" s="42" t="s">
        <v>109</v>
      </c>
      <c r="C48" s="43">
        <v>2500</v>
      </c>
      <c r="D48" s="43">
        <v>160.30000000000001</v>
      </c>
      <c r="E48" s="43">
        <v>13054.62</v>
      </c>
      <c r="F48" s="43">
        <v>-45.13</v>
      </c>
      <c r="G48" s="43">
        <v>0</v>
      </c>
      <c r="H48" s="43">
        <f t="shared" si="3"/>
        <v>15669.790000000003</v>
      </c>
      <c r="I48" s="43">
        <v>0</v>
      </c>
      <c r="J48" s="43">
        <f>+'C&amp;A'!E49*0.02</f>
        <v>21.911999999999999</v>
      </c>
      <c r="K48" s="43">
        <f t="shared" si="8"/>
        <v>15691.702000000003</v>
      </c>
      <c r="L48" s="43">
        <f t="shared" si="9"/>
        <v>2510.6723200000006</v>
      </c>
      <c r="M48" s="43">
        <f t="shared" si="10"/>
        <v>18202.374320000003</v>
      </c>
      <c r="N48" s="48"/>
      <c r="O48" s="13" t="s">
        <v>208</v>
      </c>
      <c r="P48" s="13" t="s">
        <v>209</v>
      </c>
      <c r="Q48" s="14" t="s">
        <v>264</v>
      </c>
      <c r="R48" s="11">
        <v>3750</v>
      </c>
      <c r="S48" s="23"/>
      <c r="T48" s="23">
        <f>+H48-'C&amp;A'!I49-SINDICATO!J49</f>
        <v>1566.9790000000012</v>
      </c>
      <c r="U48" s="42" t="str">
        <f t="shared" si="4"/>
        <v>SI</v>
      </c>
      <c r="V48" s="80" t="s">
        <v>108</v>
      </c>
      <c r="W48" s="81" t="s">
        <v>109</v>
      </c>
      <c r="X48" s="82">
        <v>1095.5999999999999</v>
      </c>
      <c r="Y48" s="82">
        <v>0</v>
      </c>
      <c r="Z48" s="82">
        <v>0</v>
      </c>
      <c r="AA48" s="82">
        <v>0</v>
      </c>
      <c r="AB48" s="82">
        <v>0</v>
      </c>
      <c r="AC48" s="82">
        <v>0</v>
      </c>
      <c r="AD48" s="82">
        <v>1095.5999999999999</v>
      </c>
      <c r="AE48" s="82">
        <v>0</v>
      </c>
      <c r="AF48" s="82">
        <v>0</v>
      </c>
      <c r="AG48" s="82">
        <v>0</v>
      </c>
      <c r="AH48" s="83">
        <v>-200.74</v>
      </c>
      <c r="AI48" s="83">
        <v>-141.59</v>
      </c>
      <c r="AJ48" s="82">
        <v>59.15</v>
      </c>
      <c r="AK48" s="82">
        <v>0</v>
      </c>
      <c r="AL48" s="82">
        <v>0</v>
      </c>
      <c r="AM48" s="83">
        <v>-0.01</v>
      </c>
      <c r="AN48" s="82">
        <v>0</v>
      </c>
      <c r="AO48" s="82">
        <v>0</v>
      </c>
      <c r="AP48" s="82">
        <v>-141.6</v>
      </c>
      <c r="AQ48" s="82">
        <v>1237.2</v>
      </c>
      <c r="AR48" s="78">
        <f t="shared" si="5"/>
        <v>15669.790000000003</v>
      </c>
      <c r="AS48" s="43">
        <f t="shared" si="6"/>
        <v>0</v>
      </c>
      <c r="AT48" s="43">
        <f t="shared" si="7"/>
        <v>1566.9790000000003</v>
      </c>
      <c r="AU48" s="42" t="s">
        <v>303</v>
      </c>
      <c r="AV48" s="78">
        <f>+H48-'C&amp;A'!I49-SINDICATO!J49</f>
        <v>1566.9790000000012</v>
      </c>
    </row>
    <row r="49" spans="1:48" s="42" customFormat="1" ht="16.5" x14ac:dyDescent="0.3">
      <c r="A49" s="41" t="s">
        <v>106</v>
      </c>
      <c r="B49" s="42" t="s">
        <v>107</v>
      </c>
      <c r="C49" s="43">
        <v>3750</v>
      </c>
      <c r="D49" s="43">
        <v>0</v>
      </c>
      <c r="E49" s="43">
        <v>6539.08</v>
      </c>
      <c r="F49" s="43">
        <v>-45.13</v>
      </c>
      <c r="G49" s="43">
        <v>395.88</v>
      </c>
      <c r="H49" s="43">
        <f t="shared" si="3"/>
        <v>10243.950000000001</v>
      </c>
      <c r="I49" s="43">
        <v>0</v>
      </c>
      <c r="J49" s="43">
        <f>+'C&amp;A'!E50*0.02</f>
        <v>21.911999999999999</v>
      </c>
      <c r="K49" s="43">
        <f t="shared" si="8"/>
        <v>10265.862000000001</v>
      </c>
      <c r="L49" s="43">
        <f t="shared" si="9"/>
        <v>1642.5379200000002</v>
      </c>
      <c r="M49" s="43">
        <f t="shared" si="10"/>
        <v>11908.399920000002</v>
      </c>
      <c r="N49" s="48"/>
      <c r="O49" s="16" t="s">
        <v>210</v>
      </c>
      <c r="P49" s="16" t="s">
        <v>160</v>
      </c>
      <c r="Q49" s="27" t="s">
        <v>33</v>
      </c>
      <c r="R49" s="17">
        <v>2500</v>
      </c>
      <c r="S49" s="23">
        <v>160.30000000000001</v>
      </c>
      <c r="T49" s="23">
        <f>+H49-'C&amp;A'!I50-SINDICATO!J50</f>
        <v>1380.6870000000008</v>
      </c>
      <c r="U49" s="42" t="str">
        <f t="shared" si="4"/>
        <v>SI</v>
      </c>
      <c r="V49" s="80" t="s">
        <v>106</v>
      </c>
      <c r="W49" s="81" t="s">
        <v>107</v>
      </c>
      <c r="X49" s="82">
        <v>1095.5999999999999</v>
      </c>
      <c r="Y49" s="82">
        <v>0</v>
      </c>
      <c r="Z49" s="82">
        <v>0</v>
      </c>
      <c r="AA49" s="82">
        <v>0</v>
      </c>
      <c r="AB49" s="82">
        <v>0</v>
      </c>
      <c r="AC49" s="82">
        <v>0</v>
      </c>
      <c r="AD49" s="82">
        <v>1095.5999999999999</v>
      </c>
      <c r="AE49" s="82">
        <v>0</v>
      </c>
      <c r="AF49" s="82">
        <v>0</v>
      </c>
      <c r="AG49" s="82">
        <v>0</v>
      </c>
      <c r="AH49" s="83">
        <v>-200.74</v>
      </c>
      <c r="AI49" s="83">
        <v>-141.59</v>
      </c>
      <c r="AJ49" s="82">
        <v>59.15</v>
      </c>
      <c r="AK49" s="82">
        <v>0</v>
      </c>
      <c r="AL49" s="82">
        <v>0</v>
      </c>
      <c r="AM49" s="83">
        <v>-0.01</v>
      </c>
      <c r="AN49" s="82">
        <v>0</v>
      </c>
      <c r="AO49" s="82">
        <v>0</v>
      </c>
      <c r="AP49" s="82">
        <v>-141.6</v>
      </c>
      <c r="AQ49" s="82">
        <v>1237.2</v>
      </c>
      <c r="AR49" s="78">
        <f t="shared" si="5"/>
        <v>9848.0700000000015</v>
      </c>
      <c r="AS49" s="43">
        <f t="shared" si="6"/>
        <v>0</v>
      </c>
      <c r="AT49" s="43">
        <f t="shared" si="7"/>
        <v>984.80700000000024</v>
      </c>
      <c r="AU49" s="42" t="s">
        <v>303</v>
      </c>
      <c r="AV49" s="78">
        <f>+H49-'C&amp;A'!I50-SINDICATO!J50</f>
        <v>1380.6870000000008</v>
      </c>
    </row>
    <row r="50" spans="1:48" s="42" customFormat="1" ht="16.5" hidden="1" x14ac:dyDescent="0.3">
      <c r="A50" s="41" t="s">
        <v>110</v>
      </c>
      <c r="B50" s="42" t="s">
        <v>111</v>
      </c>
      <c r="C50" s="43">
        <v>3000</v>
      </c>
      <c r="D50" s="43">
        <v>145.38</v>
      </c>
      <c r="E50" s="43">
        <v>0</v>
      </c>
      <c r="F50" s="43">
        <v>0</v>
      </c>
      <c r="G50" s="43">
        <v>0</v>
      </c>
      <c r="H50" s="43">
        <f t="shared" si="3"/>
        <v>3145.38</v>
      </c>
      <c r="I50" s="43">
        <v>314.53800000000001</v>
      </c>
      <c r="J50" s="43">
        <f>+'C&amp;A'!E51*0.02</f>
        <v>21.911999999999999</v>
      </c>
      <c r="K50" s="43">
        <f t="shared" si="8"/>
        <v>3481.83</v>
      </c>
      <c r="L50" s="43">
        <f t="shared" si="9"/>
        <v>557.09280000000001</v>
      </c>
      <c r="M50" s="43">
        <f t="shared" si="10"/>
        <v>4038.9227999999998</v>
      </c>
      <c r="N50" s="48"/>
      <c r="O50" s="7" t="s">
        <v>211</v>
      </c>
      <c r="P50" s="7" t="s">
        <v>212</v>
      </c>
      <c r="Q50" s="8" t="s">
        <v>273</v>
      </c>
      <c r="R50" s="9">
        <v>3000</v>
      </c>
      <c r="S50" s="23">
        <v>145.38</v>
      </c>
      <c r="T50" s="23">
        <f>+H50-'C&amp;A'!I51-SINDICATO!J51</f>
        <v>0</v>
      </c>
      <c r="U50" s="42" t="str">
        <f t="shared" si="4"/>
        <v>SI</v>
      </c>
      <c r="V50" s="80" t="s">
        <v>110</v>
      </c>
      <c r="W50" s="81" t="s">
        <v>111</v>
      </c>
      <c r="X50" s="82">
        <v>1095.5999999999999</v>
      </c>
      <c r="Y50" s="82">
        <v>0</v>
      </c>
      <c r="Z50" s="82">
        <v>0</v>
      </c>
      <c r="AA50" s="82">
        <v>0</v>
      </c>
      <c r="AB50" s="82">
        <v>0</v>
      </c>
      <c r="AC50" s="82">
        <v>0</v>
      </c>
      <c r="AD50" s="82">
        <v>1095.5999999999999</v>
      </c>
      <c r="AE50" s="82">
        <v>0</v>
      </c>
      <c r="AF50" s="82">
        <v>0</v>
      </c>
      <c r="AG50" s="82">
        <v>0</v>
      </c>
      <c r="AH50" s="83">
        <v>-200.74</v>
      </c>
      <c r="AI50" s="83">
        <v>-141.59</v>
      </c>
      <c r="AJ50" s="82">
        <v>59.15</v>
      </c>
      <c r="AK50" s="82">
        <v>0</v>
      </c>
      <c r="AL50" s="82">
        <v>0</v>
      </c>
      <c r="AM50" s="83">
        <v>-0.01</v>
      </c>
      <c r="AN50" s="82">
        <v>0</v>
      </c>
      <c r="AO50" s="82">
        <v>0</v>
      </c>
      <c r="AP50" s="82">
        <v>-141.6</v>
      </c>
      <c r="AQ50" s="82">
        <v>1237.2</v>
      </c>
      <c r="AR50" s="78">
        <f t="shared" si="5"/>
        <v>3145.38</v>
      </c>
      <c r="AS50" s="43">
        <f t="shared" si="6"/>
        <v>314.53800000000001</v>
      </c>
      <c r="AT50" s="43">
        <f t="shared" si="7"/>
        <v>0</v>
      </c>
      <c r="AU50" s="42" t="s">
        <v>308</v>
      </c>
      <c r="AV50" s="78">
        <f>+H50-'C&amp;A'!I51-SINDICATO!J51</f>
        <v>0</v>
      </c>
    </row>
    <row r="51" spans="1:48" s="42" customFormat="1" ht="16.5" x14ac:dyDescent="0.3">
      <c r="A51" s="41" t="s">
        <v>112</v>
      </c>
      <c r="B51" s="42" t="s">
        <v>113</v>
      </c>
      <c r="C51" s="43">
        <v>4500</v>
      </c>
      <c r="D51" s="43">
        <v>0</v>
      </c>
      <c r="E51" s="43">
        <v>3000</v>
      </c>
      <c r="F51" s="43">
        <v>-45.13</v>
      </c>
      <c r="G51" s="43">
        <v>0</v>
      </c>
      <c r="H51" s="43">
        <f t="shared" si="3"/>
        <v>7454.87</v>
      </c>
      <c r="I51" s="43">
        <v>0</v>
      </c>
      <c r="J51" s="43">
        <f>+'C&amp;A'!E52*0.02</f>
        <v>21.911999999999999</v>
      </c>
      <c r="K51" s="43">
        <f t="shared" si="8"/>
        <v>7476.7820000000002</v>
      </c>
      <c r="L51" s="43">
        <f t="shared" si="9"/>
        <v>1196.28512</v>
      </c>
      <c r="M51" s="43">
        <f t="shared" si="10"/>
        <v>8673.0671199999997</v>
      </c>
      <c r="N51" s="48"/>
      <c r="O51" s="7" t="s">
        <v>213</v>
      </c>
      <c r="P51" s="7" t="s">
        <v>214</v>
      </c>
      <c r="Q51" s="8" t="s">
        <v>244</v>
      </c>
      <c r="R51" s="12">
        <v>4500</v>
      </c>
      <c r="S51" s="24"/>
      <c r="T51" s="23">
        <f>+H51-'C&amp;A'!I52-SINDICATO!J52</f>
        <v>745.48700000000008</v>
      </c>
      <c r="U51" s="42" t="str">
        <f t="shared" si="4"/>
        <v>SI</v>
      </c>
      <c r="V51" s="80" t="s">
        <v>112</v>
      </c>
      <c r="W51" s="81" t="s">
        <v>113</v>
      </c>
      <c r="X51" s="82">
        <v>1095.5999999999999</v>
      </c>
      <c r="Y51" s="82">
        <v>0</v>
      </c>
      <c r="Z51" s="82">
        <v>0</v>
      </c>
      <c r="AA51" s="82">
        <v>0</v>
      </c>
      <c r="AB51" s="82">
        <v>0</v>
      </c>
      <c r="AC51" s="82">
        <v>0</v>
      </c>
      <c r="AD51" s="82">
        <v>1095.5999999999999</v>
      </c>
      <c r="AE51" s="82">
        <v>0</v>
      </c>
      <c r="AF51" s="82">
        <v>0</v>
      </c>
      <c r="AG51" s="82">
        <v>0</v>
      </c>
      <c r="AH51" s="83">
        <v>-200.74</v>
      </c>
      <c r="AI51" s="83">
        <v>-141.59</v>
      </c>
      <c r="AJ51" s="82">
        <v>59.15</v>
      </c>
      <c r="AK51" s="82">
        <v>0</v>
      </c>
      <c r="AL51" s="82">
        <v>0</v>
      </c>
      <c r="AM51" s="83">
        <v>-0.01</v>
      </c>
      <c r="AN51" s="82">
        <v>0</v>
      </c>
      <c r="AO51" s="82">
        <v>0</v>
      </c>
      <c r="AP51" s="82">
        <v>-141.6</v>
      </c>
      <c r="AQ51" s="82">
        <v>1237.2</v>
      </c>
      <c r="AR51" s="78">
        <f t="shared" si="5"/>
        <v>7454.87</v>
      </c>
      <c r="AS51" s="43">
        <f t="shared" si="6"/>
        <v>0</v>
      </c>
      <c r="AT51" s="43">
        <f t="shared" si="7"/>
        <v>745.48700000000008</v>
      </c>
      <c r="AU51" s="42" t="s">
        <v>303</v>
      </c>
      <c r="AV51" s="78">
        <f>+H51-'C&amp;A'!I52-SINDICATO!J52</f>
        <v>745.48700000000008</v>
      </c>
    </row>
    <row r="52" spans="1:48" s="42" customFormat="1" ht="16.5" x14ac:dyDescent="0.3">
      <c r="A52" s="41" t="s">
        <v>114</v>
      </c>
      <c r="B52" s="42" t="s">
        <v>115</v>
      </c>
      <c r="C52" s="43">
        <v>2850</v>
      </c>
      <c r="D52" s="43">
        <v>145.38</v>
      </c>
      <c r="E52" s="43">
        <v>0</v>
      </c>
      <c r="F52" s="43">
        <v>-45.13</v>
      </c>
      <c r="G52" s="43">
        <v>0</v>
      </c>
      <c r="H52" s="43">
        <f t="shared" si="3"/>
        <v>2950.25</v>
      </c>
      <c r="I52" s="43">
        <v>295.02500000000003</v>
      </c>
      <c r="J52" s="43">
        <f>+'C&amp;A'!E53*0.02</f>
        <v>21.911999999999999</v>
      </c>
      <c r="K52" s="43">
        <f t="shared" si="8"/>
        <v>3267.1869999999999</v>
      </c>
      <c r="L52" s="43">
        <f t="shared" si="9"/>
        <v>522.74991999999997</v>
      </c>
      <c r="M52" s="43">
        <f t="shared" si="10"/>
        <v>3789.9369200000001</v>
      </c>
      <c r="N52" s="48"/>
      <c r="O52" s="7" t="s">
        <v>215</v>
      </c>
      <c r="P52" s="7" t="s">
        <v>245</v>
      </c>
      <c r="Q52" s="8" t="s">
        <v>242</v>
      </c>
      <c r="R52" s="9">
        <v>2850</v>
      </c>
      <c r="S52" s="24">
        <v>145.38</v>
      </c>
      <c r="T52" s="23">
        <f>+H52-'C&amp;A'!I53-SINDICATO!J53</f>
        <v>0</v>
      </c>
      <c r="U52" s="42" t="str">
        <f t="shared" si="4"/>
        <v>SI</v>
      </c>
      <c r="V52" s="80" t="s">
        <v>114</v>
      </c>
      <c r="W52" s="81" t="s">
        <v>115</v>
      </c>
      <c r="X52" s="82">
        <v>1095.5999999999999</v>
      </c>
      <c r="Y52" s="82">
        <v>0</v>
      </c>
      <c r="Z52" s="82">
        <v>0</v>
      </c>
      <c r="AA52" s="82">
        <v>0</v>
      </c>
      <c r="AB52" s="82">
        <v>0</v>
      </c>
      <c r="AC52" s="82">
        <v>0</v>
      </c>
      <c r="AD52" s="82">
        <v>1095.5999999999999</v>
      </c>
      <c r="AE52" s="82">
        <v>0</v>
      </c>
      <c r="AF52" s="82">
        <v>0</v>
      </c>
      <c r="AG52" s="82">
        <v>0</v>
      </c>
      <c r="AH52" s="83">
        <v>-200.74</v>
      </c>
      <c r="AI52" s="83">
        <v>-141.59</v>
      </c>
      <c r="AJ52" s="82">
        <v>59.15</v>
      </c>
      <c r="AK52" s="82">
        <v>0</v>
      </c>
      <c r="AL52" s="82">
        <v>0</v>
      </c>
      <c r="AM52" s="83">
        <v>-0.01</v>
      </c>
      <c r="AN52" s="82">
        <v>0</v>
      </c>
      <c r="AO52" s="82">
        <v>0</v>
      </c>
      <c r="AP52" s="82">
        <v>-141.6</v>
      </c>
      <c r="AQ52" s="82">
        <v>1237.2</v>
      </c>
      <c r="AR52" s="78">
        <f t="shared" si="5"/>
        <v>2950.25</v>
      </c>
      <c r="AS52" s="43">
        <f t="shared" si="6"/>
        <v>295.02500000000003</v>
      </c>
      <c r="AT52" s="43">
        <f t="shared" si="7"/>
        <v>0</v>
      </c>
      <c r="AU52" s="42" t="s">
        <v>303</v>
      </c>
      <c r="AV52" s="78">
        <f>+H52-'C&amp;A'!I53-SINDICATO!J53</f>
        <v>0</v>
      </c>
    </row>
    <row r="53" spans="1:48" s="42" customFormat="1" ht="16.5" hidden="1" x14ac:dyDescent="0.3">
      <c r="A53" s="41" t="s">
        <v>116</v>
      </c>
      <c r="B53" s="42" t="s">
        <v>117</v>
      </c>
      <c r="C53" s="43">
        <v>4500</v>
      </c>
      <c r="D53" s="43">
        <v>0</v>
      </c>
      <c r="E53" s="43">
        <v>600</v>
      </c>
      <c r="F53" s="43">
        <v>-45.13</v>
      </c>
      <c r="G53" s="43">
        <v>0</v>
      </c>
      <c r="H53" s="43">
        <f t="shared" si="3"/>
        <v>5054.87</v>
      </c>
      <c r="I53" s="43">
        <v>0</v>
      </c>
      <c r="J53" s="43">
        <f>+'C&amp;A'!E54*0.02</f>
        <v>21.911999999999999</v>
      </c>
      <c r="K53" s="43">
        <f t="shared" si="8"/>
        <v>5076.7820000000002</v>
      </c>
      <c r="L53" s="43">
        <f t="shared" si="9"/>
        <v>812.28512000000001</v>
      </c>
      <c r="M53" s="43">
        <f t="shared" si="10"/>
        <v>5889.0671199999997</v>
      </c>
      <c r="N53" s="48"/>
      <c r="O53" s="7" t="s">
        <v>216</v>
      </c>
      <c r="P53" s="7" t="s">
        <v>214</v>
      </c>
      <c r="Q53" s="8" t="s">
        <v>238</v>
      </c>
      <c r="R53" s="9">
        <v>4500</v>
      </c>
      <c r="S53" s="23"/>
      <c r="T53" s="23">
        <f>+H53-'C&amp;A'!I54-SINDICATO!J54</f>
        <v>505.48700000000008</v>
      </c>
      <c r="U53" s="42" t="str">
        <f t="shared" si="4"/>
        <v>SI</v>
      </c>
      <c r="V53" s="80" t="s">
        <v>116</v>
      </c>
      <c r="W53" s="81" t="s">
        <v>117</v>
      </c>
      <c r="X53" s="82">
        <v>1095.5999999999999</v>
      </c>
      <c r="Y53" s="82">
        <v>0</v>
      </c>
      <c r="Z53" s="82">
        <v>0</v>
      </c>
      <c r="AA53" s="82">
        <v>0</v>
      </c>
      <c r="AB53" s="82">
        <v>0</v>
      </c>
      <c r="AC53" s="82">
        <v>0</v>
      </c>
      <c r="AD53" s="82">
        <v>1095.5999999999999</v>
      </c>
      <c r="AE53" s="82">
        <v>0</v>
      </c>
      <c r="AF53" s="82">
        <v>0</v>
      </c>
      <c r="AG53" s="82">
        <v>0</v>
      </c>
      <c r="AH53" s="83">
        <v>-200.74</v>
      </c>
      <c r="AI53" s="83">
        <v>-141.59</v>
      </c>
      <c r="AJ53" s="82">
        <v>59.15</v>
      </c>
      <c r="AK53" s="82">
        <v>0</v>
      </c>
      <c r="AL53" s="82">
        <v>0</v>
      </c>
      <c r="AM53" s="83">
        <v>-0.01</v>
      </c>
      <c r="AN53" s="82">
        <v>0</v>
      </c>
      <c r="AO53" s="82">
        <v>0</v>
      </c>
      <c r="AP53" s="82">
        <v>-141.6</v>
      </c>
      <c r="AQ53" s="82">
        <v>1237.2</v>
      </c>
      <c r="AR53" s="78">
        <f t="shared" si="5"/>
        <v>5054.87</v>
      </c>
      <c r="AS53" s="43">
        <f t="shared" si="6"/>
        <v>0</v>
      </c>
      <c r="AT53" s="43">
        <f t="shared" si="7"/>
        <v>505.48700000000002</v>
      </c>
      <c r="AU53" s="42" t="s">
        <v>304</v>
      </c>
      <c r="AV53" s="78">
        <f>+H53-'C&amp;A'!I54-SINDICATO!J54</f>
        <v>505.48700000000008</v>
      </c>
    </row>
    <row r="54" spans="1:48" s="42" customFormat="1" ht="16.5" hidden="1" x14ac:dyDescent="0.3">
      <c r="A54" s="41" t="s">
        <v>118</v>
      </c>
      <c r="B54" s="42" t="s">
        <v>119</v>
      </c>
      <c r="C54" s="43">
        <v>4000</v>
      </c>
      <c r="D54" s="43">
        <v>0</v>
      </c>
      <c r="E54" s="43">
        <v>0</v>
      </c>
      <c r="F54" s="43">
        <v>0</v>
      </c>
      <c r="G54" s="43">
        <v>1303.1099999999999</v>
      </c>
      <c r="H54" s="43">
        <f t="shared" si="3"/>
        <v>4000</v>
      </c>
      <c r="I54" s="43">
        <v>269.68900000000002</v>
      </c>
      <c r="J54" s="43">
        <f>+'C&amp;A'!E55*0.02</f>
        <v>21.911999999999999</v>
      </c>
      <c r="K54" s="43">
        <f t="shared" si="8"/>
        <v>4291.6010000000006</v>
      </c>
      <c r="L54" s="43">
        <f t="shared" si="9"/>
        <v>686.65616000000011</v>
      </c>
      <c r="M54" s="43">
        <f t="shared" si="10"/>
        <v>4978.257160000001</v>
      </c>
      <c r="N54" s="48"/>
      <c r="O54" s="7" t="s">
        <v>217</v>
      </c>
      <c r="P54" s="7" t="s">
        <v>218</v>
      </c>
      <c r="Q54" s="8" t="s">
        <v>238</v>
      </c>
      <c r="R54" s="9">
        <v>400</v>
      </c>
      <c r="S54" s="23"/>
      <c r="T54" s="23">
        <f>+H54-'C&amp;A'!I55-SINDICATO!J55</f>
        <v>1303.1099999999999</v>
      </c>
      <c r="U54" s="42" t="str">
        <f t="shared" si="4"/>
        <v>SI</v>
      </c>
      <c r="V54" s="80" t="s">
        <v>118</v>
      </c>
      <c r="W54" s="81" t="s">
        <v>119</v>
      </c>
      <c r="X54" s="82">
        <v>1095.5999999999999</v>
      </c>
      <c r="Y54" s="82">
        <v>0</v>
      </c>
      <c r="Z54" s="82">
        <v>0</v>
      </c>
      <c r="AA54" s="82">
        <v>0</v>
      </c>
      <c r="AB54" s="82">
        <v>0</v>
      </c>
      <c r="AC54" s="82">
        <v>0</v>
      </c>
      <c r="AD54" s="82">
        <v>1095.5999999999999</v>
      </c>
      <c r="AE54" s="82">
        <v>0</v>
      </c>
      <c r="AF54" s="82">
        <v>0</v>
      </c>
      <c r="AG54" s="82">
        <v>0</v>
      </c>
      <c r="AH54" s="83">
        <v>-200.74</v>
      </c>
      <c r="AI54" s="83">
        <v>-141.59</v>
      </c>
      <c r="AJ54" s="82">
        <v>59.15</v>
      </c>
      <c r="AK54" s="82">
        <v>0</v>
      </c>
      <c r="AL54" s="82">
        <v>0</v>
      </c>
      <c r="AM54" s="83">
        <v>-0.01</v>
      </c>
      <c r="AN54" s="82">
        <v>0</v>
      </c>
      <c r="AO54" s="82">
        <v>0</v>
      </c>
      <c r="AP54" s="82">
        <v>-141.6</v>
      </c>
      <c r="AQ54" s="82">
        <v>1237.2</v>
      </c>
      <c r="AR54" s="78">
        <f t="shared" si="5"/>
        <v>2696.8900000000003</v>
      </c>
      <c r="AS54" s="43">
        <f t="shared" si="6"/>
        <v>269.68900000000002</v>
      </c>
      <c r="AT54" s="43">
        <f t="shared" si="7"/>
        <v>0</v>
      </c>
      <c r="AU54" s="42" t="s">
        <v>305</v>
      </c>
      <c r="AV54" s="78">
        <f>+H54-'C&amp;A'!I55-SINDICATO!J55</f>
        <v>1303.1099999999999</v>
      </c>
    </row>
    <row r="55" spans="1:48" s="42" customFormat="1" ht="16.5" hidden="1" x14ac:dyDescent="0.3">
      <c r="A55" s="41" t="s">
        <v>120</v>
      </c>
      <c r="B55" s="42" t="s">
        <v>121</v>
      </c>
      <c r="C55" s="43">
        <v>3250</v>
      </c>
      <c r="D55" s="43">
        <v>125.1</v>
      </c>
      <c r="E55" s="43">
        <v>4293</v>
      </c>
      <c r="F55" s="43">
        <v>-45.13</v>
      </c>
      <c r="G55" s="43">
        <v>1041.05</v>
      </c>
      <c r="H55" s="43">
        <f t="shared" si="3"/>
        <v>7622.97</v>
      </c>
      <c r="I55" s="43">
        <v>0</v>
      </c>
      <c r="J55" s="43">
        <f>+'C&amp;A'!E56*0.02</f>
        <v>21.911999999999999</v>
      </c>
      <c r="K55" s="43">
        <f t="shared" si="8"/>
        <v>7644.8820000000005</v>
      </c>
      <c r="L55" s="43">
        <f t="shared" si="9"/>
        <v>1223.1811200000002</v>
      </c>
      <c r="M55" s="43">
        <f t="shared" si="10"/>
        <v>8868.0631200000007</v>
      </c>
      <c r="N55" s="48"/>
      <c r="O55" s="7" t="s">
        <v>219</v>
      </c>
      <c r="P55" s="7" t="s">
        <v>220</v>
      </c>
      <c r="Q55" s="8" t="s">
        <v>239</v>
      </c>
      <c r="R55" s="9">
        <v>3250</v>
      </c>
      <c r="S55" s="23">
        <v>125.1</v>
      </c>
      <c r="T55" s="23">
        <f>+H55-'C&amp;A'!I56-SINDICATO!J56</f>
        <v>1699.2420000000002</v>
      </c>
      <c r="U55" s="42" t="str">
        <f t="shared" si="4"/>
        <v>SI</v>
      </c>
      <c r="V55" s="80" t="s">
        <v>120</v>
      </c>
      <c r="W55" s="81" t="s">
        <v>121</v>
      </c>
      <c r="X55" s="82">
        <v>1095.5999999999999</v>
      </c>
      <c r="Y55" s="82">
        <v>0</v>
      </c>
      <c r="Z55" s="82">
        <v>0</v>
      </c>
      <c r="AA55" s="82">
        <v>0</v>
      </c>
      <c r="AB55" s="82">
        <v>0</v>
      </c>
      <c r="AC55" s="82">
        <v>0</v>
      </c>
      <c r="AD55" s="82">
        <v>1095.5999999999999</v>
      </c>
      <c r="AE55" s="82">
        <v>0</v>
      </c>
      <c r="AF55" s="82">
        <v>0</v>
      </c>
      <c r="AG55" s="82">
        <v>0</v>
      </c>
      <c r="AH55" s="83">
        <v>-200.74</v>
      </c>
      <c r="AI55" s="83">
        <v>-141.59</v>
      </c>
      <c r="AJ55" s="82">
        <v>59.15</v>
      </c>
      <c r="AK55" s="82">
        <v>0</v>
      </c>
      <c r="AL55" s="82">
        <v>0</v>
      </c>
      <c r="AM55" s="83">
        <v>-0.01</v>
      </c>
      <c r="AN55" s="82">
        <v>0</v>
      </c>
      <c r="AO55" s="82">
        <v>0</v>
      </c>
      <c r="AP55" s="82">
        <v>-141.6</v>
      </c>
      <c r="AQ55" s="82">
        <v>1237.2</v>
      </c>
      <c r="AR55" s="78">
        <f t="shared" si="5"/>
        <v>6581.92</v>
      </c>
      <c r="AS55" s="43">
        <f t="shared" si="6"/>
        <v>0</v>
      </c>
      <c r="AT55" s="43">
        <f t="shared" si="7"/>
        <v>658.19200000000001</v>
      </c>
      <c r="AU55" s="42" t="s">
        <v>304</v>
      </c>
      <c r="AV55" s="78">
        <f>+H55-'C&amp;A'!I56-SINDICATO!J56</f>
        <v>1699.2420000000002</v>
      </c>
    </row>
    <row r="56" spans="1:48" s="42" customFormat="1" ht="16.5" x14ac:dyDescent="0.3">
      <c r="A56" s="41" t="s">
        <v>122</v>
      </c>
      <c r="B56" s="42" t="s">
        <v>123</v>
      </c>
      <c r="C56" s="43">
        <v>2500</v>
      </c>
      <c r="D56" s="43">
        <v>160.30000000000001</v>
      </c>
      <c r="E56" s="43">
        <v>960</v>
      </c>
      <c r="F56" s="43">
        <v>-1440</v>
      </c>
      <c r="G56" s="43">
        <v>0</v>
      </c>
      <c r="H56" s="43">
        <f t="shared" si="3"/>
        <v>2180.3000000000002</v>
      </c>
      <c r="I56" s="43">
        <v>0</v>
      </c>
      <c r="J56" s="43">
        <f>+'C&amp;A'!E57*0.02</f>
        <v>21.911999999999999</v>
      </c>
      <c r="K56" s="43">
        <f t="shared" si="8"/>
        <v>2202.212</v>
      </c>
      <c r="L56" s="43">
        <f t="shared" si="9"/>
        <v>352.35392000000002</v>
      </c>
      <c r="M56" s="43">
        <f t="shared" si="10"/>
        <v>2554.56592</v>
      </c>
      <c r="N56" s="48"/>
      <c r="O56" s="18" t="s">
        <v>221</v>
      </c>
      <c r="P56" s="18" t="s">
        <v>20</v>
      </c>
      <c r="Q56" s="19" t="s">
        <v>266</v>
      </c>
      <c r="R56" s="22">
        <v>2500</v>
      </c>
      <c r="S56" s="24">
        <v>160.30000000000001</v>
      </c>
      <c r="T56" s="23">
        <f>+H56-'C&amp;A'!I57-SINDICATO!J57</f>
        <v>506.02999999999975</v>
      </c>
      <c r="U56" s="42" t="str">
        <f t="shared" si="4"/>
        <v>SI</v>
      </c>
      <c r="V56" s="80" t="s">
        <v>122</v>
      </c>
      <c r="W56" s="81" t="s">
        <v>123</v>
      </c>
      <c r="X56" s="82">
        <v>1095.5999999999999</v>
      </c>
      <c r="Y56" s="82">
        <v>0</v>
      </c>
      <c r="Z56" s="82">
        <v>0</v>
      </c>
      <c r="AA56" s="82">
        <v>0</v>
      </c>
      <c r="AB56" s="82">
        <v>0</v>
      </c>
      <c r="AC56" s="82">
        <v>0</v>
      </c>
      <c r="AD56" s="82">
        <v>1095.5999999999999</v>
      </c>
      <c r="AE56" s="82">
        <v>0</v>
      </c>
      <c r="AF56" s="82">
        <v>0</v>
      </c>
      <c r="AG56" s="82">
        <v>0</v>
      </c>
      <c r="AH56" s="83">
        <v>-200.74</v>
      </c>
      <c r="AI56" s="83">
        <v>-141.59</v>
      </c>
      <c r="AJ56" s="82">
        <v>59.15</v>
      </c>
      <c r="AK56" s="82">
        <v>0</v>
      </c>
      <c r="AL56" s="82">
        <v>0</v>
      </c>
      <c r="AM56" s="83">
        <v>-0.01</v>
      </c>
      <c r="AN56" s="82">
        <v>0</v>
      </c>
      <c r="AO56" s="82">
        <v>0</v>
      </c>
      <c r="AP56" s="82">
        <v>-141.6</v>
      </c>
      <c r="AQ56" s="82">
        <v>1237.2</v>
      </c>
      <c r="AR56" s="78">
        <f t="shared" si="5"/>
        <v>2180.3000000000002</v>
      </c>
      <c r="AS56" s="43">
        <f t="shared" si="6"/>
        <v>218.03000000000003</v>
      </c>
      <c r="AT56" s="43">
        <f t="shared" si="7"/>
        <v>0</v>
      </c>
      <c r="AU56" s="42" t="s">
        <v>303</v>
      </c>
      <c r="AV56" s="78">
        <f>+H56-'C&amp;A'!I57-SINDICATO!J57</f>
        <v>506.02999999999975</v>
      </c>
    </row>
    <row r="57" spans="1:48" s="42" customFormat="1" ht="16.5" hidden="1" x14ac:dyDescent="0.3">
      <c r="A57" s="41" t="s">
        <v>124</v>
      </c>
      <c r="B57" s="42" t="s">
        <v>125</v>
      </c>
      <c r="C57" s="43">
        <v>3500</v>
      </c>
      <c r="D57" s="43">
        <v>125.1</v>
      </c>
      <c r="E57" s="43">
        <v>14500</v>
      </c>
      <c r="F57" s="43">
        <v>0</v>
      </c>
      <c r="G57" s="43">
        <v>462.61</v>
      </c>
      <c r="H57" s="43">
        <f t="shared" si="3"/>
        <v>18125.099999999999</v>
      </c>
      <c r="I57" s="43">
        <v>0</v>
      </c>
      <c r="J57" s="43">
        <f>+'C&amp;A'!E58*0.02</f>
        <v>21.911999999999999</v>
      </c>
      <c r="K57" s="43">
        <f t="shared" si="8"/>
        <v>18147.011999999999</v>
      </c>
      <c r="L57" s="43">
        <f t="shared" si="9"/>
        <v>2903.5219199999997</v>
      </c>
      <c r="M57" s="43">
        <f t="shared" si="10"/>
        <v>21050.533919999998</v>
      </c>
      <c r="N57" s="48"/>
      <c r="O57" s="13" t="s">
        <v>222</v>
      </c>
      <c r="P57" s="13" t="s">
        <v>223</v>
      </c>
      <c r="Q57" s="14" t="s">
        <v>239</v>
      </c>
      <c r="R57" s="11">
        <v>3500</v>
      </c>
      <c r="S57" s="24">
        <v>125.1</v>
      </c>
      <c r="T57" s="23">
        <f>+H57-'C&amp;A'!I58-SINDICATO!J58</f>
        <v>2228.8590000000004</v>
      </c>
      <c r="U57" s="42" t="str">
        <f t="shared" si="4"/>
        <v>SI</v>
      </c>
      <c r="V57" s="80" t="s">
        <v>124</v>
      </c>
      <c r="W57" s="81" t="s">
        <v>125</v>
      </c>
      <c r="X57" s="82">
        <v>1095.5999999999999</v>
      </c>
      <c r="Y57" s="82">
        <v>0</v>
      </c>
      <c r="Z57" s="82">
        <v>0</v>
      </c>
      <c r="AA57" s="82">
        <v>0</v>
      </c>
      <c r="AB57" s="82">
        <v>0</v>
      </c>
      <c r="AC57" s="82">
        <v>0</v>
      </c>
      <c r="AD57" s="82">
        <v>1095.5999999999999</v>
      </c>
      <c r="AE57" s="82">
        <v>0</v>
      </c>
      <c r="AF57" s="82">
        <v>0</v>
      </c>
      <c r="AG57" s="82">
        <v>0</v>
      </c>
      <c r="AH57" s="83">
        <v>-200.74</v>
      </c>
      <c r="AI57" s="83">
        <v>-141.59</v>
      </c>
      <c r="AJ57" s="82">
        <v>59.15</v>
      </c>
      <c r="AK57" s="82">
        <v>0</v>
      </c>
      <c r="AL57" s="82">
        <v>0</v>
      </c>
      <c r="AM57" s="83">
        <v>-0.01</v>
      </c>
      <c r="AN57" s="82">
        <v>0</v>
      </c>
      <c r="AO57" s="82">
        <v>0</v>
      </c>
      <c r="AP57" s="82">
        <v>-141.6</v>
      </c>
      <c r="AQ57" s="82">
        <v>1237.2</v>
      </c>
      <c r="AR57" s="78">
        <f t="shared" si="5"/>
        <v>17662.489999999998</v>
      </c>
      <c r="AS57" s="43">
        <f t="shared" si="6"/>
        <v>0</v>
      </c>
      <c r="AT57" s="43">
        <f t="shared" si="7"/>
        <v>1766.2489999999998</v>
      </c>
      <c r="AU57" s="42" t="s">
        <v>305</v>
      </c>
      <c r="AV57" s="78">
        <f>+H57-'C&amp;A'!I58-SINDICATO!J58</f>
        <v>2228.8590000000004</v>
      </c>
    </row>
    <row r="58" spans="1:48" s="42" customFormat="1" ht="16.5" x14ac:dyDescent="0.3">
      <c r="A58" s="41" t="s">
        <v>126</v>
      </c>
      <c r="B58" s="42" t="s">
        <v>127</v>
      </c>
      <c r="C58" s="43">
        <v>2800</v>
      </c>
      <c r="D58" s="43">
        <v>145.38</v>
      </c>
      <c r="E58" s="43">
        <v>0</v>
      </c>
      <c r="F58" s="43">
        <v>0</v>
      </c>
      <c r="G58" s="43">
        <v>0</v>
      </c>
      <c r="H58" s="43">
        <f t="shared" si="3"/>
        <v>2945.38</v>
      </c>
      <c r="I58" s="43">
        <v>294.53800000000001</v>
      </c>
      <c r="J58" s="43">
        <f>+'C&amp;A'!E59*0.02</f>
        <v>21.911999999999999</v>
      </c>
      <c r="K58" s="43">
        <f t="shared" si="8"/>
        <v>3261.83</v>
      </c>
      <c r="L58" s="43">
        <f t="shared" si="9"/>
        <v>521.89279999999997</v>
      </c>
      <c r="M58" s="43">
        <f t="shared" si="10"/>
        <v>3783.7228</v>
      </c>
      <c r="N58" s="48"/>
      <c r="O58" s="13" t="s">
        <v>224</v>
      </c>
      <c r="P58" s="13" t="s">
        <v>225</v>
      </c>
      <c r="Q58" s="14" t="s">
        <v>268</v>
      </c>
      <c r="R58" s="11">
        <v>2800</v>
      </c>
      <c r="S58" s="24">
        <v>145.38</v>
      </c>
      <c r="T58" s="23">
        <f>+H58-'C&amp;A'!I59-SINDICATO!J59</f>
        <v>0</v>
      </c>
      <c r="U58" s="42" t="str">
        <f t="shared" si="4"/>
        <v>SI</v>
      </c>
      <c r="V58" s="80" t="s">
        <v>126</v>
      </c>
      <c r="W58" s="81" t="s">
        <v>127</v>
      </c>
      <c r="X58" s="82">
        <v>1095.5999999999999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>
        <v>1095.5999999999999</v>
      </c>
      <c r="AE58" s="82">
        <v>0</v>
      </c>
      <c r="AF58" s="82">
        <v>0</v>
      </c>
      <c r="AG58" s="82">
        <v>0</v>
      </c>
      <c r="AH58" s="83">
        <v>-200.74</v>
      </c>
      <c r="AI58" s="83">
        <v>-141.59</v>
      </c>
      <c r="AJ58" s="82">
        <v>59.15</v>
      </c>
      <c r="AK58" s="82">
        <v>0</v>
      </c>
      <c r="AL58" s="82">
        <v>0</v>
      </c>
      <c r="AM58" s="83">
        <v>-0.01</v>
      </c>
      <c r="AN58" s="82">
        <v>0</v>
      </c>
      <c r="AO58" s="82">
        <v>0</v>
      </c>
      <c r="AP58" s="82">
        <v>-141.6</v>
      </c>
      <c r="AQ58" s="82">
        <v>1237.2</v>
      </c>
      <c r="AR58" s="78">
        <f t="shared" si="5"/>
        <v>2945.38</v>
      </c>
      <c r="AS58" s="43">
        <f t="shared" si="6"/>
        <v>294.53800000000001</v>
      </c>
      <c r="AT58" s="43">
        <f t="shared" si="7"/>
        <v>0</v>
      </c>
      <c r="AU58" s="42" t="s">
        <v>303</v>
      </c>
      <c r="AV58" s="78">
        <f>+H58-'C&amp;A'!I59-SINDICATO!J59</f>
        <v>0</v>
      </c>
    </row>
    <row r="59" spans="1:48" s="42" customFormat="1" ht="16.5" hidden="1" x14ac:dyDescent="0.3">
      <c r="A59" s="41" t="s">
        <v>128</v>
      </c>
      <c r="B59" s="42" t="s">
        <v>129</v>
      </c>
      <c r="C59" s="43">
        <v>6500</v>
      </c>
      <c r="D59" s="43">
        <v>0</v>
      </c>
      <c r="E59" s="43">
        <v>1000</v>
      </c>
      <c r="F59" s="43">
        <v>-45.13</v>
      </c>
      <c r="G59" s="43">
        <v>0</v>
      </c>
      <c r="H59" s="43">
        <f t="shared" si="3"/>
        <v>7454.87</v>
      </c>
      <c r="I59" s="43">
        <v>0</v>
      </c>
      <c r="J59" s="43">
        <f>+'C&amp;A'!E60*0.02</f>
        <v>21.911999999999999</v>
      </c>
      <c r="K59" s="43">
        <f t="shared" si="8"/>
        <v>7476.7820000000002</v>
      </c>
      <c r="L59" s="43">
        <f t="shared" si="9"/>
        <v>1196.28512</v>
      </c>
      <c r="M59" s="43">
        <f t="shared" si="10"/>
        <v>8673.0671199999997</v>
      </c>
      <c r="N59" s="48" t="s">
        <v>278</v>
      </c>
      <c r="O59" s="13" t="s">
        <v>226</v>
      </c>
      <c r="P59" s="13" t="s">
        <v>227</v>
      </c>
      <c r="Q59" s="14" t="s">
        <v>267</v>
      </c>
      <c r="R59" s="11">
        <v>6500</v>
      </c>
      <c r="S59" s="26"/>
      <c r="T59" s="23">
        <f>+H59-'C&amp;A'!I60-SINDICATO!J60</f>
        <v>745.48700000000008</v>
      </c>
      <c r="U59" s="42" t="str">
        <f t="shared" si="4"/>
        <v>SI</v>
      </c>
      <c r="V59" s="80" t="s">
        <v>128</v>
      </c>
      <c r="W59" s="81" t="s">
        <v>129</v>
      </c>
      <c r="X59" s="82">
        <v>1095.5999999999999</v>
      </c>
      <c r="Y59" s="82">
        <v>0</v>
      </c>
      <c r="Z59" s="82">
        <v>0</v>
      </c>
      <c r="AA59" s="82">
        <v>0</v>
      </c>
      <c r="AB59" s="82">
        <v>0</v>
      </c>
      <c r="AC59" s="82">
        <v>0</v>
      </c>
      <c r="AD59" s="82">
        <v>1095.5999999999999</v>
      </c>
      <c r="AE59" s="82">
        <v>0</v>
      </c>
      <c r="AF59" s="82">
        <v>0</v>
      </c>
      <c r="AG59" s="82">
        <v>0</v>
      </c>
      <c r="AH59" s="83">
        <v>-200.74</v>
      </c>
      <c r="AI59" s="83">
        <v>-141.59</v>
      </c>
      <c r="AJ59" s="82">
        <v>59.15</v>
      </c>
      <c r="AK59" s="82">
        <v>0</v>
      </c>
      <c r="AL59" s="82">
        <v>0</v>
      </c>
      <c r="AM59" s="83">
        <v>-0.01</v>
      </c>
      <c r="AN59" s="82">
        <v>0</v>
      </c>
      <c r="AO59" s="82">
        <v>0</v>
      </c>
      <c r="AP59" s="82">
        <v>-141.6</v>
      </c>
      <c r="AQ59" s="82">
        <v>1237.2</v>
      </c>
      <c r="AR59" s="78">
        <f t="shared" si="5"/>
        <v>7454.87</v>
      </c>
      <c r="AS59" s="43">
        <f t="shared" si="6"/>
        <v>0</v>
      </c>
      <c r="AT59" s="43">
        <f t="shared" si="7"/>
        <v>745.48700000000008</v>
      </c>
      <c r="AU59" s="42" t="s">
        <v>306</v>
      </c>
      <c r="AV59" s="78">
        <f>+H59-'C&amp;A'!I60-SINDICATO!J60</f>
        <v>745.48700000000008</v>
      </c>
    </row>
    <row r="60" spans="1:48" s="42" customFormat="1" ht="16.5" hidden="1" x14ac:dyDescent="0.3">
      <c r="A60" s="41" t="s">
        <v>130</v>
      </c>
      <c r="B60" s="42" t="s">
        <v>131</v>
      </c>
      <c r="C60" s="43">
        <v>3000</v>
      </c>
      <c r="D60" s="43">
        <v>145.38</v>
      </c>
      <c r="E60" s="43">
        <v>0</v>
      </c>
      <c r="F60" s="43">
        <v>0</v>
      </c>
      <c r="G60" s="43">
        <v>0</v>
      </c>
      <c r="H60" s="43">
        <f t="shared" si="3"/>
        <v>3145.38</v>
      </c>
      <c r="I60" s="43">
        <v>314.53800000000001</v>
      </c>
      <c r="J60" s="43">
        <f>+'C&amp;A'!E61*0.02</f>
        <v>21.911999999999999</v>
      </c>
      <c r="K60" s="43">
        <f t="shared" si="8"/>
        <v>3481.83</v>
      </c>
      <c r="L60" s="43">
        <f t="shared" si="9"/>
        <v>557.09280000000001</v>
      </c>
      <c r="M60" s="43">
        <f t="shared" si="10"/>
        <v>4038.9227999999998</v>
      </c>
      <c r="N60" s="48"/>
      <c r="O60" s="13" t="s">
        <v>228</v>
      </c>
      <c r="P60" s="13" t="s">
        <v>229</v>
      </c>
      <c r="Q60" s="14" t="s">
        <v>239</v>
      </c>
      <c r="R60" s="11">
        <v>3000</v>
      </c>
      <c r="S60" s="23">
        <v>145.38</v>
      </c>
      <c r="T60" s="23">
        <f>+H60-'C&amp;A'!I61-SINDICATO!J61</f>
        <v>0</v>
      </c>
      <c r="U60" s="42" t="str">
        <f t="shared" si="4"/>
        <v>SI</v>
      </c>
      <c r="V60" s="80" t="s">
        <v>130</v>
      </c>
      <c r="W60" s="81" t="s">
        <v>131</v>
      </c>
      <c r="X60" s="82">
        <v>1095.5999999999999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>
        <v>1095.5999999999999</v>
      </c>
      <c r="AE60" s="82">
        <v>0</v>
      </c>
      <c r="AF60" s="82">
        <v>0</v>
      </c>
      <c r="AG60" s="82">
        <v>0</v>
      </c>
      <c r="AH60" s="83">
        <v>-200.74</v>
      </c>
      <c r="AI60" s="83">
        <v>-141.59</v>
      </c>
      <c r="AJ60" s="82">
        <v>59.15</v>
      </c>
      <c r="AK60" s="82">
        <v>0</v>
      </c>
      <c r="AL60" s="82">
        <v>0</v>
      </c>
      <c r="AM60" s="83">
        <v>-0.01</v>
      </c>
      <c r="AN60" s="82">
        <v>0</v>
      </c>
      <c r="AO60" s="82">
        <v>0</v>
      </c>
      <c r="AP60" s="82">
        <v>-141.6</v>
      </c>
      <c r="AQ60" s="82">
        <v>1237.2</v>
      </c>
      <c r="AR60" s="78">
        <f t="shared" si="5"/>
        <v>3145.38</v>
      </c>
      <c r="AS60" s="43">
        <f t="shared" si="6"/>
        <v>314.53800000000001</v>
      </c>
      <c r="AT60" s="43">
        <f t="shared" si="7"/>
        <v>0</v>
      </c>
      <c r="AU60" s="42" t="s">
        <v>304</v>
      </c>
      <c r="AV60" s="78">
        <f>+H60-'C&amp;A'!I61-SINDICATO!J61</f>
        <v>0</v>
      </c>
    </row>
    <row r="61" spans="1:48" s="42" customFormat="1" ht="16.5" hidden="1" x14ac:dyDescent="0.3">
      <c r="A61" s="41" t="s">
        <v>132</v>
      </c>
      <c r="B61" s="42" t="s">
        <v>133</v>
      </c>
      <c r="C61" s="43">
        <v>4000</v>
      </c>
      <c r="D61" s="43">
        <v>0</v>
      </c>
      <c r="E61" s="43">
        <v>0</v>
      </c>
      <c r="F61" s="43">
        <v>-45.13</v>
      </c>
      <c r="G61" s="43">
        <v>1309.77</v>
      </c>
      <c r="H61" s="43">
        <f t="shared" si="3"/>
        <v>3954.87</v>
      </c>
      <c r="I61" s="43">
        <v>264.51</v>
      </c>
      <c r="J61" s="43">
        <f>+'C&amp;A'!E62*0.02</f>
        <v>21.911999999999999</v>
      </c>
      <c r="K61" s="43">
        <f t="shared" si="8"/>
        <v>4241.2920000000004</v>
      </c>
      <c r="L61" s="43">
        <f t="shared" si="9"/>
        <v>678.60672000000011</v>
      </c>
      <c r="M61" s="43">
        <f t="shared" si="10"/>
        <v>4919.8987200000001</v>
      </c>
      <c r="N61" s="48"/>
      <c r="O61" s="13" t="s">
        <v>230</v>
      </c>
      <c r="P61" s="13" t="s">
        <v>231</v>
      </c>
      <c r="Q61" s="14" t="s">
        <v>246</v>
      </c>
      <c r="R61" s="15">
        <v>4000</v>
      </c>
      <c r="S61" s="24"/>
      <c r="T61" s="23">
        <f>+H61-'C&amp;A'!I62-SINDICATO!J62</f>
        <v>1309.77</v>
      </c>
      <c r="U61" s="42" t="str">
        <f t="shared" si="4"/>
        <v>SI</v>
      </c>
      <c r="V61" s="80" t="s">
        <v>132</v>
      </c>
      <c r="W61" s="81" t="s">
        <v>133</v>
      </c>
      <c r="X61" s="82">
        <v>1095.5999999999999</v>
      </c>
      <c r="Y61" s="82">
        <v>0</v>
      </c>
      <c r="Z61" s="82">
        <v>0</v>
      </c>
      <c r="AA61" s="82">
        <v>0</v>
      </c>
      <c r="AB61" s="82">
        <v>0</v>
      </c>
      <c r="AC61" s="82">
        <v>0</v>
      </c>
      <c r="AD61" s="82">
        <v>1095.5999999999999</v>
      </c>
      <c r="AE61" s="82">
        <v>0</v>
      </c>
      <c r="AF61" s="82">
        <v>0</v>
      </c>
      <c r="AG61" s="82">
        <v>0</v>
      </c>
      <c r="AH61" s="83">
        <v>-200.74</v>
      </c>
      <c r="AI61" s="83">
        <v>-141.59</v>
      </c>
      <c r="AJ61" s="82">
        <v>59.15</v>
      </c>
      <c r="AK61" s="82">
        <v>0</v>
      </c>
      <c r="AL61" s="82">
        <v>0</v>
      </c>
      <c r="AM61" s="82">
        <v>0.19</v>
      </c>
      <c r="AN61" s="82">
        <v>0</v>
      </c>
      <c r="AO61" s="82">
        <v>0</v>
      </c>
      <c r="AP61" s="82">
        <v>-141.4</v>
      </c>
      <c r="AQ61" s="82">
        <v>1237</v>
      </c>
      <c r="AR61" s="78">
        <f t="shared" si="5"/>
        <v>2645.1</v>
      </c>
      <c r="AS61" s="43">
        <f t="shared" si="6"/>
        <v>264.51</v>
      </c>
      <c r="AT61" s="43">
        <f t="shared" si="7"/>
        <v>0</v>
      </c>
      <c r="AU61" s="42" t="s">
        <v>306</v>
      </c>
      <c r="AV61" s="78">
        <f>+H61-'C&amp;A'!I62-SINDICATO!J62</f>
        <v>1309.77</v>
      </c>
    </row>
    <row r="62" spans="1:48" s="42" customFormat="1" ht="16.5" hidden="1" x14ac:dyDescent="0.3">
      <c r="A62" s="80" t="s">
        <v>286</v>
      </c>
      <c r="B62" s="42" t="s">
        <v>16</v>
      </c>
      <c r="C62" s="43">
        <v>5000</v>
      </c>
      <c r="D62" s="43">
        <v>0</v>
      </c>
      <c r="E62" s="43">
        <v>0</v>
      </c>
      <c r="F62" s="43">
        <v>0</v>
      </c>
      <c r="G62" s="43">
        <v>0</v>
      </c>
      <c r="H62" s="43">
        <f t="shared" si="3"/>
        <v>5000</v>
      </c>
      <c r="I62" s="43">
        <v>500</v>
      </c>
      <c r="J62" s="43">
        <f>+'C&amp;A'!E63*0.02</f>
        <v>21.911999999999999</v>
      </c>
      <c r="K62" s="43">
        <f t="shared" si="8"/>
        <v>5521.9120000000003</v>
      </c>
      <c r="L62" s="43">
        <f t="shared" si="9"/>
        <v>883.50592000000006</v>
      </c>
      <c r="M62" s="43">
        <f t="shared" si="10"/>
        <v>6405.4179199999999</v>
      </c>
      <c r="N62" s="48"/>
      <c r="O62" s="13" t="s">
        <v>232</v>
      </c>
      <c r="P62" s="13" t="s">
        <v>233</v>
      </c>
      <c r="Q62" s="14" t="s">
        <v>272</v>
      </c>
      <c r="R62" s="11">
        <v>3125</v>
      </c>
      <c r="S62" s="23"/>
      <c r="T62" s="23">
        <f>+H62-'C&amp;A'!I63-SINDICATO!J63</f>
        <v>500</v>
      </c>
      <c r="U62" s="42" t="str">
        <f t="shared" si="4"/>
        <v>SI</v>
      </c>
      <c r="V62" s="80" t="s">
        <v>286</v>
      </c>
      <c r="W62" s="81" t="s">
        <v>16</v>
      </c>
      <c r="X62" s="82">
        <v>1095.5999999999999</v>
      </c>
      <c r="Y62" s="82">
        <v>0</v>
      </c>
      <c r="Z62" s="82">
        <v>0</v>
      </c>
      <c r="AA62" s="82">
        <v>0</v>
      </c>
      <c r="AB62" s="82">
        <v>0</v>
      </c>
      <c r="AC62" s="82">
        <v>0</v>
      </c>
      <c r="AD62" s="82">
        <v>1095.5999999999999</v>
      </c>
      <c r="AE62" s="82">
        <v>0</v>
      </c>
      <c r="AF62" s="82">
        <v>0</v>
      </c>
      <c r="AG62" s="82">
        <v>0</v>
      </c>
      <c r="AH62" s="83">
        <v>-200.74</v>
      </c>
      <c r="AI62" s="83">
        <v>-141.59</v>
      </c>
      <c r="AJ62" s="82">
        <v>59.15</v>
      </c>
      <c r="AK62" s="82">
        <v>0</v>
      </c>
      <c r="AL62" s="82">
        <v>0</v>
      </c>
      <c r="AM62" s="83">
        <v>-0.01</v>
      </c>
      <c r="AN62" s="82">
        <v>0</v>
      </c>
      <c r="AO62" s="82">
        <v>0</v>
      </c>
      <c r="AP62" s="82">
        <v>-141.6</v>
      </c>
      <c r="AQ62" s="82">
        <v>1237.2</v>
      </c>
      <c r="AR62" s="78">
        <f t="shared" si="5"/>
        <v>5000</v>
      </c>
      <c r="AS62" s="43">
        <f t="shared" si="6"/>
        <v>500</v>
      </c>
      <c r="AT62" s="43">
        <f t="shared" si="7"/>
        <v>500</v>
      </c>
      <c r="AU62" s="42" t="s">
        <v>306</v>
      </c>
      <c r="AV62" s="78">
        <f>+H62-'C&amp;A'!I63-SINDICATO!J63</f>
        <v>500</v>
      </c>
    </row>
    <row r="63" spans="1:48" s="44" customFormat="1" ht="16.5" hidden="1" x14ac:dyDescent="0.3">
      <c r="A63" s="41" t="s">
        <v>134</v>
      </c>
      <c r="B63" s="42" t="s">
        <v>135</v>
      </c>
      <c r="C63" s="43">
        <v>3125</v>
      </c>
      <c r="D63" s="43">
        <v>0</v>
      </c>
      <c r="E63" s="43">
        <v>4011.1</v>
      </c>
      <c r="F63" s="43">
        <v>0</v>
      </c>
      <c r="G63" s="43">
        <v>288.38</v>
      </c>
      <c r="H63" s="43">
        <f t="shared" si="3"/>
        <v>7136.1</v>
      </c>
      <c r="I63" s="43">
        <v>0</v>
      </c>
      <c r="J63" s="43">
        <f>+'C&amp;A'!E64*0.02</f>
        <v>21.911999999999999</v>
      </c>
      <c r="K63" s="43">
        <f t="shared" si="8"/>
        <v>7158.0120000000006</v>
      </c>
      <c r="L63" s="43">
        <f t="shared" si="9"/>
        <v>1145.2819200000001</v>
      </c>
      <c r="M63" s="43">
        <f t="shared" si="10"/>
        <v>8303.2939200000001</v>
      </c>
      <c r="N63" s="48"/>
      <c r="O63" s="13" t="s">
        <v>248</v>
      </c>
      <c r="P63" s="13" t="s">
        <v>234</v>
      </c>
      <c r="Q63" s="14" t="s">
        <v>236</v>
      </c>
      <c r="R63" s="11">
        <v>5000</v>
      </c>
      <c r="S63" s="23"/>
      <c r="T63" s="23">
        <f>+H63-'C&amp;A'!I64-SINDICATO!J64</f>
        <v>973.15200000000004</v>
      </c>
      <c r="U63" s="42" t="str">
        <f t="shared" si="4"/>
        <v>SI</v>
      </c>
      <c r="V63" s="80" t="s">
        <v>134</v>
      </c>
      <c r="W63" s="81" t="s">
        <v>135</v>
      </c>
      <c r="X63" s="82">
        <v>1095.5999999999999</v>
      </c>
      <c r="Y63" s="82">
        <v>0</v>
      </c>
      <c r="Z63" s="82">
        <v>0</v>
      </c>
      <c r="AA63" s="82">
        <v>0</v>
      </c>
      <c r="AB63" s="82">
        <v>0</v>
      </c>
      <c r="AC63" s="82">
        <v>0</v>
      </c>
      <c r="AD63" s="82">
        <v>1095.5999999999999</v>
      </c>
      <c r="AE63" s="82">
        <v>0</v>
      </c>
      <c r="AF63" s="82">
        <v>0</v>
      </c>
      <c r="AG63" s="82">
        <v>0</v>
      </c>
      <c r="AH63" s="83">
        <v>-200.74</v>
      </c>
      <c r="AI63" s="83">
        <v>-141.59</v>
      </c>
      <c r="AJ63" s="82">
        <v>59.15</v>
      </c>
      <c r="AK63" s="82">
        <v>0</v>
      </c>
      <c r="AL63" s="82">
        <v>0</v>
      </c>
      <c r="AM63" s="83">
        <v>-0.01</v>
      </c>
      <c r="AN63" s="82">
        <v>0</v>
      </c>
      <c r="AO63" s="82">
        <v>0</v>
      </c>
      <c r="AP63" s="82">
        <v>-141.6</v>
      </c>
      <c r="AQ63" s="82">
        <v>1237.2</v>
      </c>
      <c r="AR63" s="78">
        <f t="shared" si="5"/>
        <v>6847.72</v>
      </c>
      <c r="AS63" s="43">
        <f t="shared" si="6"/>
        <v>0</v>
      </c>
      <c r="AT63" s="43">
        <f t="shared" si="7"/>
        <v>684.77200000000005</v>
      </c>
      <c r="AU63" s="91" t="s">
        <v>304</v>
      </c>
      <c r="AV63" s="78">
        <f>+H63-'C&amp;A'!I64-SINDICATO!J64</f>
        <v>973.15200000000004</v>
      </c>
    </row>
    <row r="64" spans="1:48" s="45" customFormat="1" ht="16.5" hidden="1" x14ac:dyDescent="0.3">
      <c r="A64" s="41" t="s">
        <v>136</v>
      </c>
      <c r="B64" s="42" t="s">
        <v>137</v>
      </c>
      <c r="C64" s="43">
        <v>20000</v>
      </c>
      <c r="D64" s="43">
        <v>0</v>
      </c>
      <c r="E64" s="43">
        <f>124500+4000</f>
        <v>128500</v>
      </c>
      <c r="F64" s="43">
        <v>-1355.09</v>
      </c>
      <c r="G64" s="43">
        <v>92.96</v>
      </c>
      <c r="H64" s="43">
        <f t="shared" si="3"/>
        <v>147144.91</v>
      </c>
      <c r="I64" s="43">
        <f>IF(H64&lt;=5000,H64*0.1,0)</f>
        <v>0</v>
      </c>
      <c r="J64" s="43">
        <f>+'C&amp;A'!E65*0.02</f>
        <v>21.911999999999999</v>
      </c>
      <c r="K64" s="43">
        <f t="shared" si="8"/>
        <v>147166.82200000001</v>
      </c>
      <c r="L64" s="43">
        <f t="shared" si="9"/>
        <v>23546.691520000004</v>
      </c>
      <c r="M64" s="43">
        <f t="shared" si="10"/>
        <v>170713.51352000001</v>
      </c>
      <c r="N64" s="48" t="s">
        <v>277</v>
      </c>
      <c r="O64" s="13" t="s">
        <v>235</v>
      </c>
      <c r="P64" s="13" t="s">
        <v>32</v>
      </c>
      <c r="Q64" s="14" t="s">
        <v>247</v>
      </c>
      <c r="R64" s="15">
        <v>20000</v>
      </c>
      <c r="S64" s="23"/>
      <c r="T64" s="23">
        <f>+H64-'C&amp;A'!I65-SINDICATO!J65</f>
        <v>14398.154999999999</v>
      </c>
      <c r="U64" s="42" t="str">
        <f t="shared" si="4"/>
        <v>SI</v>
      </c>
      <c r="V64" s="80" t="s">
        <v>136</v>
      </c>
      <c r="W64" s="81" t="s">
        <v>137</v>
      </c>
      <c r="X64" s="82">
        <v>1095.5999999999999</v>
      </c>
      <c r="Y64" s="82">
        <v>0</v>
      </c>
      <c r="Z64" s="82">
        <v>0</v>
      </c>
      <c r="AA64" s="82">
        <v>0</v>
      </c>
      <c r="AB64" s="82">
        <v>0</v>
      </c>
      <c r="AC64" s="82">
        <v>0</v>
      </c>
      <c r="AD64" s="82">
        <v>1095.5999999999999</v>
      </c>
      <c r="AE64" s="82">
        <v>0</v>
      </c>
      <c r="AF64" s="82">
        <v>0</v>
      </c>
      <c r="AG64" s="82">
        <v>0</v>
      </c>
      <c r="AH64" s="83">
        <v>-200.74</v>
      </c>
      <c r="AI64" s="83">
        <v>-141.59</v>
      </c>
      <c r="AJ64" s="82">
        <v>59.15</v>
      </c>
      <c r="AK64" s="82">
        <v>0</v>
      </c>
      <c r="AL64" s="82">
        <v>0</v>
      </c>
      <c r="AM64" s="83">
        <v>-0.01</v>
      </c>
      <c r="AN64" s="82">
        <v>0</v>
      </c>
      <c r="AO64" s="82">
        <v>0</v>
      </c>
      <c r="AP64" s="82">
        <v>-141.6</v>
      </c>
      <c r="AQ64" s="82">
        <v>1237.2</v>
      </c>
      <c r="AR64" s="78">
        <f t="shared" ref="AR64" si="11">+H64-G64</f>
        <v>147051.95000000001</v>
      </c>
      <c r="AS64" s="43">
        <f t="shared" si="6"/>
        <v>0</v>
      </c>
      <c r="AT64" s="43">
        <f t="shared" ref="AT64" si="12">IF(AR64&gt;=5000,AR64*0.1,0)</f>
        <v>14705.195000000002</v>
      </c>
      <c r="AU64" s="91" t="s">
        <v>304</v>
      </c>
      <c r="AV64" s="78">
        <f>+H64-'C&amp;A'!I65-SINDICATO!J65</f>
        <v>14398.154999999999</v>
      </c>
    </row>
    <row r="65" spans="1:48" s="42" customFormat="1" x14ac:dyDescent="0.2">
      <c r="A65" s="41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8"/>
      <c r="V65" s="84"/>
      <c r="W65" s="81"/>
      <c r="X65" s="85"/>
      <c r="Y65" s="85"/>
      <c r="Z65" s="85"/>
      <c r="AA65" s="86"/>
      <c r="AB65" s="86"/>
      <c r="AC65" s="85"/>
      <c r="AD65" s="85"/>
    </row>
    <row r="66" spans="1:48" s="42" customFormat="1" ht="15.75" thickBot="1" x14ac:dyDescent="0.3">
      <c r="A66" s="46" t="s">
        <v>18</v>
      </c>
      <c r="B66" s="45" t="s">
        <v>19</v>
      </c>
      <c r="C66" s="47">
        <f>SUM(C9:C64)</f>
        <v>203800</v>
      </c>
      <c r="D66" s="47">
        <f t="shared" ref="D66:L66" si="13">SUM(D9:D64)</f>
        <v>5294.2600000000029</v>
      </c>
      <c r="E66" s="47">
        <f t="shared" si="13"/>
        <v>325845.44999999995</v>
      </c>
      <c r="F66" s="47">
        <f t="shared" si="13"/>
        <v>-6833.6200000000017</v>
      </c>
      <c r="G66" s="47">
        <f t="shared" si="13"/>
        <v>13461.699999999999</v>
      </c>
      <c r="H66" s="47">
        <f t="shared" si="13"/>
        <v>528106.08999999985</v>
      </c>
      <c r="I66" s="47">
        <f t="shared" si="13"/>
        <v>9737.2480000000032</v>
      </c>
      <c r="J66" s="47">
        <f>SUM(J9:J64)</f>
        <v>1227.0720000000008</v>
      </c>
      <c r="K66" s="47">
        <f t="shared" si="13"/>
        <v>539070.41</v>
      </c>
      <c r="L66" s="47">
        <f t="shared" si="13"/>
        <v>86251.265600000013</v>
      </c>
      <c r="M66" s="47">
        <f>SUM(M9:M64)</f>
        <v>625321.67560000008</v>
      </c>
      <c r="N66" s="47">
        <f t="shared" ref="N66:AV66" si="14">SUM(N9:N64)</f>
        <v>0</v>
      </c>
      <c r="O66" s="47">
        <f t="shared" si="14"/>
        <v>0</v>
      </c>
      <c r="P66" s="47">
        <f t="shared" si="14"/>
        <v>0</v>
      </c>
      <c r="Q66" s="47">
        <f t="shared" si="14"/>
        <v>0</v>
      </c>
      <c r="R66" s="47">
        <f t="shared" si="14"/>
        <v>200200</v>
      </c>
      <c r="S66" s="47">
        <f t="shared" si="14"/>
        <v>5294.2600000000029</v>
      </c>
      <c r="T66" s="47">
        <f t="shared" si="14"/>
        <v>56076.891000000003</v>
      </c>
      <c r="U66" s="47">
        <f t="shared" si="14"/>
        <v>0</v>
      </c>
      <c r="V66" s="47">
        <f t="shared" si="14"/>
        <v>0</v>
      </c>
      <c r="W66" s="47">
        <f t="shared" si="14"/>
        <v>0</v>
      </c>
      <c r="X66" s="47">
        <f t="shared" si="14"/>
        <v>61353.599999999948</v>
      </c>
      <c r="Y66" s="47">
        <f t="shared" si="14"/>
        <v>0</v>
      </c>
      <c r="Z66" s="47">
        <f t="shared" si="14"/>
        <v>0</v>
      </c>
      <c r="AA66" s="47">
        <f t="shared" si="14"/>
        <v>0</v>
      </c>
      <c r="AB66" s="47">
        <f t="shared" si="14"/>
        <v>0</v>
      </c>
      <c r="AC66" s="47">
        <f t="shared" si="14"/>
        <v>0</v>
      </c>
      <c r="AD66" s="47">
        <f t="shared" si="14"/>
        <v>61353.599999999948</v>
      </c>
      <c r="AE66" s="47">
        <f t="shared" si="14"/>
        <v>0</v>
      </c>
      <c r="AF66" s="47">
        <f t="shared" si="14"/>
        <v>0</v>
      </c>
      <c r="AG66" s="47">
        <f t="shared" si="14"/>
        <v>0</v>
      </c>
      <c r="AH66" s="47">
        <f t="shared" si="14"/>
        <v>-11241.439999999991</v>
      </c>
      <c r="AI66" s="47">
        <f t="shared" si="14"/>
        <v>-7929.0400000000054</v>
      </c>
      <c r="AJ66" s="47">
        <f t="shared" si="14"/>
        <v>3312.4000000000033</v>
      </c>
      <c r="AK66" s="47">
        <f t="shared" si="14"/>
        <v>0</v>
      </c>
      <c r="AL66" s="47">
        <f t="shared" si="14"/>
        <v>0</v>
      </c>
      <c r="AM66" s="47">
        <f t="shared" si="14"/>
        <v>-0.36000000000000026</v>
      </c>
      <c r="AN66" s="47">
        <f t="shared" si="14"/>
        <v>0</v>
      </c>
      <c r="AO66" s="47">
        <f t="shared" si="14"/>
        <v>0</v>
      </c>
      <c r="AP66" s="47">
        <f t="shared" si="14"/>
        <v>-7929.4000000000078</v>
      </c>
      <c r="AQ66" s="47">
        <f t="shared" si="14"/>
        <v>69282.999999999927</v>
      </c>
      <c r="AR66" s="47">
        <f t="shared" si="14"/>
        <v>514644.3899999999</v>
      </c>
      <c r="AS66" s="47">
        <f t="shared" si="14"/>
        <v>9955.2780000000039</v>
      </c>
      <c r="AT66" s="47">
        <f t="shared" si="14"/>
        <v>42509.161000000007</v>
      </c>
      <c r="AV66" s="47">
        <f t="shared" si="14"/>
        <v>56076.891000000003</v>
      </c>
    </row>
    <row r="67" spans="1:48" s="42" customFormat="1" ht="12" thickTop="1" x14ac:dyDescent="0.2">
      <c r="A67" s="41"/>
      <c r="N67" s="48"/>
      <c r="V67" s="87"/>
      <c r="W67" s="88"/>
      <c r="X67" s="88" t="s">
        <v>17</v>
      </c>
      <c r="Y67" s="88" t="s">
        <v>17</v>
      </c>
      <c r="Z67" s="88" t="s">
        <v>17</v>
      </c>
      <c r="AA67" s="88" t="s">
        <v>17</v>
      </c>
      <c r="AB67" s="88" t="s">
        <v>17</v>
      </c>
      <c r="AC67" s="88" t="s">
        <v>17</v>
      </c>
      <c r="AD67" s="88" t="s">
        <v>17</v>
      </c>
      <c r="AE67" s="88" t="s">
        <v>17</v>
      </c>
      <c r="AF67" s="88" t="s">
        <v>17</v>
      </c>
      <c r="AG67" s="88" t="s">
        <v>17</v>
      </c>
      <c r="AH67" s="88" t="s">
        <v>17</v>
      </c>
      <c r="AI67" s="88" t="s">
        <v>17</v>
      </c>
      <c r="AJ67" s="88" t="s">
        <v>17</v>
      </c>
      <c r="AK67" s="88" t="s">
        <v>17</v>
      </c>
      <c r="AL67" s="88" t="s">
        <v>17</v>
      </c>
      <c r="AM67" s="88" t="s">
        <v>17</v>
      </c>
      <c r="AN67" s="88" t="s">
        <v>17</v>
      </c>
      <c r="AO67" s="88" t="s">
        <v>17</v>
      </c>
      <c r="AP67" s="88" t="s">
        <v>17</v>
      </c>
      <c r="AQ67" s="88" t="s">
        <v>17</v>
      </c>
    </row>
    <row r="68" spans="1:48" s="42" customFormat="1" x14ac:dyDescent="0.2">
      <c r="A68" s="41"/>
      <c r="H68" s="42" t="s">
        <v>19</v>
      </c>
      <c r="I68" s="42" t="s">
        <v>19</v>
      </c>
      <c r="J68" s="42" t="s">
        <v>19</v>
      </c>
      <c r="K68" s="42" t="s">
        <v>19</v>
      </c>
      <c r="L68" s="42" t="s">
        <v>19</v>
      </c>
      <c r="M68" s="42" t="s">
        <v>19</v>
      </c>
      <c r="N68" s="48"/>
      <c r="V68" s="84" t="s">
        <v>18</v>
      </c>
      <c r="W68" s="81" t="s">
        <v>19</v>
      </c>
      <c r="X68" s="85">
        <v>61353.599999999999</v>
      </c>
      <c r="Y68" s="85">
        <v>0</v>
      </c>
      <c r="Z68" s="85">
        <v>0</v>
      </c>
      <c r="AA68" s="85">
        <v>0</v>
      </c>
      <c r="AB68" s="85">
        <v>0</v>
      </c>
      <c r="AC68" s="85">
        <v>0</v>
      </c>
      <c r="AD68" s="85">
        <v>61353.599999999999</v>
      </c>
      <c r="AE68" s="85">
        <v>0</v>
      </c>
      <c r="AF68" s="85">
        <v>0</v>
      </c>
      <c r="AG68" s="85">
        <v>0</v>
      </c>
      <c r="AH68" s="86">
        <v>-11241.44</v>
      </c>
      <c r="AI68" s="86">
        <v>-7929.04</v>
      </c>
      <c r="AJ68" s="85">
        <v>3312.4</v>
      </c>
      <c r="AK68" s="85">
        <v>0</v>
      </c>
      <c r="AL68" s="85">
        <v>0</v>
      </c>
      <c r="AM68" s="86">
        <v>-0.36</v>
      </c>
      <c r="AN68" s="85">
        <v>0</v>
      </c>
      <c r="AO68" s="85">
        <v>0</v>
      </c>
      <c r="AP68" s="85">
        <v>-7929.4</v>
      </c>
      <c r="AQ68" s="85">
        <v>69283</v>
      </c>
      <c r="AV68" s="89">
        <f>+G66+SINDICATO!H69</f>
        <v>56076.891000000003</v>
      </c>
    </row>
    <row r="69" spans="1:48" s="42" customFormat="1" x14ac:dyDescent="0.2">
      <c r="A69" s="41" t="s">
        <v>19</v>
      </c>
      <c r="B69" s="42" t="s">
        <v>19</v>
      </c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T69" s="42">
        <f>+SINDICATO!H69+SINDICATO!G69</f>
        <v>56076.891000000003</v>
      </c>
      <c r="AV69" s="89">
        <f>+AV66-AV68</f>
        <v>0</v>
      </c>
    </row>
    <row r="70" spans="1:48" s="42" customFormat="1" ht="15" x14ac:dyDescent="0.25">
      <c r="A70" s="41"/>
      <c r="N70" s="48"/>
      <c r="T70" s="89">
        <f>+T66-T69</f>
        <v>0</v>
      </c>
      <c r="V70" s="79"/>
      <c r="W70" s="79"/>
      <c r="X70" s="81" t="s">
        <v>19</v>
      </c>
      <c r="Y70" s="81" t="s">
        <v>19</v>
      </c>
      <c r="Z70" s="81" t="s">
        <v>19</v>
      </c>
      <c r="AA70" s="81" t="s">
        <v>19</v>
      </c>
      <c r="AB70" s="81" t="s">
        <v>19</v>
      </c>
      <c r="AC70" s="81" t="s">
        <v>19</v>
      </c>
      <c r="AD70" s="81" t="s">
        <v>19</v>
      </c>
      <c r="AE70" s="81" t="s">
        <v>19</v>
      </c>
      <c r="AF70" s="81" t="s">
        <v>19</v>
      </c>
      <c r="AG70" s="81" t="s">
        <v>19</v>
      </c>
      <c r="AH70" s="81" t="s">
        <v>19</v>
      </c>
      <c r="AI70" s="81" t="s">
        <v>19</v>
      </c>
      <c r="AJ70" s="81" t="s">
        <v>19</v>
      </c>
      <c r="AK70" s="81" t="s">
        <v>19</v>
      </c>
      <c r="AL70" s="81" t="s">
        <v>19</v>
      </c>
      <c r="AM70" s="81" t="s">
        <v>19</v>
      </c>
      <c r="AN70" s="81" t="s">
        <v>19</v>
      </c>
      <c r="AO70" s="81" t="s">
        <v>19</v>
      </c>
      <c r="AP70" s="81" t="s">
        <v>19</v>
      </c>
      <c r="AQ70" s="81" t="s">
        <v>19</v>
      </c>
    </row>
    <row r="71" spans="1:48" x14ac:dyDescent="0.2">
      <c r="A71" s="41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V71" s="57" t="s">
        <v>19</v>
      </c>
      <c r="W71" s="56" t="s">
        <v>19</v>
      </c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</row>
    <row r="72" spans="1:48" x14ac:dyDescent="0.2">
      <c r="A72" s="41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</row>
    <row r="73" spans="1:48" x14ac:dyDescent="0.2">
      <c r="A73" s="41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</row>
    <row r="74" spans="1:48" x14ac:dyDescent="0.2">
      <c r="A74" s="41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</row>
    <row r="75" spans="1:48" x14ac:dyDescent="0.2">
      <c r="A75" s="41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</row>
    <row r="76" spans="1:48" x14ac:dyDescent="0.2">
      <c r="A76" s="41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</row>
  </sheetData>
  <autoFilter ref="A8:AV64">
    <filterColumn colId="46">
      <filters>
        <filter val="705-070"/>
      </filters>
    </filterColumn>
  </autoFilter>
  <sortState ref="A10:M65">
    <sortCondition ref="B10:B65"/>
  </sortState>
  <mergeCells count="7">
    <mergeCell ref="B1:C1"/>
    <mergeCell ref="B3:C3"/>
    <mergeCell ref="K7:M7"/>
    <mergeCell ref="W1:AA1"/>
    <mergeCell ref="W2:AA2"/>
    <mergeCell ref="W3:AA3"/>
    <mergeCell ref="W4:AA4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sqref="A1:XFD1048576"/>
    </sheetView>
  </sheetViews>
  <sheetFormatPr baseColWidth="10" defaultRowHeight="11.25" x14ac:dyDescent="0.2"/>
  <cols>
    <col min="1" max="1" width="11.42578125" style="32"/>
    <col min="2" max="2" width="26.5703125" style="32" bestFit="1" customWidth="1"/>
    <col min="3" max="3" width="11.42578125" style="32"/>
    <col min="4" max="5" width="16.140625" style="32" customWidth="1"/>
    <col min="6" max="9" width="11.42578125" style="32"/>
    <col min="10" max="16384" width="11.42578125" style="2"/>
  </cols>
  <sheetData>
    <row r="1" spans="1:9" ht="18" customHeight="1" x14ac:dyDescent="0.25">
      <c r="A1" s="58" t="s">
        <v>0</v>
      </c>
      <c r="B1" s="102" t="s">
        <v>19</v>
      </c>
      <c r="C1" s="103"/>
      <c r="D1" s="55"/>
      <c r="E1" s="55"/>
      <c r="F1" s="55"/>
      <c r="G1" s="55"/>
      <c r="H1" s="55"/>
      <c r="I1" s="55"/>
    </row>
    <row r="2" spans="1:9" ht="24.95" customHeight="1" x14ac:dyDescent="0.25">
      <c r="A2" s="59" t="s">
        <v>1</v>
      </c>
      <c r="B2" s="4" t="s">
        <v>282</v>
      </c>
      <c r="C2" s="5"/>
      <c r="D2" s="55"/>
      <c r="E2" s="55"/>
      <c r="F2" s="55"/>
      <c r="G2" s="55"/>
      <c r="H2" s="55"/>
      <c r="I2" s="55"/>
    </row>
    <row r="3" spans="1:9" ht="15.75" x14ac:dyDescent="0.25">
      <c r="A3" s="55"/>
      <c r="B3" s="106" t="s">
        <v>2</v>
      </c>
      <c r="C3" s="107"/>
      <c r="D3" s="55"/>
      <c r="E3" s="55"/>
      <c r="F3" s="55"/>
      <c r="G3" s="55"/>
      <c r="H3" s="55"/>
      <c r="I3" s="55"/>
    </row>
    <row r="4" spans="1:9" ht="15" x14ac:dyDescent="0.25">
      <c r="A4" s="55"/>
      <c r="B4" s="108" t="s">
        <v>283</v>
      </c>
      <c r="C4" s="107"/>
      <c r="D4" s="55"/>
      <c r="E4" s="55"/>
      <c r="F4" s="55"/>
      <c r="G4" s="55"/>
      <c r="H4" s="55"/>
      <c r="I4" s="55"/>
    </row>
    <row r="5" spans="1:9" ht="15" x14ac:dyDescent="0.25">
      <c r="A5" s="55"/>
      <c r="B5" s="61" t="s">
        <v>284</v>
      </c>
      <c r="C5" s="55"/>
      <c r="D5" s="55"/>
      <c r="E5" s="55"/>
      <c r="F5" s="55"/>
      <c r="G5" s="55"/>
      <c r="H5" s="55"/>
      <c r="I5" s="55"/>
    </row>
    <row r="6" spans="1:9" ht="15" x14ac:dyDescent="0.25">
      <c r="A6" s="55"/>
      <c r="B6" s="61" t="s">
        <v>3</v>
      </c>
      <c r="C6" s="55"/>
      <c r="D6" s="55"/>
      <c r="E6" s="55"/>
      <c r="F6" s="55"/>
      <c r="G6" s="55"/>
      <c r="H6" s="55"/>
      <c r="I6" s="55"/>
    </row>
    <row r="8" spans="1:9" s="76" customFormat="1" ht="34.5" thickBot="1" x14ac:dyDescent="0.3">
      <c r="A8" s="74" t="s">
        <v>4</v>
      </c>
      <c r="B8" s="29" t="s">
        <v>5</v>
      </c>
      <c r="C8" s="29" t="s">
        <v>6</v>
      </c>
      <c r="D8" s="28" t="s">
        <v>285</v>
      </c>
      <c r="E8" s="28" t="s">
        <v>7</v>
      </c>
      <c r="F8" s="29" t="s">
        <v>8</v>
      </c>
      <c r="G8" s="29" t="s">
        <v>11</v>
      </c>
      <c r="H8" s="28" t="s">
        <v>12</v>
      </c>
      <c r="I8" s="75" t="s">
        <v>13</v>
      </c>
    </row>
    <row r="9" spans="1:9" ht="15.75" thickTop="1" x14ac:dyDescent="0.25">
      <c r="A9" s="55"/>
      <c r="B9" s="55"/>
      <c r="C9" s="55"/>
      <c r="D9" s="55"/>
      <c r="E9" s="55"/>
      <c r="F9" s="55"/>
      <c r="G9" s="55"/>
      <c r="H9" s="55"/>
      <c r="I9" s="55"/>
    </row>
    <row r="10" spans="1:9" x14ac:dyDescent="0.2">
      <c r="A10" s="57" t="s">
        <v>34</v>
      </c>
      <c r="B10" s="56" t="s">
        <v>35</v>
      </c>
      <c r="C10" s="67">
        <v>1095.5999999999999</v>
      </c>
      <c r="D10" s="67">
        <v>0</v>
      </c>
      <c r="E10" s="67">
        <v>1095.5999999999999</v>
      </c>
      <c r="F10" s="68">
        <v>-141.59</v>
      </c>
      <c r="G10" s="68">
        <v>-0.01</v>
      </c>
      <c r="H10" s="67">
        <v>-141.6</v>
      </c>
      <c r="I10" s="67">
        <v>1237.2</v>
      </c>
    </row>
    <row r="11" spans="1:9" x14ac:dyDescent="0.2">
      <c r="A11" s="57" t="s">
        <v>14</v>
      </c>
      <c r="B11" s="56" t="s">
        <v>36</v>
      </c>
      <c r="C11" s="67">
        <v>1095.5999999999999</v>
      </c>
      <c r="D11" s="67">
        <v>0</v>
      </c>
      <c r="E11" s="67">
        <v>1095.5999999999999</v>
      </c>
      <c r="F11" s="68">
        <v>-141.59</v>
      </c>
      <c r="G11" s="68">
        <v>-0.01</v>
      </c>
      <c r="H11" s="67">
        <v>-141.6</v>
      </c>
      <c r="I11" s="67">
        <v>1237.2</v>
      </c>
    </row>
    <row r="12" spans="1:9" x14ac:dyDescent="0.2">
      <c r="A12" s="57" t="s">
        <v>37</v>
      </c>
      <c r="B12" s="56" t="s">
        <v>38</v>
      </c>
      <c r="C12" s="67">
        <v>1095.5999999999999</v>
      </c>
      <c r="D12" s="67">
        <v>0</v>
      </c>
      <c r="E12" s="67">
        <v>1095.5999999999999</v>
      </c>
      <c r="F12" s="68">
        <v>-141.59</v>
      </c>
      <c r="G12" s="68">
        <v>-0.01</v>
      </c>
      <c r="H12" s="67">
        <v>-141.6</v>
      </c>
      <c r="I12" s="67">
        <v>1237.2</v>
      </c>
    </row>
    <row r="13" spans="1:9" x14ac:dyDescent="0.2">
      <c r="A13" s="57" t="s">
        <v>39</v>
      </c>
      <c r="B13" s="56" t="s">
        <v>40</v>
      </c>
      <c r="C13" s="67">
        <v>1095.5999999999999</v>
      </c>
      <c r="D13" s="67">
        <v>0</v>
      </c>
      <c r="E13" s="67">
        <v>1095.5999999999999</v>
      </c>
      <c r="F13" s="68">
        <v>-141.59</v>
      </c>
      <c r="G13" s="68">
        <v>-0.01</v>
      </c>
      <c r="H13" s="67">
        <v>-141.6</v>
      </c>
      <c r="I13" s="67">
        <v>1237.2</v>
      </c>
    </row>
    <row r="14" spans="1:9" x14ac:dyDescent="0.2">
      <c r="A14" s="57" t="s">
        <v>41</v>
      </c>
      <c r="B14" s="56" t="s">
        <v>42</v>
      </c>
      <c r="C14" s="67">
        <v>1095.5999999999999</v>
      </c>
      <c r="D14" s="67">
        <v>0</v>
      </c>
      <c r="E14" s="67">
        <v>1095.5999999999999</v>
      </c>
      <c r="F14" s="68">
        <v>-141.59</v>
      </c>
      <c r="G14" s="68">
        <v>-0.01</v>
      </c>
      <c r="H14" s="67">
        <v>-141.6</v>
      </c>
      <c r="I14" s="67">
        <v>1237.2</v>
      </c>
    </row>
    <row r="15" spans="1:9" x14ac:dyDescent="0.2">
      <c r="A15" s="57" t="s">
        <v>43</v>
      </c>
      <c r="B15" s="56" t="s">
        <v>44</v>
      </c>
      <c r="C15" s="67">
        <v>1095.5999999999999</v>
      </c>
      <c r="D15" s="67">
        <v>0</v>
      </c>
      <c r="E15" s="67">
        <v>1095.5999999999999</v>
      </c>
      <c r="F15" s="68">
        <v>-141.59</v>
      </c>
      <c r="G15" s="68">
        <v>-0.01</v>
      </c>
      <c r="H15" s="67">
        <v>-141.6</v>
      </c>
      <c r="I15" s="67">
        <v>1237.2</v>
      </c>
    </row>
    <row r="16" spans="1:9" x14ac:dyDescent="0.2">
      <c r="A16" s="57" t="s">
        <v>249</v>
      </c>
      <c r="B16" s="56" t="s">
        <v>279</v>
      </c>
      <c r="C16" s="67">
        <v>1095.5999999999999</v>
      </c>
      <c r="D16" s="67">
        <v>0</v>
      </c>
      <c r="E16" s="67">
        <v>1095.5999999999999</v>
      </c>
      <c r="F16" s="68">
        <v>-141.59</v>
      </c>
      <c r="G16" s="68">
        <v>-0.01</v>
      </c>
      <c r="H16" s="67">
        <v>-141.6</v>
      </c>
      <c r="I16" s="67">
        <v>1237.2</v>
      </c>
    </row>
    <row r="17" spans="1:9" x14ac:dyDescent="0.2">
      <c r="A17" s="57" t="s">
        <v>45</v>
      </c>
      <c r="B17" s="56" t="s">
        <v>46</v>
      </c>
      <c r="C17" s="67">
        <v>1095.5999999999999</v>
      </c>
      <c r="D17" s="67">
        <v>0</v>
      </c>
      <c r="E17" s="67">
        <v>1095.5999999999999</v>
      </c>
      <c r="F17" s="68">
        <v>-141.59</v>
      </c>
      <c r="G17" s="68">
        <v>-0.01</v>
      </c>
      <c r="H17" s="67">
        <v>-141.6</v>
      </c>
      <c r="I17" s="67">
        <v>1237.2</v>
      </c>
    </row>
    <row r="18" spans="1:9" x14ac:dyDescent="0.2">
      <c r="A18" s="57" t="s">
        <v>47</v>
      </c>
      <c r="B18" s="56" t="s">
        <v>48</v>
      </c>
      <c r="C18" s="67">
        <v>1095.5999999999999</v>
      </c>
      <c r="D18" s="67">
        <v>0</v>
      </c>
      <c r="E18" s="67">
        <v>1095.5999999999999</v>
      </c>
      <c r="F18" s="68">
        <v>-141.59</v>
      </c>
      <c r="G18" s="68">
        <v>-0.01</v>
      </c>
      <c r="H18" s="67">
        <v>-141.6</v>
      </c>
      <c r="I18" s="67">
        <v>1237.2</v>
      </c>
    </row>
    <row r="19" spans="1:9" x14ac:dyDescent="0.2">
      <c r="A19" s="57" t="s">
        <v>49</v>
      </c>
      <c r="B19" s="56" t="s">
        <v>50</v>
      </c>
      <c r="C19" s="67">
        <v>1095.5999999999999</v>
      </c>
      <c r="D19" s="67">
        <v>0</v>
      </c>
      <c r="E19" s="67">
        <v>1095.5999999999999</v>
      </c>
      <c r="F19" s="68">
        <v>-141.59</v>
      </c>
      <c r="G19" s="68">
        <v>-0.01</v>
      </c>
      <c r="H19" s="67">
        <v>-141.6</v>
      </c>
      <c r="I19" s="67">
        <v>1237.2</v>
      </c>
    </row>
    <row r="20" spans="1:9" x14ac:dyDescent="0.2">
      <c r="A20" s="57" t="s">
        <v>51</v>
      </c>
      <c r="B20" s="56" t="s">
        <v>52</v>
      </c>
      <c r="C20" s="67">
        <v>1095.5999999999999</v>
      </c>
      <c r="D20" s="67">
        <v>0</v>
      </c>
      <c r="E20" s="67">
        <v>1095.5999999999999</v>
      </c>
      <c r="F20" s="68">
        <v>-141.59</v>
      </c>
      <c r="G20" s="68">
        <v>-0.01</v>
      </c>
      <c r="H20" s="67">
        <v>-141.6</v>
      </c>
      <c r="I20" s="67">
        <v>1237.2</v>
      </c>
    </row>
    <row r="21" spans="1:9" x14ac:dyDescent="0.2">
      <c r="A21" s="57" t="s">
        <v>53</v>
      </c>
      <c r="B21" s="56" t="s">
        <v>54</v>
      </c>
      <c r="C21" s="67">
        <v>1095.5999999999999</v>
      </c>
      <c r="D21" s="67">
        <v>0</v>
      </c>
      <c r="E21" s="67">
        <v>1095.5999999999999</v>
      </c>
      <c r="F21" s="68">
        <v>-141.59</v>
      </c>
      <c r="G21" s="68">
        <v>-0.01</v>
      </c>
      <c r="H21" s="67">
        <v>-141.6</v>
      </c>
      <c r="I21" s="67">
        <v>1237.2</v>
      </c>
    </row>
    <row r="22" spans="1:9" x14ac:dyDescent="0.2">
      <c r="A22" s="57" t="s">
        <v>55</v>
      </c>
      <c r="B22" s="56" t="s">
        <v>56</v>
      </c>
      <c r="C22" s="67">
        <v>1095.5999999999999</v>
      </c>
      <c r="D22" s="67">
        <v>0</v>
      </c>
      <c r="E22" s="67">
        <v>1095.5999999999999</v>
      </c>
      <c r="F22" s="68">
        <v>-141.59</v>
      </c>
      <c r="G22" s="68">
        <v>-0.01</v>
      </c>
      <c r="H22" s="67">
        <v>-141.6</v>
      </c>
      <c r="I22" s="67">
        <v>1237.2</v>
      </c>
    </row>
    <row r="23" spans="1:9" x14ac:dyDescent="0.2">
      <c r="A23" s="57" t="s">
        <v>57</v>
      </c>
      <c r="B23" s="56" t="s">
        <v>58</v>
      </c>
      <c r="C23" s="67">
        <v>1095.5999999999999</v>
      </c>
      <c r="D23" s="67">
        <v>0</v>
      </c>
      <c r="E23" s="67">
        <v>1095.5999999999999</v>
      </c>
      <c r="F23" s="68">
        <v>-141.59</v>
      </c>
      <c r="G23" s="68">
        <v>-0.01</v>
      </c>
      <c r="H23" s="67">
        <v>-141.6</v>
      </c>
      <c r="I23" s="67">
        <v>1237.2</v>
      </c>
    </row>
    <row r="24" spans="1:9" x14ac:dyDescent="0.2">
      <c r="A24" s="57" t="s">
        <v>59</v>
      </c>
      <c r="B24" s="56" t="s">
        <v>60</v>
      </c>
      <c r="C24" s="67">
        <v>1095.5999999999999</v>
      </c>
      <c r="D24" s="67">
        <v>0</v>
      </c>
      <c r="E24" s="67">
        <v>1095.5999999999999</v>
      </c>
      <c r="F24" s="68">
        <v>-141.59</v>
      </c>
      <c r="G24" s="68">
        <v>-0.01</v>
      </c>
      <c r="H24" s="67">
        <v>-141.6</v>
      </c>
      <c r="I24" s="67">
        <v>1237.2</v>
      </c>
    </row>
    <row r="25" spans="1:9" x14ac:dyDescent="0.2">
      <c r="A25" s="57" t="s">
        <v>61</v>
      </c>
      <c r="B25" s="56" t="s">
        <v>62</v>
      </c>
      <c r="C25" s="67">
        <v>1095.5999999999999</v>
      </c>
      <c r="D25" s="67">
        <v>0</v>
      </c>
      <c r="E25" s="67">
        <v>1095.5999999999999</v>
      </c>
      <c r="F25" s="68">
        <v>-141.59</v>
      </c>
      <c r="G25" s="68">
        <v>-0.01</v>
      </c>
      <c r="H25" s="67">
        <v>-141.6</v>
      </c>
      <c r="I25" s="67">
        <v>1237.2</v>
      </c>
    </row>
    <row r="26" spans="1:9" x14ac:dyDescent="0.2">
      <c r="A26" s="57" t="s">
        <v>15</v>
      </c>
      <c r="B26" s="56" t="s">
        <v>63</v>
      </c>
      <c r="C26" s="67">
        <v>1095.5999999999999</v>
      </c>
      <c r="D26" s="67">
        <v>0</v>
      </c>
      <c r="E26" s="67">
        <v>1095.5999999999999</v>
      </c>
      <c r="F26" s="68">
        <v>-141.59</v>
      </c>
      <c r="G26" s="68">
        <v>-0.01</v>
      </c>
      <c r="H26" s="67">
        <v>-141.6</v>
      </c>
      <c r="I26" s="67">
        <v>1237.2</v>
      </c>
    </row>
    <row r="27" spans="1:9" x14ac:dyDescent="0.2">
      <c r="A27" s="57" t="s">
        <v>64</v>
      </c>
      <c r="B27" s="56" t="s">
        <v>65</v>
      </c>
      <c r="C27" s="67">
        <v>1095.5999999999999</v>
      </c>
      <c r="D27" s="67">
        <v>0</v>
      </c>
      <c r="E27" s="67">
        <v>1095.5999999999999</v>
      </c>
      <c r="F27" s="68">
        <v>-141.59</v>
      </c>
      <c r="G27" s="68">
        <v>-0.01</v>
      </c>
      <c r="H27" s="67">
        <v>-141.6</v>
      </c>
      <c r="I27" s="67">
        <v>1237.2</v>
      </c>
    </row>
    <row r="28" spans="1:9" x14ac:dyDescent="0.2">
      <c r="A28" s="57" t="s">
        <v>66</v>
      </c>
      <c r="B28" s="56" t="s">
        <v>67</v>
      </c>
      <c r="C28" s="67">
        <v>1095.5999999999999</v>
      </c>
      <c r="D28" s="67">
        <v>0</v>
      </c>
      <c r="E28" s="67">
        <v>1095.5999999999999</v>
      </c>
      <c r="F28" s="68">
        <v>-141.59</v>
      </c>
      <c r="G28" s="68">
        <v>-0.01</v>
      </c>
      <c r="H28" s="67">
        <v>-141.6</v>
      </c>
      <c r="I28" s="67">
        <v>1237.2</v>
      </c>
    </row>
    <row r="29" spans="1:9" x14ac:dyDescent="0.2">
      <c r="A29" s="57" t="s">
        <v>68</v>
      </c>
      <c r="B29" s="56" t="s">
        <v>69</v>
      </c>
      <c r="C29" s="67">
        <v>1095.5999999999999</v>
      </c>
      <c r="D29" s="67">
        <v>0</v>
      </c>
      <c r="E29" s="67">
        <v>1095.5999999999999</v>
      </c>
      <c r="F29" s="68">
        <v>-141.59</v>
      </c>
      <c r="G29" s="68">
        <v>-0.01</v>
      </c>
      <c r="H29" s="67">
        <v>-141.6</v>
      </c>
      <c r="I29" s="67">
        <v>1237.2</v>
      </c>
    </row>
    <row r="30" spans="1:9" x14ac:dyDescent="0.2">
      <c r="A30" s="57" t="s">
        <v>70</v>
      </c>
      <c r="B30" s="56" t="s">
        <v>71</v>
      </c>
      <c r="C30" s="67">
        <v>1095.5999999999999</v>
      </c>
      <c r="D30" s="67">
        <v>0</v>
      </c>
      <c r="E30" s="67">
        <v>1095.5999999999999</v>
      </c>
      <c r="F30" s="68">
        <v>-141.59</v>
      </c>
      <c r="G30" s="68">
        <v>-0.01</v>
      </c>
      <c r="H30" s="67">
        <v>-141.6</v>
      </c>
      <c r="I30" s="67">
        <v>1237.2</v>
      </c>
    </row>
    <row r="31" spans="1:9" x14ac:dyDescent="0.2">
      <c r="A31" s="57" t="s">
        <v>72</v>
      </c>
      <c r="B31" s="56" t="s">
        <v>73</v>
      </c>
      <c r="C31" s="67">
        <v>1095.5999999999999</v>
      </c>
      <c r="D31" s="67">
        <v>0</v>
      </c>
      <c r="E31" s="67">
        <v>1095.5999999999999</v>
      </c>
      <c r="F31" s="68">
        <v>-141.59</v>
      </c>
      <c r="G31" s="68">
        <v>-0.01</v>
      </c>
      <c r="H31" s="67">
        <v>-141.6</v>
      </c>
      <c r="I31" s="67">
        <v>1237.2</v>
      </c>
    </row>
    <row r="32" spans="1:9" x14ac:dyDescent="0.2">
      <c r="A32" s="57" t="s">
        <v>74</v>
      </c>
      <c r="B32" s="56" t="s">
        <v>75</v>
      </c>
      <c r="C32" s="67">
        <v>1095.5999999999999</v>
      </c>
      <c r="D32" s="67">
        <v>0</v>
      </c>
      <c r="E32" s="67">
        <v>1095.5999999999999</v>
      </c>
      <c r="F32" s="68">
        <v>-141.59</v>
      </c>
      <c r="G32" s="68">
        <v>-0.01</v>
      </c>
      <c r="H32" s="67">
        <v>-141.6</v>
      </c>
      <c r="I32" s="67">
        <v>1237.2</v>
      </c>
    </row>
    <row r="33" spans="1:9" x14ac:dyDescent="0.2">
      <c r="A33" s="57" t="s">
        <v>80</v>
      </c>
      <c r="B33" s="56" t="s">
        <v>81</v>
      </c>
      <c r="C33" s="67">
        <v>1095.5999999999999</v>
      </c>
      <c r="D33" s="67">
        <v>0</v>
      </c>
      <c r="E33" s="67">
        <v>1095.5999999999999</v>
      </c>
      <c r="F33" s="68">
        <v>-141.59</v>
      </c>
      <c r="G33" s="68">
        <v>-0.01</v>
      </c>
      <c r="H33" s="67">
        <v>-141.6</v>
      </c>
      <c r="I33" s="67">
        <v>1237.2</v>
      </c>
    </row>
    <row r="34" spans="1:9" x14ac:dyDescent="0.2">
      <c r="A34" s="57" t="s">
        <v>76</v>
      </c>
      <c r="B34" s="56" t="s">
        <v>77</v>
      </c>
      <c r="C34" s="67">
        <v>1095.5999999999999</v>
      </c>
      <c r="D34" s="67">
        <v>0</v>
      </c>
      <c r="E34" s="67">
        <v>1095.5999999999999</v>
      </c>
      <c r="F34" s="68">
        <v>-141.59</v>
      </c>
      <c r="G34" s="68">
        <v>-0.01</v>
      </c>
      <c r="H34" s="67">
        <v>-141.6</v>
      </c>
      <c r="I34" s="67">
        <v>1237.2</v>
      </c>
    </row>
    <row r="35" spans="1:9" x14ac:dyDescent="0.2">
      <c r="A35" s="57" t="s">
        <v>78</v>
      </c>
      <c r="B35" s="56" t="s">
        <v>79</v>
      </c>
      <c r="C35" s="67">
        <v>1095.5999999999999</v>
      </c>
      <c r="D35" s="67">
        <v>0</v>
      </c>
      <c r="E35" s="67">
        <v>1095.5999999999999</v>
      </c>
      <c r="F35" s="68">
        <v>-141.59</v>
      </c>
      <c r="G35" s="68">
        <v>-0.01</v>
      </c>
      <c r="H35" s="67">
        <v>-141.6</v>
      </c>
      <c r="I35" s="67">
        <v>1237.2</v>
      </c>
    </row>
    <row r="36" spans="1:9" x14ac:dyDescent="0.2">
      <c r="A36" s="57" t="s">
        <v>82</v>
      </c>
      <c r="B36" s="56" t="s">
        <v>83</v>
      </c>
      <c r="C36" s="67">
        <v>1095.5999999999999</v>
      </c>
      <c r="D36" s="67">
        <v>0</v>
      </c>
      <c r="E36" s="67">
        <v>1095.5999999999999</v>
      </c>
      <c r="F36" s="68">
        <v>-141.59</v>
      </c>
      <c r="G36" s="68">
        <v>-0.01</v>
      </c>
      <c r="H36" s="67">
        <v>-141.6</v>
      </c>
      <c r="I36" s="67">
        <v>1237.2</v>
      </c>
    </row>
    <row r="37" spans="1:9" x14ac:dyDescent="0.2">
      <c r="A37" s="57" t="s">
        <v>84</v>
      </c>
      <c r="B37" s="56" t="s">
        <v>85</v>
      </c>
      <c r="C37" s="67">
        <v>1095.5999999999999</v>
      </c>
      <c r="D37" s="67">
        <v>0</v>
      </c>
      <c r="E37" s="67">
        <v>1095.5999999999999</v>
      </c>
      <c r="F37" s="68">
        <v>-141.59</v>
      </c>
      <c r="G37" s="68">
        <v>-0.01</v>
      </c>
      <c r="H37" s="67">
        <v>-141.6</v>
      </c>
      <c r="I37" s="67">
        <v>1237.2</v>
      </c>
    </row>
    <row r="38" spans="1:9" x14ac:dyDescent="0.2">
      <c r="A38" s="57" t="s">
        <v>86</v>
      </c>
      <c r="B38" s="56" t="s">
        <v>87</v>
      </c>
      <c r="C38" s="67">
        <v>1095.5999999999999</v>
      </c>
      <c r="D38" s="67">
        <v>0</v>
      </c>
      <c r="E38" s="67">
        <v>1095.5999999999999</v>
      </c>
      <c r="F38" s="68">
        <v>-141.59</v>
      </c>
      <c r="G38" s="68">
        <v>-0.01</v>
      </c>
      <c r="H38" s="67">
        <v>-141.6</v>
      </c>
      <c r="I38" s="67">
        <v>1237.2</v>
      </c>
    </row>
    <row r="39" spans="1:9" x14ac:dyDescent="0.2">
      <c r="A39" s="57" t="s">
        <v>88</v>
      </c>
      <c r="B39" s="56" t="s">
        <v>89</v>
      </c>
      <c r="C39" s="67">
        <v>1095.5999999999999</v>
      </c>
      <c r="D39" s="67">
        <v>0</v>
      </c>
      <c r="E39" s="67">
        <v>1095.5999999999999</v>
      </c>
      <c r="F39" s="68">
        <v>-141.59</v>
      </c>
      <c r="G39" s="68">
        <v>-0.01</v>
      </c>
      <c r="H39" s="67">
        <v>-141.6</v>
      </c>
      <c r="I39" s="67">
        <v>1237.2</v>
      </c>
    </row>
    <row r="40" spans="1:9" x14ac:dyDescent="0.2">
      <c r="A40" s="57" t="s">
        <v>90</v>
      </c>
      <c r="B40" s="56" t="s">
        <v>91</v>
      </c>
      <c r="C40" s="67">
        <v>1095.5999999999999</v>
      </c>
      <c r="D40" s="67">
        <v>0</v>
      </c>
      <c r="E40" s="67">
        <v>1095.5999999999999</v>
      </c>
      <c r="F40" s="68">
        <v>-141.59</v>
      </c>
      <c r="G40" s="68">
        <v>-0.01</v>
      </c>
      <c r="H40" s="67">
        <v>-141.6</v>
      </c>
      <c r="I40" s="67">
        <v>1237.2</v>
      </c>
    </row>
    <row r="41" spans="1:9" x14ac:dyDescent="0.2">
      <c r="A41" s="57" t="s">
        <v>92</v>
      </c>
      <c r="B41" s="56" t="s">
        <v>93</v>
      </c>
      <c r="C41" s="67">
        <v>1095.5999999999999</v>
      </c>
      <c r="D41" s="67">
        <v>0</v>
      </c>
      <c r="E41" s="67">
        <v>1095.5999999999999</v>
      </c>
      <c r="F41" s="68">
        <v>-141.59</v>
      </c>
      <c r="G41" s="68">
        <v>-0.01</v>
      </c>
      <c r="H41" s="67">
        <v>-141.6</v>
      </c>
      <c r="I41" s="67">
        <v>1237.2</v>
      </c>
    </row>
    <row r="42" spans="1:9" x14ac:dyDescent="0.2">
      <c r="A42" s="57" t="s">
        <v>94</v>
      </c>
      <c r="B42" s="56" t="s">
        <v>95</v>
      </c>
      <c r="C42" s="67">
        <v>1095.5999999999999</v>
      </c>
      <c r="D42" s="67">
        <v>0</v>
      </c>
      <c r="E42" s="67">
        <v>1095.5999999999999</v>
      </c>
      <c r="F42" s="68">
        <v>-141.59</v>
      </c>
      <c r="G42" s="68">
        <v>-0.01</v>
      </c>
      <c r="H42" s="67">
        <v>-141.6</v>
      </c>
      <c r="I42" s="67">
        <v>1237.2</v>
      </c>
    </row>
    <row r="43" spans="1:9" x14ac:dyDescent="0.2">
      <c r="A43" s="57" t="s">
        <v>96</v>
      </c>
      <c r="B43" s="56" t="s">
        <v>97</v>
      </c>
      <c r="C43" s="67">
        <v>1095.5999999999999</v>
      </c>
      <c r="D43" s="67">
        <v>0</v>
      </c>
      <c r="E43" s="67">
        <v>1095.5999999999999</v>
      </c>
      <c r="F43" s="68">
        <v>-141.59</v>
      </c>
      <c r="G43" s="68">
        <v>-0.01</v>
      </c>
      <c r="H43" s="67">
        <v>-141.6</v>
      </c>
      <c r="I43" s="67">
        <v>1237.2</v>
      </c>
    </row>
    <row r="44" spans="1:9" x14ac:dyDescent="0.2">
      <c r="A44" s="57" t="s">
        <v>98</v>
      </c>
      <c r="B44" s="56" t="s">
        <v>99</v>
      </c>
      <c r="C44" s="67">
        <v>1095.5999999999999</v>
      </c>
      <c r="D44" s="67">
        <v>0</v>
      </c>
      <c r="E44" s="67">
        <v>1095.5999999999999</v>
      </c>
      <c r="F44" s="68">
        <v>-141.59</v>
      </c>
      <c r="G44" s="68">
        <v>-0.01</v>
      </c>
      <c r="H44" s="67">
        <v>-141.6</v>
      </c>
      <c r="I44" s="67">
        <v>1237.2</v>
      </c>
    </row>
    <row r="45" spans="1:9" x14ac:dyDescent="0.2">
      <c r="A45" s="57" t="s">
        <v>280</v>
      </c>
      <c r="B45" s="56" t="s">
        <v>281</v>
      </c>
      <c r="C45" s="67">
        <v>1095.5999999999999</v>
      </c>
      <c r="D45" s="67">
        <v>0</v>
      </c>
      <c r="E45" s="67">
        <v>1095.5999999999999</v>
      </c>
      <c r="F45" s="68">
        <v>-141.59</v>
      </c>
      <c r="G45" s="68">
        <v>-0.01</v>
      </c>
      <c r="H45" s="67">
        <v>-141.6</v>
      </c>
      <c r="I45" s="67">
        <v>1237.2</v>
      </c>
    </row>
    <row r="46" spans="1:9" x14ac:dyDescent="0.2">
      <c r="A46" s="57" t="s">
        <v>100</v>
      </c>
      <c r="B46" s="56" t="s">
        <v>101</v>
      </c>
      <c r="C46" s="67">
        <v>1095.5999999999999</v>
      </c>
      <c r="D46" s="67">
        <v>0</v>
      </c>
      <c r="E46" s="67">
        <v>1095.5999999999999</v>
      </c>
      <c r="F46" s="68">
        <v>-141.59</v>
      </c>
      <c r="G46" s="68">
        <v>-0.01</v>
      </c>
      <c r="H46" s="67">
        <v>-141.6</v>
      </c>
      <c r="I46" s="67">
        <v>1237.2</v>
      </c>
    </row>
    <row r="47" spans="1:9" x14ac:dyDescent="0.2">
      <c r="A47" s="57" t="s">
        <v>102</v>
      </c>
      <c r="B47" s="56" t="s">
        <v>103</v>
      </c>
      <c r="C47" s="67">
        <v>1095.5999999999999</v>
      </c>
      <c r="D47" s="67">
        <v>0</v>
      </c>
      <c r="E47" s="67">
        <v>1095.5999999999999</v>
      </c>
      <c r="F47" s="68">
        <v>-141.59</v>
      </c>
      <c r="G47" s="68">
        <v>-0.01</v>
      </c>
      <c r="H47" s="67">
        <v>-141.6</v>
      </c>
      <c r="I47" s="67">
        <v>1237.2</v>
      </c>
    </row>
    <row r="48" spans="1:9" x14ac:dyDescent="0.2">
      <c r="A48" s="57" t="s">
        <v>104</v>
      </c>
      <c r="B48" s="56" t="s">
        <v>105</v>
      </c>
      <c r="C48" s="67">
        <v>1095.5999999999999</v>
      </c>
      <c r="D48" s="67">
        <v>0</v>
      </c>
      <c r="E48" s="67">
        <v>1095.5999999999999</v>
      </c>
      <c r="F48" s="68">
        <v>-141.59</v>
      </c>
      <c r="G48" s="68">
        <v>-0.01</v>
      </c>
      <c r="H48" s="67">
        <v>-141.6</v>
      </c>
      <c r="I48" s="67">
        <v>1237.2</v>
      </c>
    </row>
    <row r="49" spans="1:9" x14ac:dyDescent="0.2">
      <c r="A49" s="57" t="s">
        <v>108</v>
      </c>
      <c r="B49" s="56" t="s">
        <v>109</v>
      </c>
      <c r="C49" s="67">
        <v>1095.5999999999999</v>
      </c>
      <c r="D49" s="67">
        <v>0</v>
      </c>
      <c r="E49" s="67">
        <v>1095.5999999999999</v>
      </c>
      <c r="F49" s="68">
        <v>-141.59</v>
      </c>
      <c r="G49" s="68">
        <v>-0.01</v>
      </c>
      <c r="H49" s="67">
        <v>-141.6</v>
      </c>
      <c r="I49" s="67">
        <v>1237.2</v>
      </c>
    </row>
    <row r="50" spans="1:9" x14ac:dyDescent="0.2">
      <c r="A50" s="57" t="s">
        <v>106</v>
      </c>
      <c r="B50" s="56" t="s">
        <v>107</v>
      </c>
      <c r="C50" s="67">
        <v>1095.5999999999999</v>
      </c>
      <c r="D50" s="67">
        <v>0</v>
      </c>
      <c r="E50" s="67">
        <v>1095.5999999999999</v>
      </c>
      <c r="F50" s="68">
        <v>-141.59</v>
      </c>
      <c r="G50" s="68">
        <v>-0.01</v>
      </c>
      <c r="H50" s="67">
        <v>-141.6</v>
      </c>
      <c r="I50" s="67">
        <v>1237.2</v>
      </c>
    </row>
    <row r="51" spans="1:9" x14ac:dyDescent="0.2">
      <c r="A51" s="57" t="s">
        <v>110</v>
      </c>
      <c r="B51" s="56" t="s">
        <v>111</v>
      </c>
      <c r="C51" s="67">
        <v>1095.5999999999999</v>
      </c>
      <c r="D51" s="67">
        <v>0</v>
      </c>
      <c r="E51" s="67">
        <v>1095.5999999999999</v>
      </c>
      <c r="F51" s="68">
        <v>-141.59</v>
      </c>
      <c r="G51" s="68">
        <v>-0.01</v>
      </c>
      <c r="H51" s="67">
        <v>-141.6</v>
      </c>
      <c r="I51" s="67">
        <v>1237.2</v>
      </c>
    </row>
    <row r="52" spans="1:9" x14ac:dyDescent="0.2">
      <c r="A52" s="57" t="s">
        <v>112</v>
      </c>
      <c r="B52" s="56" t="s">
        <v>113</v>
      </c>
      <c r="C52" s="67">
        <v>1095.5999999999999</v>
      </c>
      <c r="D52" s="67">
        <v>0</v>
      </c>
      <c r="E52" s="67">
        <v>1095.5999999999999</v>
      </c>
      <c r="F52" s="68">
        <v>-141.59</v>
      </c>
      <c r="G52" s="68">
        <v>-0.01</v>
      </c>
      <c r="H52" s="67">
        <v>-141.6</v>
      </c>
      <c r="I52" s="67">
        <v>1237.2</v>
      </c>
    </row>
    <row r="53" spans="1:9" x14ac:dyDescent="0.2">
      <c r="A53" s="57" t="s">
        <v>114</v>
      </c>
      <c r="B53" s="56" t="s">
        <v>115</v>
      </c>
      <c r="C53" s="67">
        <v>1095.5999999999999</v>
      </c>
      <c r="D53" s="67">
        <v>0</v>
      </c>
      <c r="E53" s="67">
        <v>1095.5999999999999</v>
      </c>
      <c r="F53" s="68">
        <v>-141.59</v>
      </c>
      <c r="G53" s="68">
        <v>-0.01</v>
      </c>
      <c r="H53" s="67">
        <v>-141.6</v>
      </c>
      <c r="I53" s="67">
        <v>1237.2</v>
      </c>
    </row>
    <row r="54" spans="1:9" x14ac:dyDescent="0.2">
      <c r="A54" s="57" t="s">
        <v>116</v>
      </c>
      <c r="B54" s="56" t="s">
        <v>117</v>
      </c>
      <c r="C54" s="67">
        <v>1095.5999999999999</v>
      </c>
      <c r="D54" s="67">
        <v>0</v>
      </c>
      <c r="E54" s="67">
        <v>1095.5999999999999</v>
      </c>
      <c r="F54" s="68">
        <v>-141.59</v>
      </c>
      <c r="G54" s="68">
        <v>-0.01</v>
      </c>
      <c r="H54" s="67">
        <v>-141.6</v>
      </c>
      <c r="I54" s="67">
        <v>1237.2</v>
      </c>
    </row>
    <row r="55" spans="1:9" x14ac:dyDescent="0.2">
      <c r="A55" s="57" t="s">
        <v>118</v>
      </c>
      <c r="B55" s="56" t="s">
        <v>119</v>
      </c>
      <c r="C55" s="67">
        <v>1095.5999999999999</v>
      </c>
      <c r="D55" s="67">
        <v>0</v>
      </c>
      <c r="E55" s="67">
        <v>1095.5999999999999</v>
      </c>
      <c r="F55" s="68">
        <v>-141.59</v>
      </c>
      <c r="G55" s="68">
        <v>-0.01</v>
      </c>
      <c r="H55" s="67">
        <v>-141.6</v>
      </c>
      <c r="I55" s="67">
        <v>1237.2</v>
      </c>
    </row>
    <row r="56" spans="1:9" x14ac:dyDescent="0.2">
      <c r="A56" s="57" t="s">
        <v>120</v>
      </c>
      <c r="B56" s="56" t="s">
        <v>121</v>
      </c>
      <c r="C56" s="67">
        <v>1095.5999999999999</v>
      </c>
      <c r="D56" s="67">
        <v>0</v>
      </c>
      <c r="E56" s="67">
        <v>1095.5999999999999</v>
      </c>
      <c r="F56" s="68">
        <v>-141.59</v>
      </c>
      <c r="G56" s="68">
        <v>-0.01</v>
      </c>
      <c r="H56" s="67">
        <v>-141.6</v>
      </c>
      <c r="I56" s="67">
        <v>1237.2</v>
      </c>
    </row>
    <row r="57" spans="1:9" x14ac:dyDescent="0.2">
      <c r="A57" s="57" t="s">
        <v>122</v>
      </c>
      <c r="B57" s="56" t="s">
        <v>123</v>
      </c>
      <c r="C57" s="67">
        <v>1095.5999999999999</v>
      </c>
      <c r="D57" s="67">
        <v>0</v>
      </c>
      <c r="E57" s="67">
        <v>1095.5999999999999</v>
      </c>
      <c r="F57" s="68">
        <v>-141.59</v>
      </c>
      <c r="G57" s="68">
        <v>-0.01</v>
      </c>
      <c r="H57" s="67">
        <v>-141.6</v>
      </c>
      <c r="I57" s="67">
        <v>1237.2</v>
      </c>
    </row>
    <row r="58" spans="1:9" x14ac:dyDescent="0.2">
      <c r="A58" s="57" t="s">
        <v>124</v>
      </c>
      <c r="B58" s="56" t="s">
        <v>125</v>
      </c>
      <c r="C58" s="67">
        <v>1095.5999999999999</v>
      </c>
      <c r="D58" s="67">
        <v>0</v>
      </c>
      <c r="E58" s="67">
        <v>1095.5999999999999</v>
      </c>
      <c r="F58" s="68">
        <v>-141.59</v>
      </c>
      <c r="G58" s="68">
        <v>-0.01</v>
      </c>
      <c r="H58" s="67">
        <v>-141.6</v>
      </c>
      <c r="I58" s="67">
        <v>1237.2</v>
      </c>
    </row>
    <row r="59" spans="1:9" x14ac:dyDescent="0.2">
      <c r="A59" s="57" t="s">
        <v>126</v>
      </c>
      <c r="B59" s="56" t="s">
        <v>127</v>
      </c>
      <c r="C59" s="67">
        <v>1095.5999999999999</v>
      </c>
      <c r="D59" s="67">
        <v>0</v>
      </c>
      <c r="E59" s="67">
        <v>1095.5999999999999</v>
      </c>
      <c r="F59" s="68">
        <v>-141.59</v>
      </c>
      <c r="G59" s="68">
        <v>-0.01</v>
      </c>
      <c r="H59" s="67">
        <v>-141.6</v>
      </c>
      <c r="I59" s="67">
        <v>1237.2</v>
      </c>
    </row>
    <row r="60" spans="1:9" x14ac:dyDescent="0.2">
      <c r="A60" s="57" t="s">
        <v>128</v>
      </c>
      <c r="B60" s="56" t="s">
        <v>129</v>
      </c>
      <c r="C60" s="67">
        <v>1095.5999999999999</v>
      </c>
      <c r="D60" s="67">
        <v>0</v>
      </c>
      <c r="E60" s="67">
        <v>1095.5999999999999</v>
      </c>
      <c r="F60" s="68">
        <v>-141.59</v>
      </c>
      <c r="G60" s="68">
        <v>-0.01</v>
      </c>
      <c r="H60" s="67">
        <v>-141.6</v>
      </c>
      <c r="I60" s="67">
        <v>1237.2</v>
      </c>
    </row>
    <row r="61" spans="1:9" x14ac:dyDescent="0.2">
      <c r="A61" s="57" t="s">
        <v>130</v>
      </c>
      <c r="B61" s="56" t="s">
        <v>131</v>
      </c>
      <c r="C61" s="67">
        <v>1095.5999999999999</v>
      </c>
      <c r="D61" s="67">
        <v>0</v>
      </c>
      <c r="E61" s="67">
        <v>1095.5999999999999</v>
      </c>
      <c r="F61" s="68">
        <v>-141.59</v>
      </c>
      <c r="G61" s="68">
        <v>-0.01</v>
      </c>
      <c r="H61" s="67">
        <v>-141.6</v>
      </c>
      <c r="I61" s="67">
        <v>1237.2</v>
      </c>
    </row>
    <row r="62" spans="1:9" x14ac:dyDescent="0.2">
      <c r="A62" s="57" t="s">
        <v>132</v>
      </c>
      <c r="B62" s="56" t="s">
        <v>133</v>
      </c>
      <c r="C62" s="67">
        <v>1095.5999999999999</v>
      </c>
      <c r="D62" s="67">
        <v>0</v>
      </c>
      <c r="E62" s="67">
        <v>1095.5999999999999</v>
      </c>
      <c r="F62" s="68">
        <v>-141.59</v>
      </c>
      <c r="G62" s="67">
        <v>0.19</v>
      </c>
      <c r="H62" s="67">
        <v>-141.4</v>
      </c>
      <c r="I62" s="67">
        <v>1237</v>
      </c>
    </row>
    <row r="63" spans="1:9" x14ac:dyDescent="0.2">
      <c r="A63" s="57" t="s">
        <v>286</v>
      </c>
      <c r="B63" s="56" t="s">
        <v>16</v>
      </c>
      <c r="C63" s="67">
        <v>1095.5999999999999</v>
      </c>
      <c r="D63" s="67">
        <v>0</v>
      </c>
      <c r="E63" s="67">
        <v>1095.5999999999999</v>
      </c>
      <c r="F63" s="68">
        <v>-141.59</v>
      </c>
      <c r="G63" s="68">
        <v>-0.01</v>
      </c>
      <c r="H63" s="67">
        <v>-141.6</v>
      </c>
      <c r="I63" s="67">
        <v>1237.2</v>
      </c>
    </row>
    <row r="64" spans="1:9" x14ac:dyDescent="0.2">
      <c r="A64" s="57" t="s">
        <v>134</v>
      </c>
      <c r="B64" s="56" t="s">
        <v>135</v>
      </c>
      <c r="C64" s="67">
        <v>1095.5999999999999</v>
      </c>
      <c r="D64" s="67">
        <v>0</v>
      </c>
      <c r="E64" s="67">
        <v>1095.5999999999999</v>
      </c>
      <c r="F64" s="68">
        <v>-141.59</v>
      </c>
      <c r="G64" s="68">
        <v>-0.01</v>
      </c>
      <c r="H64" s="67">
        <v>-141.6</v>
      </c>
      <c r="I64" s="67">
        <v>1237.2</v>
      </c>
    </row>
    <row r="65" spans="1:9" x14ac:dyDescent="0.2">
      <c r="A65" s="57" t="s">
        <v>136</v>
      </c>
      <c r="B65" s="56" t="s">
        <v>137</v>
      </c>
      <c r="C65" s="67">
        <v>1095.5999999999999</v>
      </c>
      <c r="D65" s="67">
        <v>0</v>
      </c>
      <c r="E65" s="67">
        <v>1095.5999999999999</v>
      </c>
      <c r="F65" s="68">
        <v>-141.59</v>
      </c>
      <c r="G65" s="68">
        <v>-0.01</v>
      </c>
      <c r="H65" s="67">
        <v>-141.6</v>
      </c>
      <c r="I65" s="67">
        <v>1237.2</v>
      </c>
    </row>
    <row r="66" spans="1:9" x14ac:dyDescent="0.2">
      <c r="A66" s="72"/>
      <c r="B66" s="56"/>
      <c r="C66" s="71"/>
      <c r="D66" s="71"/>
      <c r="E66" s="71"/>
    </row>
    <row r="68" spans="1:9" x14ac:dyDescent="0.2">
      <c r="A68" s="69"/>
      <c r="B68" s="62"/>
      <c r="C68" s="62" t="s">
        <v>17</v>
      </c>
      <c r="D68" s="62" t="s">
        <v>17</v>
      </c>
      <c r="E68" s="62" t="s">
        <v>17</v>
      </c>
      <c r="F68" s="62" t="s">
        <v>17</v>
      </c>
      <c r="G68" s="62" t="s">
        <v>17</v>
      </c>
      <c r="H68" s="62" t="s">
        <v>17</v>
      </c>
      <c r="I68" s="62" t="s">
        <v>17</v>
      </c>
    </row>
    <row r="69" spans="1:9" x14ac:dyDescent="0.2">
      <c r="A69" s="72" t="s">
        <v>18</v>
      </c>
      <c r="B69" s="56" t="s">
        <v>19</v>
      </c>
      <c r="C69" s="71">
        <v>61353.599999999999</v>
      </c>
      <c r="D69" s="71">
        <v>0</v>
      </c>
      <c r="E69" s="71">
        <v>61353.599999999999</v>
      </c>
      <c r="F69" s="73">
        <v>-7929.04</v>
      </c>
      <c r="G69" s="73">
        <v>-0.36</v>
      </c>
      <c r="H69" s="71">
        <v>-7929.4</v>
      </c>
      <c r="I69" s="71">
        <v>69283</v>
      </c>
    </row>
    <row r="70" spans="1:9" s="3" customFormat="1" x14ac:dyDescent="0.2">
      <c r="A70" s="32"/>
      <c r="B70" s="32"/>
      <c r="C70" s="32"/>
      <c r="D70" s="32"/>
      <c r="E70" s="32"/>
      <c r="F70" s="32"/>
      <c r="G70" s="32"/>
      <c r="H70" s="32"/>
      <c r="I70" s="32"/>
    </row>
    <row r="71" spans="1:9" s="1" customFormat="1" ht="15" x14ac:dyDescent="0.25">
      <c r="A71" s="55"/>
      <c r="B71" s="55"/>
      <c r="C71" s="56" t="s">
        <v>19</v>
      </c>
      <c r="D71" s="56" t="s">
        <v>19</v>
      </c>
      <c r="E71" s="56" t="s">
        <v>19</v>
      </c>
      <c r="F71" s="56" t="s">
        <v>19</v>
      </c>
      <c r="G71" s="56" t="s">
        <v>19</v>
      </c>
      <c r="H71" s="56" t="s">
        <v>19</v>
      </c>
      <c r="I71" s="56" t="s">
        <v>19</v>
      </c>
    </row>
    <row r="72" spans="1:9" x14ac:dyDescent="0.2">
      <c r="A72" s="57" t="s">
        <v>19</v>
      </c>
      <c r="B72" s="56" t="s">
        <v>19</v>
      </c>
      <c r="C72" s="70"/>
      <c r="D72" s="70"/>
      <c r="E72" s="70"/>
      <c r="F72" s="70"/>
      <c r="G72" s="70"/>
      <c r="H72" s="70"/>
      <c r="I72" s="70"/>
    </row>
  </sheetData>
  <mergeCells count="3">
    <mergeCell ref="B4:C4"/>
    <mergeCell ref="B1:C1"/>
    <mergeCell ref="B3:C3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opLeftCell="A39" workbookViewId="0">
      <selection activeCell="C69" sqref="C69:J69"/>
    </sheetView>
  </sheetViews>
  <sheetFormatPr baseColWidth="10" defaultRowHeight="11.25" x14ac:dyDescent="0.2"/>
  <cols>
    <col min="1" max="1" width="11.42578125" style="32"/>
    <col min="2" max="2" width="26.5703125" style="32" bestFit="1" customWidth="1"/>
    <col min="3" max="3" width="11.42578125" style="32"/>
    <col min="4" max="4" width="16.140625" style="32" customWidth="1"/>
    <col min="5" max="5" width="14.85546875" style="32" customWidth="1"/>
    <col min="6" max="7" width="11.42578125" style="32"/>
    <col min="8" max="8" width="10" style="32" customWidth="1"/>
    <col min="9" max="9" width="14.42578125" style="32" customWidth="1"/>
    <col min="10" max="10" width="11.42578125" style="32"/>
    <col min="11" max="16384" width="11.42578125" style="56"/>
  </cols>
  <sheetData>
    <row r="1" spans="1:10" ht="18" customHeight="1" x14ac:dyDescent="0.25">
      <c r="A1" s="58" t="s">
        <v>0</v>
      </c>
      <c r="B1" s="102" t="s">
        <v>19</v>
      </c>
      <c r="C1" s="103"/>
      <c r="D1" s="55"/>
      <c r="E1" s="55"/>
      <c r="F1" s="55"/>
      <c r="G1" s="55"/>
      <c r="H1" s="55"/>
      <c r="I1" s="55"/>
      <c r="J1" s="55"/>
    </row>
    <row r="2" spans="1:10" ht="24.95" customHeight="1" x14ac:dyDescent="0.25">
      <c r="A2" s="59" t="s">
        <v>1</v>
      </c>
      <c r="B2" s="4" t="s">
        <v>282</v>
      </c>
      <c r="C2" s="5"/>
      <c r="D2" s="55"/>
      <c r="E2" s="55"/>
      <c r="F2" s="55"/>
      <c r="G2" s="55"/>
      <c r="H2" s="55"/>
      <c r="I2" s="55"/>
      <c r="J2" s="55"/>
    </row>
    <row r="3" spans="1:10" ht="15.75" x14ac:dyDescent="0.25">
      <c r="A3" s="55"/>
      <c r="B3" s="90" t="s">
        <v>2</v>
      </c>
      <c r="C3" s="60"/>
      <c r="D3" s="55"/>
      <c r="E3" s="55"/>
      <c r="F3" s="55"/>
      <c r="G3" s="55"/>
      <c r="H3" s="55"/>
      <c r="I3" s="55"/>
      <c r="J3" s="55"/>
    </row>
    <row r="4" spans="1:10" ht="15" x14ac:dyDescent="0.25">
      <c r="A4" s="55"/>
      <c r="B4" s="6" t="s">
        <v>283</v>
      </c>
      <c r="C4" s="60"/>
      <c r="D4" s="55"/>
      <c r="E4" s="55"/>
      <c r="F4" s="55"/>
      <c r="G4" s="55"/>
      <c r="H4" s="55"/>
      <c r="I4" s="55"/>
      <c r="J4" s="55"/>
    </row>
    <row r="5" spans="1:10" ht="15" x14ac:dyDescent="0.25">
      <c r="A5" s="55"/>
      <c r="B5" s="61" t="s">
        <v>284</v>
      </c>
      <c r="C5" s="55"/>
      <c r="D5" s="55"/>
      <c r="E5" s="55"/>
      <c r="F5" s="55"/>
      <c r="G5" s="55"/>
      <c r="H5" s="55"/>
      <c r="I5" s="55"/>
      <c r="J5" s="55"/>
    </row>
    <row r="6" spans="1:10" ht="15" x14ac:dyDescent="0.25">
      <c r="A6" s="55"/>
      <c r="B6" s="61" t="s">
        <v>3</v>
      </c>
      <c r="C6" s="55"/>
      <c r="D6" s="55"/>
      <c r="E6" s="55"/>
      <c r="F6" s="55"/>
      <c r="G6" s="55"/>
      <c r="H6" s="55"/>
      <c r="I6" s="55"/>
      <c r="J6" s="55"/>
    </row>
    <row r="8" spans="1:10" s="76" customFormat="1" ht="23.25" thickBot="1" x14ac:dyDescent="0.3">
      <c r="A8" s="74" t="s">
        <v>4</v>
      </c>
      <c r="B8" s="29" t="s">
        <v>5</v>
      </c>
      <c r="C8" s="29" t="s">
        <v>6</v>
      </c>
      <c r="D8" s="28" t="s">
        <v>285</v>
      </c>
      <c r="E8" s="28" t="s">
        <v>7</v>
      </c>
      <c r="F8" s="39" t="s">
        <v>30</v>
      </c>
      <c r="G8" s="39" t="s">
        <v>276</v>
      </c>
      <c r="H8" s="39" t="s">
        <v>26</v>
      </c>
      <c r="I8" s="28" t="s">
        <v>12</v>
      </c>
      <c r="J8" s="75" t="s">
        <v>13</v>
      </c>
    </row>
    <row r="9" spans="1:10" ht="15.75" thickTop="1" x14ac:dyDescent="0.25">
      <c r="A9" s="55"/>
      <c r="B9" s="55"/>
      <c r="C9" s="55"/>
      <c r="D9" s="55"/>
      <c r="E9" s="55"/>
      <c r="F9" s="55"/>
      <c r="G9" s="55"/>
      <c r="H9" s="55"/>
      <c r="I9" s="55"/>
      <c r="J9" s="55"/>
    </row>
    <row r="10" spans="1:10" x14ac:dyDescent="0.2">
      <c r="A10" s="57" t="s">
        <v>34</v>
      </c>
      <c r="B10" s="56" t="s">
        <v>35</v>
      </c>
      <c r="C10" s="67">
        <f>+FACTURACIÓN!H9-'C&amp;A'!I10+F10</f>
        <v>6011.43</v>
      </c>
      <c r="D10" s="67">
        <v>0</v>
      </c>
      <c r="E10" s="40">
        <f>SUM(C10:D10)</f>
        <v>6011.43</v>
      </c>
      <c r="F10" s="40">
        <f>-FACTURACIÓN!F9</f>
        <v>45.13</v>
      </c>
      <c r="G10" s="40">
        <f>+FACTURACIÓN!G9</f>
        <v>957.82</v>
      </c>
      <c r="H10" s="43">
        <v>624.56799999999998</v>
      </c>
      <c r="I10" s="40">
        <f>SUM(F10:H10)</f>
        <v>1627.518</v>
      </c>
      <c r="J10" s="40">
        <f>+E10-I10</f>
        <v>4383.9120000000003</v>
      </c>
    </row>
    <row r="11" spans="1:10" x14ac:dyDescent="0.2">
      <c r="A11" s="57" t="s">
        <v>14</v>
      </c>
      <c r="B11" s="56" t="s">
        <v>36</v>
      </c>
      <c r="C11" s="67">
        <f>+FACTURACIÓN!H10-'C&amp;A'!I11+F11</f>
        <v>1658.18</v>
      </c>
      <c r="D11" s="67">
        <v>0</v>
      </c>
      <c r="E11" s="40">
        <f t="shared" ref="E11:E65" si="0">SUM(C11:D11)</f>
        <v>1658.18</v>
      </c>
      <c r="F11" s="40">
        <f>-FACTURACIÓN!F10</f>
        <v>45.13</v>
      </c>
      <c r="G11" s="40">
        <f>+FACTURACIÓN!G10</f>
        <v>0</v>
      </c>
      <c r="H11" s="43">
        <v>0</v>
      </c>
      <c r="I11" s="40">
        <f t="shared" ref="I11:I65" si="1">SUM(F11:H11)</f>
        <v>45.13</v>
      </c>
      <c r="J11" s="40">
        <f t="shared" ref="J11:J64" si="2">+E11-I11</f>
        <v>1613.05</v>
      </c>
    </row>
    <row r="12" spans="1:10" x14ac:dyDescent="0.2">
      <c r="A12" s="57" t="s">
        <v>37</v>
      </c>
      <c r="B12" s="56" t="s">
        <v>38</v>
      </c>
      <c r="C12" s="67">
        <f>+FACTURACIÓN!H11-'C&amp;A'!I12+F12</f>
        <v>2762.8</v>
      </c>
      <c r="D12" s="67">
        <v>0</v>
      </c>
      <c r="E12" s="40">
        <f t="shared" si="0"/>
        <v>2762.8</v>
      </c>
      <c r="F12" s="40">
        <f>-FACTURACIÓN!F11</f>
        <v>45.13</v>
      </c>
      <c r="G12" s="40">
        <f>+FACTURACIÓN!G11</f>
        <v>0</v>
      </c>
      <c r="H12" s="43">
        <v>0</v>
      </c>
      <c r="I12" s="40">
        <f t="shared" si="1"/>
        <v>45.13</v>
      </c>
      <c r="J12" s="40">
        <f t="shared" si="2"/>
        <v>2717.67</v>
      </c>
    </row>
    <row r="13" spans="1:10" x14ac:dyDescent="0.2">
      <c r="A13" s="57" t="s">
        <v>39</v>
      </c>
      <c r="B13" s="56" t="s">
        <v>40</v>
      </c>
      <c r="C13" s="67">
        <f>+FACTURACIÓN!H12-'C&amp;A'!I13+F13</f>
        <v>6201.18</v>
      </c>
      <c r="D13" s="67">
        <v>0</v>
      </c>
      <c r="E13" s="40">
        <f t="shared" si="0"/>
        <v>6201.18</v>
      </c>
      <c r="F13" s="40">
        <f>-FACTURACIÓN!F12</f>
        <v>0</v>
      </c>
      <c r="G13" s="40">
        <f>+FACTURACIÓN!G12</f>
        <v>0</v>
      </c>
      <c r="H13" s="43">
        <v>743.83800000000008</v>
      </c>
      <c r="I13" s="40">
        <f t="shared" si="1"/>
        <v>743.83800000000008</v>
      </c>
      <c r="J13" s="40">
        <f t="shared" si="2"/>
        <v>5457.3420000000006</v>
      </c>
    </row>
    <row r="14" spans="1:10" x14ac:dyDescent="0.2">
      <c r="A14" s="57" t="s">
        <v>41</v>
      </c>
      <c r="B14" s="56" t="s">
        <v>42</v>
      </c>
      <c r="C14" s="67">
        <f>+FACTURACIÓN!H13-'C&amp;A'!I14+F14</f>
        <v>1670.1699999999998</v>
      </c>
      <c r="D14" s="67">
        <v>0</v>
      </c>
      <c r="E14" s="40">
        <f t="shared" si="0"/>
        <v>1670.1699999999998</v>
      </c>
      <c r="F14" s="40">
        <f>-FACTURACIÓN!F13</f>
        <v>0</v>
      </c>
      <c r="G14" s="40">
        <f>+FACTURACIÓN!G13</f>
        <v>0</v>
      </c>
      <c r="H14" s="43">
        <v>0</v>
      </c>
      <c r="I14" s="40">
        <f t="shared" si="1"/>
        <v>0</v>
      </c>
      <c r="J14" s="40">
        <f t="shared" si="2"/>
        <v>1670.1699999999998</v>
      </c>
    </row>
    <row r="15" spans="1:10" x14ac:dyDescent="0.2">
      <c r="A15" s="57" t="s">
        <v>43</v>
      </c>
      <c r="B15" s="56" t="s">
        <v>44</v>
      </c>
      <c r="C15" s="67">
        <f>+FACTURACIÓN!H14-'C&amp;A'!I15+F15</f>
        <v>4762.8</v>
      </c>
      <c r="D15" s="67">
        <v>0</v>
      </c>
      <c r="E15" s="40">
        <f t="shared" si="0"/>
        <v>4762.8</v>
      </c>
      <c r="F15" s="40">
        <f>-FACTURACIÓN!F14</f>
        <v>549.9</v>
      </c>
      <c r="G15" s="40">
        <f>+FACTURACIÓN!G14</f>
        <v>0</v>
      </c>
      <c r="H15" s="43">
        <v>545.0100000000001</v>
      </c>
      <c r="I15" s="40">
        <f t="shared" si="1"/>
        <v>1094.9100000000001</v>
      </c>
      <c r="J15" s="40">
        <f t="shared" si="2"/>
        <v>3667.8900000000003</v>
      </c>
    </row>
    <row r="16" spans="1:10" x14ac:dyDescent="0.2">
      <c r="A16" s="57" t="s">
        <v>249</v>
      </c>
      <c r="B16" s="56" t="s">
        <v>279</v>
      </c>
      <c r="C16" s="67">
        <f>+FACTURACIÓN!H15-'C&amp;A'!I16+F16</f>
        <v>1908.18</v>
      </c>
      <c r="D16" s="67">
        <v>0</v>
      </c>
      <c r="E16" s="40">
        <f t="shared" si="0"/>
        <v>1908.18</v>
      </c>
      <c r="F16" s="40">
        <f>-FACTURACIÓN!F15</f>
        <v>0</v>
      </c>
      <c r="G16" s="40">
        <f>+FACTURACIÓN!G15</f>
        <v>0</v>
      </c>
      <c r="H16" s="43">
        <v>0</v>
      </c>
      <c r="I16" s="40">
        <f t="shared" si="1"/>
        <v>0</v>
      </c>
      <c r="J16" s="40">
        <f t="shared" si="2"/>
        <v>1908.18</v>
      </c>
    </row>
    <row r="17" spans="1:10" x14ac:dyDescent="0.2">
      <c r="A17" s="57" t="s">
        <v>45</v>
      </c>
      <c r="B17" s="56" t="s">
        <v>46</v>
      </c>
      <c r="C17" s="67">
        <f>+FACTURACIÓN!H16-'C&amp;A'!I17+F17</f>
        <v>737.57999999999993</v>
      </c>
      <c r="D17" s="67">
        <v>0</v>
      </c>
      <c r="E17" s="40">
        <f t="shared" si="0"/>
        <v>737.57999999999993</v>
      </c>
      <c r="F17" s="40">
        <f>-FACTURACIÓN!F16</f>
        <v>0</v>
      </c>
      <c r="G17" s="40">
        <f>+FACTURACIÓN!G16</f>
        <v>316.94</v>
      </c>
      <c r="H17" s="43">
        <v>0</v>
      </c>
      <c r="I17" s="40">
        <f t="shared" si="1"/>
        <v>316.94</v>
      </c>
      <c r="J17" s="40">
        <f t="shared" si="2"/>
        <v>420.63999999999993</v>
      </c>
    </row>
    <row r="18" spans="1:10" x14ac:dyDescent="0.2">
      <c r="A18" s="57" t="s">
        <v>47</v>
      </c>
      <c r="B18" s="56" t="s">
        <v>48</v>
      </c>
      <c r="C18" s="67">
        <f>+FACTURACIÓN!H17-'C&amp;A'!I18+F18</f>
        <v>3762.8</v>
      </c>
      <c r="D18" s="67">
        <v>0</v>
      </c>
      <c r="E18" s="40">
        <f t="shared" si="0"/>
        <v>3762.8</v>
      </c>
      <c r="F18" s="40">
        <f>-FACTURACIÓN!F17</f>
        <v>0</v>
      </c>
      <c r="G18" s="40">
        <f>+FACTURACIÓN!G17</f>
        <v>0</v>
      </c>
      <c r="H18" s="43">
        <v>500</v>
      </c>
      <c r="I18" s="40">
        <f t="shared" si="1"/>
        <v>500</v>
      </c>
      <c r="J18" s="40">
        <f t="shared" si="2"/>
        <v>3262.8</v>
      </c>
    </row>
    <row r="19" spans="1:10" x14ac:dyDescent="0.2">
      <c r="A19" s="57" t="s">
        <v>49</v>
      </c>
      <c r="B19" s="56" t="s">
        <v>50</v>
      </c>
      <c r="C19" s="67">
        <f>+FACTURACIÓN!H18-'C&amp;A'!I19+F19</f>
        <v>3908.1800000000003</v>
      </c>
      <c r="D19" s="67">
        <v>0</v>
      </c>
      <c r="E19" s="40">
        <f t="shared" si="0"/>
        <v>3908.1800000000003</v>
      </c>
      <c r="F19" s="40">
        <f>-FACTURACIÓN!F18</f>
        <v>0</v>
      </c>
      <c r="G19" s="40">
        <f>+FACTURACIÓN!G18</f>
        <v>726.91</v>
      </c>
      <c r="H19" s="43">
        <v>0</v>
      </c>
      <c r="I19" s="40">
        <f t="shared" si="1"/>
        <v>726.91</v>
      </c>
      <c r="J19" s="40">
        <f t="shared" si="2"/>
        <v>3181.2700000000004</v>
      </c>
    </row>
    <row r="20" spans="1:10" x14ac:dyDescent="0.2">
      <c r="A20" s="57" t="s">
        <v>51</v>
      </c>
      <c r="B20" s="56" t="s">
        <v>52</v>
      </c>
      <c r="C20" s="67">
        <f>+FACTURACIÓN!H19-'C&amp;A'!I20+F20</f>
        <v>2762.8</v>
      </c>
      <c r="D20" s="67">
        <v>0</v>
      </c>
      <c r="E20" s="40">
        <f t="shared" si="0"/>
        <v>2762.8</v>
      </c>
      <c r="F20" s="40">
        <f>-FACTURACIÓN!F19</f>
        <v>45.13</v>
      </c>
      <c r="G20" s="40">
        <f>+FACTURACIÓN!G19</f>
        <v>906.77</v>
      </c>
      <c r="H20" s="43">
        <v>0</v>
      </c>
      <c r="I20" s="40">
        <f t="shared" si="1"/>
        <v>951.9</v>
      </c>
      <c r="J20" s="40">
        <f t="shared" si="2"/>
        <v>1810.9</v>
      </c>
    </row>
    <row r="21" spans="1:10" x14ac:dyDescent="0.2">
      <c r="A21" s="57" t="s">
        <v>53</v>
      </c>
      <c r="B21" s="56" t="s">
        <v>54</v>
      </c>
      <c r="C21" s="67">
        <f>+FACTURACIÓN!H20-'C&amp;A'!I21+F21</f>
        <v>6588.18</v>
      </c>
      <c r="D21" s="67">
        <v>0</v>
      </c>
      <c r="E21" s="40">
        <f t="shared" si="0"/>
        <v>6588.18</v>
      </c>
      <c r="F21" s="40">
        <f>-FACTURACIÓN!F20</f>
        <v>45.13</v>
      </c>
      <c r="G21" s="40">
        <f>+FACTURACIÓN!G20</f>
        <v>0</v>
      </c>
      <c r="H21" s="43">
        <v>778.02500000000009</v>
      </c>
      <c r="I21" s="40">
        <f t="shared" si="1"/>
        <v>823.15500000000009</v>
      </c>
      <c r="J21" s="40">
        <f t="shared" si="2"/>
        <v>5765.0250000000005</v>
      </c>
    </row>
    <row r="22" spans="1:10" x14ac:dyDescent="0.2">
      <c r="A22" s="57" t="s">
        <v>55</v>
      </c>
      <c r="B22" s="56" t="s">
        <v>56</v>
      </c>
      <c r="C22" s="67">
        <f>+FACTURACIÓN!H21-'C&amp;A'!I22+F22</f>
        <v>11213.76</v>
      </c>
      <c r="D22" s="67">
        <v>0</v>
      </c>
      <c r="E22" s="40">
        <f t="shared" si="0"/>
        <v>11213.76</v>
      </c>
      <c r="F22" s="40">
        <f>-FACTURACIÓN!F21</f>
        <v>45.13</v>
      </c>
      <c r="G22" s="40">
        <f>+FACTURACIÓN!G21</f>
        <v>0</v>
      </c>
      <c r="H22" s="43">
        <v>1240.5830000000003</v>
      </c>
      <c r="I22" s="40">
        <f t="shared" si="1"/>
        <v>1285.7130000000004</v>
      </c>
      <c r="J22" s="40">
        <f t="shared" si="2"/>
        <v>9928.0470000000005</v>
      </c>
    </row>
    <row r="23" spans="1:10" x14ac:dyDescent="0.2">
      <c r="A23" s="57" t="s">
        <v>57</v>
      </c>
      <c r="B23" s="56" t="s">
        <v>58</v>
      </c>
      <c r="C23" s="67">
        <f>+FACTURACIÓN!H22-'C&amp;A'!I23+F23</f>
        <v>29413.8</v>
      </c>
      <c r="D23" s="67">
        <v>0</v>
      </c>
      <c r="E23" s="40">
        <f t="shared" si="0"/>
        <v>29413.8</v>
      </c>
      <c r="F23" s="40">
        <f>-FACTURACIÓN!F22</f>
        <v>863.52</v>
      </c>
      <c r="G23" s="40">
        <f>+FACTURACIÓN!G22</f>
        <v>345.44</v>
      </c>
      <c r="H23" s="43">
        <v>2944.2040000000002</v>
      </c>
      <c r="I23" s="40">
        <f t="shared" si="1"/>
        <v>4153.1640000000007</v>
      </c>
      <c r="J23" s="40">
        <f t="shared" si="2"/>
        <v>25260.635999999999</v>
      </c>
    </row>
    <row r="24" spans="1:10" x14ac:dyDescent="0.2">
      <c r="A24" s="57" t="s">
        <v>59</v>
      </c>
      <c r="B24" s="56" t="s">
        <v>60</v>
      </c>
      <c r="C24" s="67">
        <f>+FACTURACIÓN!H23-'C&amp;A'!I24+F24</f>
        <v>3658.1800000000003</v>
      </c>
      <c r="D24" s="67">
        <v>0</v>
      </c>
      <c r="E24" s="40">
        <f t="shared" si="0"/>
        <v>3658.1800000000003</v>
      </c>
      <c r="F24" s="40">
        <f>-FACTURACIÓN!F23</f>
        <v>-45.13</v>
      </c>
      <c r="G24" s="40">
        <f>+FACTURACIÓN!G23</f>
        <v>0</v>
      </c>
      <c r="H24" s="43">
        <v>0</v>
      </c>
      <c r="I24" s="40">
        <f t="shared" si="1"/>
        <v>-45.13</v>
      </c>
      <c r="J24" s="40">
        <f t="shared" si="2"/>
        <v>3703.3100000000004</v>
      </c>
    </row>
    <row r="25" spans="1:10" x14ac:dyDescent="0.2">
      <c r="A25" s="57" t="s">
        <v>61</v>
      </c>
      <c r="B25" s="56" t="s">
        <v>62</v>
      </c>
      <c r="C25" s="67">
        <f>+FACTURACIÓN!H24-'C&amp;A'!I25+F25</f>
        <v>13687.9</v>
      </c>
      <c r="D25" s="67">
        <v>0</v>
      </c>
      <c r="E25" s="40">
        <f t="shared" si="0"/>
        <v>13687.9</v>
      </c>
      <c r="F25" s="40">
        <f>-FACTURACIÓN!F24</f>
        <v>355.82</v>
      </c>
      <c r="G25" s="40">
        <f>+FACTURACIÓN!G24</f>
        <v>0</v>
      </c>
      <c r="H25" s="43">
        <v>1456.9280000000001</v>
      </c>
      <c r="I25" s="40">
        <f t="shared" si="1"/>
        <v>1812.748</v>
      </c>
      <c r="J25" s="40">
        <f t="shared" si="2"/>
        <v>11875.152</v>
      </c>
    </row>
    <row r="26" spans="1:10" x14ac:dyDescent="0.2">
      <c r="A26" s="57" t="s">
        <v>15</v>
      </c>
      <c r="B26" s="56" t="s">
        <v>63</v>
      </c>
      <c r="C26" s="67">
        <f>+FACTURACIÓN!H25-'C&amp;A'!I26+F26</f>
        <v>1908.18</v>
      </c>
      <c r="D26" s="67">
        <v>0</v>
      </c>
      <c r="E26" s="40">
        <f t="shared" si="0"/>
        <v>1908.18</v>
      </c>
      <c r="F26" s="40">
        <f>-FACTURACIÓN!F25</f>
        <v>0</v>
      </c>
      <c r="G26" s="40">
        <f>+FACTURACIÓN!G25</f>
        <v>1427.82</v>
      </c>
      <c r="H26" s="43">
        <v>0</v>
      </c>
      <c r="I26" s="40">
        <f t="shared" si="1"/>
        <v>1427.82</v>
      </c>
      <c r="J26" s="40">
        <f t="shared" si="2"/>
        <v>480.36000000000013</v>
      </c>
    </row>
    <row r="27" spans="1:10" x14ac:dyDescent="0.2">
      <c r="A27" s="57" t="s">
        <v>64</v>
      </c>
      <c r="B27" s="56" t="s">
        <v>65</v>
      </c>
      <c r="C27" s="67">
        <f>+FACTURACIÓN!H26-'C&amp;A'!I27+F27</f>
        <v>3762.8000000000006</v>
      </c>
      <c r="D27" s="67">
        <v>0</v>
      </c>
      <c r="E27" s="40">
        <f t="shared" si="0"/>
        <v>3762.8000000000006</v>
      </c>
      <c r="F27" s="40">
        <f>-FACTURACIÓN!F26</f>
        <v>310.19</v>
      </c>
      <c r="G27" s="40">
        <f>+FACTURACIÓN!G26</f>
        <v>0</v>
      </c>
      <c r="H27" s="43">
        <v>0</v>
      </c>
      <c r="I27" s="40">
        <f t="shared" si="1"/>
        <v>310.19</v>
      </c>
      <c r="J27" s="40">
        <f t="shared" si="2"/>
        <v>3452.6100000000006</v>
      </c>
    </row>
    <row r="28" spans="1:10" x14ac:dyDescent="0.2">
      <c r="A28" s="57" t="s">
        <v>66</v>
      </c>
      <c r="B28" s="56" t="s">
        <v>67</v>
      </c>
      <c r="C28" s="67">
        <f>+FACTURACIÓN!H27-'C&amp;A'!I28+F28</f>
        <v>3658.1800000000003</v>
      </c>
      <c r="D28" s="67">
        <v>0</v>
      </c>
      <c r="E28" s="40">
        <f t="shared" si="0"/>
        <v>3658.1800000000003</v>
      </c>
      <c r="F28" s="40">
        <f>-FACTURACIÓN!F27</f>
        <v>0</v>
      </c>
      <c r="G28" s="40">
        <f>+FACTURACIÓN!G27</f>
        <v>-837.96</v>
      </c>
      <c r="H28" s="43">
        <v>573.33400000000006</v>
      </c>
      <c r="I28" s="40">
        <f t="shared" si="1"/>
        <v>-264.62599999999998</v>
      </c>
      <c r="J28" s="40">
        <f t="shared" si="2"/>
        <v>3922.8060000000005</v>
      </c>
    </row>
    <row r="29" spans="1:10" x14ac:dyDescent="0.2">
      <c r="A29" s="57" t="s">
        <v>68</v>
      </c>
      <c r="B29" s="56" t="s">
        <v>69</v>
      </c>
      <c r="C29" s="67">
        <f>+FACTURACIÓN!H28-'C&amp;A'!I29+F29</f>
        <v>13681.509999999998</v>
      </c>
      <c r="D29" s="67">
        <v>0</v>
      </c>
      <c r="E29" s="40">
        <f t="shared" si="0"/>
        <v>13681.509999999998</v>
      </c>
      <c r="F29" s="40">
        <f>-FACTURACIÓN!F28</f>
        <v>0</v>
      </c>
      <c r="G29" s="40">
        <f>+FACTURACIÓN!G28</f>
        <v>0</v>
      </c>
      <c r="H29" s="43">
        <v>1491.8710000000001</v>
      </c>
      <c r="I29" s="40">
        <f t="shared" si="1"/>
        <v>1491.8710000000001</v>
      </c>
      <c r="J29" s="40">
        <f t="shared" si="2"/>
        <v>12189.638999999999</v>
      </c>
    </row>
    <row r="30" spans="1:10" x14ac:dyDescent="0.2">
      <c r="A30" s="57" t="s">
        <v>70</v>
      </c>
      <c r="B30" s="56" t="s">
        <v>71</v>
      </c>
      <c r="C30" s="67">
        <f>+FACTURACIÓN!H29-'C&amp;A'!I30+F30</f>
        <v>1908.18</v>
      </c>
      <c r="D30" s="67">
        <v>0</v>
      </c>
      <c r="E30" s="40">
        <f t="shared" si="0"/>
        <v>1908.18</v>
      </c>
      <c r="F30" s="40">
        <f>-FACTURACIÓN!F29</f>
        <v>0</v>
      </c>
      <c r="G30" s="40">
        <f>+FACTURACIÓN!G29</f>
        <v>0</v>
      </c>
      <c r="H30" s="43">
        <v>0</v>
      </c>
      <c r="I30" s="40">
        <f t="shared" si="1"/>
        <v>0</v>
      </c>
      <c r="J30" s="40">
        <f t="shared" si="2"/>
        <v>1908.18</v>
      </c>
    </row>
    <row r="31" spans="1:10" x14ac:dyDescent="0.2">
      <c r="A31" s="57" t="s">
        <v>72</v>
      </c>
      <c r="B31" s="56" t="s">
        <v>73</v>
      </c>
      <c r="C31" s="67">
        <f>+FACTURACIÓN!H30-'C&amp;A'!I31+F31</f>
        <v>5716.1</v>
      </c>
      <c r="D31" s="67">
        <v>0</v>
      </c>
      <c r="E31" s="40">
        <f t="shared" si="0"/>
        <v>5716.1</v>
      </c>
      <c r="F31" s="40">
        <f>-FACTURACIÓN!F30</f>
        <v>45.13</v>
      </c>
      <c r="G31" s="40">
        <f>+FACTURACIÓN!G30</f>
        <v>0</v>
      </c>
      <c r="H31" s="43">
        <v>690.81700000000001</v>
      </c>
      <c r="I31" s="40">
        <f t="shared" si="1"/>
        <v>735.947</v>
      </c>
      <c r="J31" s="40">
        <f t="shared" si="2"/>
        <v>4980.1530000000002</v>
      </c>
    </row>
    <row r="32" spans="1:10" x14ac:dyDescent="0.2">
      <c r="A32" s="57" t="s">
        <v>74</v>
      </c>
      <c r="B32" s="56" t="s">
        <v>75</v>
      </c>
      <c r="C32" s="67">
        <f>+FACTURACIÓN!H31-'C&amp;A'!I32+F32</f>
        <v>2983.1000000000004</v>
      </c>
      <c r="D32" s="67">
        <v>0</v>
      </c>
      <c r="E32" s="40">
        <f t="shared" si="0"/>
        <v>2983.1000000000004</v>
      </c>
      <c r="F32" s="40">
        <f>-FACTURACIÓN!F31</f>
        <v>0</v>
      </c>
      <c r="G32" s="40">
        <f>+FACTURACIÓN!G31</f>
        <v>175.52</v>
      </c>
      <c r="H32" s="43">
        <v>0</v>
      </c>
      <c r="I32" s="40">
        <f t="shared" si="1"/>
        <v>175.52</v>
      </c>
      <c r="J32" s="40">
        <f t="shared" si="2"/>
        <v>2807.5800000000004</v>
      </c>
    </row>
    <row r="33" spans="1:10" x14ac:dyDescent="0.2">
      <c r="A33" s="57" t="s">
        <v>80</v>
      </c>
      <c r="B33" s="56" t="s">
        <v>81</v>
      </c>
      <c r="C33" s="67">
        <f>+FACTURACIÓN!H32-'C&amp;A'!I33+F33</f>
        <v>2762.7999999999997</v>
      </c>
      <c r="D33" s="67">
        <v>0</v>
      </c>
      <c r="E33" s="40">
        <f t="shared" si="0"/>
        <v>2762.7999999999997</v>
      </c>
      <c r="F33" s="40">
        <f>-FACTURACIÓN!F32</f>
        <v>44.53</v>
      </c>
      <c r="G33" s="40">
        <f>+FACTURACIÓN!G32</f>
        <v>1146.5999999999999</v>
      </c>
      <c r="H33" s="43">
        <v>0</v>
      </c>
      <c r="I33" s="40">
        <f t="shared" si="1"/>
        <v>1191.1299999999999</v>
      </c>
      <c r="J33" s="40">
        <f t="shared" si="2"/>
        <v>1571.6699999999998</v>
      </c>
    </row>
    <row r="34" spans="1:10" x14ac:dyDescent="0.2">
      <c r="A34" s="57" t="s">
        <v>76</v>
      </c>
      <c r="B34" s="56" t="s">
        <v>77</v>
      </c>
      <c r="C34" s="67">
        <f>+FACTURACIÓN!H33-'C&amp;A'!I34+F34</f>
        <v>3951.51</v>
      </c>
      <c r="D34" s="67">
        <v>0</v>
      </c>
      <c r="E34" s="40">
        <f t="shared" si="0"/>
        <v>3951.51</v>
      </c>
      <c r="F34" s="40">
        <f>-FACTURACIÓN!F33</f>
        <v>45.13</v>
      </c>
      <c r="G34" s="40">
        <f>+FACTURACIÓN!G33</f>
        <v>0</v>
      </c>
      <c r="H34" s="43">
        <v>514.35800000000006</v>
      </c>
      <c r="I34" s="40">
        <f t="shared" si="1"/>
        <v>559.48800000000006</v>
      </c>
      <c r="J34" s="40">
        <f t="shared" si="2"/>
        <v>3392.0219999999999</v>
      </c>
    </row>
    <row r="35" spans="1:10" x14ac:dyDescent="0.2">
      <c r="A35" s="57" t="s">
        <v>78</v>
      </c>
      <c r="B35" s="56" t="s">
        <v>79</v>
      </c>
      <c r="C35" s="67">
        <f>+FACTURACIÓN!H34-'C&amp;A'!I35+F35</f>
        <v>1758.18</v>
      </c>
      <c r="D35" s="67">
        <v>0</v>
      </c>
      <c r="E35" s="40">
        <f t="shared" si="0"/>
        <v>1758.18</v>
      </c>
      <c r="F35" s="40">
        <f>-FACTURACIÓN!F34</f>
        <v>0</v>
      </c>
      <c r="G35" s="40">
        <f>+FACTURACIÓN!G34</f>
        <v>0</v>
      </c>
      <c r="H35" s="43">
        <v>0</v>
      </c>
      <c r="I35" s="40">
        <f t="shared" si="1"/>
        <v>0</v>
      </c>
      <c r="J35" s="40">
        <f t="shared" si="2"/>
        <v>1758.18</v>
      </c>
    </row>
    <row r="36" spans="1:10" x14ac:dyDescent="0.2">
      <c r="A36" s="57" t="s">
        <v>82</v>
      </c>
      <c r="B36" s="56" t="s">
        <v>83</v>
      </c>
      <c r="C36" s="67">
        <f>+FACTURACIÓN!H35-'C&amp;A'!I36+F36</f>
        <v>15286.3</v>
      </c>
      <c r="D36" s="67">
        <v>0</v>
      </c>
      <c r="E36" s="40">
        <f t="shared" si="0"/>
        <v>15286.3</v>
      </c>
      <c r="F36" s="40">
        <f>-FACTURACIÓN!F35</f>
        <v>921.71</v>
      </c>
      <c r="G36" s="40">
        <f>+FACTURACIÓN!G35</f>
        <v>0</v>
      </c>
      <c r="H36" s="43">
        <v>1560.1790000000001</v>
      </c>
      <c r="I36" s="40">
        <f t="shared" si="1"/>
        <v>2481.8890000000001</v>
      </c>
      <c r="J36" s="40">
        <f t="shared" si="2"/>
        <v>12804.411</v>
      </c>
    </row>
    <row r="37" spans="1:10" x14ac:dyDescent="0.2">
      <c r="A37" s="57" t="s">
        <v>84</v>
      </c>
      <c r="B37" s="56" t="s">
        <v>85</v>
      </c>
      <c r="C37" s="67">
        <f>+FACTURACIÓN!H36-'C&amp;A'!I37+F37</f>
        <v>8677.6999999999989</v>
      </c>
      <c r="D37" s="67">
        <v>0</v>
      </c>
      <c r="E37" s="40">
        <f t="shared" si="0"/>
        <v>8677.6999999999989</v>
      </c>
      <c r="F37" s="40">
        <f>-FACTURACIÓN!F36</f>
        <v>45.13</v>
      </c>
      <c r="G37" s="40">
        <f>+FACTURACIÓN!G36</f>
        <v>1045.54</v>
      </c>
      <c r="H37" s="43">
        <v>882.423</v>
      </c>
      <c r="I37" s="40">
        <f t="shared" si="1"/>
        <v>1973.0930000000001</v>
      </c>
      <c r="J37" s="40">
        <f t="shared" si="2"/>
        <v>6704.6069999999991</v>
      </c>
    </row>
    <row r="38" spans="1:10" x14ac:dyDescent="0.2">
      <c r="A38" s="57" t="s">
        <v>86</v>
      </c>
      <c r="B38" s="56" t="s">
        <v>87</v>
      </c>
      <c r="C38" s="67">
        <f>+FACTURACIÓN!H37-'C&amp;A'!I38+F38</f>
        <v>8562.7999999999993</v>
      </c>
      <c r="D38" s="67">
        <v>0</v>
      </c>
      <c r="E38" s="40">
        <f t="shared" si="0"/>
        <v>8562.7999999999993</v>
      </c>
      <c r="F38" s="40">
        <f>-FACTURACIÓN!F37</f>
        <v>45.13</v>
      </c>
      <c r="G38" s="40">
        <f>+FACTURACIÓN!G37</f>
        <v>269.02</v>
      </c>
      <c r="H38" s="43">
        <v>948.58500000000004</v>
      </c>
      <c r="I38" s="40">
        <f t="shared" si="1"/>
        <v>1262.7350000000001</v>
      </c>
      <c r="J38" s="40">
        <f t="shared" si="2"/>
        <v>7300.0649999999987</v>
      </c>
    </row>
    <row r="39" spans="1:10" x14ac:dyDescent="0.2">
      <c r="A39" s="57" t="s">
        <v>88</v>
      </c>
      <c r="B39" s="56" t="s">
        <v>89</v>
      </c>
      <c r="C39" s="67">
        <f>+FACTURACIÓN!H38-'C&amp;A'!I39+F39</f>
        <v>7794.8499999999995</v>
      </c>
      <c r="D39" s="67">
        <v>0</v>
      </c>
      <c r="E39" s="40">
        <f t="shared" si="0"/>
        <v>7794.8499999999995</v>
      </c>
      <c r="F39" s="40">
        <f>-FACTURACIÓN!F38</f>
        <v>0</v>
      </c>
      <c r="G39" s="40">
        <f>+FACTURACIÓN!G38</f>
        <v>0</v>
      </c>
      <c r="H39" s="43">
        <v>903.20499999999993</v>
      </c>
      <c r="I39" s="40">
        <f t="shared" si="1"/>
        <v>903.20499999999993</v>
      </c>
      <c r="J39" s="40">
        <f t="shared" si="2"/>
        <v>6891.6449999999995</v>
      </c>
    </row>
    <row r="40" spans="1:10" x14ac:dyDescent="0.2">
      <c r="A40" s="57" t="s">
        <v>90</v>
      </c>
      <c r="B40" s="56" t="s">
        <v>91</v>
      </c>
      <c r="C40" s="67">
        <f>+FACTURACIÓN!H39-'C&amp;A'!I40+F40</f>
        <v>11906.8</v>
      </c>
      <c r="D40" s="67">
        <v>0</v>
      </c>
      <c r="E40" s="40">
        <f t="shared" si="0"/>
        <v>11906.8</v>
      </c>
      <c r="F40" s="40">
        <f>-FACTURACIÓN!F39</f>
        <v>45.13</v>
      </c>
      <c r="G40" s="40">
        <f>+FACTURACIÓN!G39</f>
        <v>1200.08</v>
      </c>
      <c r="H40" s="43">
        <v>1189.8790000000001</v>
      </c>
      <c r="I40" s="40">
        <f t="shared" si="1"/>
        <v>2435.0889999999999</v>
      </c>
      <c r="J40" s="40">
        <f t="shared" si="2"/>
        <v>9471.7109999999993</v>
      </c>
    </row>
    <row r="41" spans="1:10" x14ac:dyDescent="0.2">
      <c r="A41" s="57" t="s">
        <v>92</v>
      </c>
      <c r="B41" s="56" t="s">
        <v>93</v>
      </c>
      <c r="C41" s="67">
        <f>+FACTURACIÓN!H40-'C&amp;A'!I41+F41</f>
        <v>2912.8</v>
      </c>
      <c r="D41" s="67">
        <v>0</v>
      </c>
      <c r="E41" s="40">
        <f t="shared" si="0"/>
        <v>2912.8</v>
      </c>
      <c r="F41" s="40">
        <f>-FACTURACIÓN!F40</f>
        <v>45.13</v>
      </c>
      <c r="G41" s="40">
        <f>+FACTURACIÓN!G40</f>
        <v>887.44</v>
      </c>
      <c r="H41" s="43">
        <v>0</v>
      </c>
      <c r="I41" s="40">
        <f t="shared" si="1"/>
        <v>932.57</v>
      </c>
      <c r="J41" s="40">
        <f t="shared" si="2"/>
        <v>1980.23</v>
      </c>
    </row>
    <row r="42" spans="1:10" x14ac:dyDescent="0.2">
      <c r="A42" s="57" t="s">
        <v>94</v>
      </c>
      <c r="B42" s="56" t="s">
        <v>95</v>
      </c>
      <c r="C42" s="67">
        <f>+FACTURACIÓN!H41-'C&amp;A'!I42+F42</f>
        <v>3388.4300000000003</v>
      </c>
      <c r="D42" s="67">
        <v>0</v>
      </c>
      <c r="E42" s="40">
        <f t="shared" si="0"/>
        <v>3388.4300000000003</v>
      </c>
      <c r="F42" s="40">
        <f>-FACTURACIÓN!F41</f>
        <v>45.13</v>
      </c>
      <c r="G42" s="40">
        <f>+FACTURACIÓN!G41</f>
        <v>0</v>
      </c>
      <c r="H42" s="43">
        <v>0</v>
      </c>
      <c r="I42" s="40">
        <f t="shared" si="1"/>
        <v>45.13</v>
      </c>
      <c r="J42" s="40">
        <f t="shared" si="2"/>
        <v>3343.3</v>
      </c>
    </row>
    <row r="43" spans="1:10" x14ac:dyDescent="0.2">
      <c r="A43" s="57" t="s">
        <v>96</v>
      </c>
      <c r="B43" s="56" t="s">
        <v>97</v>
      </c>
      <c r="C43" s="67">
        <f>+FACTURACIÓN!H42-'C&amp;A'!I43+F43</f>
        <v>2868.7799999999997</v>
      </c>
      <c r="D43" s="67">
        <v>0</v>
      </c>
      <c r="E43" s="40">
        <f t="shared" si="0"/>
        <v>2868.7799999999997</v>
      </c>
      <c r="F43" s="40">
        <f>-FACTURACIÓN!F42</f>
        <v>45.13</v>
      </c>
      <c r="G43" s="40">
        <f>+FACTURACIÓN!G42</f>
        <v>0</v>
      </c>
      <c r="H43" s="43">
        <v>0</v>
      </c>
      <c r="I43" s="40">
        <f t="shared" si="1"/>
        <v>45.13</v>
      </c>
      <c r="J43" s="40">
        <f t="shared" si="2"/>
        <v>2823.6499999999996</v>
      </c>
    </row>
    <row r="44" spans="1:10" x14ac:dyDescent="0.2">
      <c r="A44" s="57" t="s">
        <v>98</v>
      </c>
      <c r="B44" s="56" t="s">
        <v>99</v>
      </c>
      <c r="C44" s="67">
        <f>+FACTURACIÓN!H43-'C&amp;A'!I44+F44</f>
        <v>1273.1000000000001</v>
      </c>
      <c r="D44" s="67">
        <v>0</v>
      </c>
      <c r="E44" s="40">
        <f t="shared" si="0"/>
        <v>1273.1000000000001</v>
      </c>
      <c r="F44" s="40">
        <f>-FACTURACIÓN!F43</f>
        <v>45.13</v>
      </c>
      <c r="G44" s="40">
        <f>+FACTURACIÓN!G43</f>
        <v>0</v>
      </c>
      <c r="H44" s="43">
        <v>0</v>
      </c>
      <c r="I44" s="40">
        <f t="shared" si="1"/>
        <v>45.13</v>
      </c>
      <c r="J44" s="40">
        <f t="shared" si="2"/>
        <v>1227.97</v>
      </c>
    </row>
    <row r="45" spans="1:10" x14ac:dyDescent="0.2">
      <c r="A45" s="57" t="s">
        <v>280</v>
      </c>
      <c r="B45" s="56" t="s">
        <v>281</v>
      </c>
      <c r="C45" s="67">
        <f>+FACTURACIÓN!H44-'C&amp;A'!I45+F45</f>
        <v>19349.789999999997</v>
      </c>
      <c r="D45" s="67">
        <v>0</v>
      </c>
      <c r="E45" s="40">
        <f t="shared" si="0"/>
        <v>19349.789999999997</v>
      </c>
      <c r="F45" s="40">
        <f>-FACTURACIÓN!F44</f>
        <v>0</v>
      </c>
      <c r="G45" s="40">
        <f>+FACTURACIÓN!G44</f>
        <v>0</v>
      </c>
      <c r="H45" s="43">
        <v>2058.6990000000001</v>
      </c>
      <c r="I45" s="40">
        <f t="shared" si="1"/>
        <v>2058.6990000000001</v>
      </c>
      <c r="J45" s="40">
        <f t="shared" si="2"/>
        <v>17291.090999999997</v>
      </c>
    </row>
    <row r="46" spans="1:10" x14ac:dyDescent="0.2">
      <c r="A46" s="57" t="s">
        <v>100</v>
      </c>
      <c r="B46" s="56" t="s">
        <v>101</v>
      </c>
      <c r="C46" s="67">
        <f>+FACTURACIÓN!H45-'C&amp;A'!I46+F46</f>
        <v>1708.18</v>
      </c>
      <c r="D46" s="67">
        <v>0</v>
      </c>
      <c r="E46" s="40">
        <f t="shared" si="0"/>
        <v>1708.18</v>
      </c>
      <c r="F46" s="40">
        <f>-FACTURACIÓN!F45</f>
        <v>0</v>
      </c>
      <c r="G46" s="40">
        <f>+FACTURACIÓN!G45</f>
        <v>0</v>
      </c>
      <c r="H46" s="43">
        <v>0</v>
      </c>
      <c r="I46" s="40">
        <f t="shared" si="1"/>
        <v>0</v>
      </c>
      <c r="J46" s="40">
        <f t="shared" si="2"/>
        <v>1708.18</v>
      </c>
    </row>
    <row r="47" spans="1:10" x14ac:dyDescent="0.2">
      <c r="A47" s="57" t="s">
        <v>102</v>
      </c>
      <c r="B47" s="56" t="s">
        <v>103</v>
      </c>
      <c r="C47" s="67">
        <f>+FACTURACIÓN!H46-'C&amp;A'!I47+F47</f>
        <v>1737.8999999999999</v>
      </c>
      <c r="D47" s="67">
        <v>0</v>
      </c>
      <c r="E47" s="40">
        <f t="shared" si="0"/>
        <v>1737.8999999999999</v>
      </c>
      <c r="F47" s="40">
        <f>-FACTURACIÓN!F46</f>
        <v>0</v>
      </c>
      <c r="G47" s="40">
        <f>+FACTURACIÓN!G46</f>
        <v>0</v>
      </c>
      <c r="H47" s="43">
        <v>0</v>
      </c>
      <c r="I47" s="40">
        <f t="shared" si="1"/>
        <v>0</v>
      </c>
      <c r="J47" s="40">
        <f t="shared" si="2"/>
        <v>1737.8999999999999</v>
      </c>
    </row>
    <row r="48" spans="1:10" x14ac:dyDescent="0.2">
      <c r="A48" s="57" t="s">
        <v>104</v>
      </c>
      <c r="B48" s="56" t="s">
        <v>105</v>
      </c>
      <c r="C48" s="67">
        <f>+FACTURACIÓN!H47-'C&amp;A'!I48+F48</f>
        <v>2037.8999999999999</v>
      </c>
      <c r="D48" s="67">
        <v>0</v>
      </c>
      <c r="E48" s="40">
        <f t="shared" si="0"/>
        <v>2037.8999999999999</v>
      </c>
      <c r="F48" s="40">
        <f>-FACTURACIÓN!F47</f>
        <v>0</v>
      </c>
      <c r="G48" s="40">
        <f>+FACTURACIÓN!G47</f>
        <v>0</v>
      </c>
      <c r="H48" s="43">
        <v>0</v>
      </c>
      <c r="I48" s="40">
        <f t="shared" si="1"/>
        <v>0</v>
      </c>
      <c r="J48" s="40">
        <f t="shared" si="2"/>
        <v>2037.8999999999999</v>
      </c>
    </row>
    <row r="49" spans="1:10" x14ac:dyDescent="0.2">
      <c r="A49" s="57" t="s">
        <v>108</v>
      </c>
      <c r="B49" s="56" t="s">
        <v>109</v>
      </c>
      <c r="C49" s="67">
        <f>+FACTURACIÓN!H48-'C&amp;A'!I49+F49</f>
        <v>14477.720000000001</v>
      </c>
      <c r="D49" s="67">
        <v>0</v>
      </c>
      <c r="E49" s="40">
        <f t="shared" si="0"/>
        <v>14477.720000000001</v>
      </c>
      <c r="F49" s="40">
        <f>-FACTURACIÓN!F48</f>
        <v>45.13</v>
      </c>
      <c r="G49" s="40">
        <f>+FACTURACIÓN!G48</f>
        <v>0</v>
      </c>
      <c r="H49" s="43">
        <v>1566.9790000000003</v>
      </c>
      <c r="I49" s="40">
        <f t="shared" si="1"/>
        <v>1612.1090000000004</v>
      </c>
      <c r="J49" s="40">
        <f t="shared" si="2"/>
        <v>12865.611000000001</v>
      </c>
    </row>
    <row r="50" spans="1:10" x14ac:dyDescent="0.2">
      <c r="A50" s="57" t="s">
        <v>106</v>
      </c>
      <c r="B50" s="56" t="s">
        <v>107</v>
      </c>
      <c r="C50" s="67">
        <f>+FACTURACIÓN!H49-'C&amp;A'!I50+F50</f>
        <v>9051.8799999999992</v>
      </c>
      <c r="D50" s="67">
        <v>0</v>
      </c>
      <c r="E50" s="40">
        <f t="shared" si="0"/>
        <v>9051.8799999999992</v>
      </c>
      <c r="F50" s="40">
        <f>-FACTURACIÓN!F49</f>
        <v>45.13</v>
      </c>
      <c r="G50" s="40">
        <f>+FACTURACIÓN!G49</f>
        <v>395.88</v>
      </c>
      <c r="H50" s="43">
        <v>984.80700000000024</v>
      </c>
      <c r="I50" s="40">
        <f t="shared" si="1"/>
        <v>1425.8170000000002</v>
      </c>
      <c r="J50" s="40">
        <f t="shared" si="2"/>
        <v>7626.0629999999992</v>
      </c>
    </row>
    <row r="51" spans="1:10" x14ac:dyDescent="0.2">
      <c r="A51" s="57" t="s">
        <v>110</v>
      </c>
      <c r="B51" s="56" t="s">
        <v>111</v>
      </c>
      <c r="C51" s="67">
        <f>+FACTURACIÓN!H50-'C&amp;A'!I51+F51</f>
        <v>1908.18</v>
      </c>
      <c r="D51" s="67">
        <v>0</v>
      </c>
      <c r="E51" s="40">
        <f t="shared" si="0"/>
        <v>1908.18</v>
      </c>
      <c r="F51" s="40">
        <f>-FACTURACIÓN!F50</f>
        <v>0</v>
      </c>
      <c r="G51" s="40">
        <f>+FACTURACIÓN!G50</f>
        <v>0</v>
      </c>
      <c r="H51" s="43">
        <v>0</v>
      </c>
      <c r="I51" s="40">
        <f t="shared" si="1"/>
        <v>0</v>
      </c>
      <c r="J51" s="40">
        <f t="shared" si="2"/>
        <v>1908.18</v>
      </c>
    </row>
    <row r="52" spans="1:10" x14ac:dyDescent="0.2">
      <c r="A52" s="57" t="s">
        <v>112</v>
      </c>
      <c r="B52" s="56" t="s">
        <v>113</v>
      </c>
      <c r="C52" s="67">
        <f>+FACTURACIÓN!H51-'C&amp;A'!I52+F52</f>
        <v>6262.8</v>
      </c>
      <c r="D52" s="67">
        <v>0</v>
      </c>
      <c r="E52" s="40">
        <f t="shared" si="0"/>
        <v>6262.8</v>
      </c>
      <c r="F52" s="40">
        <f>-FACTURACIÓN!F51</f>
        <v>45.13</v>
      </c>
      <c r="G52" s="40">
        <f>+FACTURACIÓN!G51</f>
        <v>0</v>
      </c>
      <c r="H52" s="43">
        <v>745.48700000000008</v>
      </c>
      <c r="I52" s="40">
        <f t="shared" si="1"/>
        <v>790.61700000000008</v>
      </c>
      <c r="J52" s="40">
        <f t="shared" si="2"/>
        <v>5472.183</v>
      </c>
    </row>
    <row r="53" spans="1:10" x14ac:dyDescent="0.2">
      <c r="A53" s="57" t="s">
        <v>114</v>
      </c>
      <c r="B53" s="56" t="s">
        <v>115</v>
      </c>
      <c r="C53" s="67">
        <f>+FACTURACIÓN!H52-'C&amp;A'!I53+F53</f>
        <v>1758.18</v>
      </c>
      <c r="D53" s="67">
        <v>0</v>
      </c>
      <c r="E53" s="40">
        <f t="shared" si="0"/>
        <v>1758.18</v>
      </c>
      <c r="F53" s="40">
        <f>-FACTURACIÓN!F52</f>
        <v>45.13</v>
      </c>
      <c r="G53" s="40">
        <f>+FACTURACIÓN!G52</f>
        <v>0</v>
      </c>
      <c r="H53" s="43">
        <v>0</v>
      </c>
      <c r="I53" s="40">
        <f t="shared" si="1"/>
        <v>45.13</v>
      </c>
      <c r="J53" s="40">
        <f t="shared" si="2"/>
        <v>1713.05</v>
      </c>
    </row>
    <row r="54" spans="1:10" x14ac:dyDescent="0.2">
      <c r="A54" s="57" t="s">
        <v>116</v>
      </c>
      <c r="B54" s="56" t="s">
        <v>117</v>
      </c>
      <c r="C54" s="67">
        <f>+FACTURACIÓN!H53-'C&amp;A'!I54+F54</f>
        <v>3862.8</v>
      </c>
      <c r="D54" s="67">
        <v>0</v>
      </c>
      <c r="E54" s="40">
        <f t="shared" si="0"/>
        <v>3862.8</v>
      </c>
      <c r="F54" s="40">
        <f>-FACTURACIÓN!F53</f>
        <v>45.13</v>
      </c>
      <c r="G54" s="40">
        <f>+FACTURACIÓN!G53</f>
        <v>0</v>
      </c>
      <c r="H54" s="43">
        <v>505.48700000000002</v>
      </c>
      <c r="I54" s="40">
        <f t="shared" si="1"/>
        <v>550.61700000000008</v>
      </c>
      <c r="J54" s="40">
        <f t="shared" si="2"/>
        <v>3312.183</v>
      </c>
    </row>
    <row r="55" spans="1:10" x14ac:dyDescent="0.2">
      <c r="A55" s="57" t="s">
        <v>118</v>
      </c>
      <c r="B55" s="56" t="s">
        <v>119</v>
      </c>
      <c r="C55" s="67">
        <f>+FACTURACIÓN!H54-'C&amp;A'!I55+F55</f>
        <v>2762.8</v>
      </c>
      <c r="D55" s="67">
        <v>0</v>
      </c>
      <c r="E55" s="40">
        <f t="shared" si="0"/>
        <v>2762.8</v>
      </c>
      <c r="F55" s="40">
        <f>-FACTURACIÓN!F54</f>
        <v>0</v>
      </c>
      <c r="G55" s="40">
        <f>+FACTURACIÓN!G54</f>
        <v>1303.1099999999999</v>
      </c>
      <c r="H55" s="43">
        <v>0</v>
      </c>
      <c r="I55" s="40">
        <f t="shared" si="1"/>
        <v>1303.1099999999999</v>
      </c>
      <c r="J55" s="40">
        <f t="shared" si="2"/>
        <v>1459.6900000000003</v>
      </c>
    </row>
    <row r="56" spans="1:10" x14ac:dyDescent="0.2">
      <c r="A56" s="57" t="s">
        <v>120</v>
      </c>
      <c r="B56" s="56" t="s">
        <v>121</v>
      </c>
      <c r="C56" s="67">
        <f>+FACTURACIÓN!H55-'C&amp;A'!I56+F56</f>
        <v>6430.9000000000005</v>
      </c>
      <c r="D56" s="67">
        <v>0</v>
      </c>
      <c r="E56" s="40">
        <f t="shared" si="0"/>
        <v>6430.9000000000005</v>
      </c>
      <c r="F56" s="40">
        <f>-FACTURACIÓN!F55</f>
        <v>45.13</v>
      </c>
      <c r="G56" s="40">
        <f>+FACTURACIÓN!G55</f>
        <v>1041.05</v>
      </c>
      <c r="H56" s="43">
        <v>658.19200000000001</v>
      </c>
      <c r="I56" s="40">
        <f t="shared" si="1"/>
        <v>1744.3720000000001</v>
      </c>
      <c r="J56" s="40">
        <f t="shared" si="2"/>
        <v>4686.5280000000002</v>
      </c>
    </row>
    <row r="57" spans="1:10" x14ac:dyDescent="0.2">
      <c r="A57" s="57" t="s">
        <v>122</v>
      </c>
      <c r="B57" s="56" t="s">
        <v>123</v>
      </c>
      <c r="C57" s="67">
        <f>+FACTURACIÓN!H56-'C&amp;A'!I57+F57</f>
        <v>2383.1000000000004</v>
      </c>
      <c r="D57" s="67">
        <v>0</v>
      </c>
      <c r="E57" s="40">
        <f t="shared" si="0"/>
        <v>2383.1000000000004</v>
      </c>
      <c r="F57" s="40">
        <f>-FACTURACIÓN!F56</f>
        <v>1440</v>
      </c>
      <c r="G57" s="40">
        <f>+FACTURACIÓN!G56</f>
        <v>0</v>
      </c>
      <c r="H57" s="43">
        <v>506.03000000000003</v>
      </c>
      <c r="I57" s="40">
        <f t="shared" si="1"/>
        <v>1946.03</v>
      </c>
      <c r="J57" s="40">
        <f t="shared" si="2"/>
        <v>437.07000000000039</v>
      </c>
    </row>
    <row r="58" spans="1:10" x14ac:dyDescent="0.2">
      <c r="A58" s="57" t="s">
        <v>124</v>
      </c>
      <c r="B58" s="56" t="s">
        <v>125</v>
      </c>
      <c r="C58" s="67">
        <f>+FACTURACIÓN!H57-'C&amp;A'!I58+F58</f>
        <v>16887.899999999998</v>
      </c>
      <c r="D58" s="67">
        <v>0</v>
      </c>
      <c r="E58" s="40">
        <f t="shared" si="0"/>
        <v>16887.899999999998</v>
      </c>
      <c r="F58" s="40">
        <f>-FACTURACIÓN!F57</f>
        <v>0</v>
      </c>
      <c r="G58" s="40">
        <f>+FACTURACIÓN!G57</f>
        <v>462.61</v>
      </c>
      <c r="H58" s="43">
        <v>1766.2489999999998</v>
      </c>
      <c r="I58" s="40">
        <f t="shared" si="1"/>
        <v>2228.8589999999999</v>
      </c>
      <c r="J58" s="40">
        <f t="shared" si="2"/>
        <v>14659.040999999997</v>
      </c>
    </row>
    <row r="59" spans="1:10" x14ac:dyDescent="0.2">
      <c r="A59" s="57" t="s">
        <v>126</v>
      </c>
      <c r="B59" s="56" t="s">
        <v>127</v>
      </c>
      <c r="C59" s="67">
        <f>+FACTURACIÓN!H58-'C&amp;A'!I59+F59</f>
        <v>1708.18</v>
      </c>
      <c r="D59" s="67">
        <v>0</v>
      </c>
      <c r="E59" s="40">
        <f t="shared" si="0"/>
        <v>1708.18</v>
      </c>
      <c r="F59" s="40">
        <f>-FACTURACIÓN!F58</f>
        <v>0</v>
      </c>
      <c r="G59" s="40">
        <f>+FACTURACIÓN!G58</f>
        <v>0</v>
      </c>
      <c r="H59" s="43">
        <v>0</v>
      </c>
      <c r="I59" s="40">
        <f t="shared" si="1"/>
        <v>0</v>
      </c>
      <c r="J59" s="40">
        <f t="shared" si="2"/>
        <v>1708.18</v>
      </c>
    </row>
    <row r="60" spans="1:10" x14ac:dyDescent="0.2">
      <c r="A60" s="57" t="s">
        <v>128</v>
      </c>
      <c r="B60" s="56" t="s">
        <v>129</v>
      </c>
      <c r="C60" s="67">
        <f>+FACTURACIÓN!H59-'C&amp;A'!I60+F60</f>
        <v>6262.8</v>
      </c>
      <c r="D60" s="67">
        <v>0</v>
      </c>
      <c r="E60" s="40">
        <f t="shared" si="0"/>
        <v>6262.8</v>
      </c>
      <c r="F60" s="40">
        <f>-FACTURACIÓN!F59</f>
        <v>45.13</v>
      </c>
      <c r="G60" s="40">
        <f>+FACTURACIÓN!G59</f>
        <v>0</v>
      </c>
      <c r="H60" s="43">
        <v>745.48700000000008</v>
      </c>
      <c r="I60" s="40">
        <f t="shared" si="1"/>
        <v>790.61700000000008</v>
      </c>
      <c r="J60" s="40">
        <f t="shared" si="2"/>
        <v>5472.183</v>
      </c>
    </row>
    <row r="61" spans="1:10" x14ac:dyDescent="0.2">
      <c r="A61" s="57" t="s">
        <v>130</v>
      </c>
      <c r="B61" s="56" t="s">
        <v>131</v>
      </c>
      <c r="C61" s="67">
        <f>+FACTURACIÓN!H60-'C&amp;A'!I61+F61</f>
        <v>1908.18</v>
      </c>
      <c r="D61" s="67">
        <v>0</v>
      </c>
      <c r="E61" s="40">
        <f t="shared" si="0"/>
        <v>1908.18</v>
      </c>
      <c r="F61" s="40">
        <f>-FACTURACIÓN!F60</f>
        <v>0</v>
      </c>
      <c r="G61" s="40">
        <f>+FACTURACIÓN!G60</f>
        <v>0</v>
      </c>
      <c r="H61" s="43">
        <v>0</v>
      </c>
      <c r="I61" s="40">
        <f t="shared" si="1"/>
        <v>0</v>
      </c>
      <c r="J61" s="40">
        <f t="shared" si="2"/>
        <v>1908.18</v>
      </c>
    </row>
    <row r="62" spans="1:10" x14ac:dyDescent="0.2">
      <c r="A62" s="57" t="s">
        <v>132</v>
      </c>
      <c r="B62" s="56" t="s">
        <v>133</v>
      </c>
      <c r="C62" s="67">
        <f>+FACTURACIÓN!H61-'C&amp;A'!I62+F62</f>
        <v>2763</v>
      </c>
      <c r="D62" s="67">
        <v>0</v>
      </c>
      <c r="E62" s="40">
        <f t="shared" si="0"/>
        <v>2763</v>
      </c>
      <c r="F62" s="40">
        <f>-FACTURACIÓN!F61</f>
        <v>45.13</v>
      </c>
      <c r="G62" s="40">
        <f>+FACTURACIÓN!G61</f>
        <v>1309.77</v>
      </c>
      <c r="H62" s="43">
        <v>0</v>
      </c>
      <c r="I62" s="40">
        <f t="shared" si="1"/>
        <v>1354.9</v>
      </c>
      <c r="J62" s="40">
        <f t="shared" si="2"/>
        <v>1408.1</v>
      </c>
    </row>
    <row r="63" spans="1:10" x14ac:dyDescent="0.2">
      <c r="A63" s="57" t="s">
        <v>286</v>
      </c>
      <c r="B63" s="56" t="s">
        <v>16</v>
      </c>
      <c r="C63" s="67">
        <f>+FACTURACIÓN!H62-'C&amp;A'!I63+F63</f>
        <v>3762.8</v>
      </c>
      <c r="D63" s="67">
        <v>0</v>
      </c>
      <c r="E63" s="40">
        <f t="shared" si="0"/>
        <v>3762.8</v>
      </c>
      <c r="F63" s="40">
        <f>-FACTURACIÓN!F62</f>
        <v>0</v>
      </c>
      <c r="G63" s="40">
        <f>+FACTURACIÓN!G62</f>
        <v>0</v>
      </c>
      <c r="H63" s="43">
        <v>500</v>
      </c>
      <c r="I63" s="40">
        <f t="shared" si="1"/>
        <v>500</v>
      </c>
      <c r="J63" s="40">
        <f t="shared" si="2"/>
        <v>3262.8</v>
      </c>
    </row>
    <row r="64" spans="1:10" x14ac:dyDescent="0.2">
      <c r="A64" s="57" t="s">
        <v>134</v>
      </c>
      <c r="B64" s="56" t="s">
        <v>135</v>
      </c>
      <c r="C64" s="67">
        <f>+FACTURACIÓN!H63-'C&amp;A'!I64+F64</f>
        <v>5898.9000000000005</v>
      </c>
      <c r="D64" s="67">
        <v>0</v>
      </c>
      <c r="E64" s="40">
        <f t="shared" si="0"/>
        <v>5898.9000000000005</v>
      </c>
      <c r="F64" s="40">
        <f>-FACTURACIÓN!F63</f>
        <v>0</v>
      </c>
      <c r="G64" s="40">
        <f>+FACTURACIÓN!G63</f>
        <v>288.38</v>
      </c>
      <c r="H64" s="43">
        <v>684.77200000000005</v>
      </c>
      <c r="I64" s="40">
        <f t="shared" si="1"/>
        <v>973.15200000000004</v>
      </c>
      <c r="J64" s="40">
        <f t="shared" si="2"/>
        <v>4925.7480000000005</v>
      </c>
    </row>
    <row r="65" spans="1:10" x14ac:dyDescent="0.2">
      <c r="A65" s="57" t="s">
        <v>136</v>
      </c>
      <c r="B65" s="56" t="s">
        <v>137</v>
      </c>
      <c r="C65" s="67">
        <f>+FACTURACIÓN!H64-'C&amp;A'!I65+F65</f>
        <v>147262.79999999999</v>
      </c>
      <c r="D65" s="67">
        <v>0</v>
      </c>
      <c r="E65" s="40">
        <f t="shared" si="0"/>
        <v>147262.79999999999</v>
      </c>
      <c r="F65" s="40">
        <f>-FACTURACIÓN!F64</f>
        <v>1355.09</v>
      </c>
      <c r="G65" s="40">
        <f>+FACTURACIÓN!G64</f>
        <v>92.96</v>
      </c>
      <c r="H65" s="43">
        <v>14305.195000000002</v>
      </c>
      <c r="I65" s="40">
        <f t="shared" si="1"/>
        <v>15753.245000000001</v>
      </c>
      <c r="J65" s="40">
        <f>+E65-I65</f>
        <v>131509.55499999999</v>
      </c>
    </row>
    <row r="66" spans="1:10" x14ac:dyDescent="0.2">
      <c r="A66" s="72"/>
      <c r="B66" s="56"/>
      <c r="C66" s="71"/>
      <c r="D66" s="71"/>
      <c r="E66" s="71"/>
      <c r="I66" s="67"/>
      <c r="J66" s="67"/>
    </row>
    <row r="68" spans="1:10" x14ac:dyDescent="0.2">
      <c r="A68" s="69"/>
      <c r="B68" s="62"/>
      <c r="C68" s="62" t="s">
        <v>17</v>
      </c>
      <c r="D68" s="62" t="s">
        <v>17</v>
      </c>
      <c r="E68" s="62" t="s">
        <v>17</v>
      </c>
      <c r="F68" s="62" t="s">
        <v>17</v>
      </c>
      <c r="G68" s="62" t="s">
        <v>17</v>
      </c>
      <c r="H68" s="62" t="s">
        <v>17</v>
      </c>
      <c r="I68" s="62" t="s">
        <v>17</v>
      </c>
      <c r="J68" s="62" t="s">
        <v>17</v>
      </c>
    </row>
    <row r="69" spans="1:10" x14ac:dyDescent="0.2">
      <c r="A69" s="72" t="s">
        <v>18</v>
      </c>
      <c r="B69" s="56" t="s">
        <v>19</v>
      </c>
      <c r="C69" s="71">
        <f>SUM(C10:C68)</f>
        <v>465656.7099999999</v>
      </c>
      <c r="D69" s="71">
        <f t="shared" ref="D69:J69" si="3">SUM(D10:D68)</f>
        <v>0</v>
      </c>
      <c r="E69" s="71">
        <f t="shared" si="3"/>
        <v>465656.7099999999</v>
      </c>
      <c r="F69" s="71">
        <f t="shared" si="3"/>
        <v>6833.6200000000017</v>
      </c>
      <c r="G69" s="71">
        <f t="shared" si="3"/>
        <v>13461.699999999999</v>
      </c>
      <c r="H69" s="71">
        <f t="shared" si="3"/>
        <v>42615.191000000006</v>
      </c>
      <c r="I69" s="71">
        <f t="shared" si="3"/>
        <v>62910.511000000006</v>
      </c>
      <c r="J69" s="71">
        <f t="shared" si="3"/>
        <v>402746.19899999985</v>
      </c>
    </row>
    <row r="70" spans="1:10" s="62" customFormat="1" x14ac:dyDescent="0.2">
      <c r="A70" s="32"/>
      <c r="B70" s="32"/>
      <c r="C70" s="32"/>
      <c r="D70" s="32"/>
      <c r="E70" s="32"/>
      <c r="F70" s="32"/>
      <c r="G70" s="32"/>
      <c r="H70" s="32"/>
      <c r="I70" s="32"/>
      <c r="J70" s="32"/>
    </row>
    <row r="71" spans="1:10" s="1" customFormat="1" ht="15" x14ac:dyDescent="0.25">
      <c r="A71" s="55"/>
      <c r="B71" s="55"/>
      <c r="C71" s="56" t="s">
        <v>19</v>
      </c>
      <c r="D71" s="56" t="s">
        <v>19</v>
      </c>
      <c r="E71" s="56" t="s">
        <v>19</v>
      </c>
      <c r="F71" s="56" t="s">
        <v>19</v>
      </c>
      <c r="G71" s="56" t="s">
        <v>19</v>
      </c>
      <c r="H71" s="56"/>
      <c r="I71" s="56" t="s">
        <v>19</v>
      </c>
      <c r="J71" s="56" t="s">
        <v>19</v>
      </c>
    </row>
    <row r="72" spans="1:10" x14ac:dyDescent="0.2">
      <c r="A72" s="57" t="s">
        <v>19</v>
      </c>
      <c r="B72" s="56" t="s">
        <v>19</v>
      </c>
      <c r="C72" s="70"/>
      <c r="D72" s="70"/>
      <c r="E72" s="70"/>
      <c r="F72" s="70"/>
      <c r="G72" s="70"/>
      <c r="H72" s="70"/>
      <c r="I72" s="70"/>
      <c r="J72" s="70"/>
    </row>
  </sheetData>
  <mergeCells count="1">
    <mergeCell ref="B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workbookViewId="0">
      <selection activeCell="A6" sqref="A6"/>
    </sheetView>
  </sheetViews>
  <sheetFormatPr baseColWidth="10" defaultRowHeight="15" x14ac:dyDescent="0.25"/>
  <sheetData>
    <row r="1" spans="1:8" x14ac:dyDescent="0.25">
      <c r="A1" s="55" t="s">
        <v>309</v>
      </c>
      <c r="B1" s="55"/>
      <c r="C1" s="55"/>
      <c r="D1" s="55"/>
      <c r="E1" s="55"/>
      <c r="F1" s="55"/>
      <c r="G1" s="55"/>
      <c r="H1" s="55"/>
    </row>
    <row r="2" spans="1:8" x14ac:dyDescent="0.25">
      <c r="A2" s="92" t="s">
        <v>314</v>
      </c>
      <c r="B2" s="92"/>
      <c r="C2" s="92"/>
      <c r="D2" s="92"/>
      <c r="E2" s="92"/>
      <c r="F2" s="92"/>
      <c r="G2" s="92"/>
      <c r="H2" s="92"/>
    </row>
    <row r="3" spans="1:8" x14ac:dyDescent="0.25">
      <c r="A3" s="92"/>
      <c r="B3" s="92"/>
      <c r="C3" s="92"/>
      <c r="D3" s="92"/>
      <c r="E3" s="92"/>
      <c r="F3" s="92"/>
      <c r="G3" s="92"/>
      <c r="H3" s="92"/>
    </row>
    <row r="4" spans="1:8" x14ac:dyDescent="0.25">
      <c r="A4" s="92" t="s">
        <v>310</v>
      </c>
      <c r="B4" s="93" t="s">
        <v>315</v>
      </c>
      <c r="C4" s="92"/>
      <c r="D4" s="92"/>
      <c r="E4" s="92"/>
      <c r="F4" s="92"/>
      <c r="G4" s="92"/>
      <c r="H4" s="92"/>
    </row>
    <row r="5" spans="1:8" x14ac:dyDescent="0.25">
      <c r="A5" s="92" t="s">
        <v>316</v>
      </c>
      <c r="B5" s="92"/>
      <c r="C5" s="92"/>
      <c r="D5" s="92"/>
      <c r="E5" s="92"/>
      <c r="F5" s="92"/>
      <c r="G5" s="92"/>
      <c r="H5" s="92"/>
    </row>
    <row r="6" spans="1:8" x14ac:dyDescent="0.25">
      <c r="A6" s="92"/>
      <c r="B6" s="92"/>
      <c r="C6" s="92"/>
      <c r="D6" s="92"/>
      <c r="E6" s="92"/>
      <c r="F6" s="92"/>
      <c r="G6" s="92"/>
      <c r="H6" s="92"/>
    </row>
    <row r="7" spans="1:8" x14ac:dyDescent="0.25">
      <c r="A7" s="94" t="s">
        <v>311</v>
      </c>
      <c r="B7" s="94" t="s">
        <v>312</v>
      </c>
      <c r="C7" s="92"/>
      <c r="D7" s="92"/>
      <c r="E7" s="92"/>
      <c r="F7" s="92"/>
      <c r="G7" s="92"/>
      <c r="H7" s="92"/>
    </row>
    <row r="8" spans="1:8" x14ac:dyDescent="0.25">
      <c r="A8" s="92">
        <v>700070</v>
      </c>
      <c r="B8" s="95">
        <v>260085.34</v>
      </c>
      <c r="C8" s="92"/>
      <c r="D8" s="92"/>
      <c r="E8" s="92"/>
      <c r="F8" s="92"/>
      <c r="G8" s="92"/>
      <c r="H8" s="92"/>
    </row>
    <row r="9" spans="1:8" x14ac:dyDescent="0.25">
      <c r="A9" s="92">
        <v>701070</v>
      </c>
      <c r="B9" s="95">
        <v>7106.35</v>
      </c>
      <c r="C9" s="92"/>
      <c r="D9" s="92"/>
      <c r="E9" s="92"/>
      <c r="F9" s="92"/>
      <c r="G9" s="92"/>
      <c r="H9" s="92"/>
    </row>
    <row r="10" spans="1:8" x14ac:dyDescent="0.25">
      <c r="A10" s="92">
        <v>702070</v>
      </c>
      <c r="B10" s="95">
        <v>23994.58</v>
      </c>
      <c r="C10" s="92"/>
      <c r="D10" s="92"/>
      <c r="E10" s="92"/>
      <c r="F10" s="92"/>
      <c r="G10" s="92"/>
      <c r="H10" s="92"/>
    </row>
    <row r="11" spans="1:8" x14ac:dyDescent="0.25">
      <c r="A11" s="92">
        <v>703070</v>
      </c>
      <c r="B11" s="95">
        <v>45717.24</v>
      </c>
      <c r="C11" s="92"/>
      <c r="D11" s="92"/>
      <c r="E11" s="92"/>
      <c r="F11" s="92"/>
      <c r="G11" s="92"/>
      <c r="H11" s="92"/>
    </row>
    <row r="12" spans="1:8" x14ac:dyDescent="0.25">
      <c r="A12" s="92">
        <v>704070</v>
      </c>
      <c r="B12" s="95">
        <v>42361.69</v>
      </c>
      <c r="C12" s="92"/>
      <c r="D12" s="92"/>
      <c r="E12" s="92"/>
      <c r="F12" s="92"/>
      <c r="G12" s="92"/>
      <c r="H12" s="92"/>
    </row>
    <row r="13" spans="1:8" x14ac:dyDescent="0.25">
      <c r="A13" s="92">
        <v>705070</v>
      </c>
      <c r="B13" s="95">
        <v>159805.21</v>
      </c>
      <c r="C13" s="92"/>
      <c r="D13" s="92"/>
      <c r="E13" s="92"/>
      <c r="F13" s="92"/>
      <c r="G13" s="92"/>
      <c r="H13" s="92"/>
    </row>
    <row r="14" spans="1:8" ht="15.75" thickBot="1" x14ac:dyDescent="0.3">
      <c r="A14" s="92" t="s">
        <v>313</v>
      </c>
      <c r="B14" s="96"/>
      <c r="C14" s="92"/>
      <c r="D14" s="92"/>
      <c r="E14" s="92"/>
      <c r="F14" s="92"/>
      <c r="G14" s="92"/>
      <c r="H14" s="92"/>
    </row>
    <row r="15" spans="1:8" x14ac:dyDescent="0.25">
      <c r="A15" s="92"/>
      <c r="B15" s="97">
        <f>SUM(B8:B14)</f>
        <v>539070.41</v>
      </c>
      <c r="C15" s="92"/>
      <c r="D15" s="92"/>
      <c r="E15" s="92"/>
      <c r="F15" s="92"/>
      <c r="G15" s="92"/>
      <c r="H15" s="92"/>
    </row>
    <row r="16" spans="1:8" ht="15.75" thickBot="1" x14ac:dyDescent="0.3">
      <c r="A16" s="92"/>
      <c r="B16" s="96">
        <f>B15*0.16</f>
        <v>86251.265600000013</v>
      </c>
      <c r="C16" s="92"/>
      <c r="D16" s="92"/>
      <c r="E16" s="92"/>
      <c r="F16" s="92"/>
      <c r="G16" s="92"/>
      <c r="H16" s="92"/>
    </row>
    <row r="17" spans="1:8" ht="15.75" thickBot="1" x14ac:dyDescent="0.3">
      <c r="A17" s="92"/>
      <c r="B17" s="109">
        <f>+B15+B16</f>
        <v>625321.67560000008</v>
      </c>
      <c r="C17" s="92"/>
      <c r="D17" s="92"/>
      <c r="E17" s="92"/>
      <c r="F17" s="92"/>
      <c r="G17" s="92"/>
      <c r="H17" s="92"/>
    </row>
    <row r="18" spans="1:8" ht="15.75" thickTop="1" x14ac:dyDescent="0.25">
      <c r="A18" s="92"/>
      <c r="B18" s="97"/>
      <c r="C18" s="92"/>
      <c r="D18" s="92"/>
      <c r="E18" s="92"/>
      <c r="F18" s="92"/>
      <c r="G18" s="92"/>
      <c r="H18" s="92"/>
    </row>
    <row r="19" spans="1:8" x14ac:dyDescent="0.25">
      <c r="A19" s="92"/>
      <c r="B19" s="95"/>
      <c r="C19" s="92"/>
      <c r="D19" s="92"/>
      <c r="E19" s="92"/>
      <c r="F19" s="92"/>
      <c r="G19" s="92"/>
      <c r="H19" s="92"/>
    </row>
    <row r="20" spans="1:8" x14ac:dyDescent="0.25">
      <c r="A20" s="92"/>
      <c r="B20" s="95"/>
      <c r="C20" s="92"/>
      <c r="D20" s="92"/>
      <c r="E20" s="92"/>
      <c r="F20" s="92"/>
      <c r="G20" s="92"/>
      <c r="H20" s="92"/>
    </row>
    <row r="21" spans="1:8" x14ac:dyDescent="0.25">
      <c r="A21" s="92"/>
      <c r="B21" s="92"/>
      <c r="C21" s="92"/>
      <c r="D21" s="92"/>
      <c r="E21" s="92"/>
      <c r="F21" s="92"/>
      <c r="G21" s="92"/>
      <c r="H21" s="92"/>
    </row>
    <row r="22" spans="1:8" x14ac:dyDescent="0.25">
      <c r="A22" s="92"/>
      <c r="B22" s="92"/>
      <c r="C22" s="92"/>
      <c r="D22" s="92"/>
      <c r="E22" s="92"/>
      <c r="F22" s="92"/>
      <c r="G22" s="92"/>
      <c r="H22" s="92"/>
    </row>
    <row r="23" spans="1:8" x14ac:dyDescent="0.25">
      <c r="A23" s="92"/>
      <c r="B23" s="92"/>
      <c r="C23" s="92"/>
      <c r="D23" s="92"/>
      <c r="E23" s="92"/>
      <c r="F23" s="92"/>
      <c r="G23" s="92"/>
      <c r="H23" s="92"/>
    </row>
    <row r="24" spans="1:8" x14ac:dyDescent="0.25">
      <c r="A24" s="92"/>
      <c r="B24" s="92"/>
      <c r="C24" s="92"/>
      <c r="D24" s="92"/>
      <c r="E24" s="92"/>
      <c r="F24" s="92"/>
      <c r="G24" s="92"/>
      <c r="H24" s="92"/>
    </row>
    <row r="25" spans="1:8" x14ac:dyDescent="0.25">
      <c r="A25" s="92"/>
      <c r="B25" s="92"/>
      <c r="C25" s="92"/>
      <c r="D25" s="92"/>
      <c r="E25" s="92"/>
      <c r="F25" s="92"/>
      <c r="G25" s="92"/>
      <c r="H25" s="92"/>
    </row>
  </sheetData>
  <pageMargins left="0.70866141732283472" right="0.70866141732283472" top="0.74803149606299213" bottom="0.74803149606299213" header="0.31496062992125984" footer="0.31496062992125984"/>
  <pageSetup scale="9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FACTURACIÓN</vt:lpstr>
      <vt:lpstr>C&amp;A</vt:lpstr>
      <vt:lpstr>SINDICATO</vt:lpstr>
      <vt:lpstr>CONSOLIDADO</vt:lpstr>
      <vt:lpstr>CONSOLIDADO!Área_de_impresión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Lizbeth</dc:creator>
  <cp:lastModifiedBy>ljimenez</cp:lastModifiedBy>
  <cp:lastPrinted>2016-03-07T22:12:09Z</cp:lastPrinted>
  <dcterms:created xsi:type="dcterms:W3CDTF">2016-01-16T18:25:25Z</dcterms:created>
  <dcterms:modified xsi:type="dcterms:W3CDTF">2016-03-07T22:51:26Z</dcterms:modified>
</cp:coreProperties>
</file>