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-60" windowWidth="28800" windowHeight="12495" tabRatio="597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  <definedName name="_xlnm.Print_Area" localSheetId="0">Operador!$A$1:$S$29</definedName>
  </definedNames>
  <calcPr calcId="145621"/>
</workbook>
</file>

<file path=xl/calcChain.xml><?xml version="1.0" encoding="utf-8"?>
<calcChain xmlns="http://schemas.openxmlformats.org/spreadsheetml/2006/main">
  <c r="A32" i="20" l="1"/>
  <c r="D32" i="20" s="1"/>
  <c r="A31" i="20"/>
  <c r="E31" i="20" s="1"/>
  <c r="D31" i="20"/>
  <c r="A30" i="20"/>
  <c r="D30" i="20" s="1"/>
  <c r="A29" i="20"/>
  <c r="E29" i="20" s="1"/>
  <c r="A28" i="20"/>
  <c r="G28" i="20" s="1"/>
  <c r="F28" i="20" s="1"/>
  <c r="A27" i="20"/>
  <c r="A26" i="20"/>
  <c r="A25" i="20"/>
  <c r="E25" i="20" s="1"/>
  <c r="A24" i="20"/>
  <c r="A23" i="20"/>
  <c r="B23" i="20" s="1"/>
  <c r="A22" i="20"/>
  <c r="D22" i="20" s="1"/>
  <c r="A21" i="20"/>
  <c r="D21" i="20" s="1"/>
  <c r="A20" i="20"/>
  <c r="B20" i="20" s="1"/>
  <c r="A19" i="20"/>
  <c r="B19" i="20" s="1"/>
  <c r="A18" i="20"/>
  <c r="D18" i="20" s="1"/>
  <c r="A17" i="20"/>
  <c r="D17" i="20" s="1"/>
  <c r="A16" i="20"/>
  <c r="A15" i="20"/>
  <c r="D15" i="20" s="1"/>
  <c r="A14" i="20"/>
  <c r="C14" i="20" s="1"/>
  <c r="A13" i="20"/>
  <c r="C13" i="20" s="1"/>
  <c r="A12" i="20"/>
  <c r="E12" i="20" s="1"/>
  <c r="A11" i="20"/>
  <c r="E11" i="20" s="1"/>
  <c r="O11" i="20" s="1"/>
  <c r="A10" i="20"/>
  <c r="D10" i="20" s="1"/>
  <c r="A9" i="20"/>
  <c r="A8" i="20"/>
  <c r="A7" i="20"/>
  <c r="G7" i="20" s="1"/>
  <c r="F7" i="20" s="1"/>
  <c r="A6" i="20"/>
  <c r="E6" i="20" s="1"/>
  <c r="A5" i="20"/>
  <c r="G5" i="20" s="1"/>
  <c r="F5" i="20" s="1"/>
  <c r="A4" i="20"/>
  <c r="E4" i="20" s="1"/>
  <c r="D4" i="20"/>
  <c r="A3" i="20"/>
  <c r="D3" i="20" s="1"/>
  <c r="B31" i="20"/>
  <c r="G30" i="20" l="1"/>
  <c r="F30" i="20" s="1"/>
  <c r="B10" i="20"/>
  <c r="E32" i="20"/>
  <c r="H31" i="20" s="1"/>
  <c r="I31" i="20" s="1"/>
  <c r="B4" i="20"/>
  <c r="C31" i="20"/>
  <c r="G23" i="20"/>
  <c r="F23" i="20" s="1"/>
  <c r="M23" i="20" s="1"/>
  <c r="B6" i="20"/>
  <c r="D12" i="20"/>
  <c r="H12" i="20" s="1"/>
  <c r="I12" i="20" s="1"/>
  <c r="B15" i="20"/>
  <c r="C12" i="20"/>
  <c r="B29" i="20"/>
  <c r="E21" i="20"/>
  <c r="G12" i="20"/>
  <c r="F12" i="20" s="1"/>
  <c r="M12" i="20" s="1"/>
  <c r="G22" i="20"/>
  <c r="F22" i="20" s="1"/>
  <c r="M22" i="20" s="1"/>
  <c r="G4" i="20"/>
  <c r="F4" i="20" s="1"/>
  <c r="Q4" i="20" s="1"/>
  <c r="B25" i="20"/>
  <c r="O25" i="20" s="1"/>
  <c r="G15" i="20"/>
  <c r="F15" i="20" s="1"/>
  <c r="Q15" i="20" s="1"/>
  <c r="C15" i="20"/>
  <c r="G25" i="20"/>
  <c r="F25" i="20" s="1"/>
  <c r="Q25" i="20" s="1"/>
  <c r="E20" i="20"/>
  <c r="B21" i="20"/>
  <c r="G18" i="20"/>
  <c r="F18" i="20" s="1"/>
  <c r="M18" i="20" s="1"/>
  <c r="B32" i="20"/>
  <c r="O32" i="20" s="1"/>
  <c r="C32" i="20"/>
  <c r="E30" i="20"/>
  <c r="G32" i="20"/>
  <c r="F32" i="20" s="1"/>
  <c r="G21" i="20"/>
  <c r="F21" i="20" s="1"/>
  <c r="Q21" i="20" s="1"/>
  <c r="C30" i="20"/>
  <c r="B28" i="20"/>
  <c r="E23" i="20"/>
  <c r="B12" i="20"/>
  <c r="D20" i="20"/>
  <c r="C23" i="20"/>
  <c r="B30" i="20"/>
  <c r="O30" i="20" s="1"/>
  <c r="D25" i="20"/>
  <c r="H25" i="20" s="1"/>
  <c r="I25" i="20" s="1"/>
  <c r="M5" i="20"/>
  <c r="Q5" i="20"/>
  <c r="Q7" i="20"/>
  <c r="M7" i="20"/>
  <c r="C3" i="20"/>
  <c r="E3" i="20"/>
  <c r="B3" i="20"/>
  <c r="G9" i="20"/>
  <c r="F9" i="20" s="1"/>
  <c r="B9" i="20"/>
  <c r="E9" i="20"/>
  <c r="C9" i="20"/>
  <c r="D27" i="20"/>
  <c r="C27" i="20"/>
  <c r="G27" i="20"/>
  <c r="F27" i="20" s="1"/>
  <c r="B27" i="20"/>
  <c r="G3" i="20"/>
  <c r="F3" i="20" s="1"/>
  <c r="M3" i="20" s="1"/>
  <c r="O12" i="20"/>
  <c r="M25" i="20"/>
  <c r="P25" i="20" s="1"/>
  <c r="D7" i="20"/>
  <c r="B7" i="20"/>
  <c r="C7" i="20"/>
  <c r="G13" i="20"/>
  <c r="F13" i="20" s="1"/>
  <c r="E13" i="20"/>
  <c r="B13" i="20"/>
  <c r="D13" i="20"/>
  <c r="B16" i="20"/>
  <c r="E16" i="20"/>
  <c r="M30" i="20"/>
  <c r="Q30" i="20"/>
  <c r="D5" i="20"/>
  <c r="E5" i="20"/>
  <c r="H15" i="20" s="1"/>
  <c r="B5" i="20"/>
  <c r="C5" i="20"/>
  <c r="G8" i="20"/>
  <c r="F8" i="20" s="1"/>
  <c r="E8" i="20"/>
  <c r="C8" i="20"/>
  <c r="D8" i="20"/>
  <c r="H8" i="20" s="1"/>
  <c r="B8" i="20"/>
  <c r="E7" i="20"/>
  <c r="D9" i="20"/>
  <c r="H9" i="20" s="1"/>
  <c r="G20" i="20"/>
  <c r="F20" i="20" s="1"/>
  <c r="C17" i="20"/>
  <c r="D23" i="20"/>
  <c r="H23" i="20" s="1"/>
  <c r="C25" i="20"/>
  <c r="C21" i="20"/>
  <c r="C20" i="20"/>
  <c r="G31" i="20"/>
  <c r="F31" i="20" s="1"/>
  <c r="O31" i="20" s="1"/>
  <c r="G14" i="20"/>
  <c r="F14" i="20" s="1"/>
  <c r="M14" i="20" s="1"/>
  <c r="E15" i="20"/>
  <c r="M28" i="20"/>
  <c r="Q28" i="20"/>
  <c r="D24" i="20"/>
  <c r="E24" i="20"/>
  <c r="G24" i="20"/>
  <c r="F24" i="20" s="1"/>
  <c r="C24" i="20"/>
  <c r="B26" i="20"/>
  <c r="C26" i="20"/>
  <c r="D26" i="20"/>
  <c r="B18" i="20"/>
  <c r="E26" i="20"/>
  <c r="D14" i="20"/>
  <c r="G16" i="20"/>
  <c r="F16" i="20" s="1"/>
  <c r="H3" i="20"/>
  <c r="E28" i="20"/>
  <c r="C16" i="20"/>
  <c r="C28" i="20"/>
  <c r="H10" i="20"/>
  <c r="C19" i="20"/>
  <c r="E19" i="20"/>
  <c r="D19" i="20"/>
  <c r="G19" i="20"/>
  <c r="F19" i="20" s="1"/>
  <c r="E10" i="20"/>
  <c r="E18" i="20"/>
  <c r="H17" i="20"/>
  <c r="H32" i="20"/>
  <c r="C6" i="20"/>
  <c r="G26" i="20"/>
  <c r="F26" i="20" s="1"/>
  <c r="D28" i="20"/>
  <c r="H28" i="20" s="1"/>
  <c r="B11" i="20"/>
  <c r="E17" i="20"/>
  <c r="G17" i="20"/>
  <c r="F17" i="20" s="1"/>
  <c r="B17" i="20"/>
  <c r="G29" i="20"/>
  <c r="F29" i="20" s="1"/>
  <c r="C29" i="20"/>
  <c r="D29" i="20"/>
  <c r="B22" i="20"/>
  <c r="D11" i="20"/>
  <c r="G6" i="20"/>
  <c r="F6" i="20" s="1"/>
  <c r="C22" i="20"/>
  <c r="C10" i="20"/>
  <c r="G10" i="20"/>
  <c r="F10" i="20" s="1"/>
  <c r="C4" i="20"/>
  <c r="C11" i="20"/>
  <c r="H21" i="20"/>
  <c r="E27" i="20"/>
  <c r="G11" i="20"/>
  <c r="F11" i="20" s="1"/>
  <c r="B14" i="20"/>
  <c r="D16" i="20"/>
  <c r="H16" i="20" s="1"/>
  <c r="C18" i="20"/>
  <c r="B24" i="20"/>
  <c r="E14" i="20"/>
  <c r="E22" i="20"/>
  <c r="D6" i="20"/>
  <c r="P12" i="20" l="1"/>
  <c r="Q18" i="20"/>
  <c r="I23" i="20"/>
  <c r="N23" i="20" s="1"/>
  <c r="Q12" i="20"/>
  <c r="Q14" i="20"/>
  <c r="H6" i="20"/>
  <c r="I6" i="20" s="1"/>
  <c r="H30" i="20"/>
  <c r="I30" i="20" s="1"/>
  <c r="N30" i="20" s="1"/>
  <c r="H29" i="20"/>
  <c r="I29" i="20" s="1"/>
  <c r="H22" i="20"/>
  <c r="I22" i="20" s="1"/>
  <c r="N22" i="20" s="1"/>
  <c r="H24" i="20"/>
  <c r="I24" i="20" s="1"/>
  <c r="H13" i="20"/>
  <c r="I13" i="20" s="1"/>
  <c r="H18" i="20"/>
  <c r="I18" i="20" s="1"/>
  <c r="N18" i="20" s="1"/>
  <c r="Q23" i="20"/>
  <c r="H5" i="20"/>
  <c r="I5" i="20" s="1"/>
  <c r="N5" i="20" s="1"/>
  <c r="M15" i="20"/>
  <c r="P15" i="20" s="1"/>
  <c r="H11" i="20"/>
  <c r="I11" i="20" s="1"/>
  <c r="I32" i="20"/>
  <c r="H26" i="20"/>
  <c r="H4" i="20"/>
  <c r="I4" i="20" s="1"/>
  <c r="H7" i="20"/>
  <c r="I7" i="20" s="1"/>
  <c r="N7" i="20" s="1"/>
  <c r="H27" i="20"/>
  <c r="H20" i="20"/>
  <c r="I20" i="20" s="1"/>
  <c r="M4" i="20"/>
  <c r="P4" i="20" s="1"/>
  <c r="O6" i="20"/>
  <c r="O4" i="20"/>
  <c r="P23" i="20"/>
  <c r="I21" i="20"/>
  <c r="O29" i="20"/>
  <c r="M21" i="20"/>
  <c r="P21" i="20" s="1"/>
  <c r="Q3" i="20"/>
  <c r="O23" i="20"/>
  <c r="Q22" i="20"/>
  <c r="N25" i="20"/>
  <c r="R25" i="20" s="1"/>
  <c r="H19" i="20"/>
  <c r="I19" i="20" s="1"/>
  <c r="I9" i="20"/>
  <c r="H14" i="20"/>
  <c r="I14" i="20" s="1"/>
  <c r="N14" i="20" s="1"/>
  <c r="N12" i="20"/>
  <c r="R12" i="20" s="1"/>
  <c r="M32" i="20"/>
  <c r="P32" i="20" s="1"/>
  <c r="Q32" i="20"/>
  <c r="O21" i="20"/>
  <c r="M31" i="20"/>
  <c r="P31" i="20" s="1"/>
  <c r="Q31" i="20"/>
  <c r="Q9" i="20"/>
  <c r="M9" i="20"/>
  <c r="P9" i="20" s="1"/>
  <c r="I15" i="20"/>
  <c r="Q20" i="20"/>
  <c r="M20" i="20"/>
  <c r="O7" i="20"/>
  <c r="I8" i="20"/>
  <c r="O8" i="20"/>
  <c r="O5" i="20"/>
  <c r="P5" i="20"/>
  <c r="O16" i="20"/>
  <c r="I16" i="20"/>
  <c r="O13" i="20"/>
  <c r="Q27" i="20"/>
  <c r="M27" i="20"/>
  <c r="P27" i="20" s="1"/>
  <c r="O20" i="20"/>
  <c r="P7" i="20"/>
  <c r="P30" i="20"/>
  <c r="Q8" i="20"/>
  <c r="M8" i="20"/>
  <c r="P8" i="20" s="1"/>
  <c r="Q13" i="20"/>
  <c r="M13" i="20"/>
  <c r="P13" i="20" s="1"/>
  <c r="O9" i="20"/>
  <c r="O15" i="20"/>
  <c r="I3" i="20"/>
  <c r="N3" i="20" s="1"/>
  <c r="O3" i="20"/>
  <c r="P3" i="20" s="1"/>
  <c r="M29" i="20"/>
  <c r="P29" i="20" s="1"/>
  <c r="Q29" i="20"/>
  <c r="I10" i="20"/>
  <c r="O10" i="20"/>
  <c r="P28" i="20"/>
  <c r="O28" i="20"/>
  <c r="I28" i="20"/>
  <c r="N28" i="20" s="1"/>
  <c r="M16" i="20"/>
  <c r="Q16" i="20"/>
  <c r="M24" i="20"/>
  <c r="P24" i="20" s="1"/>
  <c r="Q24" i="20"/>
  <c r="P22" i="20"/>
  <c r="O22" i="20"/>
  <c r="Q11" i="20"/>
  <c r="M11" i="20"/>
  <c r="P11" i="20" s="1"/>
  <c r="M19" i="20"/>
  <c r="P19" i="20" s="1"/>
  <c r="Q19" i="20"/>
  <c r="O24" i="20"/>
  <c r="P14" i="20"/>
  <c r="O14" i="20"/>
  <c r="O27" i="20"/>
  <c r="I27" i="20"/>
  <c r="M6" i="20"/>
  <c r="Q6" i="20"/>
  <c r="Q17" i="20"/>
  <c r="M17" i="20"/>
  <c r="P17" i="20" s="1"/>
  <c r="I26" i="20"/>
  <c r="O26" i="20"/>
  <c r="Q10" i="20"/>
  <c r="M10" i="20"/>
  <c r="I17" i="20"/>
  <c r="O17" i="20"/>
  <c r="Q26" i="20"/>
  <c r="M26" i="20"/>
  <c r="P26" i="20" s="1"/>
  <c r="O18" i="20"/>
  <c r="P18" i="20"/>
  <c r="O19" i="20"/>
  <c r="P10" i="20" l="1"/>
  <c r="N31" i="20"/>
  <c r="N21" i="20"/>
  <c r="R21" i="20" s="1"/>
  <c r="N4" i="20"/>
  <c r="R5" i="20"/>
  <c r="R23" i="20"/>
  <c r="N32" i="20"/>
  <c r="R4" i="20"/>
  <c r="N29" i="20"/>
  <c r="R29" i="20" s="1"/>
  <c r="N15" i="20"/>
  <c r="R15" i="20" s="1"/>
  <c r="R3" i="20"/>
  <c r="N9" i="20"/>
  <c r="R9" i="20" s="1"/>
  <c r="R18" i="20"/>
  <c r="N19" i="20"/>
  <c r="R19" i="20" s="1"/>
  <c r="R22" i="20"/>
  <c r="R14" i="20"/>
  <c r="N24" i="20"/>
  <c r="R24" i="20" s="1"/>
  <c r="N17" i="20"/>
  <c r="R17" i="20" s="1"/>
  <c r="N8" i="20"/>
  <c r="R8" i="20" s="1"/>
  <c r="R31" i="20"/>
  <c r="R28" i="20"/>
  <c r="R30" i="20"/>
  <c r="R32" i="20"/>
  <c r="R7" i="20"/>
  <c r="N13" i="20"/>
  <c r="R13" i="20" s="1"/>
  <c r="N20" i="20"/>
  <c r="P20" i="20"/>
  <c r="N27" i="20"/>
  <c r="R27" i="20" s="1"/>
  <c r="N10" i="20"/>
  <c r="R10" i="20" s="1"/>
  <c r="N16" i="20"/>
  <c r="P16" i="20"/>
  <c r="N26" i="20"/>
  <c r="R26" i="20" s="1"/>
  <c r="N6" i="20"/>
  <c r="P6" i="20"/>
  <c r="N11" i="20"/>
  <c r="R11" i="20" s="1"/>
  <c r="R20" i="20" l="1"/>
  <c r="R6" i="20"/>
  <c r="R16" i="20"/>
</calcChain>
</file>

<file path=xl/sharedStrings.xml><?xml version="1.0" encoding="utf-8"?>
<sst xmlns="http://schemas.openxmlformats.org/spreadsheetml/2006/main" count="167" uniqueCount="95">
  <si>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</si>
  <si>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</si>
  <si>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</si>
  <si>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</si>
  <si>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</si>
  <si>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</si>
  <si>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</si>
  <si>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</si>
  <si>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</si>
  <si>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</si>
  <si>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</si>
  <si>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</si>
  <si>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</si>
  <si>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</si>
  <si>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</si>
  <si>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</si>
  <si>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</si>
  <si>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</si>
  <si>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</si>
  <si>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</si>
  <si>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</si>
  <si>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</si>
  <si>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</si>
  <si>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</si>
  <si>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</si>
  <si>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</si>
  <si>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</si>
  <si>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</si>
  <si>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</si>
  <si>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</si>
  <si>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</si>
  <si>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</si>
  <si>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</si>
  <si>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</si>
  <si>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</si>
  <si>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</si>
  <si>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</si>
  <si>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</si>
  <si>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</si>
  <si>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</si>
  <si>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</si>
  <si>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</si>
  <si>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</si>
  <si>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</si>
  <si>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</si>
  <si>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</si>
  <si>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</si>
  <si>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</si>
  <si>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</si>
  <si>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</si>
  <si>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</si>
  <si>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</si>
  <si>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</si>
  <si>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</si>
  <si>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</si>
  <si>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</si>
  <si>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</si>
  <si>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</si>
  <si>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</si>
  <si>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</si>
  <si>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</si>
  <si>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</si>
  <si>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</si>
  <si>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</si>
  <si>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</si>
  <si>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</si>
  <si>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</si>
  <si>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</si>
  <si>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</si>
  <si>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</si>
  <si>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</si>
  <si>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</si>
  <si>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</si>
  <si>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</si>
  <si>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</si>
  <si>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</si>
  <si>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</si>
  <si>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</si>
  <si>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</si>
  <si>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</si>
  <si>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</si>
  <si>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</si>
  <si>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</si>
  <si>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</si>
  <si>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</si>
  <si>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</si>
  <si>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</si>
  <si>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</si>
  <si>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</si>
  <si>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52</t>
  </si>
  <si>
    <t>OSCAR ESTRADA ALMARAZ</t>
  </si>
  <si>
    <t>59</t>
  </si>
  <si>
    <t>GERARDO MIRELES GONZALEZ</t>
  </si>
  <si>
    <t>56</t>
  </si>
  <si>
    <t>JOSE LUIS GOZALEZ 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</si>
</sst>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/>
    <xf numFmtId="43" fontId="3" fillId="0" borderId="1" xfId="2" applyFont="1" applyFill="1" applyBorder="1" applyAlignment="1" applyProtection="1">
      <alignment horizontal="right" vertical="top" wrapText="1"/>
    </xf>
    <xf numFmtId="43" fontId="0" fillId="0" borderId="0" xfId="2" applyFont="1" applyFill="1"/>
    <xf numFmtId="0" fontId="0" fillId="0" borderId="0" xfId="0" applyAlignment="1">
      <alignment horizontal="center"/>
    </xf>
    <xf numFmtId="0" fontId="4" fillId="0" borderId="2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right" vertical="top" wrapText="1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39"/>
  <sheetViews>
    <sheetView tabSelected="1" workbookViewId="0">
      <selection activeCell="J1" sqref="J1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 x14ac:dyDescent="0.2">
      <c r="E1" s="2"/>
      <c r="I1" s="2"/>
      <c r="J1" s="2">
        <v>1</v>
      </c>
      <c r="K1" s="2">
        <v>0</v>
      </c>
      <c r="L1" s="2"/>
    </row>
    <row r="2" spans="1:18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52</v>
      </c>
      <c r="G2" s="2" t="s">
        <v>87</v>
      </c>
      <c r="H2" s="2" t="s">
        <v>14</v>
      </c>
      <c r="I2" s="2" t="s">
        <v>13</v>
      </c>
      <c r="J2" s="2" t="s">
        <v>49</v>
      </c>
      <c r="K2" s="2" t="s">
        <v>50</v>
      </c>
      <c r="L2" s="2" t="s">
        <v>51</v>
      </c>
      <c r="M2" s="2" t="s">
        <v>12</v>
      </c>
      <c r="N2" s="2" t="s">
        <v>54</v>
      </c>
      <c r="O2" s="2" t="s">
        <v>55</v>
      </c>
      <c r="P2" s="2" t="s">
        <v>56</v>
      </c>
      <c r="Q2" s="2" t="s">
        <v>57</v>
      </c>
      <c r="R2" s="2" t="s">
        <v>58</v>
      </c>
    </row>
    <row r="3" spans="1:18" x14ac:dyDescent="0.2">
      <c r="A3" s="2" t="str">
        <f>'hora operarios'!A1</f>
        <v>1</v>
      </c>
      <c r="B3" s="2" t="str">
        <f>VLOOKUP(A3,'hora operarios'!$A$1:$F$29,4,FALSE)</f>
        <v>C</v>
      </c>
      <c r="C3" s="2" t="str">
        <f>VLOOKUP(A3,'hora operarios'!A1:D29,2,FALSE)</f>
        <v>MIGUEL ALEJANDRO CERVANTES NAR</v>
      </c>
      <c r="D3" s="2" t="str">
        <f>IFERROR(VLOOKUP(Operador!A3,'hora operarios'!$A$1:$F$30,5,FALSE),"")</f>
        <v>6</v>
      </c>
      <c r="E3" s="3">
        <f>VLOOKUP(A3,'hora operarios'!$A$1:$F$29,6,FALSE)</f>
        <v>10.454198697752574</v>
      </c>
      <c r="F3" s="2">
        <f>VLOOKUP(G3,Tabulador!$B$27:$C$30,2,FALSE)</f>
        <v>1</v>
      </c>
      <c r="G3" s="2" t="str">
        <f>VLOOKUP(A3,'hora operarios'!$A$1:$F$29,3,FALSE)</f>
        <v>TECNICO</v>
      </c>
      <c r="H3" s="2">
        <f>IFERROR(VLOOKUP(D3,$A$3:$E$32,5,FALSE),0)</f>
        <v>24.656116362108801</v>
      </c>
      <c r="I3" s="3">
        <f>IF(E3&gt;=Tabulador!$D$3,Operador!E3+Operador!H3,Operador!E3)</f>
        <v>35.110315059861378</v>
      </c>
      <c r="J3" s="4">
        <v>1</v>
      </c>
      <c r="K3" s="4">
        <v>1</v>
      </c>
      <c r="L3" s="4">
        <v>1</v>
      </c>
      <c r="M3" s="2">
        <f>VLOOKUP(F3,Tabulador!$A$3:$D$7,4,FALSE)</f>
        <v>10</v>
      </c>
      <c r="N3" s="3">
        <f>IFERROR(IF(I3&gt;M3,(I3-M3)*(VLOOKUP(B3,Tabulador!$A$11:$B$17,2,FALSE)),0),0)</f>
        <v>1123.6865989287967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2.5990000000000002</v>
      </c>
      <c r="P3" s="2">
        <f>IFERROR(IF(E3&gt;=M3,IF((J3+K3+L3)&gt;=3,O3*(E3-M3),0),0),0)</f>
        <v>1.1804624154589394</v>
      </c>
      <c r="Q3" s="2">
        <f>VLOOKUP(F3,Tabulador!$A$3:$D$7,3,FALSE)</f>
        <v>608.16</v>
      </c>
      <c r="R3" s="3">
        <f>IF(E3&gt;0,Q3+P3+N3,0)</f>
        <v>1733.0270613442556</v>
      </c>
    </row>
    <row r="4" spans="1:18" x14ac:dyDescent="0.2">
      <c r="A4" s="2" t="str">
        <f>'hora operarios'!A2</f>
        <v>10</v>
      </c>
      <c r="B4" s="2" t="str">
        <f>VLOOKUP(A4,'hora operarios'!$A$1:$F$29,4,FALSE)</f>
        <v>AYUDANTE</v>
      </c>
      <c r="C4" s="2" t="str">
        <f>VLOOKUP(A4,'hora operarios'!A2:D30,2,FALSE)</f>
        <v>AGUILAR PEREZ MARCOS ARTEMIO</v>
      </c>
      <c r="D4" s="2">
        <f>IFERROR(VLOOKUP(Operador!A4,'hora operarios'!$A$1:$F$30,5,FALSE),"")</f>
        <v>0</v>
      </c>
      <c r="E4" s="3">
        <f>VLOOKUP(A4,'hora operarios'!$A$1:$F$29,6,FALSE)</f>
        <v>33.75041027795281</v>
      </c>
      <c r="F4" s="2">
        <f>VLOOKUP(G4,Tabulador!$B$27:$C$30,2,FALSE)</f>
        <v>4</v>
      </c>
      <c r="G4" s="2" t="str">
        <f>VLOOKUP(A4,'hora operarios'!$A$1:$F$29,3,FALSE)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33.75041027795281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337.50410277952813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543.20000000000005</v>
      </c>
      <c r="R4" s="3">
        <f t="shared" ref="R4:R32" si="2">IF(E4&gt;0,Q4+P4+N4,0)</f>
        <v>880.70410277952817</v>
      </c>
    </row>
    <row r="5" spans="1:18" x14ac:dyDescent="0.2">
      <c r="A5" s="2" t="str">
        <f>'hora operarios'!A3</f>
        <v>11</v>
      </c>
      <c r="B5" s="2" t="str">
        <f>VLOOKUP(A5,'hora operarios'!$A$1:$F$29,4,FALSE)</f>
        <v>C</v>
      </c>
      <c r="C5" s="2" t="str">
        <f>VLOOKUP(A5,'hora operarios'!A3:F31,2,FALSE)</f>
        <v>MARTINEZ GALLEGOS LUIS FERNAND</v>
      </c>
      <c r="D5" s="2">
        <f>IFERROR(VLOOKUP(Operador!A5,'hora operarios'!$A$1:$F$30,5,FALSE),"")</f>
        <v>0</v>
      </c>
      <c r="E5" s="3">
        <f>VLOOKUP(A5,'hora operarios'!$A$1:$F$29,6,FALSE)</f>
        <v>49.8</v>
      </c>
      <c r="F5" s="2">
        <f>VLOOKUP(G5,Tabulador!$B$27:$C$30,2,FALSE)</f>
        <v>1</v>
      </c>
      <c r="G5" s="2" t="str">
        <f>VLOOKUP(A5,'hora operarios'!$A$1:$F$29,3,FALSE)</f>
        <v>TECNICO</v>
      </c>
      <c r="H5" s="2">
        <f t="shared" si="0"/>
        <v>0</v>
      </c>
      <c r="I5" s="3">
        <f>IF(E5&gt;=Tabulador!$D$3,Operador!E5+Operador!H5,Operador!E5)</f>
        <v>49.8</v>
      </c>
      <c r="J5" s="4">
        <v>1</v>
      </c>
      <c r="K5" s="4">
        <v>1</v>
      </c>
      <c r="L5" s="4">
        <v>0</v>
      </c>
      <c r="M5" s="2">
        <f>VLOOKUP(F5,Tabulador!$A$3:$D$7,4,FALSE)</f>
        <v>10</v>
      </c>
      <c r="N5" s="3">
        <f>IFERROR(IF(I5&gt;M5,(I5-M5)*(VLOOKUP(B5,Tabulador!$A$11:$B$17,2,FALSE)),0),0)</f>
        <v>1781.05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3.7360000000000002</v>
      </c>
      <c r="P5" s="2">
        <f t="shared" si="1"/>
        <v>0</v>
      </c>
      <c r="Q5" s="2">
        <f>VLOOKUP(F5,Tabulador!$A$3:$D$7,3,FALSE)</f>
        <v>608.16</v>
      </c>
      <c r="R5" s="3">
        <f t="shared" si="2"/>
        <v>2389.21</v>
      </c>
    </row>
    <row r="6" spans="1:18" x14ac:dyDescent="0.2">
      <c r="A6" s="2" t="str">
        <f>'hora operarios'!A4</f>
        <v>12</v>
      </c>
      <c r="B6" s="2" t="str">
        <f>VLOOKUP(A6,'hora operarios'!$A$1:$F$29,4,FALSE)</f>
        <v>AYUDANTE</v>
      </c>
      <c r="C6" s="2" t="str">
        <f>VLOOKUP(A6,'hora operarios'!A4:F32,2,FALSE)</f>
        <v>MARTINEZ ALVARADO ADRIAN</v>
      </c>
      <c r="D6" s="2">
        <f>IFERROR(VLOOKUP(Operador!A6,'hora operarios'!$A$1:$F$30,5,FALSE),"")</f>
        <v>0</v>
      </c>
      <c r="E6" s="3">
        <f>VLOOKUP(A6,'hora operarios'!$A$1:$F$29,6,FALSE)</f>
        <v>24.793697402506474</v>
      </c>
      <c r="F6" s="2">
        <f>VLOOKUP(G6,Tabulador!$B$27:$C$30,2,FALSE)</f>
        <v>4</v>
      </c>
      <c r="G6" s="2" t="str">
        <f>VLOOKUP(A6,'hora operarios'!$A$1:$F$29,3,FALSE)</f>
        <v>AYUDANTE</v>
      </c>
      <c r="H6" s="2">
        <f t="shared" si="0"/>
        <v>0</v>
      </c>
      <c r="I6" s="3">
        <f>IF(E6&gt;=Tabulador!$D$3,Operador!E6+Operador!H6,Operador!E6)</f>
        <v>24.793697402506474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247.93697402506473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543.20000000000005</v>
      </c>
      <c r="R6" s="3">
        <f t="shared" si="2"/>
        <v>791.13697402506477</v>
      </c>
    </row>
    <row r="7" spans="1:18" x14ac:dyDescent="0.2">
      <c r="A7" s="2" t="str">
        <f>'hora operarios'!A5</f>
        <v>13</v>
      </c>
      <c r="B7" s="2" t="str">
        <f>VLOOKUP(A7,'hora operarios'!$A$1:$F$29,4,FALSE)</f>
        <v>C</v>
      </c>
      <c r="C7" s="2" t="str">
        <f>VLOOKUP(A7,'hora operarios'!A5:F33,2,FALSE)</f>
        <v>CARLOS SANCHEZ HURTADO</v>
      </c>
      <c r="D7" s="2" t="str">
        <f>IFERROR(VLOOKUP(Operador!A7,'hora operarios'!$A$1:$F$30,5,FALSE),"")</f>
        <v>8</v>
      </c>
      <c r="E7" s="3">
        <f>VLOOKUP(A7,'hora operarios'!$A$1:$F$29,6,FALSE)</f>
        <v>17.851082405657074</v>
      </c>
      <c r="F7" s="2">
        <f>VLOOKUP(G7,Tabulador!$B$27:$C$30,2,FALSE)</f>
        <v>1</v>
      </c>
      <c r="G7" s="2" t="str">
        <f>VLOOKUP(A7,'hora operarios'!$A$1:$F$29,3,FALSE)</f>
        <v>TECNICO</v>
      </c>
      <c r="H7" s="2">
        <f t="shared" si="0"/>
        <v>11.313241615907025</v>
      </c>
      <c r="I7" s="3">
        <f>IF(E7&gt;=Tabulador!$D$3,Operador!E7+Operador!H7,Operador!E7)</f>
        <v>29.164324021564099</v>
      </c>
      <c r="J7" s="4">
        <v>1</v>
      </c>
      <c r="K7" s="4">
        <v>1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857.60349996499338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2">
        <f t="shared" si="1"/>
        <v>0</v>
      </c>
      <c r="Q7" s="2">
        <f>VLOOKUP(F7,Tabulador!$A$3:$D$7,3,FALSE)</f>
        <v>608.16</v>
      </c>
      <c r="R7" s="3">
        <f t="shared" si="2"/>
        <v>1465.7634999649933</v>
      </c>
    </row>
    <row r="8" spans="1:18" x14ac:dyDescent="0.2">
      <c r="A8" s="2" t="str">
        <f>'hora operarios'!A6</f>
        <v>14</v>
      </c>
      <c r="B8" s="2" t="str">
        <f>VLOOKUP(A8,'hora operarios'!$A$1:$F$29,4,FALSE)</f>
        <v>B</v>
      </c>
      <c r="C8" s="2" t="str">
        <f>VLOOKUP(A8,'hora operarios'!A6:F34,2,FALSE)</f>
        <v>LEONEL MARTINEZ GUERRERO</v>
      </c>
      <c r="D8" s="2" t="str">
        <f>IFERROR(VLOOKUP(Operador!A8,'hora operarios'!$A$1:$F$30,5,FALSE),"")</f>
        <v>12</v>
      </c>
      <c r="E8" s="3">
        <f>VLOOKUP(A8,'hora operarios'!$A$1:$F$29,6,FALSE)</f>
        <v>14.116076454526363</v>
      </c>
      <c r="F8" s="2">
        <f>VLOOKUP(G8,Tabulador!$B$27:$C$30,2,FALSE)</f>
        <v>1</v>
      </c>
      <c r="G8" s="2" t="str">
        <f>VLOOKUP(A8,'hora operarios'!$A$1:$F$29,3,FALSE)</f>
        <v>TECNICO</v>
      </c>
      <c r="H8" s="2">
        <f t="shared" si="0"/>
        <v>24.793697402506474</v>
      </c>
      <c r="I8" s="3">
        <f>IF(E8&gt;=Tabulador!$D$3,Operador!E8+Operador!H8,Operador!E8)</f>
        <v>38.909773857032839</v>
      </c>
      <c r="J8" s="4">
        <v>1</v>
      </c>
      <c r="K8" s="4">
        <v>1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1543.7819239655535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2">
        <f t="shared" si="1"/>
        <v>0</v>
      </c>
      <c r="Q8" s="2">
        <f>VLOOKUP(F8,Tabulador!$A$3:$D$7,3,FALSE)</f>
        <v>608.16</v>
      </c>
      <c r="R8" s="3">
        <f t="shared" si="2"/>
        <v>2151.9419239655535</v>
      </c>
    </row>
    <row r="9" spans="1:18" x14ac:dyDescent="0.2">
      <c r="A9" s="2" t="str">
        <f>'hora operarios'!A7</f>
        <v>15</v>
      </c>
      <c r="B9" s="2" t="str">
        <f>VLOOKUP(A9,'hora operarios'!$A$1:$F$29,4,FALSE)</f>
        <v>AYUDANTE</v>
      </c>
      <c r="C9" s="2" t="str">
        <f>VLOOKUP(A9,'hora operarios'!A7:F35,2,FALSE)</f>
        <v>GUILLERMO REYEZ HURTADO</v>
      </c>
      <c r="D9" s="2">
        <f>IFERROR(VLOOKUP(Operador!A9,'hora operarios'!$A$1:$F$30,5,FALSE),"")</f>
        <v>0</v>
      </c>
      <c r="E9" s="3">
        <f>VLOOKUP(A9,'hora operarios'!$A$1:$F$29,6,FALSE)</f>
        <v>35.112826437023031</v>
      </c>
      <c r="F9" s="2">
        <f>VLOOKUP(G9,Tabulador!$B$27:$C$30,2,FALSE)</f>
        <v>4</v>
      </c>
      <c r="G9" s="2" t="str">
        <f>VLOOKUP(A9,'hora operarios'!$A$1:$F$29,3,FALSE)</f>
        <v>AYUDANTE</v>
      </c>
      <c r="H9" s="2">
        <f t="shared" si="0"/>
        <v>0</v>
      </c>
      <c r="I9" s="3">
        <f>IF(E9&gt;=Tabulador!$D$3,Operador!E9+Operador!H9,Operador!E9)</f>
        <v>35.112826437023031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351.12826437023034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543.20000000000005</v>
      </c>
      <c r="R9" s="3">
        <f t="shared" si="2"/>
        <v>894.32826437023039</v>
      </c>
    </row>
    <row r="10" spans="1:18" x14ac:dyDescent="0.2">
      <c r="A10" s="2" t="str">
        <f>'hora operarios'!A8</f>
        <v>16</v>
      </c>
      <c r="B10" s="2" t="str">
        <f>VLOOKUP(A10,'hora operarios'!$A$1:$F$29,4,FALSE)</f>
        <v>C</v>
      </c>
      <c r="C10" s="2" t="str">
        <f>VLOOKUP(A10,'hora operarios'!A8:F36,2,FALSE)</f>
        <v>ALAVEZ LOPEZ INOCENCIO</v>
      </c>
      <c r="D10" s="2" t="str">
        <f>IFERROR(VLOOKUP(Operador!A10,'hora operarios'!$A$1:$F$30,5,FALSE),"")</f>
        <v>17</v>
      </c>
      <c r="E10" s="3">
        <f>VLOOKUP(A10,'hora operarios'!$A$1:$F$29,6,FALSE)</f>
        <v>17.269469999299869</v>
      </c>
      <c r="F10" s="2">
        <f>VLOOKUP(G10,Tabulador!$B$27:$C$30,2,FALSE)</f>
        <v>1</v>
      </c>
      <c r="G10" s="2" t="str">
        <f>VLOOKUP(A10,'hora operarios'!$A$1:$F$29,3,FALSE)</f>
        <v>TECNICO</v>
      </c>
      <c r="H10" s="2">
        <f t="shared" si="0"/>
        <v>84.262813834628588</v>
      </c>
      <c r="I10" s="3">
        <f>IF(E10&gt;=Tabulador!$D$3,Operador!E10+Operador!H10,Operador!E10)</f>
        <v>101.53228383392846</v>
      </c>
      <c r="J10" s="4">
        <v>1</v>
      </c>
      <c r="K10" s="4">
        <v>1</v>
      </c>
      <c r="L10" s="4">
        <v>1</v>
      </c>
      <c r="M10" s="2">
        <f>VLOOKUP(F10,Tabulador!$A$3:$D$7,4,FALSE)</f>
        <v>10</v>
      </c>
      <c r="N10" s="3">
        <f>IFERROR(IF(I10&gt;M10,(I10-M10)*(VLOOKUP(B10,Tabulador!$A$11:$B$17,2,FALSE)),0),0)</f>
        <v>4096.069701568299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2">
        <f t="shared" si="1"/>
        <v>27.15873991738431</v>
      </c>
      <c r="Q10" s="2">
        <f>VLOOKUP(F10,Tabulador!$A$3:$D$7,3,FALSE)</f>
        <v>608.16</v>
      </c>
      <c r="R10" s="3">
        <f t="shared" si="2"/>
        <v>4731.388441485683</v>
      </c>
    </row>
    <row r="11" spans="1:18" x14ac:dyDescent="0.2">
      <c r="A11" s="2" t="str">
        <f>'hora operarios'!A9</f>
        <v>17</v>
      </c>
      <c r="B11" s="2" t="str">
        <f>VLOOKUP(A11,'hora operarios'!$A$1:$F$29,4,FALSE)</f>
        <v>AYUDANTE</v>
      </c>
      <c r="C11" s="2" t="str">
        <f>VLOOKUP(A11,'hora operarios'!A9:F37,2,FALSE)</f>
        <v>MARCO ANTONIO SALDAÑA GARCIA</v>
      </c>
      <c r="D11" s="2">
        <f>IFERROR(VLOOKUP(Operador!A11,'hora operarios'!$A$1:$F$30,5,FALSE),"")</f>
        <v>0</v>
      </c>
      <c r="E11" s="3">
        <f>VLOOKUP(A11,'hora operarios'!$A$1:$F$29,6,FALSE)</f>
        <v>84.262813834628588</v>
      </c>
      <c r="F11" s="2">
        <f>VLOOKUP(G11,Tabulador!$B$27:$C$30,2,FALSE)</f>
        <v>4</v>
      </c>
      <c r="G11" s="2" t="str">
        <f>VLOOKUP(A11,'hora operarios'!$A$1:$F$29,3,FALSE)</f>
        <v>AYUDANTE</v>
      </c>
      <c r="H11" s="2">
        <f t="shared" si="0"/>
        <v>0</v>
      </c>
      <c r="I11" s="3">
        <f>IF(E11&gt;=Tabulador!$D$3,Operador!E11+Operador!H11,Operador!E11)</f>
        <v>84.262813834628588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842.62813834628582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543.20000000000005</v>
      </c>
      <c r="R11" s="3">
        <f t="shared" si="2"/>
        <v>1385.8281383462859</v>
      </c>
    </row>
    <row r="12" spans="1:18" x14ac:dyDescent="0.2">
      <c r="A12" s="2" t="str">
        <f>'hora operarios'!A10</f>
        <v>20</v>
      </c>
      <c r="B12" s="2" t="str">
        <f>VLOOKUP(A12,'hora operarios'!$A$1:$F$29,4,FALSE)</f>
        <v>A</v>
      </c>
      <c r="C12" s="2" t="str">
        <f>VLOOKUP(A12,'hora operarios'!A10:F38,2,FALSE)</f>
        <v>OLVERA HERNANDEZ JOSE TOMAS</v>
      </c>
      <c r="D12" s="2" t="str">
        <f>IFERROR(VLOOKUP(Operador!A12,'hora operarios'!$A$1:$F$30,5,FALSE),"")</f>
        <v>10</v>
      </c>
      <c r="E12" s="3">
        <f>VLOOKUP(A12,'hora operarios'!$A$1:$F$29,6,FALSE)</f>
        <v>14.940292655604566</v>
      </c>
      <c r="F12" s="2">
        <f>VLOOKUP(G12,Tabulador!$B$27:$C$30,2,FALSE)</f>
        <v>1</v>
      </c>
      <c r="G12" s="2" t="str">
        <f>VLOOKUP(A12,'hora operarios'!$A$1:$F$29,3,FALSE)</f>
        <v>TECNICO</v>
      </c>
      <c r="H12" s="2">
        <f t="shared" si="0"/>
        <v>33.75041027795281</v>
      </c>
      <c r="I12" s="3">
        <f>IF(E12&gt;=Tabulador!$D$3,Operador!E12+Operador!H12,Operador!E12)</f>
        <v>48.690702933557375</v>
      </c>
      <c r="J12" s="4">
        <v>1</v>
      </c>
      <c r="K12" s="4">
        <v>1</v>
      </c>
      <c r="L12" s="4">
        <v>1</v>
      </c>
      <c r="M12" s="2">
        <f>VLOOKUP(F12,Tabulador!$A$3:$D$7,4,FALSE)</f>
        <v>10</v>
      </c>
      <c r="N12" s="3">
        <f>IFERROR(IF(I12&gt;M12,(I12-M12)*(VLOOKUP(B12,Tabulador!$A$11:$B$17,2,FALSE)),0),0)</f>
        <v>2533.4672280893369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3141.6272280893368</v>
      </c>
    </row>
    <row r="13" spans="1:18" x14ac:dyDescent="0.2">
      <c r="A13" s="2" t="str">
        <f>'hora operarios'!A11</f>
        <v>3</v>
      </c>
      <c r="B13" s="2" t="str">
        <f>VLOOKUP(A13,'hora operarios'!$A$1:$F$29,4,FALSE)</f>
        <v>A</v>
      </c>
      <c r="C13" s="2" t="str">
        <f>VLOOKUP(A13,'hora operarios'!A11:F39,2,FALSE)</f>
        <v>MARTIN VALDEZ</v>
      </c>
      <c r="D13" s="2" t="str">
        <f>IFERROR(VLOOKUP(Operador!A13,'hora operarios'!$A$1:$F$30,5,FALSE),"")</f>
        <v>15</v>
      </c>
      <c r="E13" s="3">
        <f>VLOOKUP(A13,'hora operarios'!$A$1:$F$29,6,FALSE)</f>
        <v>14.911833648393197</v>
      </c>
      <c r="F13" s="2">
        <f>VLOOKUP(G13,Tabulador!$B$27:$C$30,2,FALSE)</f>
        <v>1</v>
      </c>
      <c r="G13" s="2" t="str">
        <f>VLOOKUP(A13,'hora operarios'!$A$1:$F$29,3,FALSE)</f>
        <v>TECNICO</v>
      </c>
      <c r="H13" s="2">
        <f t="shared" si="0"/>
        <v>35.112826437023031</v>
      </c>
      <c r="I13" s="3">
        <f>IF(E13&gt;=Tabulador!$D$3,Operador!E13+Operador!H13,Operador!E13)</f>
        <v>50.02466008541623</v>
      </c>
      <c r="J13" s="4">
        <v>1</v>
      </c>
      <c r="K13" s="4">
        <v>1</v>
      </c>
      <c r="L13" s="4">
        <v>1</v>
      </c>
      <c r="M13" s="2">
        <f>VLOOKUP(F13,Tabulador!$A$3:$D$7,4,FALSE)</f>
        <v>10</v>
      </c>
      <c r="N13" s="3">
        <f>IFERROR(IF(I13&gt;M13,(I13-M13)*(VLOOKUP(B13,Tabulador!$A$11:$B$17,2,FALSE)),0),0)</f>
        <v>2620.814742393055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3228.9747423930548</v>
      </c>
    </row>
    <row r="14" spans="1:18" x14ac:dyDescent="0.2">
      <c r="A14" s="2" t="str">
        <f>'hora operarios'!A12</f>
        <v>33</v>
      </c>
      <c r="B14" s="2" t="str">
        <f>VLOOKUP(A14,'hora operarios'!$A$1:$F$29,4,FALSE)</f>
        <v>C</v>
      </c>
      <c r="C14" s="2" t="str">
        <f>VLOOKUP(A14,'hora operarios'!A12:F40,2,FALSE)</f>
        <v>GREGORIO CANCINO</v>
      </c>
      <c r="D14" s="2">
        <f>IFERROR(VLOOKUP(Operador!A14,'hora operarios'!$A$1:$F$30,5,FALSE),"")</f>
        <v>0</v>
      </c>
      <c r="E14" s="3">
        <f>VLOOKUP(A14,'hora operarios'!$A$1:$F$29,6,FALSE)</f>
        <v>70.83</v>
      </c>
      <c r="F14" s="2">
        <f>VLOOKUP(G14,Tabulador!$B$27:$C$30,2,FALSE)</f>
        <v>3</v>
      </c>
      <c r="G14" s="2" t="str">
        <f>VLOOKUP(A14,'hora operarios'!$A$1:$F$29,3,FALSE)</f>
        <v>LAVADOR</v>
      </c>
      <c r="H14" s="2">
        <f t="shared" si="0"/>
        <v>0</v>
      </c>
      <c r="I14" s="3">
        <f>IF(E14&gt;=Tabulador!$D$3,Operador!E14+Operador!H14,Operador!E14)</f>
        <v>70.83</v>
      </c>
      <c r="J14" s="4">
        <v>1</v>
      </c>
      <c r="K14" s="4">
        <v>1</v>
      </c>
      <c r="L14" s="4">
        <v>0</v>
      </c>
      <c r="M14" s="2">
        <f>VLOOKUP(F14,Tabulador!$A$3:$D$7,4,FALSE)</f>
        <v>12</v>
      </c>
      <c r="N14" s="3">
        <f>IFERROR(IF(I14&gt;M14,(I14-M14)*(VLOOKUP(B14,Tabulador!$A$11:$B$17,2,FALSE)),0),0)</f>
        <v>2632.6424999999999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471.77</v>
      </c>
      <c r="R14" s="3">
        <f t="shared" si="2"/>
        <v>3104.4124999999999</v>
      </c>
    </row>
    <row r="15" spans="1:18" x14ac:dyDescent="0.2">
      <c r="A15" s="2" t="str">
        <f>'hora operarios'!A13</f>
        <v>40</v>
      </c>
      <c r="B15" s="2" t="str">
        <f>VLOOKUP(A15,'hora operarios'!$A$1:$F$29,4,FALSE)</f>
        <v>B</v>
      </c>
      <c r="C15" s="2" t="str">
        <f>VLOOKUP(A15,'hora operarios'!A13:F41,2,FALSE)</f>
        <v>FONSECA GUILLEN JOSE FELIPE</v>
      </c>
      <c r="D15" s="2" t="str">
        <f>IFERROR(VLOOKUP(Operador!A15,'hora operarios'!$A$1:$F$30,5,FALSE),"")</f>
        <v>11</v>
      </c>
      <c r="E15" s="3">
        <f>VLOOKUP(A15,'hora operarios'!$A$1:$F$29,6,FALSE)</f>
        <v>32.46</v>
      </c>
      <c r="F15" s="2">
        <f>VLOOKUP(G15,Tabulador!$B$27:$C$30,2,FALSE)</f>
        <v>1</v>
      </c>
      <c r="G15" s="2" t="str">
        <f>VLOOKUP(A15,'hora operarios'!$A$1:$F$29,3,FALSE)</f>
        <v>TECNICO</v>
      </c>
      <c r="H15" s="2">
        <f t="shared" si="0"/>
        <v>49.8</v>
      </c>
      <c r="I15" s="3">
        <f>IF(E15&gt;=Tabulador!$D$3,Operador!E15+Operador!H15,Operador!E15)</f>
        <v>82.259999999999991</v>
      </c>
      <c r="J15" s="4">
        <v>1</v>
      </c>
      <c r="K15" s="4">
        <v>1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3858.6839999999993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5.5709999999999997</v>
      </c>
      <c r="P15" s="2">
        <f t="shared" si="1"/>
        <v>0</v>
      </c>
      <c r="Q15" s="2">
        <f>VLOOKUP(F15,Tabulador!$A$3:$D$7,3,FALSE)</f>
        <v>608.16</v>
      </c>
      <c r="R15" s="3">
        <f t="shared" si="2"/>
        <v>4466.8439999999991</v>
      </c>
    </row>
    <row r="16" spans="1:18" x14ac:dyDescent="0.2">
      <c r="A16" s="2" t="str">
        <f>'hora operarios'!A14</f>
        <v>43</v>
      </c>
      <c r="B16" s="2" t="str">
        <f>VLOOKUP(A16,'hora operarios'!$A$1:$F$29,4,FALSE)</f>
        <v>C</v>
      </c>
      <c r="C16" s="2" t="str">
        <f>VLOOKUP(A16,'hora operarios'!A14:F42,2,FALSE)</f>
        <v>MARIO ALBERTO RESENDIZ ECHEVER</v>
      </c>
      <c r="D16" s="2" t="str">
        <f>IFERROR(VLOOKUP(Operador!A16,'hora operarios'!$A$1:$F$30,5,FALSE),"")</f>
        <v>9</v>
      </c>
      <c r="E16" s="3">
        <f>VLOOKUP(A16,'hora operarios'!$A$1:$F$29,6,FALSE)</f>
        <v>20.851102709514809</v>
      </c>
      <c r="F16" s="2">
        <f>VLOOKUP(G16,Tabulador!$B$27:$C$30,2,FALSE)</f>
        <v>1</v>
      </c>
      <c r="G16" s="2" t="str">
        <f>VLOOKUP(A16,'hora operarios'!$A$1:$F$29,3,FALSE)</f>
        <v>TECNICO</v>
      </c>
      <c r="H16" s="2">
        <f t="shared" si="0"/>
        <v>78.809123433452356</v>
      </c>
      <c r="I16" s="3">
        <f>IF(E16&gt;=Tabulador!$D$3,Operador!E16+Operador!H16,Operador!E16)</f>
        <v>99.660226142967161</v>
      </c>
      <c r="J16" s="4">
        <v>1</v>
      </c>
      <c r="K16" s="4">
        <v>1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4012.2951198977803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3.7360000000000002</v>
      </c>
      <c r="P16" s="2">
        <f t="shared" si="1"/>
        <v>0</v>
      </c>
      <c r="Q16" s="2">
        <f>VLOOKUP(F16,Tabulador!$A$3:$D$7,3,FALSE)</f>
        <v>608.16</v>
      </c>
      <c r="R16" s="3">
        <f t="shared" si="2"/>
        <v>4620.4551198977806</v>
      </c>
    </row>
    <row r="17" spans="1:18" x14ac:dyDescent="0.2">
      <c r="A17" s="2" t="str">
        <f>'hora operarios'!A15</f>
        <v>47</v>
      </c>
      <c r="B17" s="2" t="str">
        <f>VLOOKUP(A17,'hora operarios'!$A$1:$F$29,4,FALSE)</f>
        <v>C</v>
      </c>
      <c r="C17" s="2" t="str">
        <f>VLOOKUP(A17,'hora operarios'!A15:F43,2,FALSE)</f>
        <v>FERNANDO ENRIQUEZ RUBIO</v>
      </c>
      <c r="D17" s="2" t="str">
        <f>IFERROR(VLOOKUP(Operador!A17,'hora operarios'!$A$1:$F$30,5,FALSE),"")</f>
        <v>5</v>
      </c>
      <c r="E17" s="3">
        <f>VLOOKUP(A17,'hora operarios'!$A$1:$F$29,6,FALSE)</f>
        <v>27.598968003920742</v>
      </c>
      <c r="F17" s="2">
        <f>VLOOKUP(G17,Tabulador!$B$27:$C$30,2,FALSE)</f>
        <v>1</v>
      </c>
      <c r="G17" s="2" t="str">
        <f>VLOOKUP(A17,'hora operarios'!$A$1:$F$29,3,FALSE)</f>
        <v>TECNICO</v>
      </c>
      <c r="H17" s="2">
        <f t="shared" si="0"/>
        <v>0</v>
      </c>
      <c r="I17" s="3">
        <f>IF(E17&gt;=Tabulador!$D$3,Operador!E17+Operador!H17,Operador!E17)</f>
        <v>27.598968003920742</v>
      </c>
      <c r="J17" s="4">
        <v>1</v>
      </c>
      <c r="K17" s="4">
        <v>1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787.55381817545322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3.7360000000000002</v>
      </c>
      <c r="P17" s="2">
        <f t="shared" si="1"/>
        <v>0</v>
      </c>
      <c r="Q17" s="2">
        <f>VLOOKUP(F17,Tabulador!$A$3:$D$7,3,FALSE)</f>
        <v>608.16</v>
      </c>
      <c r="R17" s="3">
        <f t="shared" si="2"/>
        <v>1395.7138181754531</v>
      </c>
    </row>
    <row r="18" spans="1:18" x14ac:dyDescent="0.2">
      <c r="A18" s="2" t="str">
        <f>'hora operarios'!A16</f>
        <v>52</v>
      </c>
      <c r="B18" s="2" t="str">
        <f>VLOOKUP(A18,'hora operarios'!$A$1:$F$29,4,FALSE)</f>
        <v>A</v>
      </c>
      <c r="C18" s="2" t="str">
        <f>VLOOKUP(A18,'hora operarios'!A16:F44,2,FALSE)</f>
        <v>OSCAR ESTRADA ALMARAZ</v>
      </c>
      <c r="D18" s="2">
        <f>IFERROR(VLOOKUP(Operador!A18,'hora operarios'!$A$1:$F$30,5,FALSE),"")</f>
        <v>0</v>
      </c>
      <c r="E18" s="3">
        <f>VLOOKUP(A18,'hora operarios'!$A$1:$F$29,6,FALSE)</f>
        <v>32.01</v>
      </c>
      <c r="F18" s="2">
        <f>VLOOKUP(G18,Tabulador!$B$27:$C$30,2,FALSE)</f>
        <v>2</v>
      </c>
      <c r="G18" s="2" t="str">
        <f>VLOOKUP(A18,'hora operarios'!$A$1:$F$29,3,FALSE)</f>
        <v>HOJALATERO</v>
      </c>
      <c r="H18" s="2">
        <f t="shared" si="0"/>
        <v>0</v>
      </c>
      <c r="I18" s="3">
        <f>IF(E18&gt;=Tabulador!$D$3,Operador!E18+Operador!H18,Operador!E18)</f>
        <v>32.01</v>
      </c>
      <c r="J18" s="4">
        <v>0</v>
      </c>
      <c r="K18" s="4">
        <v>0</v>
      </c>
      <c r="L18" s="4">
        <v>0</v>
      </c>
      <c r="M18" s="2">
        <f>VLOOKUP(F18,Tabulador!$A$3:$D$7,4,FALSE)</f>
        <v>12</v>
      </c>
      <c r="N18" s="3">
        <f>IFERROR(IF(I18&gt;M18,(I18-M18)*(VLOOKUP(B18,Tabulador!$A$11:$B$17,2,FALSE)),0),0)</f>
        <v>1310.2547999999999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7.4279999999999999</v>
      </c>
      <c r="P18" s="2">
        <f t="shared" si="1"/>
        <v>0</v>
      </c>
      <c r="Q18" s="2">
        <f>VLOOKUP(F18,Tabulador!$A$3:$D$7,3,FALSE)</f>
        <v>550</v>
      </c>
      <c r="R18" s="3">
        <f t="shared" si="2"/>
        <v>1860.2547999999999</v>
      </c>
    </row>
    <row r="19" spans="1:18" x14ac:dyDescent="0.2">
      <c r="A19" s="2" t="str">
        <f>'hora operarios'!A17</f>
        <v>53</v>
      </c>
      <c r="B19" s="2" t="str">
        <f>VLOOKUP(A19,'hora operarios'!$A$1:$F$29,4,FALSE)</f>
        <v>C</v>
      </c>
      <c r="C19" s="2" t="str">
        <f>VLOOKUP(A19,'hora operarios'!A17:F45,2,FALSE)</f>
        <v>ROMAN DURAN ACUÑA</v>
      </c>
      <c r="D19" s="2">
        <f>IFERROR(VLOOKUP(Operador!A19,'hora operarios'!$A$1:$F$30,5,FALSE),"")</f>
        <v>0</v>
      </c>
      <c r="E19" s="3">
        <f>VLOOKUP(A19,'hora operarios'!$A$1:$F$29,6,FALSE)</f>
        <v>35.700000000000003</v>
      </c>
      <c r="F19" s="2">
        <f>VLOOKUP(G19,Tabulador!$B$27:$C$30,2,FALSE)</f>
        <v>2</v>
      </c>
      <c r="G19" s="2" t="str">
        <f>VLOOKUP(A19,'hora operarios'!$A$1:$F$29,3,FALSE)</f>
        <v>HOJALATERO</v>
      </c>
      <c r="H19" s="2">
        <f t="shared" si="0"/>
        <v>0</v>
      </c>
      <c r="I19" s="3">
        <f>IF(E19&gt;=Tabulador!$D$3,Operador!E19+Operador!H19,Operador!E19)</f>
        <v>35.700000000000003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1060.575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3.7360000000000002</v>
      </c>
      <c r="P19" s="2">
        <f t="shared" si="1"/>
        <v>0</v>
      </c>
      <c r="Q19" s="2">
        <f>VLOOKUP(F19,Tabulador!$A$3:$D$7,3,FALSE)</f>
        <v>550</v>
      </c>
      <c r="R19" s="3">
        <f t="shared" si="2"/>
        <v>1610.575</v>
      </c>
    </row>
    <row r="20" spans="1:18" x14ac:dyDescent="0.2">
      <c r="A20" s="2" t="str">
        <f>'hora operarios'!A18</f>
        <v>55</v>
      </c>
      <c r="B20" s="2" t="str">
        <f>VLOOKUP(A20,'hora operarios'!$A$1:$F$29,4,FALSE)</f>
        <v>A</v>
      </c>
      <c r="C20" s="2" t="str">
        <f>VLOOKUP(A20,'hora operarios'!A18:F46,2,FALSE)</f>
        <v>GERMAN CORTEZ HERNANDEZ</v>
      </c>
      <c r="D20" s="2">
        <f>IFERROR(VLOOKUP(Operador!A20,'hora operarios'!$A$1:$F$30,5,FALSE),"")</f>
        <v>0</v>
      </c>
      <c r="E20" s="3">
        <f>VLOOKUP(A20,'hora operarios'!$A$1:$F$29,6,FALSE)</f>
        <v>57.5</v>
      </c>
      <c r="F20" s="2">
        <f>VLOOKUP(G20,Tabulador!$B$27:$C$30,2,FALSE)</f>
        <v>2</v>
      </c>
      <c r="G20" s="2" t="str">
        <f>VLOOKUP(A20,'hora operarios'!$A$1:$F$29,3,FALSE)</f>
        <v>HOJALATERO</v>
      </c>
      <c r="H20" s="2">
        <f t="shared" si="0"/>
        <v>0</v>
      </c>
      <c r="I20" s="3">
        <f>IF(E20&gt;=Tabulador!$D$3,Operador!E20+Operador!H20,Operador!E20)</f>
        <v>57.5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2979.34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7.4279999999999999</v>
      </c>
      <c r="P20" s="2">
        <f t="shared" si="1"/>
        <v>0</v>
      </c>
      <c r="Q20" s="2">
        <f>VLOOKUP(F20,Tabulador!$A$3:$D$7,3,FALSE)</f>
        <v>550</v>
      </c>
      <c r="R20" s="3">
        <f t="shared" si="2"/>
        <v>3529.34</v>
      </c>
    </row>
    <row r="21" spans="1:18" x14ac:dyDescent="0.2">
      <c r="A21" s="2" t="str">
        <f>'hora operarios'!A19</f>
        <v>56</v>
      </c>
      <c r="B21" s="2" t="str">
        <f>VLOOKUP(A21,'hora operarios'!$A$1:$F$29,4,FALSE)</f>
        <v>B</v>
      </c>
      <c r="C21" s="2" t="str">
        <f>VLOOKUP(A21,'hora operarios'!A19:F47,2,FALSE)</f>
        <v>JOSE LUIS GOZALEZ CORDOBA</v>
      </c>
      <c r="D21" s="2">
        <f>IFERROR(VLOOKUP(Operador!A21,'hora operarios'!$A$1:$F$30,5,FALSE),"")</f>
        <v>0</v>
      </c>
      <c r="E21" s="3">
        <f>VLOOKUP(A21,'hora operarios'!$A$1:$F$29,6,FALSE)</f>
        <v>10</v>
      </c>
      <c r="F21" s="2">
        <f>IFERROR(VLOOKUP(G21,Tabulador!$B$27:$C$30,2,FALSE),0)</f>
        <v>2</v>
      </c>
      <c r="G21" s="2" t="str">
        <f>VLOOKUP(A21,'hora operarios'!$A$1:$F$29,3,FALSE)</f>
        <v>HOJALATERO</v>
      </c>
      <c r="H21" s="2">
        <f t="shared" si="0"/>
        <v>0</v>
      </c>
      <c r="I21" s="3">
        <f>IF(E21&gt;=Tabulador!$D$3,Operador!E21+Operador!H21,Operador!E21)</f>
        <v>10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0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5.5709999999999997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550</v>
      </c>
    </row>
    <row r="22" spans="1:18" x14ac:dyDescent="0.2">
      <c r="A22" s="2" t="str">
        <f>'hora operarios'!A20</f>
        <v>57</v>
      </c>
      <c r="B22" s="2" t="str">
        <f>VLOOKUP(A22,'hora operarios'!$A$1:$F$29,4,FALSE)</f>
        <v>A</v>
      </c>
      <c r="C22" s="2" t="str">
        <f>VLOOKUP(A22,'hora operarios'!A20:F48,2,FALSE)</f>
        <v>JUAN CARLOS VIGUERAS MARTINEZ</v>
      </c>
      <c r="D22" s="2">
        <f>IFERROR(VLOOKUP(Operador!A22,'hora operarios'!$A$1:$F$30,5,FALSE),"")</f>
        <v>0</v>
      </c>
      <c r="E22" s="3">
        <f>VLOOKUP(A22,'hora operarios'!$A$1:$F$29,6,FALSE)</f>
        <v>48.5</v>
      </c>
      <c r="F22" s="2">
        <f>VLOOKUP(G22,Tabulador!$B$27:$C$30,2,FALSE)</f>
        <v>2</v>
      </c>
      <c r="G22" s="2" t="str">
        <f>VLOOKUP(A22,'hora operarios'!$A$1:$F$29,3,FALSE)</f>
        <v>HOJALATERO</v>
      </c>
      <c r="H22" s="2">
        <f t="shared" si="0"/>
        <v>0</v>
      </c>
      <c r="I22" s="3">
        <f>IF(E22&gt;=Tabulador!$D$3,Operador!E22+Operador!H22,Operador!E22)</f>
        <v>48.5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2390.02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2">
        <f t="shared" si="1"/>
        <v>0</v>
      </c>
      <c r="Q22" s="2">
        <f>VLOOKUP(F22,Tabulador!$A$3:$D$7,3,FALSE)</f>
        <v>550</v>
      </c>
      <c r="R22" s="3">
        <f t="shared" si="2"/>
        <v>2940.02</v>
      </c>
    </row>
    <row r="23" spans="1:18" x14ac:dyDescent="0.2">
      <c r="A23" s="2" t="str">
        <f>'hora operarios'!A21</f>
        <v>58</v>
      </c>
      <c r="B23" s="2" t="str">
        <f>VLOOKUP(A23,'hora operarios'!$A$1:$F$29,4,FALSE)</f>
        <v>A</v>
      </c>
      <c r="C23" s="2" t="str">
        <f>VLOOKUP(A23,'hora operarios'!A21:F49,2,FALSE)</f>
        <v>ARMANDO OLVERA LANDAVERDE</v>
      </c>
      <c r="D23" s="2">
        <f>IFERROR(VLOOKUP(Operador!A23,'hora operarios'!$A$1:$F$30,5,FALSE),"")</f>
        <v>0</v>
      </c>
      <c r="E23" s="3">
        <f>VLOOKUP(A23,'hora operarios'!$A$1:$F$29,6,FALSE)</f>
        <v>15.7</v>
      </c>
      <c r="F23" s="2">
        <f>VLOOKUP(G23,Tabulador!$B$27:$C$30,2,FALSE)</f>
        <v>2</v>
      </c>
      <c r="G23" s="2" t="str">
        <f>VLOOKUP(A23,'hora operarios'!$A$1:$F$29,3,FALSE)</f>
        <v>HOJALATERO</v>
      </c>
      <c r="H23" s="2">
        <f t="shared" si="0"/>
        <v>0</v>
      </c>
      <c r="I23" s="3">
        <f>IF(E23&gt;=Tabulador!$D$3,Operador!E23+Operador!H23,Operador!E23)</f>
        <v>15.7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242.27599999999998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7.4279999999999999</v>
      </c>
      <c r="P23" s="2">
        <f t="shared" si="1"/>
        <v>0</v>
      </c>
      <c r="Q23" s="2">
        <f>VLOOKUP(F23,Tabulador!$A$3:$D$7,3,FALSE)</f>
        <v>550</v>
      </c>
      <c r="R23" s="3">
        <f t="shared" si="2"/>
        <v>792.27599999999995</v>
      </c>
    </row>
    <row r="24" spans="1:18" x14ac:dyDescent="0.2">
      <c r="A24" s="2" t="str">
        <f>'hora operarios'!A22</f>
        <v>59</v>
      </c>
      <c r="B24" s="2" t="str">
        <f>VLOOKUP(A24,'hora operarios'!$A$1:$F$29,4,FALSE)</f>
        <v>A</v>
      </c>
      <c r="C24" s="2" t="str">
        <f>VLOOKUP(A24,'hora operarios'!A22:F50,2,FALSE)</f>
        <v>GERARDO MIRELES GONZALEZ</v>
      </c>
      <c r="D24" s="2">
        <f>IFERROR(VLOOKUP(Operador!A24,'hora operarios'!$A$1:$F$30,5,FALSE),"")</f>
        <v>0</v>
      </c>
      <c r="E24" s="3">
        <f>VLOOKUP(A24,'hora operarios'!$A$1:$F$29,6,FALSE)</f>
        <v>21.31</v>
      </c>
      <c r="F24" s="2">
        <f>VLOOKUP(G24,Tabulador!$B$27:$C$30,2,FALSE)</f>
        <v>2</v>
      </c>
      <c r="G24" s="2" t="str">
        <f>VLOOKUP(A24,'hora operarios'!$A$1:$F$29,3,FALSE)</f>
        <v>HOJALATERO</v>
      </c>
      <c r="H24" s="2">
        <f t="shared" si="0"/>
        <v>0</v>
      </c>
      <c r="I24" s="3">
        <f>IF(E24&gt;=Tabulador!$D$3,Operador!E24+Operador!H24,Operador!E24)</f>
        <v>21.31</v>
      </c>
      <c r="J24" s="4">
        <v>0</v>
      </c>
      <c r="K24" s="4">
        <v>0</v>
      </c>
      <c r="L24" s="4">
        <v>0</v>
      </c>
      <c r="M24" s="2">
        <f>VLOOKUP(F24,Tabulador!$A$3:$D$7,4,FALSE)</f>
        <v>12</v>
      </c>
      <c r="N24" s="3">
        <f>IFERROR(IF(I24&gt;M24,(I24-M24)*(VLOOKUP(B24,Tabulador!$A$11:$B$17,2,FALSE)),0),0)</f>
        <v>609.61879999999996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7.4279999999999999</v>
      </c>
      <c r="P24" s="2">
        <f t="shared" si="1"/>
        <v>0</v>
      </c>
      <c r="Q24" s="2">
        <f>VLOOKUP(F24,Tabulador!$A$3:$D$7,3,FALSE)</f>
        <v>550</v>
      </c>
      <c r="R24" s="3">
        <f t="shared" si="2"/>
        <v>1159.6188</v>
      </c>
    </row>
    <row r="25" spans="1:18" x14ac:dyDescent="0.2">
      <c r="A25" s="2" t="str">
        <f>'hora operarios'!A23</f>
        <v>6</v>
      </c>
      <c r="B25" s="2" t="str">
        <f>VLOOKUP(A25,'hora operarios'!$A$1:$F$29,4,FALSE)</f>
        <v>AYUDANTE</v>
      </c>
      <c r="C25" s="2" t="str">
        <f>VLOOKUP(A25,'hora operarios'!A23:F51,2,FALSE)</f>
        <v>JOSE DAVID RESENDIZ CRESPO</v>
      </c>
      <c r="D25" s="2">
        <f>IFERROR(VLOOKUP(Operador!A25,'hora operarios'!$A$1:$F$30,5,FALSE),"")</f>
        <v>0</v>
      </c>
      <c r="E25" s="3">
        <f>VLOOKUP(A25,'hora operarios'!$A$1:$F$29,6,FALSE)</f>
        <v>24.656116362108801</v>
      </c>
      <c r="F25" s="2">
        <f>VLOOKUP(G25,Tabulador!$B$27:$C$30,2,FALSE)</f>
        <v>4</v>
      </c>
      <c r="G25" s="2" t="str">
        <f>VLOOKUP(A25,'hora operarios'!$A$1:$F$29,3,FALSE)</f>
        <v>AYUDANTE</v>
      </c>
      <c r="H25" s="2">
        <f t="shared" si="0"/>
        <v>0</v>
      </c>
      <c r="I25" s="3">
        <f>IF(E25&gt;=Tabulador!$D$3,Operador!E25+Operador!H25,Operador!E25)</f>
        <v>24.656116362108801</v>
      </c>
      <c r="J25" s="4">
        <v>0</v>
      </c>
      <c r="K25" s="4">
        <v>0</v>
      </c>
      <c r="L25" s="4">
        <v>0</v>
      </c>
      <c r="M25" s="2">
        <f>VLOOKUP(F25,Tabulador!$A$3:$D$7,4,FALSE)</f>
        <v>0</v>
      </c>
      <c r="N25" s="3">
        <f>IFERROR(IF(I25&gt;M25,(I25-M25)*(VLOOKUP(B25,Tabulador!$A$11:$B$17,2,FALSE)),0),0)</f>
        <v>246.56116362108801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0</v>
      </c>
      <c r="P25" s="2">
        <f t="shared" si="1"/>
        <v>0</v>
      </c>
      <c r="Q25" s="2">
        <f>VLOOKUP(F25,Tabulador!$A$3:$D$7,3,FALSE)</f>
        <v>543.20000000000005</v>
      </c>
      <c r="R25" s="3">
        <f t="shared" si="2"/>
        <v>789.76116362108803</v>
      </c>
    </row>
    <row r="26" spans="1:18" x14ac:dyDescent="0.2">
      <c r="A26" s="2" t="str">
        <f>'hora operarios'!A24</f>
        <v>61</v>
      </c>
      <c r="B26" s="2" t="str">
        <f>VLOOKUP(A26,'hora operarios'!$A$1:$F$29,4,FALSE)</f>
        <v>A</v>
      </c>
      <c r="C26" s="2" t="str">
        <f>VLOOKUP(A26,'hora operarios'!A24:F52,2,FALSE)</f>
        <v>ALEJANDRO MARTINEZ LORENZO</v>
      </c>
      <c r="D26" s="2">
        <f>IFERROR(VLOOKUP(Operador!A26,'hora operarios'!$A$1:$F$30,5,FALSE),"")</f>
        <v>0</v>
      </c>
      <c r="E26" s="3">
        <f>VLOOKUP(A26,'hora operarios'!$A$1:$F$29,6,FALSE)</f>
        <v>31.58</v>
      </c>
      <c r="F26" s="2">
        <f>VLOOKUP(G26,Tabulador!$B$27:$C$30,2,FALSE)</f>
        <v>2</v>
      </c>
      <c r="G26" s="2" t="str">
        <f>VLOOKUP(A26,'hora operarios'!$A$1:$F$29,3,FALSE)</f>
        <v>HOJALATERO</v>
      </c>
      <c r="H26" s="2">
        <f t="shared" si="0"/>
        <v>0</v>
      </c>
      <c r="I26" s="3">
        <f>IF(E26&gt;=Tabulador!$D$3,Operador!E26+Operador!H26,Operador!E26)</f>
        <v>31.58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1282.0983999999999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2">
        <f t="shared" si="1"/>
        <v>0</v>
      </c>
      <c r="Q26" s="2">
        <f>VLOOKUP(F26,Tabulador!$A$3:$D$7,3,FALSE)</f>
        <v>550</v>
      </c>
      <c r="R26" s="3">
        <f t="shared" si="2"/>
        <v>1832.0983999999999</v>
      </c>
    </row>
    <row r="27" spans="1:18" x14ac:dyDescent="0.2">
      <c r="A27" s="2" t="str">
        <f>'hora operarios'!A25</f>
        <v>64</v>
      </c>
      <c r="B27" s="2" t="str">
        <f>VLOOKUP(A27,'hora operarios'!$A$1:$F$29,4,FALSE)</f>
        <v>A</v>
      </c>
      <c r="C27" s="2" t="str">
        <f>VLOOKUP(A27,'hora operarios'!A25:F53,2,FALSE)</f>
        <v>JOSE RODRIGUEZ ZEPEDA</v>
      </c>
      <c r="D27" s="2">
        <f>IFERROR(VLOOKUP(Operador!A27,'hora operarios'!$A$1:$F$30,5,FALSE),"")</f>
        <v>0</v>
      </c>
      <c r="E27" s="3">
        <f>VLOOKUP(A27,'hora operarios'!$A$1:$F$29,6,FALSE)</f>
        <v>43</v>
      </c>
      <c r="F27" s="2">
        <f>VLOOKUP(G27,Tabulador!$B$27:$C$30,2,FALSE)</f>
        <v>2</v>
      </c>
      <c r="G27" s="2" t="str">
        <f>VLOOKUP(A27,'hora operarios'!$A$1:$F$29,3,FALSE)</f>
        <v>HOJALATERO</v>
      </c>
      <c r="H27" s="2">
        <f t="shared" si="0"/>
        <v>0</v>
      </c>
      <c r="I27" s="3">
        <f>IF(E27&gt;=Tabulador!$D$3,Operador!E27+Operador!H27,Operador!E27)</f>
        <v>43</v>
      </c>
      <c r="J27" s="4">
        <v>0</v>
      </c>
      <c r="K27" s="4">
        <v>0</v>
      </c>
      <c r="L27" s="4">
        <v>0</v>
      </c>
      <c r="M27" s="2">
        <f>VLOOKUP(F27,Tabulador!$A$3:$D$7,4,FALSE)</f>
        <v>12</v>
      </c>
      <c r="N27" s="3">
        <f>IFERROR(IF(I27&gt;M27,(I27-M27)*(VLOOKUP(B27,Tabulador!$A$11:$B$17,2,FALSE)),0),0)</f>
        <v>2029.88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7.4279999999999999</v>
      </c>
      <c r="P27" s="2">
        <f t="shared" si="1"/>
        <v>0</v>
      </c>
      <c r="Q27" s="2">
        <f>VLOOKUP(F27,Tabulador!$A$3:$D$7,3,FALSE)</f>
        <v>550</v>
      </c>
      <c r="R27" s="3">
        <f t="shared" si="2"/>
        <v>2579.88</v>
      </c>
    </row>
    <row r="28" spans="1:18" x14ac:dyDescent="0.2">
      <c r="A28" s="2" t="str">
        <f>'hora operarios'!A26</f>
        <v>8</v>
      </c>
      <c r="B28" s="2" t="str">
        <f>VLOOKUP(A28,'hora operarios'!$A$1:$F$29,4,FALSE)</f>
        <v>AYUDANTE</v>
      </c>
      <c r="C28" s="2" t="str">
        <f>VLOOKUP(A28,'hora operarios'!A26:F54,2,FALSE)</f>
        <v>ERICK DE JESUS AMADOR ROQUE</v>
      </c>
      <c r="D28" s="2">
        <f>IFERROR(VLOOKUP(Operador!A28,'hora operarios'!$A$1:$F$30,5,FALSE),"")</f>
        <v>0</v>
      </c>
      <c r="E28" s="3">
        <f>VLOOKUP(A28,'hora operarios'!$A$1:$F$29,6,FALSE)</f>
        <v>11.313241615907025</v>
      </c>
      <c r="F28" s="2">
        <f>VLOOKUP(G28,Tabulador!$B$27:$C$30,2,FALSE)</f>
        <v>4</v>
      </c>
      <c r="G28" s="2" t="str">
        <f>VLOOKUP(A28,'hora operarios'!$A$1:$F$29,3,FALSE)</f>
        <v>AYUDANTE</v>
      </c>
      <c r="H28" s="2">
        <f t="shared" si="0"/>
        <v>0</v>
      </c>
      <c r="I28" s="3">
        <f>IF(E28&gt;=Tabulador!$D$3,Operador!E28+Operador!H28,Operador!E28)</f>
        <v>11.313241615907025</v>
      </c>
      <c r="J28" s="4">
        <v>0</v>
      </c>
      <c r="K28" s="4">
        <v>0</v>
      </c>
      <c r="L28" s="4">
        <v>0</v>
      </c>
      <c r="M28" s="2">
        <f>VLOOKUP(F28,Tabulador!$A$3:$D$7,4,FALSE)</f>
        <v>0</v>
      </c>
      <c r="N28" s="3">
        <f>IFERROR(IF(I28&gt;M28,(I28-M28)*(VLOOKUP(B28,Tabulador!$A$11:$B$17,2,FALSE)),0),0)</f>
        <v>113.13241615907025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0</v>
      </c>
      <c r="P28" s="2">
        <f t="shared" si="1"/>
        <v>0</v>
      </c>
      <c r="Q28" s="2">
        <f>VLOOKUP(F28,Tabulador!$A$3:$D$7,3,FALSE)</f>
        <v>543.20000000000005</v>
      </c>
      <c r="R28" s="3">
        <f t="shared" si="2"/>
        <v>656.33241615907025</v>
      </c>
    </row>
    <row r="29" spans="1:18" x14ac:dyDescent="0.2">
      <c r="A29" s="2" t="str">
        <f>'hora operarios'!A27</f>
        <v>9</v>
      </c>
      <c r="B29" s="2" t="str">
        <f>VLOOKUP(A29,'hora operarios'!$A$1:$F$29,4,FALSE)</f>
        <v>AYUDANTE</v>
      </c>
      <c r="C29" s="2" t="str">
        <f>VLOOKUP(A29,'hora operarios'!A27:F55,2,FALSE)</f>
        <v>ALEJANDRO URIEL ARVIZU</v>
      </c>
      <c r="D29" s="2">
        <f>IFERROR(VLOOKUP(Operador!A29,'hora operarios'!$A$1:$F$30,5,FALSE),"")</f>
        <v>0</v>
      </c>
      <c r="E29" s="3">
        <f>VLOOKUP(A29,'hora operarios'!$A$1:$F$29,6,FALSE)</f>
        <v>78.809123433452356</v>
      </c>
      <c r="F29" s="2">
        <f>VLOOKUP(G29,Tabulador!$B$27:$C$30,2,FALSE)</f>
        <v>4</v>
      </c>
      <c r="G29" s="2" t="str">
        <f>VLOOKUP(A29,'hora operarios'!$A$1:$F$29,3,FALSE)</f>
        <v>AYUDANTE</v>
      </c>
      <c r="H29" s="2">
        <f t="shared" si="0"/>
        <v>0</v>
      </c>
      <c r="I29" s="3">
        <f>IF(E29&gt;=Tabulador!$D$3,Operador!E29+Operador!H29,Operador!E29)</f>
        <v>78.809123433452356</v>
      </c>
      <c r="J29" s="4">
        <v>0</v>
      </c>
      <c r="K29" s="4">
        <v>0</v>
      </c>
      <c r="L29" s="4">
        <v>0</v>
      </c>
      <c r="M29" s="2">
        <f>VLOOKUP(F29,Tabulador!$A$3:$D$7,4,FALSE)</f>
        <v>0</v>
      </c>
      <c r="N29" s="3">
        <f>IFERROR(IF(I29&gt;M29,(I29-M29)*(VLOOKUP(B29,Tabulador!$A$11:$B$17,2,FALSE)),0),0)</f>
        <v>788.09123433452351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0</v>
      </c>
      <c r="P29" s="2">
        <f t="shared" si="1"/>
        <v>0</v>
      </c>
      <c r="Q29" s="2">
        <f>VLOOKUP(F29,Tabulador!$A$3:$D$7,3,FALSE)</f>
        <v>543.20000000000005</v>
      </c>
      <c r="R29" s="3">
        <f t="shared" si="2"/>
        <v>1331.2912343345236</v>
      </c>
    </row>
    <row r="30" spans="1:18" x14ac:dyDescent="0.2">
      <c r="A30" s="2">
        <f>'hora operarios'!A28</f>
        <v>0</v>
      </c>
      <c r="B30" s="2" t="e">
        <f>VLOOKUP(A30,'hora operarios'!$A$1:$F$29,4,FALSE)</f>
        <v>#N/A</v>
      </c>
      <c r="C30" s="2" t="e">
        <f>VLOOKUP(A30,'hora operarios'!A28:F56,2,FALSE)</f>
        <v>#N/A</v>
      </c>
      <c r="D30" s="2" t="str">
        <f>IFERROR(VLOOKUP(Operador!A30,'hora operarios'!$A$1:$F$30,5,FALSE),"")</f>
        <v/>
      </c>
      <c r="E30" s="3" t="e">
        <f>VLOOKUP(A30,'hora operarios'!$A$1:$F$29,6,FALSE)</f>
        <v>#N/A</v>
      </c>
      <c r="F30" s="2" t="e">
        <f>VLOOKUP(G30,Tabulador!$B$27:$C$30,2,FALSE)</f>
        <v>#N/A</v>
      </c>
      <c r="G30" s="2" t="e">
        <f>VLOOKUP(A30,'hora operarios'!$A$1:$F$29,3,FALSE)</f>
        <v>#N/A</v>
      </c>
      <c r="H30" s="2">
        <f t="shared" si="0"/>
        <v>0</v>
      </c>
      <c r="I30" s="3" t="e">
        <f>IF(E30&gt;=Tabulador!$D$3,Operador!E30+Operador!H30,Operador!E30)</f>
        <v>#N/A</v>
      </c>
      <c r="J30" s="4">
        <v>0</v>
      </c>
      <c r="K30" s="4">
        <v>0</v>
      </c>
      <c r="L30" s="4">
        <v>0</v>
      </c>
      <c r="M30" s="2" t="e">
        <f>VLOOKUP(F30,Tabulador!$A$3:$D$7,4,FALSE)</f>
        <v>#N/A</v>
      </c>
      <c r="N30" s="3">
        <f>IFERROR(IF(I30&gt;M30,(I30-M30)*(VLOOKUP(B30,Tabulador!$A$11:$B$17,2,FALSE)),0),0)</f>
        <v>0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0</v>
      </c>
      <c r="P30" s="2">
        <f t="shared" si="1"/>
        <v>0</v>
      </c>
      <c r="Q30" s="2" t="e">
        <f>VLOOKUP(F30,Tabulador!$A$3:$D$7,3,FALSE)</f>
        <v>#N/A</v>
      </c>
      <c r="R30" s="3" t="e">
        <f t="shared" si="2"/>
        <v>#N/A</v>
      </c>
    </row>
    <row r="31" spans="1:18" x14ac:dyDescent="0.2">
      <c r="A31" s="2" t="e">
        <f>'hora operarios'!#REF!</f>
        <v>#REF!</v>
      </c>
      <c r="B31" s="2" t="e">
        <f>VLOOKUP(A31,'hora operarios'!$A$1:$F$29,4,FALSE)</f>
        <v>#REF!</v>
      </c>
      <c r="C31" s="2" t="e">
        <f>VLOOKUP(A31,'hora operarios'!A29:F57,2,FALSE)</f>
        <v>#REF!</v>
      </c>
      <c r="D31" s="2" t="str">
        <f>IFERROR(VLOOKUP(Operador!A31,'hora operarios'!$A$1:$F$30,5,FALSE),"")</f>
        <v/>
      </c>
      <c r="E31" s="3" t="e">
        <f>VLOOKUP(A31,'hora operarios'!$A$1:$F$29,6,FALSE)</f>
        <v>#REF!</v>
      </c>
      <c r="F31" s="2" t="e">
        <f>VLOOKUP(G31,Tabulador!$B$27:$C$30,2,FALSE)</f>
        <v>#REF!</v>
      </c>
      <c r="G31" s="2" t="e">
        <f>VLOOKUP(A31,'hora operarios'!$A$1:$F$29,3,FALSE)</f>
        <v>#REF!</v>
      </c>
      <c r="H31" s="2">
        <f t="shared" si="0"/>
        <v>0</v>
      </c>
      <c r="I31" s="3" t="e">
        <f>IF(E31&gt;=Tabulador!$D$3,Operador!E31+Operador!H31,Operador!E31)</f>
        <v>#REF!</v>
      </c>
      <c r="J31" s="4">
        <v>0</v>
      </c>
      <c r="K31" s="4">
        <v>0</v>
      </c>
      <c r="L31" s="4">
        <v>0</v>
      </c>
      <c r="M31" s="2" t="e">
        <f>VLOOKUP(F31,Tabulador!$A$3:$D$7,4,FALSE)</f>
        <v>#REF!</v>
      </c>
      <c r="N31" s="3">
        <f>IFERROR(IF(I31&gt;M31,(I31-M31)*(VLOOKUP(B31,Tabulador!$A$11:$B$17,2,FALSE)),0),0)</f>
        <v>0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 t="e">
        <f>VLOOKUP(F31,Tabulador!$A$3:$D$7,3,FALSE)</f>
        <v>#REF!</v>
      </c>
      <c r="R31" s="3" t="e">
        <f t="shared" si="2"/>
        <v>#REF!</v>
      </c>
    </row>
    <row r="32" spans="1:18" x14ac:dyDescent="0.2">
      <c r="A32" s="2">
        <f>'hora operarios'!A29</f>
        <v>0</v>
      </c>
      <c r="B32" s="2" t="e">
        <f>VLOOKUP(A32,'hora operarios'!$A$1:$F$29,4,FALSE)</f>
        <v>#N/A</v>
      </c>
      <c r="C32" s="2" t="e">
        <f>VLOOKUP(A32,'hora operarios'!A29:F58,2,FALSE)</f>
        <v>#N/A</v>
      </c>
      <c r="D32" s="2" t="str">
        <f>IFERROR(VLOOKUP(Operador!A32,'hora operarios'!$A$1:$F$30,5,FALSE),"")</f>
        <v/>
      </c>
      <c r="E32" s="3" t="e">
        <f>VLOOKUP(A32,'hora operarios'!$A$1:$F$29,6,FALSE)</f>
        <v>#N/A</v>
      </c>
      <c r="F32" s="2" t="e">
        <f>VLOOKUP(G32,Tabulador!$B$27:$C$30,2,FALSE)</f>
        <v>#N/A</v>
      </c>
      <c r="G32" s="2" t="e">
        <f>VLOOKUP(A32,'hora operarios'!$A$1:$F$29,3,FALSE)</f>
        <v>#N/A</v>
      </c>
      <c r="H32" s="2">
        <f t="shared" si="0"/>
        <v>0</v>
      </c>
      <c r="I32" s="3" t="e">
        <f>IF(E32&gt;=Tabulador!$D$3,Operador!E32+Operador!H32,Operador!E32)</f>
        <v>#N/A</v>
      </c>
      <c r="J32" s="4">
        <v>0</v>
      </c>
      <c r="K32" s="4">
        <v>0</v>
      </c>
      <c r="L32" s="4">
        <v>0</v>
      </c>
      <c r="M32" s="2" t="e">
        <f>VLOOKUP(F32,Tabulador!$A$3:$D$7,4,FALSE)</f>
        <v>#N/A</v>
      </c>
      <c r="N32" s="3">
        <f>IFERROR(IF(I32&gt;M32,(I32-M32)*(VLOOKUP(B32,Tabulador!$A$11:$B$17,2,FALSE)),0),0)</f>
        <v>0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 t="e">
        <f>VLOOKUP(F32,Tabulador!$A$3:$D$7,3,FALSE)</f>
        <v>#N/A</v>
      </c>
      <c r="R32" s="3" t="e">
        <f t="shared" si="2"/>
        <v>#N/A</v>
      </c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sqref="A1:D1"/>
    </sheetView>
  </sheetViews>
  <sheetFormatPr baseColWidth="10" defaultRowHeight="12.75" x14ac:dyDescent="0.2"/>
  <sheetData>
    <row r="1" spans="1:4" x14ac:dyDescent="0.2">
      <c r="A1" s="10" t="s">
        <v>25</v>
      </c>
      <c r="B1" s="10"/>
      <c r="C1" s="10"/>
      <c r="D1" s="10"/>
    </row>
    <row r="2" spans="1:4" x14ac:dyDescent="0.2">
      <c r="A2" t="s">
        <v>53</v>
      </c>
      <c r="B2" s="1" t="s">
        <v>43</v>
      </c>
      <c r="C2" s="1" t="s">
        <v>44</v>
      </c>
      <c r="D2" s="1" t="s">
        <v>45</v>
      </c>
    </row>
    <row r="3" spans="1:4" x14ac:dyDescent="0.2">
      <c r="A3">
        <v>1</v>
      </c>
      <c r="B3" t="s">
        <v>38</v>
      </c>
      <c r="C3" s="4">
        <v>608.16</v>
      </c>
      <c r="D3" s="4">
        <v>10</v>
      </c>
    </row>
    <row r="4" spans="1:4" x14ac:dyDescent="0.2">
      <c r="A4">
        <v>2</v>
      </c>
      <c r="B4" t="s">
        <v>39</v>
      </c>
      <c r="C4" s="4">
        <v>550</v>
      </c>
      <c r="D4" s="4">
        <v>12</v>
      </c>
    </row>
    <row r="5" spans="1:4" x14ac:dyDescent="0.2">
      <c r="A5">
        <v>3</v>
      </c>
      <c r="B5" t="s">
        <v>40</v>
      </c>
      <c r="C5" s="4">
        <v>471.77</v>
      </c>
      <c r="D5" s="4">
        <v>12</v>
      </c>
    </row>
    <row r="6" spans="1:4" x14ac:dyDescent="0.2">
      <c r="A6">
        <v>4</v>
      </c>
      <c r="B6" t="s">
        <v>41</v>
      </c>
      <c r="C6" s="4">
        <v>543.20000000000005</v>
      </c>
      <c r="D6" s="4">
        <v>0</v>
      </c>
    </row>
    <row r="7" spans="1:4" x14ac:dyDescent="0.2">
      <c r="A7">
        <v>5</v>
      </c>
      <c r="B7" t="s">
        <v>42</v>
      </c>
      <c r="C7" s="4">
        <v>495.98</v>
      </c>
      <c r="D7" s="4">
        <v>0</v>
      </c>
    </row>
    <row r="9" spans="1:4" x14ac:dyDescent="0.2">
      <c r="A9" s="10" t="s">
        <v>46</v>
      </c>
      <c r="B9" s="10"/>
      <c r="C9" s="10"/>
    </row>
    <row r="10" spans="1:4" x14ac:dyDescent="0.2">
      <c r="A10" s="1" t="s">
        <v>47</v>
      </c>
      <c r="B10" s="1" t="s">
        <v>44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61</v>
      </c>
      <c r="B17" s="4">
        <v>10</v>
      </c>
    </row>
    <row r="18" spans="1:7" x14ac:dyDescent="0.2">
      <c r="A18" s="10" t="s">
        <v>48</v>
      </c>
      <c r="B18" s="10"/>
      <c r="C18" s="10"/>
      <c r="D18" s="10"/>
      <c r="E18" s="10"/>
      <c r="F18" s="10"/>
      <c r="G18" s="10"/>
    </row>
    <row r="19" spans="1:7" x14ac:dyDescent="0.2">
      <c r="A19" s="1" t="s">
        <v>47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0" t="s">
        <v>52</v>
      </c>
      <c r="B26" s="10"/>
    </row>
    <row r="27" spans="1:7" x14ac:dyDescent="0.2">
      <c r="A27">
        <v>1</v>
      </c>
      <c r="B27" t="s">
        <v>59</v>
      </c>
      <c r="C27">
        <v>1</v>
      </c>
    </row>
    <row r="28" spans="1:7" x14ac:dyDescent="0.2">
      <c r="A28">
        <v>2</v>
      </c>
      <c r="B28" t="s">
        <v>73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61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="85" workbookViewId="0">
      <selection activeCell="B40" sqref="B40"/>
    </sheetView>
  </sheetViews>
  <sheetFormatPr baseColWidth="10" defaultRowHeight="12.75" x14ac:dyDescent="0.2"/>
  <cols>
    <col min="1" max="1" width="11.42578125" style="7"/>
    <col min="2" max="2" width="39.28515625" style="7" customWidth="1"/>
    <col min="3" max="5" width="11.42578125" style="7"/>
    <col min="6" max="6" width="11.42578125" style="9"/>
    <col min="7" max="7" width="12.28515625" style="7" bestFit="1" customWidth="1"/>
    <col min="8" max="16384" width="11.42578125" style="7"/>
  </cols>
  <sheetData>
    <row r="1" spans="1:6" ht="12.75" customHeight="1" x14ac:dyDescent="0.2">
      <c r="A1" s="11" t="s">
        <v>78</v>
      </c>
      <c r="B1" s="11" t="s">
        <v>27</v>
      </c>
      <c r="C1" s="11" t="s">
        <v>59</v>
      </c>
      <c r="D1" s="11" t="s">
        <v>6</v>
      </c>
      <c r="E1" s="11" t="s">
        <v>67</v>
      </c>
      <c r="F1" s="12">
        <v>10.454198697752574</v>
      </c>
    </row>
    <row r="2" spans="1:6" ht="12.75" customHeight="1" x14ac:dyDescent="0.2">
      <c r="A2" s="11" t="s">
        <v>60</v>
      </c>
      <c r="B2" s="11" t="s">
        <v>15</v>
      </c>
      <c r="C2" s="11" t="s">
        <v>61</v>
      </c>
      <c r="D2" s="11" t="s">
        <v>61</v>
      </c>
      <c r="E2" s="11"/>
      <c r="F2" s="12">
        <v>33.75041027795281</v>
      </c>
    </row>
    <row r="3" spans="1:6" ht="12.75" customHeight="1" x14ac:dyDescent="0.2">
      <c r="A3" s="11" t="s">
        <v>62</v>
      </c>
      <c r="B3" s="11" t="s">
        <v>28</v>
      </c>
      <c r="C3" s="11" t="s">
        <v>59</v>
      </c>
      <c r="D3" s="11" t="s">
        <v>6</v>
      </c>
      <c r="E3" s="11"/>
      <c r="F3" s="12">
        <v>49.8</v>
      </c>
    </row>
    <row r="4" spans="1:6" ht="12.75" customHeight="1" x14ac:dyDescent="0.2">
      <c r="A4" s="11" t="s">
        <v>63</v>
      </c>
      <c r="B4" s="11" t="s">
        <v>26</v>
      </c>
      <c r="C4" s="11" t="s">
        <v>61</v>
      </c>
      <c r="D4" s="11" t="s">
        <v>61</v>
      </c>
      <c r="E4" s="11"/>
      <c r="F4" s="12">
        <v>24.793697402506474</v>
      </c>
    </row>
    <row r="5" spans="1:6" ht="12.75" customHeight="1" x14ac:dyDescent="0.2">
      <c r="A5" s="11" t="s">
        <v>79</v>
      </c>
      <c r="B5" s="11" t="s">
        <v>10</v>
      </c>
      <c r="C5" s="11" t="s">
        <v>59</v>
      </c>
      <c r="D5" s="11" t="s">
        <v>6</v>
      </c>
      <c r="E5" s="11" t="s">
        <v>68</v>
      </c>
      <c r="F5" s="12">
        <v>17.851082405657074</v>
      </c>
    </row>
    <row r="6" spans="1:6" ht="12.75" customHeight="1" x14ac:dyDescent="0.2">
      <c r="A6" s="11" t="s">
        <v>80</v>
      </c>
      <c r="B6" s="11" t="s">
        <v>16</v>
      </c>
      <c r="C6" s="11" t="s">
        <v>59</v>
      </c>
      <c r="D6" s="11" t="s">
        <v>5</v>
      </c>
      <c r="E6" s="11" t="s">
        <v>63</v>
      </c>
      <c r="F6" s="12">
        <v>14.116076454526363</v>
      </c>
    </row>
    <row r="7" spans="1:6" ht="12.75" customHeight="1" x14ac:dyDescent="0.2">
      <c r="A7" s="11" t="s">
        <v>64</v>
      </c>
      <c r="B7" s="11" t="s">
        <v>29</v>
      </c>
      <c r="C7" s="11" t="s">
        <v>61</v>
      </c>
      <c r="D7" s="11" t="s">
        <v>61</v>
      </c>
      <c r="E7" s="11"/>
      <c r="F7" s="12">
        <v>35.112826437023031</v>
      </c>
    </row>
    <row r="8" spans="1:6" ht="12.75" customHeight="1" x14ac:dyDescent="0.2">
      <c r="A8" s="11" t="s">
        <v>81</v>
      </c>
      <c r="B8" s="11" t="s">
        <v>11</v>
      </c>
      <c r="C8" s="11" t="s">
        <v>59</v>
      </c>
      <c r="D8" s="11" t="s">
        <v>6</v>
      </c>
      <c r="E8" s="11" t="s">
        <v>65</v>
      </c>
      <c r="F8" s="12">
        <v>17.269469999299869</v>
      </c>
    </row>
    <row r="9" spans="1:6" ht="12.75" customHeight="1" x14ac:dyDescent="0.2">
      <c r="A9" s="11" t="s">
        <v>65</v>
      </c>
      <c r="B9" s="11" t="s">
        <v>30</v>
      </c>
      <c r="C9" s="11" t="s">
        <v>61</v>
      </c>
      <c r="D9" s="11" t="s">
        <v>61</v>
      </c>
      <c r="E9" s="11"/>
      <c r="F9" s="12">
        <v>84.262813834628588</v>
      </c>
    </row>
    <row r="10" spans="1:6" ht="12.75" customHeight="1" x14ac:dyDescent="0.2">
      <c r="A10" s="11" t="s">
        <v>82</v>
      </c>
      <c r="B10" s="11" t="s">
        <v>17</v>
      </c>
      <c r="C10" s="11" t="s">
        <v>59</v>
      </c>
      <c r="D10" s="11" t="s">
        <v>4</v>
      </c>
      <c r="E10" s="11" t="s">
        <v>60</v>
      </c>
      <c r="F10" s="12">
        <v>14.940292655604566</v>
      </c>
    </row>
    <row r="11" spans="1:6" ht="12.75" customHeight="1" x14ac:dyDescent="0.2">
      <c r="A11" s="11" t="s">
        <v>83</v>
      </c>
      <c r="B11" s="11" t="s">
        <v>31</v>
      </c>
      <c r="C11" s="11" t="s">
        <v>59</v>
      </c>
      <c r="D11" s="11" t="s">
        <v>4</v>
      </c>
      <c r="E11" s="11" t="s">
        <v>64</v>
      </c>
      <c r="F11" s="12">
        <v>14.911833648393197</v>
      </c>
    </row>
    <row r="12" spans="1:6" ht="12.75" customHeight="1" x14ac:dyDescent="0.2">
      <c r="A12" s="11" t="s">
        <v>70</v>
      </c>
      <c r="B12" s="11" t="s">
        <v>8</v>
      </c>
      <c r="C12" s="11" t="s">
        <v>22</v>
      </c>
      <c r="D12" s="11" t="s">
        <v>6</v>
      </c>
      <c r="E12" s="11"/>
      <c r="F12" s="12">
        <v>70.83</v>
      </c>
    </row>
    <row r="13" spans="1:6" ht="12.75" customHeight="1" x14ac:dyDescent="0.2">
      <c r="A13" s="11" t="s">
        <v>84</v>
      </c>
      <c r="B13" s="11" t="s">
        <v>18</v>
      </c>
      <c r="C13" s="11" t="s">
        <v>59</v>
      </c>
      <c r="D13" s="11" t="s">
        <v>5</v>
      </c>
      <c r="E13" s="11" t="s">
        <v>62</v>
      </c>
      <c r="F13" s="12">
        <v>32.46</v>
      </c>
    </row>
    <row r="14" spans="1:6" ht="12.75" customHeight="1" x14ac:dyDescent="0.2">
      <c r="A14" s="11" t="s">
        <v>85</v>
      </c>
      <c r="B14" s="11" t="s">
        <v>32</v>
      </c>
      <c r="C14" s="11" t="s">
        <v>59</v>
      </c>
      <c r="D14" s="11" t="s">
        <v>6</v>
      </c>
      <c r="E14" s="11" t="s">
        <v>69</v>
      </c>
      <c r="F14" s="12">
        <v>20.851102709514809</v>
      </c>
    </row>
    <row r="15" spans="1:6" ht="12.75" customHeight="1" x14ac:dyDescent="0.2">
      <c r="A15" s="11" t="s">
        <v>86</v>
      </c>
      <c r="B15" s="11" t="s">
        <v>9</v>
      </c>
      <c r="C15" s="11" t="s">
        <v>59</v>
      </c>
      <c r="D15" s="11" t="s">
        <v>6</v>
      </c>
      <c r="E15" s="11" t="s">
        <v>66</v>
      </c>
      <c r="F15" s="12">
        <v>27.598968003920742</v>
      </c>
    </row>
    <row r="16" spans="1:6" ht="12.75" customHeight="1" x14ac:dyDescent="0.2">
      <c r="A16" s="11" t="s">
        <v>89</v>
      </c>
      <c r="B16" s="11" t="s">
        <v>90</v>
      </c>
      <c r="C16" s="11" t="s">
        <v>73</v>
      </c>
      <c r="D16" s="11" t="s">
        <v>4</v>
      </c>
      <c r="E16" s="11"/>
      <c r="F16" s="12">
        <v>32.01</v>
      </c>
    </row>
    <row r="17" spans="1:6" ht="12.75" customHeight="1" x14ac:dyDescent="0.2">
      <c r="A17" s="11" t="s">
        <v>71</v>
      </c>
      <c r="B17" s="11" t="s">
        <v>33</v>
      </c>
      <c r="C17" s="11" t="s">
        <v>73</v>
      </c>
      <c r="D17" s="11" t="s">
        <v>6</v>
      </c>
      <c r="E17" s="11"/>
      <c r="F17" s="12">
        <v>35.700000000000003</v>
      </c>
    </row>
    <row r="18" spans="1:6" ht="12.75" customHeight="1" x14ac:dyDescent="0.2">
      <c r="A18" s="11" t="s">
        <v>72</v>
      </c>
      <c r="B18" s="11" t="s">
        <v>24</v>
      </c>
      <c r="C18" s="11" t="s">
        <v>73</v>
      </c>
      <c r="D18" s="11" t="s">
        <v>4</v>
      </c>
      <c r="E18" s="11"/>
      <c r="F18" s="12">
        <v>57.5</v>
      </c>
    </row>
    <row r="19" spans="1:6" ht="12.75" customHeight="1" x14ac:dyDescent="0.2">
      <c r="A19" s="11" t="s">
        <v>93</v>
      </c>
      <c r="B19" s="11" t="s">
        <v>94</v>
      </c>
      <c r="C19" s="11" t="s">
        <v>73</v>
      </c>
      <c r="D19" s="11" t="s">
        <v>5</v>
      </c>
      <c r="E19" s="11"/>
      <c r="F19" s="12">
        <v>10</v>
      </c>
    </row>
    <row r="20" spans="1:6" ht="12.75" customHeight="1" x14ac:dyDescent="0.2">
      <c r="A20" s="11" t="s">
        <v>74</v>
      </c>
      <c r="B20" s="11" t="s">
        <v>88</v>
      </c>
      <c r="C20" s="11" t="s">
        <v>73</v>
      </c>
      <c r="D20" s="11" t="s">
        <v>4</v>
      </c>
      <c r="E20" s="11"/>
      <c r="F20" s="12">
        <v>48.5</v>
      </c>
    </row>
    <row r="21" spans="1:6" ht="12.75" customHeight="1" x14ac:dyDescent="0.2">
      <c r="A21" s="11" t="s">
        <v>75</v>
      </c>
      <c r="B21" s="11" t="s">
        <v>34</v>
      </c>
      <c r="C21" s="11" t="s">
        <v>73</v>
      </c>
      <c r="D21" s="11" t="s">
        <v>4</v>
      </c>
      <c r="E21" s="11"/>
      <c r="F21" s="12">
        <v>15.7</v>
      </c>
    </row>
    <row r="22" spans="1:6" ht="12.75" customHeight="1" x14ac:dyDescent="0.2">
      <c r="A22" s="11" t="s">
        <v>91</v>
      </c>
      <c r="B22" s="11" t="s">
        <v>92</v>
      </c>
      <c r="C22" s="11" t="s">
        <v>73</v>
      </c>
      <c r="D22" s="11" t="s">
        <v>4</v>
      </c>
      <c r="E22" s="11"/>
      <c r="F22" s="12">
        <v>21.31</v>
      </c>
    </row>
    <row r="23" spans="1:6" ht="12.75" customHeight="1" x14ac:dyDescent="0.2">
      <c r="A23" s="11" t="s">
        <v>67</v>
      </c>
      <c r="B23" s="11" t="s">
        <v>19</v>
      </c>
      <c r="C23" s="11" t="s">
        <v>61</v>
      </c>
      <c r="D23" s="11" t="s">
        <v>61</v>
      </c>
      <c r="E23" s="11"/>
      <c r="F23" s="12">
        <v>24.656116362108801</v>
      </c>
    </row>
    <row r="24" spans="1:6" ht="12.75" customHeight="1" x14ac:dyDescent="0.2">
      <c r="A24" s="11" t="s">
        <v>76</v>
      </c>
      <c r="B24" s="11" t="s">
        <v>35</v>
      </c>
      <c r="C24" s="11" t="s">
        <v>73</v>
      </c>
      <c r="D24" s="11" t="s">
        <v>4</v>
      </c>
      <c r="E24" s="11"/>
      <c r="F24" s="12">
        <v>31.58</v>
      </c>
    </row>
    <row r="25" spans="1:6" ht="12.75" customHeight="1" x14ac:dyDescent="0.2">
      <c r="A25" s="11" t="s">
        <v>77</v>
      </c>
      <c r="B25" s="11" t="s">
        <v>36</v>
      </c>
      <c r="C25" s="11" t="s">
        <v>73</v>
      </c>
      <c r="D25" s="11" t="s">
        <v>4</v>
      </c>
      <c r="E25" s="11"/>
      <c r="F25" s="12">
        <v>43</v>
      </c>
    </row>
    <row r="26" spans="1:6" ht="12.75" customHeight="1" x14ac:dyDescent="0.2">
      <c r="A26" s="11" t="s">
        <v>68</v>
      </c>
      <c r="B26" s="11" t="s">
        <v>23</v>
      </c>
      <c r="C26" s="11" t="s">
        <v>61</v>
      </c>
      <c r="D26" s="11" t="s">
        <v>61</v>
      </c>
      <c r="E26" s="11"/>
      <c r="F26" s="12">
        <v>11.313241615907025</v>
      </c>
    </row>
    <row r="27" spans="1:6" ht="12.75" customHeight="1" x14ac:dyDescent="0.2">
      <c r="A27" s="11" t="s">
        <v>69</v>
      </c>
      <c r="B27" s="11" t="s">
        <v>37</v>
      </c>
      <c r="C27" s="11" t="s">
        <v>61</v>
      </c>
      <c r="D27" s="11" t="s">
        <v>61</v>
      </c>
      <c r="E27" s="11"/>
      <c r="F27" s="12">
        <v>78.809123433452356</v>
      </c>
    </row>
    <row r="28" spans="1:6" ht="12.75" customHeight="1" x14ac:dyDescent="0.2">
      <c r="A28" s="6"/>
      <c r="B28" s="6"/>
      <c r="C28" s="6"/>
      <c r="D28" s="6"/>
      <c r="E28" s="6"/>
      <c r="F28" s="8"/>
    </row>
    <row r="29" spans="1:6" ht="12.75" customHeight="1" x14ac:dyDescent="0.2">
      <c r="A29" s="6"/>
      <c r="B29" s="6"/>
      <c r="C29" s="6"/>
      <c r="D29" s="6"/>
      <c r="E29" s="6"/>
      <c r="F29" s="8"/>
    </row>
    <row r="30" spans="1:6" ht="12.75" customHeight="1" x14ac:dyDescent="0.2">
      <c r="A30" s="6"/>
      <c r="B30" s="6"/>
      <c r="C30" s="6"/>
      <c r="D30" s="6"/>
      <c r="E30" s="6"/>
      <c r="F30" s="8"/>
    </row>
    <row r="31" spans="1:6" x14ac:dyDescent="0.2">
      <c r="A31" s="6"/>
      <c r="B31" s="6"/>
      <c r="C31" s="6"/>
      <c r="D31" s="6"/>
      <c r="E31" s="6"/>
      <c r="F31" s="8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Operador</vt:lpstr>
      <vt:lpstr>Tabulador</vt:lpstr>
      <vt:lpstr>hora operarios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2015-03-11T18:35:40Z</cp:lastPrinted>
  <dcterms:created xsi:type="dcterms:W3CDTF">2008-02-06T15:11:01Z</dcterms:created>
  <dcterms:modified xsi:type="dcterms:W3CDTF">2015-03-20T01:01:54Z</dcterms:modified>
</cp:coreProperties>
</file>