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435" tabRatio="597"/>
  </bookViews>
  <sheets>
    <sheet name="Operador" sheetId="20" r:id="rId1"/>
    <sheet name="Tabulador" sheetId="18" r:id="rId2"/>
    <sheet name="hora operarios" sheetId="14" r:id="rId3"/>
  </sheets>
  <definedNames>
    <definedName name="_xlnm._FilterDatabase" localSheetId="2" hidden="1">'hora operarios'!#REF!</definedName>
    <definedName name="_xlnm.Print_Area" localSheetId="2">'hora operarios'!#REF!</definedName>
    <definedName name="_xlnm.Print_Area" localSheetId="0">Operador!$A$1:$S$36</definedName>
  </definedNames>
  <calcPr calcId="125725"/>
</workbook>
</file>

<file path=xl/calcChain.xml><?xml version="1.0" encoding="utf-8"?>
<calcChain xmlns="http://schemas.openxmlformats.org/spreadsheetml/2006/main">
  <c r="A32" i="20"/>
  <c r="D32" s="1"/>
  <c r="A31"/>
  <c r="E31" s="1"/>
  <c r="A30"/>
  <c r="D30" s="1"/>
  <c r="A29"/>
  <c r="E29" s="1"/>
  <c r="A28"/>
  <c r="G28" s="1"/>
  <c r="F28" s="1"/>
  <c r="A27"/>
  <c r="A26"/>
  <c r="A25"/>
  <c r="E25" s="1"/>
  <c r="A24"/>
  <c r="A23"/>
  <c r="B23" s="1"/>
  <c r="A22"/>
  <c r="D22" s="1"/>
  <c r="A21"/>
  <c r="D21" s="1"/>
  <c r="A20"/>
  <c r="B20" s="1"/>
  <c r="A19"/>
  <c r="B19" s="1"/>
  <c r="A18"/>
  <c r="D18" s="1"/>
  <c r="A17"/>
  <c r="D17" s="1"/>
  <c r="A16"/>
  <c r="A15"/>
  <c r="D15" s="1"/>
  <c r="A14"/>
  <c r="C14" s="1"/>
  <c r="A13"/>
  <c r="C13" s="1"/>
  <c r="A12"/>
  <c r="E12" s="1"/>
  <c r="A11"/>
  <c r="E11" s="1"/>
  <c r="O11" s="1"/>
  <c r="A10"/>
  <c r="D10" s="1"/>
  <c r="A9"/>
  <c r="A8"/>
  <c r="A7"/>
  <c r="A6"/>
  <c r="E6" s="1"/>
  <c r="A5"/>
  <c r="G5" s="1"/>
  <c r="F5" s="1"/>
  <c r="A4"/>
  <c r="E4" s="1"/>
  <c r="A3"/>
  <c r="D3" s="1"/>
  <c r="G7"/>
  <c r="F7" s="1"/>
  <c r="B31" l="1"/>
  <c r="D31"/>
  <c r="D4"/>
  <c r="G30"/>
  <c r="F30" s="1"/>
  <c r="B10"/>
  <c r="E32"/>
  <c r="H31" s="1"/>
  <c r="I31" s="1"/>
  <c r="B4"/>
  <c r="C31"/>
  <c r="G23"/>
  <c r="F23" s="1"/>
  <c r="M23" s="1"/>
  <c r="B6"/>
  <c r="D12"/>
  <c r="H12" s="1"/>
  <c r="I12" s="1"/>
  <c r="B15"/>
  <c r="C12"/>
  <c r="B29"/>
  <c r="E21"/>
  <c r="G12"/>
  <c r="F12" s="1"/>
  <c r="M12" s="1"/>
  <c r="G22"/>
  <c r="F22" s="1"/>
  <c r="M22" s="1"/>
  <c r="G4"/>
  <c r="F4" s="1"/>
  <c r="Q4" s="1"/>
  <c r="B25"/>
  <c r="O25" s="1"/>
  <c r="G15"/>
  <c r="F15" s="1"/>
  <c r="Q15" s="1"/>
  <c r="C15"/>
  <c r="G25"/>
  <c r="F25" s="1"/>
  <c r="Q25" s="1"/>
  <c r="E20"/>
  <c r="B21"/>
  <c r="G18"/>
  <c r="F18" s="1"/>
  <c r="M18" s="1"/>
  <c r="B32"/>
  <c r="O32" s="1"/>
  <c r="C32"/>
  <c r="E30"/>
  <c r="G32"/>
  <c r="F32" s="1"/>
  <c r="G21"/>
  <c r="F21" s="1"/>
  <c r="Q21" s="1"/>
  <c r="C30"/>
  <c r="B28"/>
  <c r="E23"/>
  <c r="B12"/>
  <c r="D20"/>
  <c r="C23"/>
  <c r="B30"/>
  <c r="O30" s="1"/>
  <c r="D25"/>
  <c r="H25" s="1"/>
  <c r="I25" s="1"/>
  <c r="M5"/>
  <c r="Q5"/>
  <c r="Q7"/>
  <c r="M7"/>
  <c r="C3"/>
  <c r="E3"/>
  <c r="B3"/>
  <c r="G9"/>
  <c r="F9" s="1"/>
  <c r="B9"/>
  <c r="E9"/>
  <c r="C9"/>
  <c r="D27"/>
  <c r="C27"/>
  <c r="G27"/>
  <c r="F27" s="1"/>
  <c r="B27"/>
  <c r="G3"/>
  <c r="F3" s="1"/>
  <c r="M3" s="1"/>
  <c r="O12"/>
  <c r="M25"/>
  <c r="P25" s="1"/>
  <c r="D7"/>
  <c r="B7"/>
  <c r="C7"/>
  <c r="G13"/>
  <c r="F13" s="1"/>
  <c r="E13"/>
  <c r="B13"/>
  <c r="D13"/>
  <c r="B16"/>
  <c r="E16"/>
  <c r="M30"/>
  <c r="Q30"/>
  <c r="D5"/>
  <c r="E5"/>
  <c r="H15" s="1"/>
  <c r="B5"/>
  <c r="C5"/>
  <c r="G8"/>
  <c r="F8" s="1"/>
  <c r="E8"/>
  <c r="C8"/>
  <c r="D8"/>
  <c r="H8" s="1"/>
  <c r="B8"/>
  <c r="E7"/>
  <c r="D9"/>
  <c r="H9" s="1"/>
  <c r="G20"/>
  <c r="F20" s="1"/>
  <c r="C17"/>
  <c r="D23"/>
  <c r="H23" s="1"/>
  <c r="C25"/>
  <c r="C21"/>
  <c r="C20"/>
  <c r="G31"/>
  <c r="F31" s="1"/>
  <c r="O31" s="1"/>
  <c r="G14"/>
  <c r="F14" s="1"/>
  <c r="M14" s="1"/>
  <c r="E15"/>
  <c r="M28"/>
  <c r="Q28"/>
  <c r="D24"/>
  <c r="E24"/>
  <c r="G24"/>
  <c r="F24" s="1"/>
  <c r="C24"/>
  <c r="B26"/>
  <c r="C26"/>
  <c r="D26"/>
  <c r="B18"/>
  <c r="E26"/>
  <c r="D14"/>
  <c r="G16"/>
  <c r="F16" s="1"/>
  <c r="H3"/>
  <c r="E28"/>
  <c r="C16"/>
  <c r="C28"/>
  <c r="H10"/>
  <c r="C19"/>
  <c r="E19"/>
  <c r="D19"/>
  <c r="G19"/>
  <c r="F19" s="1"/>
  <c r="E10"/>
  <c r="E18"/>
  <c r="H17"/>
  <c r="H32"/>
  <c r="C6"/>
  <c r="G26"/>
  <c r="F26" s="1"/>
  <c r="D28"/>
  <c r="H28" s="1"/>
  <c r="B11"/>
  <c r="E17"/>
  <c r="G17"/>
  <c r="F17" s="1"/>
  <c r="B17"/>
  <c r="G29"/>
  <c r="F29" s="1"/>
  <c r="C29"/>
  <c r="D29"/>
  <c r="B22"/>
  <c r="D11"/>
  <c r="G6"/>
  <c r="F6" s="1"/>
  <c r="C22"/>
  <c r="C10"/>
  <c r="G10"/>
  <c r="F10" s="1"/>
  <c r="C4"/>
  <c r="C11"/>
  <c r="H21"/>
  <c r="E27"/>
  <c r="G11"/>
  <c r="F11" s="1"/>
  <c r="B14"/>
  <c r="D16"/>
  <c r="H16" s="1"/>
  <c r="C18"/>
  <c r="B24"/>
  <c r="E14"/>
  <c r="E22"/>
  <c r="D6"/>
  <c r="P12" l="1"/>
  <c r="Q18"/>
  <c r="I23"/>
  <c r="N23" s="1"/>
  <c r="Q12"/>
  <c r="Q14"/>
  <c r="P3"/>
  <c r="H6"/>
  <c r="I6" s="1"/>
  <c r="H30"/>
  <c r="I30" s="1"/>
  <c r="N30" s="1"/>
  <c r="H29"/>
  <c r="I29" s="1"/>
  <c r="H22"/>
  <c r="I22" s="1"/>
  <c r="N22" s="1"/>
  <c r="H24"/>
  <c r="I24" s="1"/>
  <c r="H13"/>
  <c r="I13" s="1"/>
  <c r="H18"/>
  <c r="I18" s="1"/>
  <c r="N18" s="1"/>
  <c r="Q23"/>
  <c r="H5"/>
  <c r="I5" s="1"/>
  <c r="N5" s="1"/>
  <c r="M15"/>
  <c r="P15" s="1"/>
  <c r="H11"/>
  <c r="I11" s="1"/>
  <c r="I32"/>
  <c r="H26"/>
  <c r="H4"/>
  <c r="I4" s="1"/>
  <c r="H7"/>
  <c r="I7" s="1"/>
  <c r="N7" s="1"/>
  <c r="H27"/>
  <c r="H20"/>
  <c r="I20" s="1"/>
  <c r="M4"/>
  <c r="P4" s="1"/>
  <c r="O6"/>
  <c r="O4"/>
  <c r="P23"/>
  <c r="I21"/>
  <c r="N21" s="1"/>
  <c r="R21" s="1"/>
  <c r="O29"/>
  <c r="M21"/>
  <c r="P21" s="1"/>
  <c r="Q3"/>
  <c r="O23"/>
  <c r="Q22"/>
  <c r="N25"/>
  <c r="R25" s="1"/>
  <c r="H19"/>
  <c r="I19" s="1"/>
  <c r="I9"/>
  <c r="H14"/>
  <c r="I14" s="1"/>
  <c r="N14" s="1"/>
  <c r="N12"/>
  <c r="R12" s="1"/>
  <c r="M32"/>
  <c r="P32" s="1"/>
  <c r="Q32"/>
  <c r="O21"/>
  <c r="M31"/>
  <c r="P31" s="1"/>
  <c r="Q31"/>
  <c r="Q9"/>
  <c r="M9"/>
  <c r="P9" s="1"/>
  <c r="I15"/>
  <c r="Q20"/>
  <c r="M20"/>
  <c r="O7"/>
  <c r="I8"/>
  <c r="O8"/>
  <c r="O5"/>
  <c r="P5"/>
  <c r="O16"/>
  <c r="I16"/>
  <c r="O13"/>
  <c r="Q27"/>
  <c r="M27"/>
  <c r="P27" s="1"/>
  <c r="O20"/>
  <c r="P7"/>
  <c r="P30"/>
  <c r="Q8"/>
  <c r="M8"/>
  <c r="P8" s="1"/>
  <c r="Q13"/>
  <c r="M13"/>
  <c r="P13" s="1"/>
  <c r="O9"/>
  <c r="O15"/>
  <c r="N31"/>
  <c r="I3"/>
  <c r="N3" s="1"/>
  <c r="O3"/>
  <c r="M29"/>
  <c r="P29" s="1"/>
  <c r="Q29"/>
  <c r="I10"/>
  <c r="O10"/>
  <c r="P28"/>
  <c r="O28"/>
  <c r="I28"/>
  <c r="N28" s="1"/>
  <c r="M16"/>
  <c r="Q16"/>
  <c r="M24"/>
  <c r="P24" s="1"/>
  <c r="Q24"/>
  <c r="P22"/>
  <c r="O22"/>
  <c r="Q11"/>
  <c r="M11"/>
  <c r="P11" s="1"/>
  <c r="M19"/>
  <c r="P19" s="1"/>
  <c r="Q19"/>
  <c r="O24"/>
  <c r="P14"/>
  <c r="O14"/>
  <c r="O27"/>
  <c r="I27"/>
  <c r="M6"/>
  <c r="Q6"/>
  <c r="Q17"/>
  <c r="M17"/>
  <c r="P17" s="1"/>
  <c r="I26"/>
  <c r="O26"/>
  <c r="Q10"/>
  <c r="M10"/>
  <c r="P10" s="1"/>
  <c r="I17"/>
  <c r="O17"/>
  <c r="Q26"/>
  <c r="M26"/>
  <c r="P26" s="1"/>
  <c r="O18"/>
  <c r="P18"/>
  <c r="O19"/>
  <c r="N32" l="1"/>
  <c r="R23"/>
  <c r="N4"/>
  <c r="R4" s="1"/>
  <c r="R5"/>
  <c r="N29"/>
  <c r="N15"/>
  <c r="R15" s="1"/>
  <c r="R3"/>
  <c r="N9"/>
  <c r="R18"/>
  <c r="N19"/>
  <c r="R19" s="1"/>
  <c r="R22"/>
  <c r="R14"/>
  <c r="N24"/>
  <c r="R24" s="1"/>
  <c r="N17"/>
  <c r="R17" s="1"/>
  <c r="R9"/>
  <c r="N8"/>
  <c r="R8" s="1"/>
  <c r="R31"/>
  <c r="R28"/>
  <c r="R30"/>
  <c r="R32"/>
  <c r="R7"/>
  <c r="N13"/>
  <c r="R13" s="1"/>
  <c r="N20"/>
  <c r="P20"/>
  <c r="N27"/>
  <c r="R27" s="1"/>
  <c r="N10"/>
  <c r="R10" s="1"/>
  <c r="R29"/>
  <c r="N16"/>
  <c r="P16"/>
  <c r="N26"/>
  <c r="R26" s="1"/>
  <c r="N6"/>
  <c r="P6"/>
  <c r="N11"/>
  <c r="R11" s="1"/>
  <c r="R20" l="1"/>
  <c r="R6"/>
  <c r="R16"/>
</calcChain>
</file>

<file path=xl/sharedStrings.xml><?xml version="1.0" encoding="utf-8"?>
<sst xmlns="http://schemas.openxmlformats.org/spreadsheetml/2006/main" count="175" uniqueCount="98">
  <si>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</si>
  <si>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</si>
  <si>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</si>
  <si>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</si>
  <si>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</si>
  <si>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</si>
  <si>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</si>
  <si>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</si>
  <si>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</si>
  <si>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</si>
  <si>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</si>
  <si>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</si>
  <si>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</si>
  <si>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</si>
  <si>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</si>
  <si>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</si>
  <si>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</si>
  <si>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</si>
  <si>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</si>
  <si>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</si>
  <si>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</si>
  <si>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</si>
  <si>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</si>
  <si>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</si>
  <si>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JOSE ADRIAN CRUZ CRUZ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</si>
  <si>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</si>
  <si>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</si>
  <si>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</si>
  <si>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</si>
  <si>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</si>
  <si>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</si>
  <si>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</si>
  <si>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</si>
  <si>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</si>
  <si>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</si>
  <si>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ARMANDO OLVERA LANDAVERDE</t>
  </si>
  <si>
    <t>ALEJANDRO MARTINEZ LORENZO</t>
  </si>
  <si>
    <t>JOSE RODRIGUEZ ZEPEDA</t>
  </si>
  <si>
    <t>RUBEN GONZALEZ PANIAGUA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</si>
  <si>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</si>
  <si>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</si>
  <si>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</si>
  <si>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</si>
  <si>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</si>
  <si>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</si>
  <si>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</si>
  <si>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</si>
  <si>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</si>
  <si>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</si>
  <si>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</si>
  <si>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</si>
  <si>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</si>
  <si>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</si>
  <si>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</si>
  <si>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</si>
  <si>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</si>
  <si>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</si>
  <si>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</si>
  <si>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</si>
  <si>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</si>
  <si>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</si>
  <si>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</si>
  <si>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</si>
  <si>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</si>
  <si>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</si>
  <si>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</si>
  <si>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</si>
  <si>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</si>
  <si>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</si>
  <si>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</si>
  <si>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</si>
  <si>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</si>
  <si>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</si>
  <si>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</si>
  <si>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</si>
  <si>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</si>
  <si>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</si>
  <si>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58</t>
  </si>
  <si>
    <t>61</t>
  </si>
  <si>
    <t>64</t>
  </si>
  <si>
    <t>65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</si>
  <si>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</si>
  <si>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</si>
  <si>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</si>
  <si>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</si>
  <si>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</si>
  <si>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</si>
  <si>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</si>
  <si>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</si>
  <si>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</si>
  <si>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</si>
  <si>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</si>
  <si>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60</t>
  </si>
  <si>
    <t>JOSE RICARDO MANDUJANO PINA</t>
  </si>
  <si>
    <t>52</t>
  </si>
  <si>
    <t>OSCAR ESTRADA ALMARAZ</t>
  </si>
  <si>
    <t>59</t>
  </si>
  <si>
    <t>GERARDO MIRELES GONZALEZ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</si>
</sst>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"/>
    <numFmt numFmtId="165" formatCode="0.000"/>
  </numFmts>
  <fonts count="4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R39"/>
  <sheetViews>
    <sheetView tabSelected="1" workbookViewId="0">
      <selection activeCell="J23" sqref="J23"/>
    </sheetView>
  </sheetViews>
  <sheetFormatPr baseColWidth="10" defaultRowHeight="12.75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6384" width="11.42578125" style="2"/>
  </cols>
  <sheetData>
    <row r="1" spans="1:18">
      <c r="E1" s="2"/>
      <c r="I1" s="2"/>
      <c r="J1" s="2">
        <v>1</v>
      </c>
      <c r="K1" s="2">
        <v>0</v>
      </c>
      <c r="L1" s="2"/>
    </row>
    <row r="2" spans="1:18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54</v>
      </c>
      <c r="G2" s="2" t="s">
        <v>90</v>
      </c>
      <c r="H2" s="2" t="s">
        <v>14</v>
      </c>
      <c r="I2" s="2" t="s">
        <v>13</v>
      </c>
      <c r="J2" s="2" t="s">
        <v>51</v>
      </c>
      <c r="K2" s="2" t="s">
        <v>52</v>
      </c>
      <c r="L2" s="2" t="s">
        <v>53</v>
      </c>
      <c r="M2" s="2" t="s">
        <v>12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>
      <c r="A3" s="2" t="str">
        <f>'hora operarios'!A1</f>
        <v>1</v>
      </c>
      <c r="B3" s="2" t="str">
        <f>VLOOKUP(A3,'hora operarios'!$A$1:$F$30,4,FALSE)</f>
        <v>C</v>
      </c>
      <c r="C3" s="2" t="str">
        <f>VLOOKUP(A3,'hora operarios'!A1:D30,2,FALSE)</f>
        <v>MIGUEL ALEJANDRO CERVANTES NAR</v>
      </c>
      <c r="D3" s="2" t="str">
        <f>IFERROR(VLOOKUP(Operador!A3,'hora operarios'!$A$1:$F$31,5,FALSE),"")</f>
        <v>6</v>
      </c>
      <c r="E3" s="3">
        <f>VLOOKUP(A3,'hora operarios'!$A$1:$F$30,6,FALSE)</f>
        <v>14.7</v>
      </c>
      <c r="F3" s="2">
        <f>VLOOKUP(G3,Tabulador!$B$27:$C$30,2,FALSE)</f>
        <v>1</v>
      </c>
      <c r="G3" s="2" t="str">
        <f>VLOOKUP(A3,'hora operarios'!$A$1:$F$30,3,FALSE)</f>
        <v>TECNICO</v>
      </c>
      <c r="H3" s="2">
        <f>IFERROR(VLOOKUP(D3,$A$3:$E$32,5,FALSE),0)</f>
        <v>13</v>
      </c>
      <c r="I3" s="3">
        <f>IF(E3&gt;=Tabulador!$D$3,Operador!E3+Operador!H3,Operador!E3)</f>
        <v>27.7</v>
      </c>
      <c r="J3" s="4">
        <v>1</v>
      </c>
      <c r="K3" s="4">
        <v>1</v>
      </c>
      <c r="L3" s="4">
        <v>0</v>
      </c>
      <c r="M3" s="2">
        <f>VLOOKUP(F3,Tabulador!$A$3:$D$7,4,FALSE)</f>
        <v>10</v>
      </c>
      <c r="N3" s="3">
        <f>IFERROR(IF(I3&gt;M3,(I3-M3)*(VLOOKUP(B3,Tabulador!$A$11:$B$17,2,FALSE)),0),0)</f>
        <v>792.07499999999993</v>
      </c>
      <c r="O3" s="2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2</v>
      </c>
      <c r="P3" s="2">
        <f>IFERROR(IF(E3&gt;=M3,IF((J3+K3+L3)&gt;=3,O3*(E3-M3),0),0),0)</f>
        <v>0</v>
      </c>
      <c r="Q3" s="2">
        <f>VLOOKUP(F3,Tabulador!$A$3:$D$7,3,FALSE)</f>
        <v>608.16</v>
      </c>
      <c r="R3" s="3">
        <f>IF(E3&gt;0,Q3+P3+N3,0)</f>
        <v>1400.2349999999999</v>
      </c>
    </row>
    <row r="4" spans="1:18">
      <c r="A4" s="2" t="str">
        <f>'hora operarios'!A2</f>
        <v>10</v>
      </c>
      <c r="B4" s="2" t="str">
        <f>VLOOKUP(A4,'hora operarios'!$A$1:$F$30,4,FALSE)</f>
        <v>AYUDANTE</v>
      </c>
      <c r="C4" s="2" t="str">
        <f>VLOOKUP(A4,'hora operarios'!A2:D31,2,FALSE)</f>
        <v>AGUILAR PEREZ MARCOS ARTEMIO</v>
      </c>
      <c r="D4" s="2">
        <f>IFERROR(VLOOKUP(Operador!A4,'hora operarios'!$A$1:$F$31,5,FALSE),"")</f>
        <v>0</v>
      </c>
      <c r="E4" s="3">
        <f>VLOOKUP(A4,'hora operarios'!$A$1:$F$30,6,FALSE)</f>
        <v>57</v>
      </c>
      <c r="F4" s="2">
        <f>VLOOKUP(G4,Tabulador!$B$27:$C$30,2,FALSE)</f>
        <v>4</v>
      </c>
      <c r="G4" s="2" t="str">
        <f>VLOOKUP(A4,'hora operarios'!$A$1:$F$30,3,FALSE)</f>
        <v>AYUDANTE</v>
      </c>
      <c r="H4" s="2">
        <f t="shared" ref="H4:H32" si="0">IFERROR(VLOOKUP(D4,$A$3:$E$32,5,FALSE),0)</f>
        <v>0</v>
      </c>
      <c r="I4" s="3">
        <f>IF(E4&gt;=Tabulador!$D$3,Operador!E4+Operador!H4,Operador!E4)</f>
        <v>57</v>
      </c>
      <c r="J4" s="4">
        <v>0</v>
      </c>
      <c r="K4" s="4">
        <v>0</v>
      </c>
      <c r="L4" s="4">
        <v>0</v>
      </c>
      <c r="M4" s="2">
        <f>VLOOKUP(F4,Tabulador!$A$3:$D$7,4,FALSE)</f>
        <v>0</v>
      </c>
      <c r="N4" s="3">
        <f>IFERROR(IF(I4&gt;M4,(I4-M4)*(VLOOKUP(B4,Tabulador!$A$11:$B$17,2,FALSE)),0),0)</f>
        <v>570</v>
      </c>
      <c r="O4" s="2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2">
        <f t="shared" ref="P4:P32" si="1">IFERROR(IF(E4&gt;=M4,IF((J4+K4+L4)&gt;=3,O4*(E4-M4),0),0),0)</f>
        <v>0</v>
      </c>
      <c r="Q4" s="2">
        <f>VLOOKUP(F4,Tabulador!$A$3:$D$7,3,FALSE)</f>
        <v>543</v>
      </c>
      <c r="R4" s="3">
        <f t="shared" ref="R4:R32" si="2">IF(E4&gt;0,Q4+P4+N4,0)</f>
        <v>1113</v>
      </c>
    </row>
    <row r="5" spans="1:18">
      <c r="A5" s="2" t="str">
        <f>'hora operarios'!A3</f>
        <v>11</v>
      </c>
      <c r="B5" s="2" t="str">
        <f>VLOOKUP(A5,'hora operarios'!$A$1:$F$30,4,FALSE)</f>
        <v>C</v>
      </c>
      <c r="C5" s="2" t="str">
        <f>VLOOKUP(A5,'hora operarios'!A3:F32,2,FALSE)</f>
        <v>MARTINEZ GALLEGOS LUIS FERNAND</v>
      </c>
      <c r="D5" s="2">
        <f>IFERROR(VLOOKUP(Operador!A5,'hora operarios'!$A$1:$F$31,5,FALSE),"")</f>
        <v>0</v>
      </c>
      <c r="E5" s="3">
        <f>VLOOKUP(A5,'hora operarios'!$A$1:$F$30,6,FALSE)</f>
        <v>57</v>
      </c>
      <c r="F5" s="2">
        <f>VLOOKUP(G5,Tabulador!$B$27:$C$30,2,FALSE)</f>
        <v>1</v>
      </c>
      <c r="G5" s="2" t="str">
        <f>VLOOKUP(A5,'hora operarios'!$A$1:$F$30,3,FALSE)</f>
        <v>TECNICO</v>
      </c>
      <c r="H5" s="2">
        <f t="shared" si="0"/>
        <v>0</v>
      </c>
      <c r="I5" s="3">
        <f>IF(E5&gt;=Tabulador!$D$3,Operador!E5+Operador!H5,Operador!E5)</f>
        <v>57</v>
      </c>
      <c r="J5" s="4">
        <v>1</v>
      </c>
      <c r="K5" s="4">
        <v>1</v>
      </c>
      <c r="L5" s="4">
        <v>0</v>
      </c>
      <c r="M5" s="2">
        <f>VLOOKUP(F5,Tabulador!$A$3:$D$7,4,FALSE)</f>
        <v>10</v>
      </c>
      <c r="N5" s="3">
        <f>IFERROR(IF(I5&gt;M5,(I5-M5)*(VLOOKUP(B5,Tabulador!$A$11:$B$17,2,FALSE)),0),0)</f>
        <v>2103.25</v>
      </c>
      <c r="O5" s="2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3</v>
      </c>
      <c r="P5" s="2">
        <f t="shared" si="1"/>
        <v>0</v>
      </c>
      <c r="Q5" s="2">
        <f>VLOOKUP(F5,Tabulador!$A$3:$D$7,3,FALSE)</f>
        <v>608.16</v>
      </c>
      <c r="R5" s="3">
        <f t="shared" si="2"/>
        <v>2711.41</v>
      </c>
    </row>
    <row r="6" spans="1:18">
      <c r="A6" s="2" t="str">
        <f>'hora operarios'!A4</f>
        <v>12</v>
      </c>
      <c r="B6" s="2" t="str">
        <f>VLOOKUP(A6,'hora operarios'!$A$1:$F$30,4,FALSE)</f>
        <v>AYUDANTE</v>
      </c>
      <c r="C6" s="2" t="str">
        <f>VLOOKUP(A6,'hora operarios'!A4:F33,2,FALSE)</f>
        <v>MARTINEZ ALVARADO ADRIAN</v>
      </c>
      <c r="D6" s="2">
        <f>IFERROR(VLOOKUP(Operador!A6,'hora operarios'!$A$1:$F$31,5,FALSE),"")</f>
        <v>0</v>
      </c>
      <c r="E6" s="3">
        <f>VLOOKUP(A6,'hora operarios'!$A$1:$F$30,6,FALSE)</f>
        <v>24</v>
      </c>
      <c r="F6" s="2">
        <f>VLOOKUP(G6,Tabulador!$B$27:$C$30,2,FALSE)</f>
        <v>4</v>
      </c>
      <c r="G6" s="2" t="str">
        <f>VLOOKUP(A6,'hora operarios'!$A$1:$F$30,3,FALSE)</f>
        <v>AYUDANTE</v>
      </c>
      <c r="H6" s="2">
        <f t="shared" si="0"/>
        <v>0</v>
      </c>
      <c r="I6" s="3">
        <f>IF(E6&gt;=Tabulador!$D$3,Operador!E6+Operador!H6,Operador!E6)</f>
        <v>24</v>
      </c>
      <c r="J6" s="4">
        <v>0</v>
      </c>
      <c r="K6" s="4">
        <v>0</v>
      </c>
      <c r="L6" s="4">
        <v>0</v>
      </c>
      <c r="M6" s="2">
        <f>VLOOKUP(F6,Tabulador!$A$3:$D$7,4,FALSE)</f>
        <v>0</v>
      </c>
      <c r="N6" s="3">
        <f>IFERROR(IF(I6&gt;M6,(I6-M6)*(VLOOKUP(B6,Tabulador!$A$11:$B$17,2,FALSE)),0),0)</f>
        <v>240</v>
      </c>
      <c r="O6" s="2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2">
        <f t="shared" si="1"/>
        <v>0</v>
      </c>
      <c r="Q6" s="2">
        <f>VLOOKUP(F6,Tabulador!$A$3:$D$7,3,FALSE)</f>
        <v>543</v>
      </c>
      <c r="R6" s="3">
        <f t="shared" si="2"/>
        <v>783</v>
      </c>
    </row>
    <row r="7" spans="1:18">
      <c r="A7" s="2" t="str">
        <f>'hora operarios'!A5</f>
        <v>13</v>
      </c>
      <c r="B7" s="2" t="str">
        <f>VLOOKUP(A7,'hora operarios'!$A$1:$F$30,4,FALSE)</f>
        <v>C</v>
      </c>
      <c r="C7" s="2" t="str">
        <f>VLOOKUP(A7,'hora operarios'!A5:F34,2,FALSE)</f>
        <v>CARLOS SANCHEZ HURTADO</v>
      </c>
      <c r="D7" s="2" t="str">
        <f>IFERROR(VLOOKUP(Operador!A7,'hora operarios'!$A$1:$F$31,5,FALSE),"")</f>
        <v>8</v>
      </c>
      <c r="E7" s="3">
        <f>VLOOKUP(A7,'hora operarios'!$A$1:$F$30,6,FALSE)</f>
        <v>17</v>
      </c>
      <c r="F7" s="2">
        <f>VLOOKUP(G7,Tabulador!$B$27:$C$30,2,FALSE)</f>
        <v>1</v>
      </c>
      <c r="G7" s="2" t="str">
        <f>VLOOKUP(A7,'hora operarios'!$A$1:$F$30,3,FALSE)</f>
        <v>TECNICO</v>
      </c>
      <c r="H7" s="2">
        <f t="shared" si="0"/>
        <v>43</v>
      </c>
      <c r="I7" s="3">
        <f>IF(E7&gt;=Tabulador!$D$3,Operador!E7+Operador!H7,Operador!E7)</f>
        <v>60</v>
      </c>
      <c r="J7" s="4">
        <v>1</v>
      </c>
      <c r="K7" s="4">
        <v>1</v>
      </c>
      <c r="L7" s="4">
        <v>0</v>
      </c>
      <c r="M7" s="2">
        <f>VLOOKUP(F7,Tabulador!$A$3:$D$7,4,FALSE)</f>
        <v>10</v>
      </c>
      <c r="N7" s="3">
        <f>IFERROR(IF(I7&gt;M7,(I7-M7)*(VLOOKUP(B7,Tabulador!$A$11:$B$17,2,FALSE)),0),0)</f>
        <v>2237.5</v>
      </c>
      <c r="O7" s="2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</v>
      </c>
      <c r="P7" s="2">
        <f t="shared" si="1"/>
        <v>0</v>
      </c>
      <c r="Q7" s="2">
        <f>VLOOKUP(F7,Tabulador!$A$3:$D$7,3,FALSE)</f>
        <v>608.16</v>
      </c>
      <c r="R7" s="3">
        <f t="shared" si="2"/>
        <v>2845.66</v>
      </c>
    </row>
    <row r="8" spans="1:18">
      <c r="A8" s="2" t="str">
        <f>'hora operarios'!A6</f>
        <v>14</v>
      </c>
      <c r="B8" s="2" t="str">
        <f>VLOOKUP(A8,'hora operarios'!$A$1:$F$30,4,FALSE)</f>
        <v>B</v>
      </c>
      <c r="C8" s="2" t="str">
        <f>VLOOKUP(A8,'hora operarios'!A6:F35,2,FALSE)</f>
        <v>LEONEL MARTINEZ GUERRERO</v>
      </c>
      <c r="D8" s="2" t="str">
        <f>IFERROR(VLOOKUP(Operador!A8,'hora operarios'!$A$1:$F$31,5,FALSE),"")</f>
        <v>12</v>
      </c>
      <c r="E8" s="3">
        <f>VLOOKUP(A8,'hora operarios'!$A$1:$F$30,6,FALSE)</f>
        <v>10</v>
      </c>
      <c r="F8" s="2">
        <f>VLOOKUP(G8,Tabulador!$B$27:$C$30,2,FALSE)</f>
        <v>1</v>
      </c>
      <c r="G8" s="2" t="str">
        <f>VLOOKUP(A8,'hora operarios'!$A$1:$F$30,3,FALSE)</f>
        <v>TECNICO</v>
      </c>
      <c r="H8" s="2">
        <f t="shared" si="0"/>
        <v>24</v>
      </c>
      <c r="I8" s="3">
        <f>IF(E8&gt;=Tabulador!$D$3,Operador!E8+Operador!H8,Operador!E8)</f>
        <v>34</v>
      </c>
      <c r="J8" s="4">
        <v>1</v>
      </c>
      <c r="K8" s="4">
        <v>1</v>
      </c>
      <c r="L8" s="4">
        <v>0</v>
      </c>
      <c r="M8" s="2">
        <f>VLOOKUP(F8,Tabulador!$A$3:$D$7,4,FALSE)</f>
        <v>10</v>
      </c>
      <c r="N8" s="3">
        <f>IFERROR(IF(I8&gt;M8,(I8-M8)*(VLOOKUP(B8,Tabulador!$A$11:$B$17,2,FALSE)),0),0)</f>
        <v>1281.5999999999999</v>
      </c>
      <c r="O8" s="2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</v>
      </c>
      <c r="P8" s="2">
        <f t="shared" si="1"/>
        <v>0</v>
      </c>
      <c r="Q8" s="2">
        <f>VLOOKUP(F8,Tabulador!$A$3:$D$7,3,FALSE)</f>
        <v>608.16</v>
      </c>
      <c r="R8" s="3">
        <f t="shared" si="2"/>
        <v>1889.7599999999998</v>
      </c>
    </row>
    <row r="9" spans="1:18">
      <c r="A9" s="2" t="str">
        <f>'hora operarios'!A7</f>
        <v>15</v>
      </c>
      <c r="B9" s="2" t="str">
        <f>VLOOKUP(A9,'hora operarios'!$A$1:$F$30,4,FALSE)</f>
        <v>AYUDANTE</v>
      </c>
      <c r="C9" s="2" t="str">
        <f>VLOOKUP(A9,'hora operarios'!A7:F36,2,FALSE)</f>
        <v>GUILLERMO REYEZ HURTADO</v>
      </c>
      <c r="D9" s="2">
        <f>IFERROR(VLOOKUP(Operador!A9,'hora operarios'!$A$1:$F$31,5,FALSE),"")</f>
        <v>0</v>
      </c>
      <c r="E9" s="3">
        <f>VLOOKUP(A9,'hora operarios'!$A$1:$F$30,6,FALSE)</f>
        <v>28</v>
      </c>
      <c r="F9" s="2">
        <f>VLOOKUP(G9,Tabulador!$B$27:$C$30,2,FALSE)</f>
        <v>4</v>
      </c>
      <c r="G9" s="2" t="str">
        <f>VLOOKUP(A9,'hora operarios'!$A$1:$F$30,3,FALSE)</f>
        <v>AYUDANTE</v>
      </c>
      <c r="H9" s="2">
        <f t="shared" si="0"/>
        <v>0</v>
      </c>
      <c r="I9" s="3">
        <f>IF(E9&gt;=Tabulador!$D$3,Operador!E9+Operador!H9,Operador!E9)</f>
        <v>28</v>
      </c>
      <c r="J9" s="4">
        <v>0</v>
      </c>
      <c r="K9" s="4">
        <v>0</v>
      </c>
      <c r="L9" s="4">
        <v>0</v>
      </c>
      <c r="M9" s="2">
        <f>VLOOKUP(F9,Tabulador!$A$3:$D$7,4,FALSE)</f>
        <v>0</v>
      </c>
      <c r="N9" s="3">
        <f>IFERROR(IF(I9&gt;M9,(I9-M9)*(VLOOKUP(B9,Tabulador!$A$11:$B$17,2,FALSE)),0),0)</f>
        <v>280</v>
      </c>
      <c r="O9" s="2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2">
        <f t="shared" si="1"/>
        <v>0</v>
      </c>
      <c r="Q9" s="2">
        <f>VLOOKUP(F9,Tabulador!$A$3:$D$7,3,FALSE)</f>
        <v>543</v>
      </c>
      <c r="R9" s="3">
        <f t="shared" si="2"/>
        <v>823</v>
      </c>
    </row>
    <row r="10" spans="1:18">
      <c r="A10" s="2" t="str">
        <f>'hora operarios'!A8</f>
        <v>16</v>
      </c>
      <c r="B10" s="2" t="str">
        <f>VLOOKUP(A10,'hora operarios'!$A$1:$F$30,4,FALSE)</f>
        <v>C</v>
      </c>
      <c r="C10" s="2" t="str">
        <f>VLOOKUP(A10,'hora operarios'!A8:F37,2,FALSE)</f>
        <v>ALAVEZ LOPEZ INOCENCIO</v>
      </c>
      <c r="D10" s="2" t="str">
        <f>IFERROR(VLOOKUP(Operador!A10,'hora operarios'!$A$1:$F$31,5,FALSE),"")</f>
        <v>17</v>
      </c>
      <c r="E10" s="3">
        <f>VLOOKUP(A10,'hora operarios'!$A$1:$F$30,6,FALSE)</f>
        <v>32</v>
      </c>
      <c r="F10" s="2">
        <f>VLOOKUP(G10,Tabulador!$B$27:$C$30,2,FALSE)</f>
        <v>1</v>
      </c>
      <c r="G10" s="2" t="str">
        <f>VLOOKUP(A10,'hora operarios'!$A$1:$F$30,3,FALSE)</f>
        <v>TECNICO</v>
      </c>
      <c r="H10" s="2">
        <f t="shared" si="0"/>
        <v>80</v>
      </c>
      <c r="I10" s="3">
        <f>IF(E10&gt;=Tabulador!$D$3,Operador!E10+Operador!H10,Operador!E10)</f>
        <v>112</v>
      </c>
      <c r="J10" s="4">
        <v>1</v>
      </c>
      <c r="K10" s="4">
        <v>1</v>
      </c>
      <c r="L10" s="4">
        <v>1</v>
      </c>
      <c r="M10" s="2">
        <f>VLOOKUP(F10,Tabulador!$A$3:$D$7,4,FALSE)</f>
        <v>10</v>
      </c>
      <c r="N10" s="3">
        <f>IFERROR(IF(I10&gt;M10,(I10-M10)*(VLOOKUP(B10,Tabulador!$A$11:$B$17,2,FALSE)),0),0)</f>
        <v>4564.5</v>
      </c>
      <c r="O10" s="2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</v>
      </c>
      <c r="P10" s="2">
        <f t="shared" si="1"/>
        <v>66</v>
      </c>
      <c r="Q10" s="2">
        <f>VLOOKUP(F10,Tabulador!$A$3:$D$7,3,FALSE)</f>
        <v>608.16</v>
      </c>
      <c r="R10" s="3">
        <f t="shared" si="2"/>
        <v>5238.66</v>
      </c>
    </row>
    <row r="11" spans="1:18">
      <c r="A11" s="2" t="str">
        <f>'hora operarios'!A9</f>
        <v>17</v>
      </c>
      <c r="B11" s="2" t="str">
        <f>VLOOKUP(A11,'hora operarios'!$A$1:$F$30,4,FALSE)</f>
        <v>AYUDANTE</v>
      </c>
      <c r="C11" s="2" t="str">
        <f>VLOOKUP(A11,'hora operarios'!A9:F38,2,FALSE)</f>
        <v>MARCO ANTONIO SALDAÑA GARCIA</v>
      </c>
      <c r="D11" s="2">
        <f>IFERROR(VLOOKUP(Operador!A11,'hora operarios'!$A$1:$F$31,5,FALSE),"")</f>
        <v>0</v>
      </c>
      <c r="E11" s="3">
        <f>VLOOKUP(A11,'hora operarios'!$A$1:$F$30,6,FALSE)</f>
        <v>80</v>
      </c>
      <c r="F11" s="2">
        <f>VLOOKUP(G11,Tabulador!$B$27:$C$30,2,FALSE)</f>
        <v>4</v>
      </c>
      <c r="G11" s="2" t="str">
        <f>VLOOKUP(A11,'hora operarios'!$A$1:$F$30,3,FALSE)</f>
        <v>AYUDANTE</v>
      </c>
      <c r="H11" s="2">
        <f t="shared" si="0"/>
        <v>0</v>
      </c>
      <c r="I11" s="3">
        <f>IF(E11&gt;=Tabulador!$D$3,Operador!E11+Operador!H11,Operador!E11)</f>
        <v>80</v>
      </c>
      <c r="J11" s="4">
        <v>0</v>
      </c>
      <c r="K11" s="4">
        <v>0</v>
      </c>
      <c r="L11" s="4">
        <v>0</v>
      </c>
      <c r="M11" s="2">
        <f>VLOOKUP(F11,Tabulador!$A$3:$D$7,4,FALSE)</f>
        <v>0</v>
      </c>
      <c r="N11" s="3">
        <f>IFERROR(IF(I11&gt;M11,(I11-M11)*(VLOOKUP(B11,Tabulador!$A$11:$B$17,2,FALSE)),0),0)</f>
        <v>800</v>
      </c>
      <c r="O11" s="2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2">
        <f t="shared" si="1"/>
        <v>0</v>
      </c>
      <c r="Q11" s="2">
        <f>VLOOKUP(F11,Tabulador!$A$3:$D$7,3,FALSE)</f>
        <v>543</v>
      </c>
      <c r="R11" s="3">
        <f t="shared" si="2"/>
        <v>1343</v>
      </c>
    </row>
    <row r="12" spans="1:18">
      <c r="A12" s="2" t="str">
        <f>'hora operarios'!A10</f>
        <v>20</v>
      </c>
      <c r="B12" s="2" t="str">
        <f>VLOOKUP(A12,'hora operarios'!$A$1:$F$30,4,FALSE)</f>
        <v>A</v>
      </c>
      <c r="C12" s="2" t="str">
        <f>VLOOKUP(A12,'hora operarios'!A10:F39,2,FALSE)</f>
        <v>OLVERA HERNANDEZ JOSE TOMAS</v>
      </c>
      <c r="D12" s="2" t="str">
        <f>IFERROR(VLOOKUP(Operador!A12,'hora operarios'!$A$1:$F$31,5,FALSE),"")</f>
        <v>10</v>
      </c>
      <c r="E12" s="3">
        <f>VLOOKUP(A12,'hora operarios'!$A$1:$F$30,6,FALSE)</f>
        <v>22</v>
      </c>
      <c r="F12" s="2">
        <f>VLOOKUP(G12,Tabulador!$B$27:$C$30,2,FALSE)</f>
        <v>1</v>
      </c>
      <c r="G12" s="2" t="str">
        <f>VLOOKUP(A12,'hora operarios'!$A$1:$F$30,3,FALSE)</f>
        <v>TECNICO</v>
      </c>
      <c r="H12" s="2">
        <f t="shared" si="0"/>
        <v>57</v>
      </c>
      <c r="I12" s="3">
        <f>IF(E12&gt;=Tabulador!$D$3,Operador!E12+Operador!H12,Operador!E12)</f>
        <v>79</v>
      </c>
      <c r="J12" s="4">
        <v>1</v>
      </c>
      <c r="K12" s="4">
        <v>1</v>
      </c>
      <c r="L12" s="4">
        <v>1</v>
      </c>
      <c r="M12" s="2">
        <f>VLOOKUP(F12,Tabulador!$A$3:$D$7,4,FALSE)</f>
        <v>10</v>
      </c>
      <c r="N12" s="3">
        <f>IFERROR(IF(I12&gt;M12,(I12-M12)*(VLOOKUP(B12,Tabulador!$A$11:$B$17,2,FALSE)),0),0)</f>
        <v>4518.12</v>
      </c>
      <c r="O12" s="2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2">
        <f t="shared" si="1"/>
        <v>0</v>
      </c>
      <c r="Q12" s="2">
        <f>VLOOKUP(F12,Tabulador!$A$3:$D$7,3,FALSE)</f>
        <v>608.16</v>
      </c>
      <c r="R12" s="3">
        <f t="shared" si="2"/>
        <v>5126.28</v>
      </c>
    </row>
    <row r="13" spans="1:18">
      <c r="A13" s="2" t="str">
        <f>'hora operarios'!A11</f>
        <v>3</v>
      </c>
      <c r="B13" s="2" t="str">
        <f>VLOOKUP(A13,'hora operarios'!$A$1:$F$30,4,FALSE)</f>
        <v>A</v>
      </c>
      <c r="C13" s="2" t="str">
        <f>VLOOKUP(A13,'hora operarios'!A11:F40,2,FALSE)</f>
        <v>MARTIN VALDEZ</v>
      </c>
      <c r="D13" s="2" t="str">
        <f>IFERROR(VLOOKUP(Operador!A13,'hora operarios'!$A$1:$F$31,5,FALSE),"")</f>
        <v>15</v>
      </c>
      <c r="E13" s="3">
        <f>VLOOKUP(A13,'hora operarios'!$A$1:$F$30,6,FALSE)</f>
        <v>24</v>
      </c>
      <c r="F13" s="2">
        <f>VLOOKUP(G13,Tabulador!$B$27:$C$30,2,FALSE)</f>
        <v>1</v>
      </c>
      <c r="G13" s="2" t="str">
        <f>VLOOKUP(A13,'hora operarios'!$A$1:$F$30,3,FALSE)</f>
        <v>TECNICO</v>
      </c>
      <c r="H13" s="2">
        <f t="shared" si="0"/>
        <v>28</v>
      </c>
      <c r="I13" s="3">
        <f>IF(E13&gt;=Tabulador!$D$3,Operador!E13+Operador!H13,Operador!E13)</f>
        <v>52</v>
      </c>
      <c r="J13" s="4">
        <v>1</v>
      </c>
      <c r="K13" s="4">
        <v>1</v>
      </c>
      <c r="L13" s="4">
        <v>1</v>
      </c>
      <c r="M13" s="2">
        <f>VLOOKUP(F13,Tabulador!$A$3:$D$7,4,FALSE)</f>
        <v>10</v>
      </c>
      <c r="N13" s="3">
        <f>IFERROR(IF(I13&gt;M13,(I13-M13)*(VLOOKUP(B13,Tabulador!$A$11:$B$17,2,FALSE)),0),0)</f>
        <v>2750.1600000000003</v>
      </c>
      <c r="O13" s="2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2">
        <f t="shared" si="1"/>
        <v>0</v>
      </c>
      <c r="Q13" s="2">
        <f>VLOOKUP(F13,Tabulador!$A$3:$D$7,3,FALSE)</f>
        <v>608.16</v>
      </c>
      <c r="R13" s="3">
        <f t="shared" si="2"/>
        <v>3358.32</v>
      </c>
    </row>
    <row r="14" spans="1:18">
      <c r="A14" s="2" t="str">
        <f>'hora operarios'!A12</f>
        <v>33</v>
      </c>
      <c r="B14" s="2" t="str">
        <f>VLOOKUP(A14,'hora operarios'!$A$1:$F$30,4,FALSE)</f>
        <v>C</v>
      </c>
      <c r="C14" s="2" t="str">
        <f>VLOOKUP(A14,'hora operarios'!A12:F41,2,FALSE)</f>
        <v>GREGORIO CANCINO</v>
      </c>
      <c r="D14" s="2">
        <f>IFERROR(VLOOKUP(Operador!A14,'hora operarios'!$A$1:$F$31,5,FALSE),"")</f>
        <v>0</v>
      </c>
      <c r="E14" s="3">
        <f>VLOOKUP(A14,'hora operarios'!$A$1:$F$30,6,FALSE)</f>
        <v>72.8</v>
      </c>
      <c r="F14" s="2">
        <f>VLOOKUP(G14,Tabulador!$B$27:$C$30,2,FALSE)</f>
        <v>1</v>
      </c>
      <c r="G14" s="2" t="str">
        <f>VLOOKUP(A14,'hora operarios'!$A$1:$F$30,3,FALSE)</f>
        <v>TECNICO</v>
      </c>
      <c r="H14" s="2">
        <f t="shared" si="0"/>
        <v>0</v>
      </c>
      <c r="I14" s="3">
        <f>IF(E14&gt;=Tabulador!$D$3,Operador!E14+Operador!H14,Operador!E14)</f>
        <v>72.8</v>
      </c>
      <c r="J14" s="4">
        <v>0</v>
      </c>
      <c r="K14" s="4">
        <v>0</v>
      </c>
      <c r="L14" s="4">
        <v>0</v>
      </c>
      <c r="M14" s="2">
        <f>VLOOKUP(F14,Tabulador!$A$3:$D$7,4,FALSE)</f>
        <v>10</v>
      </c>
      <c r="N14" s="3">
        <f>IFERROR(IF(I14&gt;M14,(I14-M14)*(VLOOKUP(B14,Tabulador!$A$11:$B$17,2,FALSE)),0),0)</f>
        <v>2810.2999999999997</v>
      </c>
      <c r="O14" s="2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2">
        <f t="shared" si="1"/>
        <v>0</v>
      </c>
      <c r="Q14" s="2">
        <f>VLOOKUP(F14,Tabulador!$A$3:$D$7,3,FALSE)</f>
        <v>608.16</v>
      </c>
      <c r="R14" s="3">
        <f t="shared" si="2"/>
        <v>3418.4599999999996</v>
      </c>
    </row>
    <row r="15" spans="1:18">
      <c r="A15" s="2" t="str">
        <f>'hora operarios'!A13</f>
        <v>40</v>
      </c>
      <c r="B15" s="2" t="str">
        <f>VLOOKUP(A15,'hora operarios'!$A$1:$F$30,4,FALSE)</f>
        <v>B</v>
      </c>
      <c r="C15" s="2" t="str">
        <f>VLOOKUP(A15,'hora operarios'!A13:F42,2,FALSE)</f>
        <v>FONSECA GUILLEN JOSE FELIPE</v>
      </c>
      <c r="D15" s="2" t="str">
        <f>IFERROR(VLOOKUP(Operador!A15,'hora operarios'!$A$1:$F$31,5,FALSE),"")</f>
        <v>11</v>
      </c>
      <c r="E15" s="3">
        <f>VLOOKUP(A15,'hora operarios'!$A$1:$F$30,6,FALSE)</f>
        <v>45.18</v>
      </c>
      <c r="F15" s="2">
        <f>VLOOKUP(G15,Tabulador!$B$27:$C$30,2,FALSE)</f>
        <v>1</v>
      </c>
      <c r="G15" s="2" t="str">
        <f>VLOOKUP(A15,'hora operarios'!$A$1:$F$30,3,FALSE)</f>
        <v>TECNICO</v>
      </c>
      <c r="H15" s="2">
        <f t="shared" si="0"/>
        <v>57</v>
      </c>
      <c r="I15" s="3">
        <f>IF(E15&gt;=Tabulador!$D$3,Operador!E15+Operador!H15,Operador!E15)</f>
        <v>102.18</v>
      </c>
      <c r="J15" s="4">
        <v>1</v>
      </c>
      <c r="K15" s="4">
        <v>1</v>
      </c>
      <c r="L15" s="4">
        <v>0</v>
      </c>
      <c r="M15" s="2">
        <f>VLOOKUP(F15,Tabulador!$A$3:$D$7,4,FALSE)</f>
        <v>10</v>
      </c>
      <c r="N15" s="3">
        <f>IFERROR(IF(I15&gt;M15,(I15-M15)*(VLOOKUP(B15,Tabulador!$A$11:$B$17,2,FALSE)),0),0)</f>
        <v>4922.4120000000003</v>
      </c>
      <c r="O15" s="2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5</v>
      </c>
      <c r="P15" s="2">
        <f t="shared" si="1"/>
        <v>0</v>
      </c>
      <c r="Q15" s="2">
        <f>VLOOKUP(F15,Tabulador!$A$3:$D$7,3,FALSE)</f>
        <v>608.16</v>
      </c>
      <c r="R15" s="3">
        <f t="shared" si="2"/>
        <v>5530.5720000000001</v>
      </c>
    </row>
    <row r="16" spans="1:18">
      <c r="A16" s="2" t="str">
        <f>'hora operarios'!A14</f>
        <v>43</v>
      </c>
      <c r="B16" s="2" t="str">
        <f>VLOOKUP(A16,'hora operarios'!$A$1:$F$30,4,FALSE)</f>
        <v>C</v>
      </c>
      <c r="C16" s="2" t="str">
        <f>VLOOKUP(A16,'hora operarios'!A14:F43,2,FALSE)</f>
        <v>MARIO ALBERTO RESENDIZ ECHEVER</v>
      </c>
      <c r="D16" s="2" t="str">
        <f>IFERROR(VLOOKUP(Operador!A16,'hora operarios'!$A$1:$F$31,5,FALSE),"")</f>
        <v>9</v>
      </c>
      <c r="E16" s="3">
        <f>VLOOKUP(A16,'hora operarios'!$A$1:$F$30,6,FALSE)</f>
        <v>13</v>
      </c>
      <c r="F16" s="2">
        <f>VLOOKUP(G16,Tabulador!$B$27:$C$30,2,FALSE)</f>
        <v>1</v>
      </c>
      <c r="G16" s="2" t="str">
        <f>VLOOKUP(A16,'hora operarios'!$A$1:$F$30,3,FALSE)</f>
        <v>TECNICO</v>
      </c>
      <c r="H16" s="2">
        <f t="shared" si="0"/>
        <v>48</v>
      </c>
      <c r="I16" s="3">
        <f>IF(E16&gt;=Tabulador!$D$3,Operador!E16+Operador!H16,Operador!E16)</f>
        <v>61</v>
      </c>
      <c r="J16" s="4">
        <v>1</v>
      </c>
      <c r="K16" s="4">
        <v>1</v>
      </c>
      <c r="L16" s="4">
        <v>0</v>
      </c>
      <c r="M16" s="2">
        <f>VLOOKUP(F16,Tabulador!$A$3:$D$7,4,FALSE)</f>
        <v>10</v>
      </c>
      <c r="N16" s="3">
        <f>IFERROR(IF(I16&gt;M16,(I16-M16)*(VLOOKUP(B16,Tabulador!$A$11:$B$17,2,FALSE)),0),0)</f>
        <v>2282.25</v>
      </c>
      <c r="O16" s="2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3</v>
      </c>
      <c r="P16" s="2">
        <f t="shared" si="1"/>
        <v>0</v>
      </c>
      <c r="Q16" s="2">
        <f>VLOOKUP(F16,Tabulador!$A$3:$D$7,3,FALSE)</f>
        <v>608.16</v>
      </c>
      <c r="R16" s="3">
        <f t="shared" si="2"/>
        <v>2890.41</v>
      </c>
    </row>
    <row r="17" spans="1:18">
      <c r="A17" s="2" t="str">
        <f>'hora operarios'!A15</f>
        <v>47</v>
      </c>
      <c r="B17" s="2" t="str">
        <f>VLOOKUP(A17,'hora operarios'!$A$1:$F$30,4,FALSE)</f>
        <v>C</v>
      </c>
      <c r="C17" s="2" t="str">
        <f>VLOOKUP(A17,'hora operarios'!A15:F44,2,FALSE)</f>
        <v>FERNANDO ENRIQUEZ RUBIO</v>
      </c>
      <c r="D17" s="2" t="str">
        <f>IFERROR(VLOOKUP(Operador!A17,'hora operarios'!$A$1:$F$31,5,FALSE),"")</f>
        <v>5</v>
      </c>
      <c r="E17" s="3">
        <f>VLOOKUP(A17,'hora operarios'!$A$1:$F$30,6,FALSE)</f>
        <v>20</v>
      </c>
      <c r="F17" s="2">
        <f>VLOOKUP(G17,Tabulador!$B$27:$C$30,2,FALSE)</f>
        <v>1</v>
      </c>
      <c r="G17" s="2" t="str">
        <f>VLOOKUP(A17,'hora operarios'!$A$1:$F$30,3,FALSE)</f>
        <v>TECNICO</v>
      </c>
      <c r="H17" s="2">
        <f t="shared" si="0"/>
        <v>34</v>
      </c>
      <c r="I17" s="3">
        <f>IF(E17&gt;=Tabulador!$D$3,Operador!E17+Operador!H17,Operador!E17)</f>
        <v>54</v>
      </c>
      <c r="J17" s="4">
        <v>1</v>
      </c>
      <c r="K17" s="4">
        <v>1</v>
      </c>
      <c r="L17" s="4">
        <v>0</v>
      </c>
      <c r="M17" s="2">
        <f>VLOOKUP(F17,Tabulador!$A$3:$D$7,4,FALSE)</f>
        <v>10</v>
      </c>
      <c r="N17" s="3">
        <f>IFERROR(IF(I17&gt;M17,(I17-M17)*(VLOOKUP(B17,Tabulador!$A$11:$B$17,2,FALSE)),0),0)</f>
        <v>1969</v>
      </c>
      <c r="O17" s="2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3</v>
      </c>
      <c r="P17" s="2">
        <f t="shared" si="1"/>
        <v>0</v>
      </c>
      <c r="Q17" s="2">
        <f>VLOOKUP(F17,Tabulador!$A$3:$D$7,3,FALSE)</f>
        <v>608.16</v>
      </c>
      <c r="R17" s="3">
        <f t="shared" si="2"/>
        <v>2577.16</v>
      </c>
    </row>
    <row r="18" spans="1:18">
      <c r="A18" s="2" t="str">
        <f>'hora operarios'!A16</f>
        <v>5</v>
      </c>
      <c r="B18" s="2" t="str">
        <f>VLOOKUP(A18,'hora operarios'!$A$1:$F$30,4,FALSE)</f>
        <v>AYUDANTE</v>
      </c>
      <c r="C18" s="2" t="str">
        <f>VLOOKUP(A18,'hora operarios'!A16:F45,2,FALSE)</f>
        <v>JOSE ADRIAN CRUZ CRUZ</v>
      </c>
      <c r="D18" s="2">
        <f>IFERROR(VLOOKUP(Operador!A18,'hora operarios'!$A$1:$F$31,5,FALSE),"")</f>
        <v>0</v>
      </c>
      <c r="E18" s="3">
        <f>VLOOKUP(A18,'hora operarios'!$A$1:$F$30,6,FALSE)</f>
        <v>34</v>
      </c>
      <c r="F18" s="2">
        <f>VLOOKUP(G18,Tabulador!$B$27:$C$30,2,FALSE)</f>
        <v>4</v>
      </c>
      <c r="G18" s="2" t="str">
        <f>VLOOKUP(A18,'hora operarios'!$A$1:$F$30,3,FALSE)</f>
        <v>AYUDANTE</v>
      </c>
      <c r="H18" s="2">
        <f t="shared" si="0"/>
        <v>0</v>
      </c>
      <c r="I18" s="3">
        <f>IF(E18&gt;=Tabulador!$D$3,Operador!E18+Operador!H18,Operador!E18)</f>
        <v>34</v>
      </c>
      <c r="J18" s="4">
        <v>0</v>
      </c>
      <c r="K18" s="4">
        <v>0</v>
      </c>
      <c r="L18" s="4">
        <v>0</v>
      </c>
      <c r="M18" s="2">
        <f>VLOOKUP(F18,Tabulador!$A$3:$D$7,4,FALSE)</f>
        <v>0</v>
      </c>
      <c r="N18" s="3">
        <f>IFERROR(IF(I18&gt;M18,(I18-M18)*(VLOOKUP(B18,Tabulador!$A$11:$B$17,2,FALSE)),0),0)</f>
        <v>340</v>
      </c>
      <c r="O18" s="2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0</v>
      </c>
      <c r="P18" s="2">
        <f t="shared" si="1"/>
        <v>0</v>
      </c>
      <c r="Q18" s="2">
        <f>VLOOKUP(F18,Tabulador!$A$3:$D$7,3,FALSE)</f>
        <v>543</v>
      </c>
      <c r="R18" s="3">
        <f t="shared" si="2"/>
        <v>883</v>
      </c>
    </row>
    <row r="19" spans="1:18">
      <c r="A19" s="2" t="str">
        <f>'hora operarios'!A17</f>
        <v>52</v>
      </c>
      <c r="B19" s="2" t="str">
        <f>VLOOKUP(A19,'hora operarios'!$A$1:$F$30,4,FALSE)</f>
        <v>A</v>
      </c>
      <c r="C19" s="2" t="str">
        <f>VLOOKUP(A19,'hora operarios'!A17:F46,2,FALSE)</f>
        <v>OSCAR ESTRADA ALMARAZ</v>
      </c>
      <c r="D19" s="2">
        <f>IFERROR(VLOOKUP(Operador!A19,'hora operarios'!$A$1:$F$31,5,FALSE),"")</f>
        <v>0</v>
      </c>
      <c r="E19" s="3">
        <f>VLOOKUP(A19,'hora operarios'!$A$1:$F$30,6,FALSE)</f>
        <v>44.95</v>
      </c>
      <c r="F19" s="2">
        <f>VLOOKUP(G19,Tabulador!$B$27:$C$30,2,FALSE)</f>
        <v>2</v>
      </c>
      <c r="G19" s="2" t="str">
        <f>VLOOKUP(A19,'hora operarios'!$A$1:$F$30,3,FALSE)</f>
        <v>HOJALATERO</v>
      </c>
      <c r="H19" s="2">
        <f t="shared" si="0"/>
        <v>0</v>
      </c>
      <c r="I19" s="3">
        <f>IF(E19&gt;=Tabulador!$D$3,Operador!E19+Operador!H19,Operador!E19)</f>
        <v>44.95</v>
      </c>
      <c r="J19" s="4">
        <v>0</v>
      </c>
      <c r="K19" s="4">
        <v>0</v>
      </c>
      <c r="L19" s="4">
        <v>0</v>
      </c>
      <c r="M19" s="2">
        <f>VLOOKUP(F19,Tabulador!$A$3:$D$7,4,FALSE)</f>
        <v>12</v>
      </c>
      <c r="N19" s="3">
        <f>IFERROR(IF(I19&gt;M19,(I19-M19)*(VLOOKUP(B19,Tabulador!$A$11:$B$17,2,FALSE)),0),0)</f>
        <v>2157.5660000000003</v>
      </c>
      <c r="O19" s="2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7</v>
      </c>
      <c r="P19" s="2">
        <f t="shared" si="1"/>
        <v>0</v>
      </c>
      <c r="Q19" s="2">
        <f>VLOOKUP(F19,Tabulador!$A$3:$D$7,3,FALSE)</f>
        <v>550</v>
      </c>
      <c r="R19" s="3">
        <f t="shared" si="2"/>
        <v>2707.5660000000003</v>
      </c>
    </row>
    <row r="20" spans="1:18">
      <c r="A20" s="2" t="str">
        <f>'hora operarios'!A18</f>
        <v>53</v>
      </c>
      <c r="B20" s="2" t="str">
        <f>VLOOKUP(A20,'hora operarios'!$A$1:$F$30,4,FALSE)</f>
        <v>A</v>
      </c>
      <c r="C20" s="2" t="str">
        <f>VLOOKUP(A20,'hora operarios'!A18:F47,2,FALSE)</f>
        <v>ROMAN DURAN ACUÑA</v>
      </c>
      <c r="D20" s="2">
        <f>IFERROR(VLOOKUP(Operador!A20,'hora operarios'!$A$1:$F$31,5,FALSE),"")</f>
        <v>0</v>
      </c>
      <c r="E20" s="3">
        <f>VLOOKUP(A20,'hora operarios'!$A$1:$F$30,6,FALSE)</f>
        <v>41.37</v>
      </c>
      <c r="F20" s="2">
        <f>VLOOKUP(G20,Tabulador!$B$27:$C$30,2,FALSE)</f>
        <v>2</v>
      </c>
      <c r="G20" s="2" t="str">
        <f>VLOOKUP(A20,'hora operarios'!$A$1:$F$30,3,FALSE)</f>
        <v>HOJALATERO</v>
      </c>
      <c r="H20" s="2">
        <f t="shared" si="0"/>
        <v>0</v>
      </c>
      <c r="I20" s="3">
        <f>IF(E20&gt;=Tabulador!$D$3,Operador!E20+Operador!H20,Operador!E20)</f>
        <v>41.37</v>
      </c>
      <c r="J20" s="4">
        <v>0</v>
      </c>
      <c r="K20" s="4">
        <v>0</v>
      </c>
      <c r="L20" s="4">
        <v>0</v>
      </c>
      <c r="M20" s="2">
        <f>VLOOKUP(F20,Tabulador!$A$3:$D$7,4,FALSE)</f>
        <v>12</v>
      </c>
      <c r="N20" s="3">
        <f>IFERROR(IF(I20&gt;M20,(I20-M20)*(VLOOKUP(B20,Tabulador!$A$11:$B$17,2,FALSE)),0),0)</f>
        <v>1923.1476</v>
      </c>
      <c r="O20" s="2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7</v>
      </c>
      <c r="P20" s="2">
        <f t="shared" si="1"/>
        <v>0</v>
      </c>
      <c r="Q20" s="2">
        <f>VLOOKUP(F20,Tabulador!$A$3:$D$7,3,FALSE)</f>
        <v>550</v>
      </c>
      <c r="R20" s="3">
        <f t="shared" si="2"/>
        <v>2473.1476000000002</v>
      </c>
    </row>
    <row r="21" spans="1:18">
      <c r="A21" s="2" t="str">
        <f>'hora operarios'!A19</f>
        <v>55</v>
      </c>
      <c r="B21" s="2" t="str">
        <f>VLOOKUP(A21,'hora operarios'!$A$1:$F$30,4,FALSE)</f>
        <v>A</v>
      </c>
      <c r="C21" s="2" t="str">
        <f>VLOOKUP(A21,'hora operarios'!A19:F48,2,FALSE)</f>
        <v>GERMAN CORTEZ HERNANDEZ</v>
      </c>
      <c r="D21" s="2">
        <f>IFERROR(VLOOKUP(Operador!A21,'hora operarios'!$A$1:$F$31,5,FALSE),"")</f>
        <v>0</v>
      </c>
      <c r="E21" s="3">
        <f>VLOOKUP(A21,'hora operarios'!$A$1:$F$30,6,FALSE)</f>
        <v>62.55</v>
      </c>
      <c r="F21" s="2">
        <f>IFERROR(VLOOKUP(G21,Tabulador!$B$27:$C$30,2,FALSE),0)</f>
        <v>2</v>
      </c>
      <c r="G21" s="2" t="str">
        <f>VLOOKUP(A21,'hora operarios'!$A$1:$F$30,3,FALSE)</f>
        <v>HOJALATERO</v>
      </c>
      <c r="H21" s="2">
        <f t="shared" si="0"/>
        <v>0</v>
      </c>
      <c r="I21" s="3">
        <f>IF(E21&gt;=Tabulador!$D$3,Operador!E21+Operador!H21,Operador!E21)</f>
        <v>62.55</v>
      </c>
      <c r="J21" s="4">
        <v>0</v>
      </c>
      <c r="K21" s="4">
        <v>0</v>
      </c>
      <c r="L21" s="4">
        <v>0</v>
      </c>
      <c r="M21" s="2">
        <f>IFERROR(VLOOKUP(F21,Tabulador!$A$3:$D$7,4,FALSE),0)</f>
        <v>12</v>
      </c>
      <c r="N21" s="3">
        <f>IFERROR(IF(I21&gt;M21,(I21-M21)*(VLOOKUP(B21,Tabulador!$A$11:$B$17,2,FALSE)),0),0)</f>
        <v>3310.0140000000001</v>
      </c>
      <c r="O21" s="2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7</v>
      </c>
      <c r="P21" s="2">
        <f t="shared" si="1"/>
        <v>0</v>
      </c>
      <c r="Q21" s="2">
        <f>IFERROR(VLOOKUP(F21,Tabulador!$A$3:$D$7,3,FALSE),0)</f>
        <v>550</v>
      </c>
      <c r="R21" s="3">
        <f t="shared" si="2"/>
        <v>3860.0140000000001</v>
      </c>
    </row>
    <row r="22" spans="1:18">
      <c r="A22" s="2" t="str">
        <f>'hora operarios'!A20</f>
        <v>57</v>
      </c>
      <c r="B22" s="2" t="str">
        <f>VLOOKUP(A22,'hora operarios'!$A$1:$F$30,4,FALSE)</f>
        <v>A</v>
      </c>
      <c r="C22" s="2" t="str">
        <f>VLOOKUP(A22,'hora operarios'!A20:F49,2,FALSE)</f>
        <v>JUAN CARLOS VIGUERAS MARTINEZ</v>
      </c>
      <c r="D22" s="2">
        <f>IFERROR(VLOOKUP(Operador!A22,'hora operarios'!$A$1:$F$31,5,FALSE),"")</f>
        <v>0</v>
      </c>
      <c r="E22" s="3">
        <f>VLOOKUP(A22,'hora operarios'!$A$1:$F$30,6,FALSE)</f>
        <v>39.6</v>
      </c>
      <c r="F22" s="2">
        <f>VLOOKUP(G22,Tabulador!$B$27:$C$30,2,FALSE)</f>
        <v>2</v>
      </c>
      <c r="G22" s="2" t="str">
        <f>VLOOKUP(A22,'hora operarios'!$A$1:$F$30,3,FALSE)</f>
        <v>HOJALATERO</v>
      </c>
      <c r="H22" s="2">
        <f t="shared" si="0"/>
        <v>0</v>
      </c>
      <c r="I22" s="3">
        <f>IF(E22&gt;=Tabulador!$D$3,Operador!E22+Operador!H22,Operador!E22)</f>
        <v>39.6</v>
      </c>
      <c r="J22" s="4">
        <v>0</v>
      </c>
      <c r="K22" s="4">
        <v>0</v>
      </c>
      <c r="L22" s="4">
        <v>0</v>
      </c>
      <c r="M22" s="2">
        <f>VLOOKUP(F22,Tabulador!$A$3:$D$7,4,FALSE)</f>
        <v>12</v>
      </c>
      <c r="N22" s="3">
        <f>IFERROR(IF(I22&gt;M22,(I22-M22)*(VLOOKUP(B22,Tabulador!$A$11:$B$17,2,FALSE)),0),0)</f>
        <v>1807.2480000000003</v>
      </c>
      <c r="O22" s="2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</v>
      </c>
      <c r="P22" s="2">
        <f t="shared" si="1"/>
        <v>0</v>
      </c>
      <c r="Q22" s="2">
        <f>VLOOKUP(F22,Tabulador!$A$3:$D$7,3,FALSE)</f>
        <v>550</v>
      </c>
      <c r="R22" s="3">
        <f t="shared" si="2"/>
        <v>2357.2480000000005</v>
      </c>
    </row>
    <row r="23" spans="1:18">
      <c r="A23" s="2" t="str">
        <f>'hora operarios'!A21</f>
        <v>58</v>
      </c>
      <c r="B23" s="2" t="str">
        <f>VLOOKUP(A23,'hora operarios'!$A$1:$F$30,4,FALSE)</f>
        <v>A</v>
      </c>
      <c r="C23" s="2" t="str">
        <f>VLOOKUP(A23,'hora operarios'!A21:F50,2,FALSE)</f>
        <v>ARMANDO OLVERA LANDAVERDE</v>
      </c>
      <c r="D23" s="2">
        <f>IFERROR(VLOOKUP(Operador!A23,'hora operarios'!$A$1:$F$31,5,FALSE),"")</f>
        <v>0</v>
      </c>
      <c r="E23" s="3">
        <f>VLOOKUP(A23,'hora operarios'!$A$1:$F$30,6,FALSE)</f>
        <v>34.94</v>
      </c>
      <c r="F23" s="2">
        <f>VLOOKUP(G23,Tabulador!$B$27:$C$30,2,FALSE)</f>
        <v>2</v>
      </c>
      <c r="G23" s="2" t="str">
        <f>VLOOKUP(A23,'hora operarios'!$A$1:$F$30,3,FALSE)</f>
        <v>HOJALATERO</v>
      </c>
      <c r="H23" s="2">
        <f t="shared" si="0"/>
        <v>0</v>
      </c>
      <c r="I23" s="3">
        <f>IF(E23&gt;=Tabulador!$D$3,Operador!E23+Operador!H23,Operador!E23)</f>
        <v>34.94</v>
      </c>
      <c r="J23" s="4">
        <v>0</v>
      </c>
      <c r="K23" s="4">
        <v>0</v>
      </c>
      <c r="L23" s="4">
        <v>0</v>
      </c>
      <c r="M23" s="2">
        <f>VLOOKUP(F23,Tabulador!$A$3:$D$7,4,FALSE)</f>
        <v>12</v>
      </c>
      <c r="N23" s="3">
        <f>IFERROR(IF(I23&gt;M23,(I23-M23)*(VLOOKUP(B23,Tabulador!$A$11:$B$17,2,FALSE)),0),0)</f>
        <v>1502.1112000000001</v>
      </c>
      <c r="O23" s="2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7</v>
      </c>
      <c r="P23" s="2">
        <f t="shared" si="1"/>
        <v>0</v>
      </c>
      <c r="Q23" s="2">
        <f>VLOOKUP(F23,Tabulador!$A$3:$D$7,3,FALSE)</f>
        <v>550</v>
      </c>
      <c r="R23" s="3">
        <f t="shared" si="2"/>
        <v>2052.1112000000003</v>
      </c>
    </row>
    <row r="24" spans="1:18">
      <c r="A24" s="2" t="str">
        <f>'hora operarios'!A22</f>
        <v>59</v>
      </c>
      <c r="B24" s="2" t="str">
        <f>VLOOKUP(A24,'hora operarios'!$A$1:$F$30,4,FALSE)</f>
        <v>A</v>
      </c>
      <c r="C24" s="2" t="str">
        <f>VLOOKUP(A24,'hora operarios'!A22:F51,2,FALSE)</f>
        <v>GERARDO MIRELES GONZALEZ</v>
      </c>
      <c r="D24" s="2">
        <f>IFERROR(VLOOKUP(Operador!A24,'hora operarios'!$A$1:$F$31,5,FALSE),"")</f>
        <v>0</v>
      </c>
      <c r="E24" s="3">
        <f>VLOOKUP(A24,'hora operarios'!$A$1:$F$30,6,FALSE)</f>
        <v>24.6</v>
      </c>
      <c r="F24" s="2">
        <f>VLOOKUP(G24,Tabulador!$B$27:$C$30,2,FALSE)</f>
        <v>2</v>
      </c>
      <c r="G24" s="2" t="str">
        <f>VLOOKUP(A24,'hora operarios'!$A$1:$F$30,3,FALSE)</f>
        <v>HOJALATERO</v>
      </c>
      <c r="H24" s="2">
        <f t="shared" si="0"/>
        <v>0</v>
      </c>
      <c r="I24" s="3">
        <f>IF(E24&gt;=Tabulador!$D$3,Operador!E24+Operador!H24,Operador!E24)</f>
        <v>24.6</v>
      </c>
      <c r="J24" s="4">
        <v>0</v>
      </c>
      <c r="K24" s="4">
        <v>0</v>
      </c>
      <c r="L24" s="4">
        <v>0</v>
      </c>
      <c r="M24" s="2">
        <f>VLOOKUP(F24,Tabulador!$A$3:$D$7,4,FALSE)</f>
        <v>12</v>
      </c>
      <c r="N24" s="3">
        <f>IFERROR(IF(I24&gt;M24,(I24-M24)*(VLOOKUP(B24,Tabulador!$A$11:$B$17,2,FALSE)),0),0)</f>
        <v>825.04800000000012</v>
      </c>
      <c r="O24" s="2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7</v>
      </c>
      <c r="P24" s="2">
        <f t="shared" si="1"/>
        <v>0</v>
      </c>
      <c r="Q24" s="2">
        <f>VLOOKUP(F24,Tabulador!$A$3:$D$7,3,FALSE)</f>
        <v>550</v>
      </c>
      <c r="R24" s="3">
        <f t="shared" si="2"/>
        <v>1375.0480000000002</v>
      </c>
    </row>
    <row r="25" spans="1:18">
      <c r="A25" s="2" t="str">
        <f>'hora operarios'!A23</f>
        <v>6</v>
      </c>
      <c r="B25" s="2" t="str">
        <f>VLOOKUP(A25,'hora operarios'!$A$1:$F$30,4,FALSE)</f>
        <v>AYUDANTE</v>
      </c>
      <c r="C25" s="2" t="str">
        <f>VLOOKUP(A25,'hora operarios'!A23:F52,2,FALSE)</f>
        <v>JOSE DAVID RESENDIZ CRESPO</v>
      </c>
      <c r="D25" s="2">
        <f>IFERROR(VLOOKUP(Operador!A25,'hora operarios'!$A$1:$F$31,5,FALSE),"")</f>
        <v>0</v>
      </c>
      <c r="E25" s="3">
        <f>VLOOKUP(A25,'hora operarios'!$A$1:$F$30,6,FALSE)</f>
        <v>13</v>
      </c>
      <c r="F25" s="2">
        <f>VLOOKUP(G25,Tabulador!$B$27:$C$30,2,FALSE)</f>
        <v>4</v>
      </c>
      <c r="G25" s="2" t="str">
        <f>VLOOKUP(A25,'hora operarios'!$A$1:$F$30,3,FALSE)</f>
        <v>AYUDANTE</v>
      </c>
      <c r="H25" s="2">
        <f t="shared" si="0"/>
        <v>0</v>
      </c>
      <c r="I25" s="3">
        <f>IF(E25&gt;=Tabulador!$D$3,Operador!E25+Operador!H25,Operador!E25)</f>
        <v>13</v>
      </c>
      <c r="J25" s="4">
        <v>0</v>
      </c>
      <c r="K25" s="4">
        <v>0</v>
      </c>
      <c r="L25" s="4">
        <v>0</v>
      </c>
      <c r="M25" s="2">
        <f>VLOOKUP(F25,Tabulador!$A$3:$D$7,4,FALSE)</f>
        <v>0</v>
      </c>
      <c r="N25" s="3">
        <f>IFERROR(IF(I25&gt;M25,(I25-M25)*(VLOOKUP(B25,Tabulador!$A$11:$B$17,2,FALSE)),0),0)</f>
        <v>130</v>
      </c>
      <c r="O25" s="2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0</v>
      </c>
      <c r="P25" s="2">
        <f t="shared" si="1"/>
        <v>0</v>
      </c>
      <c r="Q25" s="2">
        <f>VLOOKUP(F25,Tabulador!$A$3:$D$7,3,FALSE)</f>
        <v>543</v>
      </c>
      <c r="R25" s="3">
        <f t="shared" si="2"/>
        <v>673</v>
      </c>
    </row>
    <row r="26" spans="1:18">
      <c r="A26" s="2" t="str">
        <f>'hora operarios'!A24</f>
        <v>60</v>
      </c>
      <c r="B26" s="2" t="str">
        <f>VLOOKUP(A26,'hora operarios'!$A$1:$F$30,4,FALSE)</f>
        <v>A</v>
      </c>
      <c r="C26" s="2" t="str">
        <f>VLOOKUP(A26,'hora operarios'!A24:F53,2,FALSE)</f>
        <v>JOSE RICARDO MANDUJANO PINA</v>
      </c>
      <c r="D26" s="2">
        <f>IFERROR(VLOOKUP(Operador!A26,'hora operarios'!$A$1:$F$31,5,FALSE),"")</f>
        <v>0</v>
      </c>
      <c r="E26" s="3">
        <f>VLOOKUP(A26,'hora operarios'!$A$1:$F$30,6,FALSE)</f>
        <v>23</v>
      </c>
      <c r="F26" s="2">
        <f>VLOOKUP(G26,Tabulador!$B$27:$C$30,2,FALSE)</f>
        <v>2</v>
      </c>
      <c r="G26" s="2" t="str">
        <f>VLOOKUP(A26,'hora operarios'!$A$1:$F$30,3,FALSE)</f>
        <v>HOJALATERO</v>
      </c>
      <c r="H26" s="2">
        <f t="shared" si="0"/>
        <v>0</v>
      </c>
      <c r="I26" s="3">
        <f>IF(E26&gt;=Tabulador!$D$3,Operador!E26+Operador!H26,Operador!E26)</f>
        <v>23</v>
      </c>
      <c r="J26" s="4">
        <v>0</v>
      </c>
      <c r="K26" s="4">
        <v>0</v>
      </c>
      <c r="L26" s="4">
        <v>0</v>
      </c>
      <c r="M26" s="2">
        <f>VLOOKUP(F26,Tabulador!$A$3:$D$7,4,FALSE)</f>
        <v>12</v>
      </c>
      <c r="N26" s="3">
        <f>IFERROR(IF(I26&gt;M26,(I26-M26)*(VLOOKUP(B26,Tabulador!$A$11:$B$17,2,FALSE)),0),0)</f>
        <v>720.28000000000009</v>
      </c>
      <c r="O26" s="2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</v>
      </c>
      <c r="P26" s="2">
        <f t="shared" si="1"/>
        <v>0</v>
      </c>
      <c r="Q26" s="2">
        <f>VLOOKUP(F26,Tabulador!$A$3:$D$7,3,FALSE)</f>
        <v>550</v>
      </c>
      <c r="R26" s="3">
        <f t="shared" si="2"/>
        <v>1270.2800000000002</v>
      </c>
    </row>
    <row r="27" spans="1:18">
      <c r="A27" s="2" t="str">
        <f>'hora operarios'!A25</f>
        <v>61</v>
      </c>
      <c r="B27" s="2" t="str">
        <f>VLOOKUP(A27,'hora operarios'!$A$1:$F$30,4,FALSE)</f>
        <v>A</v>
      </c>
      <c r="C27" s="2" t="str">
        <f>VLOOKUP(A27,'hora operarios'!A25:F54,2,FALSE)</f>
        <v>ALEJANDRO MARTINEZ LORENZO</v>
      </c>
      <c r="D27" s="2">
        <f>IFERROR(VLOOKUP(Operador!A27,'hora operarios'!$A$1:$F$31,5,FALSE),"")</f>
        <v>0</v>
      </c>
      <c r="E27" s="3">
        <f>VLOOKUP(A27,'hora operarios'!$A$1:$F$30,6,FALSE)</f>
        <v>31</v>
      </c>
      <c r="F27" s="2">
        <f>VLOOKUP(G27,Tabulador!$B$27:$C$30,2,FALSE)</f>
        <v>2</v>
      </c>
      <c r="G27" s="2" t="str">
        <f>VLOOKUP(A27,'hora operarios'!$A$1:$F$30,3,FALSE)</f>
        <v>HOJALATERO</v>
      </c>
      <c r="H27" s="2">
        <f t="shared" si="0"/>
        <v>0</v>
      </c>
      <c r="I27" s="3">
        <f>IF(E27&gt;=Tabulador!$D$3,Operador!E27+Operador!H27,Operador!E27)</f>
        <v>31</v>
      </c>
      <c r="J27" s="4">
        <v>0</v>
      </c>
      <c r="K27" s="4">
        <v>0</v>
      </c>
      <c r="L27" s="4">
        <v>0</v>
      </c>
      <c r="M27" s="2">
        <f>VLOOKUP(F27,Tabulador!$A$3:$D$7,4,FALSE)</f>
        <v>12</v>
      </c>
      <c r="N27" s="3">
        <f>IFERROR(IF(I27&gt;M27,(I27-M27)*(VLOOKUP(B27,Tabulador!$A$11:$B$17,2,FALSE)),0),0)</f>
        <v>1244.1200000000001</v>
      </c>
      <c r="O27" s="2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7</v>
      </c>
      <c r="P27" s="2">
        <f t="shared" si="1"/>
        <v>0</v>
      </c>
      <c r="Q27" s="2">
        <f>VLOOKUP(F27,Tabulador!$A$3:$D$7,3,FALSE)</f>
        <v>550</v>
      </c>
      <c r="R27" s="3">
        <f t="shared" si="2"/>
        <v>1794.1200000000001</v>
      </c>
    </row>
    <row r="28" spans="1:18">
      <c r="A28" s="2" t="str">
        <f>'hora operarios'!A26</f>
        <v>64</v>
      </c>
      <c r="B28" s="2" t="str">
        <f>VLOOKUP(A28,'hora operarios'!$A$1:$F$30,4,FALSE)</f>
        <v>A</v>
      </c>
      <c r="C28" s="2" t="str">
        <f>VLOOKUP(A28,'hora operarios'!A26:F55,2,FALSE)</f>
        <v>JOSE RODRIGUEZ ZEPEDA</v>
      </c>
      <c r="D28" s="2">
        <f>IFERROR(VLOOKUP(Operador!A28,'hora operarios'!$A$1:$F$31,5,FALSE),"")</f>
        <v>0</v>
      </c>
      <c r="E28" s="3">
        <f>VLOOKUP(A28,'hora operarios'!$A$1:$F$30,6,FALSE)</f>
        <v>59.6</v>
      </c>
      <c r="F28" s="2">
        <f>VLOOKUP(G28,Tabulador!$B$27:$C$30,2,FALSE)</f>
        <v>2</v>
      </c>
      <c r="G28" s="2" t="str">
        <f>VLOOKUP(A28,'hora operarios'!$A$1:$F$30,3,FALSE)</f>
        <v>HOJALATERO</v>
      </c>
      <c r="H28" s="2">
        <f t="shared" si="0"/>
        <v>0</v>
      </c>
      <c r="I28" s="3">
        <f>IF(E28&gt;=Tabulador!$D$3,Operador!E28+Operador!H28,Operador!E28)</f>
        <v>59.6</v>
      </c>
      <c r="J28" s="4">
        <v>0</v>
      </c>
      <c r="K28" s="4">
        <v>0</v>
      </c>
      <c r="L28" s="4">
        <v>0</v>
      </c>
      <c r="M28" s="2">
        <f>VLOOKUP(F28,Tabulador!$A$3:$D$7,4,FALSE)</f>
        <v>12</v>
      </c>
      <c r="N28" s="3">
        <f>IFERROR(IF(I28&gt;M28,(I28-M28)*(VLOOKUP(B28,Tabulador!$A$11:$B$17,2,FALSE)),0),0)</f>
        <v>3116.8480000000004</v>
      </c>
      <c r="O28" s="2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7</v>
      </c>
      <c r="P28" s="2">
        <f t="shared" si="1"/>
        <v>0</v>
      </c>
      <c r="Q28" s="2">
        <f>VLOOKUP(F28,Tabulador!$A$3:$D$7,3,FALSE)</f>
        <v>550</v>
      </c>
      <c r="R28" s="3">
        <f t="shared" si="2"/>
        <v>3666.8480000000004</v>
      </c>
    </row>
    <row r="29" spans="1:18">
      <c r="A29" s="2" t="str">
        <f>'hora operarios'!A27</f>
        <v>65</v>
      </c>
      <c r="B29" s="2" t="str">
        <f>VLOOKUP(A29,'hora operarios'!$A$1:$F$30,4,FALSE)</f>
        <v>A</v>
      </c>
      <c r="C29" s="2" t="str">
        <f>VLOOKUP(A29,'hora operarios'!A27:F56,2,FALSE)</f>
        <v>RUBEN GONZALEZ PANIAGUA</v>
      </c>
      <c r="D29" s="2">
        <f>IFERROR(VLOOKUP(Operador!A29,'hora operarios'!$A$1:$F$31,5,FALSE),"")</f>
        <v>0</v>
      </c>
      <c r="E29" s="3">
        <f>VLOOKUP(A29,'hora operarios'!$A$1:$F$30,6,FALSE)</f>
        <v>28.22</v>
      </c>
      <c r="F29" s="2">
        <f>VLOOKUP(G29,Tabulador!$B$27:$C$30,2,FALSE)</f>
        <v>2</v>
      </c>
      <c r="G29" s="2" t="str">
        <f>VLOOKUP(A29,'hora operarios'!$A$1:$F$30,3,FALSE)</f>
        <v>HOJALATERO</v>
      </c>
      <c r="H29" s="2">
        <f t="shared" si="0"/>
        <v>0</v>
      </c>
      <c r="I29" s="3">
        <f>IF(E29&gt;=Tabulador!$D$3,Operador!E29+Operador!H29,Operador!E29)</f>
        <v>28.22</v>
      </c>
      <c r="J29" s="4">
        <v>0</v>
      </c>
      <c r="K29" s="4">
        <v>0</v>
      </c>
      <c r="L29" s="4">
        <v>0</v>
      </c>
      <c r="M29" s="2">
        <f>VLOOKUP(F29,Tabulador!$A$3:$D$7,4,FALSE)</f>
        <v>12</v>
      </c>
      <c r="N29" s="3">
        <f>IFERROR(IF(I29&gt;M29,(I29-M29)*(VLOOKUP(B29,Tabulador!$A$11:$B$17,2,FALSE)),0),0)</f>
        <v>1062.0855999999999</v>
      </c>
      <c r="O29" s="2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7</v>
      </c>
      <c r="P29" s="2">
        <f t="shared" si="1"/>
        <v>0</v>
      </c>
      <c r="Q29" s="2">
        <f>VLOOKUP(F29,Tabulador!$A$3:$D$7,3,FALSE)</f>
        <v>550</v>
      </c>
      <c r="R29" s="3">
        <f t="shared" si="2"/>
        <v>1612.0855999999999</v>
      </c>
    </row>
    <row r="30" spans="1:18">
      <c r="A30" s="2" t="str">
        <f>'hora operarios'!A28</f>
        <v>8</v>
      </c>
      <c r="B30" s="2" t="str">
        <f>VLOOKUP(A30,'hora operarios'!$A$1:$F$30,4,FALSE)</f>
        <v>AYUDANTE</v>
      </c>
      <c r="C30" s="2" t="str">
        <f>VLOOKUP(A30,'hora operarios'!A28:F57,2,FALSE)</f>
        <v>ERICK DE JESUS AMADOR ROQUE</v>
      </c>
      <c r="D30" s="2">
        <f>IFERROR(VLOOKUP(Operador!A30,'hora operarios'!$A$1:$F$31,5,FALSE),"")</f>
        <v>0</v>
      </c>
      <c r="E30" s="3">
        <f>VLOOKUP(A30,'hora operarios'!$A$1:$F$30,6,FALSE)</f>
        <v>43</v>
      </c>
      <c r="F30" s="2">
        <f>VLOOKUP(G30,Tabulador!$B$27:$C$30,2,FALSE)</f>
        <v>4</v>
      </c>
      <c r="G30" s="2" t="str">
        <f>VLOOKUP(A30,'hora operarios'!$A$1:$F$30,3,FALSE)</f>
        <v>AYUDANTE</v>
      </c>
      <c r="H30" s="2">
        <f t="shared" si="0"/>
        <v>0</v>
      </c>
      <c r="I30" s="3">
        <f>IF(E30&gt;=Tabulador!$D$3,Operador!E30+Operador!H30,Operador!E30)</f>
        <v>43</v>
      </c>
      <c r="J30" s="4">
        <v>0</v>
      </c>
      <c r="K30" s="4">
        <v>0</v>
      </c>
      <c r="L30" s="4">
        <v>0</v>
      </c>
      <c r="M30" s="2">
        <f>VLOOKUP(F30,Tabulador!$A$3:$D$7,4,FALSE)</f>
        <v>0</v>
      </c>
      <c r="N30" s="3">
        <f>IFERROR(IF(I30&gt;M30,(I30-M30)*(VLOOKUP(B30,Tabulador!$A$11:$B$17,2,FALSE)),0),0)</f>
        <v>430</v>
      </c>
      <c r="O30" s="2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0</v>
      </c>
      <c r="P30" s="2">
        <f t="shared" si="1"/>
        <v>0</v>
      </c>
      <c r="Q30" s="2">
        <f>VLOOKUP(F30,Tabulador!$A$3:$D$7,3,FALSE)</f>
        <v>543</v>
      </c>
      <c r="R30" s="3">
        <f t="shared" si="2"/>
        <v>973</v>
      </c>
    </row>
    <row r="31" spans="1:18">
      <c r="A31" s="2" t="str">
        <f>'hora operarios'!A29</f>
        <v>9</v>
      </c>
      <c r="B31" s="2" t="str">
        <f>VLOOKUP(A31,'hora operarios'!$A$1:$F$30,4,FALSE)</f>
        <v>AYUDANTE</v>
      </c>
      <c r="C31" s="2" t="str">
        <f>VLOOKUP(A31,'hora operarios'!A29:F58,2,FALSE)</f>
        <v>ALEJANDRO URIEL ARVIZU</v>
      </c>
      <c r="D31" s="2">
        <f>IFERROR(VLOOKUP(Operador!A31,'hora operarios'!$A$1:$F$31,5,FALSE),"")</f>
        <v>0</v>
      </c>
      <c r="E31" s="3">
        <f>VLOOKUP(A31,'hora operarios'!$A$1:$F$30,6,FALSE)</f>
        <v>48</v>
      </c>
      <c r="F31" s="2">
        <f>VLOOKUP(G31,Tabulador!$B$27:$C$30,2,FALSE)</f>
        <v>4</v>
      </c>
      <c r="G31" s="2" t="str">
        <f>VLOOKUP(A31,'hora operarios'!$A$1:$F$30,3,FALSE)</f>
        <v>AYUDANTE</v>
      </c>
      <c r="H31" s="2">
        <f t="shared" si="0"/>
        <v>0</v>
      </c>
      <c r="I31" s="3">
        <f>IF(E31&gt;=Tabulador!$D$3,Operador!E31+Operador!H31,Operador!E31)</f>
        <v>48</v>
      </c>
      <c r="J31" s="4">
        <v>0</v>
      </c>
      <c r="K31" s="4">
        <v>0</v>
      </c>
      <c r="L31" s="4">
        <v>0</v>
      </c>
      <c r="M31" s="2">
        <f>VLOOKUP(F31,Tabulador!$A$3:$D$7,4,FALSE)</f>
        <v>0</v>
      </c>
      <c r="N31" s="3">
        <f>IFERROR(IF(I31&gt;M31,(I31-M31)*(VLOOKUP(B31,Tabulador!$A$11:$B$17,2,FALSE)),0),0)</f>
        <v>480</v>
      </c>
      <c r="O31" s="2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2">
        <f t="shared" si="1"/>
        <v>0</v>
      </c>
      <c r="Q31" s="2">
        <f>VLOOKUP(F31,Tabulador!$A$3:$D$7,3,FALSE)</f>
        <v>543</v>
      </c>
      <c r="R31" s="3">
        <f t="shared" si="2"/>
        <v>1023</v>
      </c>
    </row>
    <row r="32" spans="1:18">
      <c r="A32" s="2">
        <f>'hora operarios'!A30</f>
        <v>0</v>
      </c>
      <c r="B32" s="2" t="e">
        <f>VLOOKUP(A32,'hora operarios'!$A$1:$F$30,4,FALSE)</f>
        <v>#N/A</v>
      </c>
      <c r="C32" s="2" t="e">
        <f>VLOOKUP(A32,'hora operarios'!A30:F59,2,FALSE)</f>
        <v>#N/A</v>
      </c>
      <c r="D32" s="2" t="str">
        <f>IFERROR(VLOOKUP(Operador!A32,'hora operarios'!$A$1:$F$31,5,FALSE),"")</f>
        <v/>
      </c>
      <c r="E32" s="3" t="e">
        <f>VLOOKUP(A32,'hora operarios'!$A$1:$F$30,6,FALSE)</f>
        <v>#N/A</v>
      </c>
      <c r="F32" s="2" t="e">
        <f>VLOOKUP(G32,Tabulador!$B$27:$C$30,2,FALSE)</f>
        <v>#N/A</v>
      </c>
      <c r="G32" s="2" t="e">
        <f>VLOOKUP(A32,'hora operarios'!$A$1:$F$30,3,FALSE)</f>
        <v>#N/A</v>
      </c>
      <c r="H32" s="2">
        <f t="shared" si="0"/>
        <v>0</v>
      </c>
      <c r="I32" s="3" t="e">
        <f>IF(E32&gt;=Tabulador!$D$3,Operador!E32+Operador!H32,Operador!E32)</f>
        <v>#N/A</v>
      </c>
      <c r="J32" s="4">
        <v>0</v>
      </c>
      <c r="K32" s="4">
        <v>0</v>
      </c>
      <c r="L32" s="4">
        <v>0</v>
      </c>
      <c r="M32" s="2" t="e">
        <f>VLOOKUP(F32,Tabulador!$A$3:$D$7,4,FALSE)</f>
        <v>#N/A</v>
      </c>
      <c r="N32" s="3">
        <f>IFERROR(IF(I32&gt;M32,(I32-M32)*(VLOOKUP(B32,Tabulador!$A$11:$B$17,2,FALSE)),0),0)</f>
        <v>0</v>
      </c>
      <c r="O32" s="2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2">
        <f t="shared" si="1"/>
        <v>0</v>
      </c>
      <c r="Q32" s="2" t="e">
        <f>VLOOKUP(F32,Tabulador!$A$3:$D$7,3,FALSE)</f>
        <v>#N/A</v>
      </c>
      <c r="R32" s="3" t="e">
        <f t="shared" si="2"/>
        <v>#N/A</v>
      </c>
    </row>
    <row r="33" spans="14:14">
      <c r="N33" s="3"/>
    </row>
    <row r="34" spans="14:14">
      <c r="N34" s="3"/>
    </row>
    <row r="35" spans="14:14">
      <c r="N35" s="3"/>
    </row>
    <row r="36" spans="14:14">
      <c r="N36" s="3"/>
    </row>
    <row r="37" spans="14:14">
      <c r="N37" s="3"/>
    </row>
    <row r="38" spans="14:14">
      <c r="N38" s="3"/>
    </row>
    <row r="39" spans="14:14">
      <c r="N39" s="3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1:G30"/>
  <sheetViews>
    <sheetView workbookViewId="0">
      <selection sqref="A1:D1"/>
    </sheetView>
  </sheetViews>
  <sheetFormatPr baseColWidth="10" defaultRowHeight="12.75"/>
  <sheetData>
    <row r="1" spans="1:4">
      <c r="A1" s="8" t="s">
        <v>26</v>
      </c>
      <c r="B1" s="8"/>
      <c r="C1" s="8"/>
      <c r="D1" s="8"/>
    </row>
    <row r="2" spans="1:4">
      <c r="A2" t="s">
        <v>55</v>
      </c>
      <c r="B2" s="1" t="s">
        <v>45</v>
      </c>
      <c r="C2" s="1" t="s">
        <v>46</v>
      </c>
      <c r="D2" s="1" t="s">
        <v>47</v>
      </c>
    </row>
    <row r="3" spans="1:4">
      <c r="A3">
        <v>1</v>
      </c>
      <c r="B3" t="s">
        <v>40</v>
      </c>
      <c r="C3" s="4">
        <v>608.16</v>
      </c>
      <c r="D3" s="4">
        <v>10</v>
      </c>
    </row>
    <row r="4" spans="1:4">
      <c r="A4">
        <v>2</v>
      </c>
      <c r="B4" t="s">
        <v>41</v>
      </c>
      <c r="C4" s="4">
        <v>550</v>
      </c>
      <c r="D4" s="4">
        <v>12</v>
      </c>
    </row>
    <row r="5" spans="1:4">
      <c r="A5">
        <v>3</v>
      </c>
      <c r="B5" t="s">
        <v>42</v>
      </c>
      <c r="C5" s="4">
        <v>471.77</v>
      </c>
      <c r="D5" s="4">
        <v>12</v>
      </c>
    </row>
    <row r="6" spans="1:4">
      <c r="A6">
        <v>4</v>
      </c>
      <c r="B6" t="s">
        <v>43</v>
      </c>
      <c r="C6" s="4">
        <v>543</v>
      </c>
      <c r="D6" s="4">
        <v>0</v>
      </c>
    </row>
    <row r="7" spans="1:4">
      <c r="A7">
        <v>5</v>
      </c>
      <c r="B7" t="s">
        <v>44</v>
      </c>
      <c r="C7" s="4">
        <v>495.98</v>
      </c>
      <c r="D7" s="4">
        <v>0</v>
      </c>
    </row>
    <row r="9" spans="1:4">
      <c r="A9" s="8" t="s">
        <v>48</v>
      </c>
      <c r="B9" s="8"/>
      <c r="C9" s="8"/>
    </row>
    <row r="10" spans="1:4">
      <c r="A10" s="1" t="s">
        <v>49</v>
      </c>
      <c r="B10" s="1" t="s">
        <v>46</v>
      </c>
    </row>
    <row r="11" spans="1:4">
      <c r="A11" t="s">
        <v>20</v>
      </c>
      <c r="B11" s="4">
        <v>73.97</v>
      </c>
    </row>
    <row r="12" spans="1:4">
      <c r="A12" t="s">
        <v>4</v>
      </c>
      <c r="B12" s="4">
        <v>65.48</v>
      </c>
    </row>
    <row r="13" spans="1:4">
      <c r="A13" t="s">
        <v>5</v>
      </c>
      <c r="B13" s="4">
        <v>53.4</v>
      </c>
    </row>
    <row r="14" spans="1:4">
      <c r="A14" t="s">
        <v>6</v>
      </c>
      <c r="B14" s="4">
        <v>44.75</v>
      </c>
    </row>
    <row r="15" spans="1:4">
      <c r="A15" t="s">
        <v>21</v>
      </c>
      <c r="B15" s="4">
        <v>39</v>
      </c>
    </row>
    <row r="16" spans="1:4">
      <c r="A16" t="s">
        <v>22</v>
      </c>
      <c r="B16" s="4">
        <v>27.64</v>
      </c>
    </row>
    <row r="17" spans="1:7">
      <c r="A17" t="s">
        <v>63</v>
      </c>
      <c r="B17" s="4">
        <v>10</v>
      </c>
    </row>
    <row r="18" spans="1:7">
      <c r="A18" s="8" t="s">
        <v>50</v>
      </c>
      <c r="B18" s="8"/>
      <c r="C18" s="8"/>
      <c r="D18" s="8"/>
      <c r="E18" s="8"/>
      <c r="F18" s="8"/>
      <c r="G18" s="8"/>
    </row>
    <row r="19" spans="1:7">
      <c r="A19" s="1" t="s">
        <v>49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>
      <c r="A20" t="s">
        <v>20</v>
      </c>
      <c r="B20" s="4">
        <v>2.972</v>
      </c>
      <c r="C20" s="4">
        <v>2.972</v>
      </c>
      <c r="D20" s="4">
        <v>5</v>
      </c>
      <c r="E20" s="4">
        <v>5</v>
      </c>
      <c r="F20" s="4">
        <v>7</v>
      </c>
      <c r="G20" s="4">
        <v>7</v>
      </c>
    </row>
    <row r="21" spans="1:7">
      <c r="A21" t="s">
        <v>4</v>
      </c>
      <c r="B21" s="4">
        <v>3.714</v>
      </c>
      <c r="C21" s="4">
        <v>3.714</v>
      </c>
      <c r="D21" s="4">
        <v>7</v>
      </c>
      <c r="E21" s="4">
        <v>7</v>
      </c>
      <c r="F21" s="4">
        <v>13.099</v>
      </c>
      <c r="G21" s="4">
        <v>13.099</v>
      </c>
    </row>
    <row r="22" spans="1:7">
      <c r="A22" t="s">
        <v>5</v>
      </c>
      <c r="B22" s="4">
        <v>2.972</v>
      </c>
      <c r="C22" s="4">
        <v>2.972</v>
      </c>
      <c r="D22" s="4">
        <v>5</v>
      </c>
      <c r="E22" s="4">
        <v>5</v>
      </c>
      <c r="F22" s="4">
        <v>7</v>
      </c>
      <c r="G22" s="4">
        <v>7</v>
      </c>
    </row>
    <row r="23" spans="1:7">
      <c r="A23" t="s">
        <v>6</v>
      </c>
      <c r="B23" s="4">
        <v>2</v>
      </c>
      <c r="C23" s="4">
        <v>2</v>
      </c>
      <c r="D23" s="4">
        <v>3</v>
      </c>
      <c r="E23" s="4">
        <v>3</v>
      </c>
      <c r="F23" s="4">
        <v>5</v>
      </c>
      <c r="G23" s="4">
        <v>5</v>
      </c>
    </row>
    <row r="24" spans="1:7">
      <c r="A24" t="s">
        <v>21</v>
      </c>
      <c r="B24" s="4">
        <v>1</v>
      </c>
      <c r="C24" s="4">
        <v>1</v>
      </c>
      <c r="D24" s="4">
        <v>2.87</v>
      </c>
      <c r="E24" s="4">
        <v>2.87</v>
      </c>
      <c r="F24" s="4">
        <v>3.714</v>
      </c>
      <c r="G24" s="4">
        <v>3.714</v>
      </c>
    </row>
    <row r="26" spans="1:7">
      <c r="A26" s="8" t="s">
        <v>54</v>
      </c>
      <c r="B26" s="8"/>
    </row>
    <row r="27" spans="1:7">
      <c r="A27">
        <v>1</v>
      </c>
      <c r="B27" t="s">
        <v>61</v>
      </c>
      <c r="C27">
        <v>1</v>
      </c>
    </row>
    <row r="28" spans="1:7">
      <c r="A28">
        <v>2</v>
      </c>
      <c r="B28" t="s">
        <v>75</v>
      </c>
      <c r="C28">
        <v>2</v>
      </c>
    </row>
    <row r="29" spans="1:7">
      <c r="A29">
        <v>3</v>
      </c>
      <c r="B29" t="s">
        <v>22</v>
      </c>
      <c r="C29">
        <v>3</v>
      </c>
    </row>
    <row r="30" spans="1:7">
      <c r="A30">
        <v>4</v>
      </c>
      <c r="B30" t="s">
        <v>63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F32"/>
  <sheetViews>
    <sheetView zoomScale="85" workbookViewId="0">
      <selection activeCell="I8" sqref="I8"/>
    </sheetView>
  </sheetViews>
  <sheetFormatPr baseColWidth="10" defaultRowHeight="12.75"/>
  <cols>
    <col min="2" max="2" width="39.28515625" customWidth="1"/>
    <col min="7" max="7" width="12.28515625" bestFit="1" customWidth="1"/>
  </cols>
  <sheetData>
    <row r="1" spans="1:6" ht="12.75" customHeight="1">
      <c r="A1" s="6" t="s">
        <v>81</v>
      </c>
      <c r="B1" s="6" t="s">
        <v>28</v>
      </c>
      <c r="C1" s="6" t="s">
        <v>61</v>
      </c>
      <c r="D1" s="6" t="s">
        <v>6</v>
      </c>
      <c r="E1" s="6" t="s">
        <v>69</v>
      </c>
      <c r="F1" s="7">
        <v>14.7</v>
      </c>
    </row>
    <row r="2" spans="1:6" ht="12.75" customHeight="1">
      <c r="A2" s="6" t="s">
        <v>62</v>
      </c>
      <c r="B2" s="6" t="s">
        <v>15</v>
      </c>
      <c r="C2" s="6" t="s">
        <v>63</v>
      </c>
      <c r="D2" s="6" t="s">
        <v>63</v>
      </c>
      <c r="E2" s="6"/>
      <c r="F2" s="7">
        <v>57</v>
      </c>
    </row>
    <row r="3" spans="1:6" ht="12.75" customHeight="1">
      <c r="A3" s="6" t="s">
        <v>64</v>
      </c>
      <c r="B3" s="6" t="s">
        <v>29</v>
      </c>
      <c r="C3" s="6" t="s">
        <v>61</v>
      </c>
      <c r="D3" s="6" t="s">
        <v>6</v>
      </c>
      <c r="E3" s="6"/>
      <c r="F3" s="7">
        <v>57</v>
      </c>
    </row>
    <row r="4" spans="1:6" ht="12.75" customHeight="1">
      <c r="A4" s="6" t="s">
        <v>65</v>
      </c>
      <c r="B4" s="6" t="s">
        <v>27</v>
      </c>
      <c r="C4" s="6" t="s">
        <v>63</v>
      </c>
      <c r="D4" s="6" t="s">
        <v>63</v>
      </c>
      <c r="E4" s="6"/>
      <c r="F4" s="7">
        <v>24</v>
      </c>
    </row>
    <row r="5" spans="1:6" ht="12.75" customHeight="1">
      <c r="A5" s="6" t="s">
        <v>82</v>
      </c>
      <c r="B5" s="6" t="s">
        <v>10</v>
      </c>
      <c r="C5" s="6" t="s">
        <v>61</v>
      </c>
      <c r="D5" s="6" t="s">
        <v>6</v>
      </c>
      <c r="E5" s="6" t="s">
        <v>70</v>
      </c>
      <c r="F5" s="7">
        <v>17</v>
      </c>
    </row>
    <row r="6" spans="1:6" ht="12.75" customHeight="1">
      <c r="A6" s="6" t="s">
        <v>83</v>
      </c>
      <c r="B6" s="6" t="s">
        <v>16</v>
      </c>
      <c r="C6" s="6" t="s">
        <v>61</v>
      </c>
      <c r="D6" s="6" t="s">
        <v>5</v>
      </c>
      <c r="E6" s="6" t="s">
        <v>65</v>
      </c>
      <c r="F6" s="7">
        <v>10</v>
      </c>
    </row>
    <row r="7" spans="1:6" ht="12.75" customHeight="1">
      <c r="A7" s="6" t="s">
        <v>66</v>
      </c>
      <c r="B7" s="6" t="s">
        <v>30</v>
      </c>
      <c r="C7" s="6" t="s">
        <v>63</v>
      </c>
      <c r="D7" s="6" t="s">
        <v>63</v>
      </c>
      <c r="E7" s="6"/>
      <c r="F7" s="7">
        <v>28</v>
      </c>
    </row>
    <row r="8" spans="1:6" ht="12.75" customHeight="1">
      <c r="A8" s="6" t="s">
        <v>84</v>
      </c>
      <c r="B8" s="6" t="s">
        <v>11</v>
      </c>
      <c r="C8" s="6" t="s">
        <v>61</v>
      </c>
      <c r="D8" s="6" t="s">
        <v>6</v>
      </c>
      <c r="E8" s="6" t="s">
        <v>67</v>
      </c>
      <c r="F8" s="7">
        <v>32</v>
      </c>
    </row>
    <row r="9" spans="1:6" ht="12.75" customHeight="1">
      <c r="A9" s="6" t="s">
        <v>67</v>
      </c>
      <c r="B9" s="6" t="s">
        <v>31</v>
      </c>
      <c r="C9" s="6" t="s">
        <v>63</v>
      </c>
      <c r="D9" s="6" t="s">
        <v>63</v>
      </c>
      <c r="E9" s="6"/>
      <c r="F9" s="7">
        <v>80</v>
      </c>
    </row>
    <row r="10" spans="1:6" ht="12.75" customHeight="1">
      <c r="A10" s="6" t="s">
        <v>85</v>
      </c>
      <c r="B10" s="6" t="s">
        <v>17</v>
      </c>
      <c r="C10" s="6" t="s">
        <v>61</v>
      </c>
      <c r="D10" s="6" t="s">
        <v>4</v>
      </c>
      <c r="E10" s="6" t="s">
        <v>62</v>
      </c>
      <c r="F10" s="7">
        <v>22</v>
      </c>
    </row>
    <row r="11" spans="1:6" ht="12.75" customHeight="1">
      <c r="A11" s="6" t="s">
        <v>86</v>
      </c>
      <c r="B11" s="6" t="s">
        <v>32</v>
      </c>
      <c r="C11" s="6" t="s">
        <v>61</v>
      </c>
      <c r="D11" s="6" t="s">
        <v>4</v>
      </c>
      <c r="E11" s="6" t="s">
        <v>66</v>
      </c>
      <c r="F11" s="7">
        <v>24</v>
      </c>
    </row>
    <row r="12" spans="1:6" ht="12.75" customHeight="1">
      <c r="A12" s="6" t="s">
        <v>72</v>
      </c>
      <c r="B12" s="6" t="s">
        <v>8</v>
      </c>
      <c r="C12" s="6" t="s">
        <v>61</v>
      </c>
      <c r="D12" s="6" t="s">
        <v>6</v>
      </c>
      <c r="E12" s="6"/>
      <c r="F12" s="7">
        <v>72.8</v>
      </c>
    </row>
    <row r="13" spans="1:6" ht="12.75" customHeight="1">
      <c r="A13" s="6" t="s">
        <v>87</v>
      </c>
      <c r="B13" s="6" t="s">
        <v>18</v>
      </c>
      <c r="C13" s="6" t="s">
        <v>61</v>
      </c>
      <c r="D13" s="6" t="s">
        <v>5</v>
      </c>
      <c r="E13" s="6" t="s">
        <v>64</v>
      </c>
      <c r="F13" s="7">
        <v>45.18</v>
      </c>
    </row>
    <row r="14" spans="1:6" ht="12.75" customHeight="1">
      <c r="A14" s="6" t="s">
        <v>88</v>
      </c>
      <c r="B14" s="6" t="s">
        <v>33</v>
      </c>
      <c r="C14" s="6" t="s">
        <v>61</v>
      </c>
      <c r="D14" s="6" t="s">
        <v>6</v>
      </c>
      <c r="E14" s="6" t="s">
        <v>71</v>
      </c>
      <c r="F14" s="7">
        <v>13</v>
      </c>
    </row>
    <row r="15" spans="1:6" ht="12.75" customHeight="1">
      <c r="A15" s="6" t="s">
        <v>89</v>
      </c>
      <c r="B15" s="6" t="s">
        <v>9</v>
      </c>
      <c r="C15" s="6" t="s">
        <v>61</v>
      </c>
      <c r="D15" s="6" t="s">
        <v>6</v>
      </c>
      <c r="E15" s="6" t="s">
        <v>68</v>
      </c>
      <c r="F15" s="7">
        <v>20</v>
      </c>
    </row>
    <row r="16" spans="1:6" ht="12.75" customHeight="1">
      <c r="A16" s="6" t="s">
        <v>68</v>
      </c>
      <c r="B16" s="6" t="s">
        <v>24</v>
      </c>
      <c r="C16" s="6" t="s">
        <v>63</v>
      </c>
      <c r="D16" s="6" t="s">
        <v>63</v>
      </c>
      <c r="E16" s="6"/>
      <c r="F16" s="7">
        <v>34</v>
      </c>
    </row>
    <row r="17" spans="1:6" ht="12.75" customHeight="1">
      <c r="A17" s="6" t="s">
        <v>94</v>
      </c>
      <c r="B17" s="6" t="s">
        <v>95</v>
      </c>
      <c r="C17" s="6" t="s">
        <v>75</v>
      </c>
      <c r="D17" s="6" t="s">
        <v>4</v>
      </c>
      <c r="E17" s="6"/>
      <c r="F17" s="7">
        <v>44.95</v>
      </c>
    </row>
    <row r="18" spans="1:6" ht="12.75" customHeight="1">
      <c r="A18" s="6" t="s">
        <v>73</v>
      </c>
      <c r="B18" s="6" t="s">
        <v>34</v>
      </c>
      <c r="C18" s="6" t="s">
        <v>75</v>
      </c>
      <c r="D18" s="6" t="s">
        <v>4</v>
      </c>
      <c r="E18" s="6"/>
      <c r="F18" s="7">
        <v>41.37</v>
      </c>
    </row>
    <row r="19" spans="1:6" ht="12.75" customHeight="1">
      <c r="A19" s="6" t="s">
        <v>74</v>
      </c>
      <c r="B19" s="6" t="s">
        <v>25</v>
      </c>
      <c r="C19" s="6" t="s">
        <v>75</v>
      </c>
      <c r="D19" s="6" t="s">
        <v>4</v>
      </c>
      <c r="E19" s="6"/>
      <c r="F19" s="7">
        <v>62.55</v>
      </c>
    </row>
    <row r="20" spans="1:6" ht="12.75" customHeight="1">
      <c r="A20" s="6" t="s">
        <v>76</v>
      </c>
      <c r="B20" s="6" t="s">
        <v>91</v>
      </c>
      <c r="C20" s="6" t="s">
        <v>75</v>
      </c>
      <c r="D20" s="6" t="s">
        <v>4</v>
      </c>
      <c r="E20" s="6"/>
      <c r="F20" s="7">
        <v>39.6</v>
      </c>
    </row>
    <row r="21" spans="1:6" ht="12.75" customHeight="1">
      <c r="A21" s="6" t="s">
        <v>77</v>
      </c>
      <c r="B21" s="6" t="s">
        <v>35</v>
      </c>
      <c r="C21" s="6" t="s">
        <v>75</v>
      </c>
      <c r="D21" s="6" t="s">
        <v>4</v>
      </c>
      <c r="E21" s="6"/>
      <c r="F21" s="7">
        <v>34.94</v>
      </c>
    </row>
    <row r="22" spans="1:6" ht="12.75" customHeight="1">
      <c r="A22" s="6" t="s">
        <v>96</v>
      </c>
      <c r="B22" s="6" t="s">
        <v>97</v>
      </c>
      <c r="C22" s="6" t="s">
        <v>75</v>
      </c>
      <c r="D22" s="6" t="s">
        <v>4</v>
      </c>
      <c r="E22" s="6"/>
      <c r="F22" s="7">
        <v>24.6</v>
      </c>
    </row>
    <row r="23" spans="1:6" ht="12.75" customHeight="1">
      <c r="A23" s="6" t="s">
        <v>69</v>
      </c>
      <c r="B23" s="6" t="s">
        <v>19</v>
      </c>
      <c r="C23" s="6" t="s">
        <v>63</v>
      </c>
      <c r="D23" s="6" t="s">
        <v>63</v>
      </c>
      <c r="E23" s="6"/>
      <c r="F23" s="7">
        <v>13</v>
      </c>
    </row>
    <row r="24" spans="1:6" ht="12.75" customHeight="1">
      <c r="A24" s="6" t="s">
        <v>92</v>
      </c>
      <c r="B24" s="6" t="s">
        <v>93</v>
      </c>
      <c r="C24" s="6" t="s">
        <v>75</v>
      </c>
      <c r="D24" s="6" t="s">
        <v>4</v>
      </c>
      <c r="E24" s="6"/>
      <c r="F24" s="7">
        <v>23</v>
      </c>
    </row>
    <row r="25" spans="1:6" ht="12.75" customHeight="1">
      <c r="A25" s="6" t="s">
        <v>78</v>
      </c>
      <c r="B25" s="6" t="s">
        <v>36</v>
      </c>
      <c r="C25" s="6" t="s">
        <v>75</v>
      </c>
      <c r="D25" s="6" t="s">
        <v>4</v>
      </c>
      <c r="E25" s="6"/>
      <c r="F25" s="7">
        <v>31</v>
      </c>
    </row>
    <row r="26" spans="1:6" ht="12.75" customHeight="1">
      <c r="A26" s="6" t="s">
        <v>79</v>
      </c>
      <c r="B26" s="6" t="s">
        <v>37</v>
      </c>
      <c r="C26" s="6" t="s">
        <v>75</v>
      </c>
      <c r="D26" s="6" t="s">
        <v>4</v>
      </c>
      <c r="E26" s="6"/>
      <c r="F26" s="7">
        <v>59.6</v>
      </c>
    </row>
    <row r="27" spans="1:6" ht="12.75" customHeight="1">
      <c r="A27" s="6" t="s">
        <v>80</v>
      </c>
      <c r="B27" s="6" t="s">
        <v>38</v>
      </c>
      <c r="C27" s="6" t="s">
        <v>75</v>
      </c>
      <c r="D27" s="6" t="s">
        <v>4</v>
      </c>
      <c r="E27" s="6"/>
      <c r="F27" s="7">
        <v>28.22</v>
      </c>
    </row>
    <row r="28" spans="1:6" ht="12.75" customHeight="1">
      <c r="A28" s="6" t="s">
        <v>70</v>
      </c>
      <c r="B28" s="6" t="s">
        <v>23</v>
      </c>
      <c r="C28" s="6" t="s">
        <v>63</v>
      </c>
      <c r="D28" s="6" t="s">
        <v>63</v>
      </c>
      <c r="E28" s="6"/>
      <c r="F28" s="7">
        <v>43</v>
      </c>
    </row>
    <row r="29" spans="1:6" ht="12.75" customHeight="1">
      <c r="A29" s="6" t="s">
        <v>71</v>
      </c>
      <c r="B29" s="6" t="s">
        <v>39</v>
      </c>
      <c r="C29" s="6" t="s">
        <v>63</v>
      </c>
      <c r="D29" s="6" t="s">
        <v>63</v>
      </c>
      <c r="E29" s="6"/>
      <c r="F29" s="7">
        <v>48</v>
      </c>
    </row>
    <row r="30" spans="1:6" ht="12.75" customHeight="1">
      <c r="A30" s="6"/>
      <c r="B30" s="6"/>
      <c r="C30" s="6"/>
      <c r="D30" s="6"/>
      <c r="E30" s="6"/>
      <c r="F30" s="7"/>
    </row>
    <row r="31" spans="1:6" ht="12.75" customHeight="1">
      <c r="A31" s="6"/>
      <c r="B31" s="6"/>
      <c r="C31" s="6"/>
      <c r="D31" s="6"/>
      <c r="E31" s="6"/>
      <c r="F31" s="7"/>
    </row>
    <row r="32" spans="1:6">
      <c r="A32" s="6"/>
      <c r="B32" s="6"/>
      <c r="C32" s="6"/>
      <c r="D32" s="6"/>
      <c r="E32" s="6"/>
      <c r="F32" s="7"/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Operador</vt:lpstr>
      <vt:lpstr>Tabulador</vt:lpstr>
      <vt:lpstr>hora operarios</vt:lpstr>
      <vt:lpstr>Operador!Área_de_impresión</vt:lpstr>
    </vt:vector>
  </TitlesOfParts>
  <Company>gmqueretaro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2014-11-19T19:22:24Z</cp:lastPrinted>
  <dcterms:created xsi:type="dcterms:W3CDTF">2008-02-06T15:11:01Z</dcterms:created>
  <dcterms:modified xsi:type="dcterms:W3CDTF">2015-03-05T22:54:31Z</dcterms:modified>
</cp:coreProperties>
</file>