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1615" windowHeight="5745" activeTab="6"/>
  </bookViews>
  <sheets>
    <sheet name="ENERO PRUE" sheetId="4" r:id="rId1"/>
    <sheet name="DIC 2014" sheetId="1" r:id="rId2"/>
    <sheet name="DIC 2014 (2)" sheetId="2" r:id="rId3"/>
    <sheet name="DIC 2014 (3)" sheetId="3" r:id="rId4"/>
    <sheet name="ENERO" sheetId="5" r:id="rId5"/>
    <sheet name="FEBRERO" sheetId="9" r:id="rId6"/>
    <sheet name="MARZO" sheetId="10" r:id="rId7"/>
  </sheets>
  <definedNames>
    <definedName name="_xlnm._FilterDatabase" localSheetId="1" hidden="1">'DIC 2014'!$A$6:$I$270</definedName>
    <definedName name="_xlnm._FilterDatabase" localSheetId="2" hidden="1">'DIC 2014 (2)'!$A$6:$K$256</definedName>
    <definedName name="_xlnm._FilterDatabase" localSheetId="3" hidden="1">'DIC 2014 (3)'!$A$6:$L$57212</definedName>
    <definedName name="_xlnm._FilterDatabase" localSheetId="4" hidden="1">ENERO!$A$5:$K$725</definedName>
    <definedName name="_xlnm._FilterDatabase" localSheetId="0" hidden="1">'ENERO PRUE'!$A$6:$H$265</definedName>
    <definedName name="_xlnm._FilterDatabase" localSheetId="5" hidden="1">FEBRERO!$A$1:$H$659</definedName>
    <definedName name="_xlnm._FilterDatabase" localSheetId="6" hidden="1">MARZO!$A$1:$H$709</definedName>
  </definedNames>
  <calcPr calcId="145621"/>
</workbook>
</file>

<file path=xl/calcChain.xml><?xml version="1.0" encoding="utf-8"?>
<calcChain xmlns="http://schemas.openxmlformats.org/spreadsheetml/2006/main">
  <c r="I301" i="10" l="1"/>
  <c r="I300" i="10"/>
  <c r="G673" i="5"/>
  <c r="G680" i="5"/>
  <c r="G708" i="10"/>
  <c r="G709" i="10"/>
  <c r="I710" i="10" l="1"/>
  <c r="G752" i="10"/>
  <c r="G742" i="10"/>
  <c r="G718" i="10" s="1"/>
  <c r="G712" i="10"/>
  <c r="I708" i="10"/>
  <c r="F703" i="10"/>
  <c r="D703" i="10"/>
  <c r="G703" i="10" s="1"/>
  <c r="F701" i="10"/>
  <c r="D701" i="10"/>
  <c r="G701" i="10" s="1"/>
  <c r="F699" i="10"/>
  <c r="D699" i="10"/>
  <c r="G699" i="10" s="1"/>
  <c r="F697" i="10"/>
  <c r="D697" i="10"/>
  <c r="G697" i="10" s="1"/>
  <c r="F695" i="10"/>
  <c r="D695" i="10"/>
  <c r="G695" i="10" s="1"/>
  <c r="F693" i="10"/>
  <c r="D693" i="10"/>
  <c r="G693" i="10" s="1"/>
  <c r="F691" i="10"/>
  <c r="D691" i="10"/>
  <c r="G691" i="10" s="1"/>
  <c r="F684" i="10"/>
  <c r="D684" i="10"/>
  <c r="G684" i="10" s="1"/>
  <c r="F680" i="10"/>
  <c r="D680" i="10"/>
  <c r="G680" i="10" s="1"/>
  <c r="F676" i="10"/>
  <c r="D676" i="10"/>
  <c r="G676" i="10" s="1"/>
  <c r="F671" i="10"/>
  <c r="D671" i="10"/>
  <c r="G671" i="10" s="1"/>
  <c r="F666" i="10"/>
  <c r="D666" i="10"/>
  <c r="G666" i="10" s="1"/>
  <c r="F660" i="10"/>
  <c r="D660" i="10"/>
  <c r="G660" i="10" s="1"/>
  <c r="F656" i="10"/>
  <c r="D656" i="10"/>
  <c r="G656" i="10" s="1"/>
  <c r="F650" i="10"/>
  <c r="D650" i="10"/>
  <c r="G650" i="10" s="1"/>
  <c r="F645" i="10"/>
  <c r="D645" i="10"/>
  <c r="G645" i="10" s="1"/>
  <c r="F640" i="10"/>
  <c r="D640" i="10"/>
  <c r="G640" i="10" s="1"/>
  <c r="F635" i="10"/>
  <c r="D635" i="10"/>
  <c r="G635" i="10" s="1"/>
  <c r="F631" i="10"/>
  <c r="D631" i="10"/>
  <c r="G631" i="10" s="1"/>
  <c r="F628" i="10"/>
  <c r="D628" i="10"/>
  <c r="G628" i="10" s="1"/>
  <c r="F624" i="10"/>
  <c r="D624" i="10"/>
  <c r="G624" i="10" s="1"/>
  <c r="F619" i="10"/>
  <c r="D619" i="10"/>
  <c r="G619" i="10" s="1"/>
  <c r="F615" i="10"/>
  <c r="D615" i="10"/>
  <c r="G615" i="10" s="1"/>
  <c r="F609" i="10"/>
  <c r="D609" i="10"/>
  <c r="G609" i="10" s="1"/>
  <c r="F607" i="10"/>
  <c r="D607" i="10"/>
  <c r="G607" i="10" s="1"/>
  <c r="F605" i="10"/>
  <c r="D605" i="10"/>
  <c r="G605" i="10" s="1"/>
  <c r="F603" i="10"/>
  <c r="D603" i="10"/>
  <c r="G603" i="10" s="1"/>
  <c r="F601" i="10"/>
  <c r="D601" i="10"/>
  <c r="G601" i="10" s="1"/>
  <c r="F589" i="10"/>
  <c r="D589" i="10"/>
  <c r="G589" i="10" s="1"/>
  <c r="F585" i="10"/>
  <c r="D585" i="10"/>
  <c r="G585" i="10" s="1"/>
  <c r="F573" i="10"/>
  <c r="D573" i="10"/>
  <c r="G573" i="10" s="1"/>
  <c r="F567" i="10"/>
  <c r="D567" i="10"/>
  <c r="G567" i="10" s="1"/>
  <c r="F565" i="10"/>
  <c r="D565" i="10"/>
  <c r="G565" i="10" s="1"/>
  <c r="F563" i="10"/>
  <c r="D563" i="10"/>
  <c r="G563" i="10" s="1"/>
  <c r="F557" i="10"/>
  <c r="D557" i="10"/>
  <c r="G557" i="10" s="1"/>
  <c r="F550" i="10"/>
  <c r="D550" i="10"/>
  <c r="G550" i="10" s="1"/>
  <c r="F548" i="10"/>
  <c r="D548" i="10"/>
  <c r="G548" i="10" s="1"/>
  <c r="F544" i="10"/>
  <c r="D544" i="10"/>
  <c r="G544" i="10" s="1"/>
  <c r="F538" i="10"/>
  <c r="D538" i="10"/>
  <c r="G538" i="10" s="1"/>
  <c r="F533" i="10"/>
  <c r="D533" i="10"/>
  <c r="G533" i="10" s="1"/>
  <c r="F525" i="10"/>
  <c r="D525" i="10"/>
  <c r="G525" i="10" s="1"/>
  <c r="F523" i="10"/>
  <c r="D523" i="10"/>
  <c r="G523" i="10" s="1"/>
  <c r="F518" i="10"/>
  <c r="D518" i="10"/>
  <c r="G518" i="10" s="1"/>
  <c r="F511" i="10"/>
  <c r="D511" i="10"/>
  <c r="G511" i="10" s="1"/>
  <c r="F501" i="10"/>
  <c r="D501" i="10"/>
  <c r="G501" i="10" s="1"/>
  <c r="F497" i="10"/>
  <c r="D497" i="10"/>
  <c r="G497" i="10" s="1"/>
  <c r="F495" i="10"/>
  <c r="D495" i="10"/>
  <c r="G495" i="10" s="1"/>
  <c r="F492" i="10"/>
  <c r="D492" i="10"/>
  <c r="G492" i="10" s="1"/>
  <c r="F486" i="10"/>
  <c r="D486" i="10"/>
  <c r="G486" i="10" s="1"/>
  <c r="F484" i="10"/>
  <c r="D484" i="10"/>
  <c r="G484" i="10" s="1"/>
  <c r="F472" i="10"/>
  <c r="D472" i="10"/>
  <c r="G472" i="10" s="1"/>
  <c r="F468" i="10"/>
  <c r="D468" i="10"/>
  <c r="G468" i="10" s="1"/>
  <c r="F463" i="10"/>
  <c r="D463" i="10"/>
  <c r="G463" i="10" s="1"/>
  <c r="F457" i="10"/>
  <c r="D457" i="10"/>
  <c r="G457" i="10" s="1"/>
  <c r="F449" i="10"/>
  <c r="D449" i="10"/>
  <c r="G449" i="10" s="1"/>
  <c r="F434" i="10"/>
  <c r="D434" i="10"/>
  <c r="G434" i="10" s="1"/>
  <c r="F429" i="10"/>
  <c r="D429" i="10"/>
  <c r="G429" i="10" s="1"/>
  <c r="F418" i="10"/>
  <c r="D418" i="10"/>
  <c r="G418" i="10" s="1"/>
  <c r="F416" i="10"/>
  <c r="D416" i="10"/>
  <c r="G416" i="10" s="1"/>
  <c r="F409" i="10"/>
  <c r="D409" i="10"/>
  <c r="G409" i="10" s="1"/>
  <c r="F404" i="10"/>
  <c r="D404" i="10"/>
  <c r="G404" i="10" s="1"/>
  <c r="F401" i="10"/>
  <c r="D401" i="10"/>
  <c r="G401" i="10" s="1"/>
  <c r="F399" i="10"/>
  <c r="D399" i="10"/>
  <c r="G399" i="10" s="1"/>
  <c r="F397" i="10"/>
  <c r="D397" i="10"/>
  <c r="G397" i="10" s="1"/>
  <c r="F395" i="10"/>
  <c r="D395" i="10"/>
  <c r="G395" i="10" s="1"/>
  <c r="F390" i="10"/>
  <c r="D390" i="10"/>
  <c r="G390" i="10" s="1"/>
  <c r="F388" i="10"/>
  <c r="D388" i="10"/>
  <c r="G388" i="10" s="1"/>
  <c r="F383" i="10"/>
  <c r="D383" i="10"/>
  <c r="G383" i="10" s="1"/>
  <c r="F380" i="10"/>
  <c r="D380" i="10"/>
  <c r="G380" i="10" s="1"/>
  <c r="F377" i="10"/>
  <c r="D377" i="10"/>
  <c r="G377" i="10" s="1"/>
  <c r="F372" i="10"/>
  <c r="D372" i="10"/>
  <c r="G372" i="10" s="1"/>
  <c r="F362" i="10"/>
  <c r="D362" i="10"/>
  <c r="G362" i="10" s="1"/>
  <c r="F360" i="10"/>
  <c r="D360" i="10"/>
  <c r="G360" i="10" s="1"/>
  <c r="F355" i="10"/>
  <c r="D355" i="10"/>
  <c r="G355" i="10" s="1"/>
  <c r="F353" i="10"/>
  <c r="D353" i="10"/>
  <c r="G353" i="10" s="1"/>
  <c r="F347" i="10"/>
  <c r="D347" i="10"/>
  <c r="G347" i="10" s="1"/>
  <c r="F345" i="10"/>
  <c r="D345" i="10"/>
  <c r="G345" i="10" s="1"/>
  <c r="F342" i="10"/>
  <c r="D342" i="10"/>
  <c r="G342" i="10" s="1"/>
  <c r="F340" i="10"/>
  <c r="D340" i="10"/>
  <c r="G340" i="10" s="1"/>
  <c r="F338" i="10"/>
  <c r="D338" i="10"/>
  <c r="G338" i="10" s="1"/>
  <c r="F336" i="10"/>
  <c r="D336" i="10"/>
  <c r="G336" i="10" s="1"/>
  <c r="F334" i="10"/>
  <c r="D334" i="10"/>
  <c r="G334" i="10" s="1"/>
  <c r="F332" i="10"/>
  <c r="D332" i="10"/>
  <c r="G332" i="10" s="1"/>
  <c r="F330" i="10"/>
  <c r="D330" i="10"/>
  <c r="G330" i="10" s="1"/>
  <c r="F328" i="10"/>
  <c r="D328" i="10"/>
  <c r="G328" i="10" s="1"/>
  <c r="F326" i="10"/>
  <c r="D326" i="10"/>
  <c r="G326" i="10" s="1"/>
  <c r="F324" i="10"/>
  <c r="D324" i="10"/>
  <c r="G324" i="10" s="1"/>
  <c r="F321" i="10"/>
  <c r="D321" i="10"/>
  <c r="G321" i="10" s="1"/>
  <c r="F319" i="10"/>
  <c r="D319" i="10"/>
  <c r="G319" i="10" s="1"/>
  <c r="F317" i="10"/>
  <c r="D317" i="10"/>
  <c r="G317" i="10" s="1"/>
  <c r="F315" i="10"/>
  <c r="D315" i="10"/>
  <c r="G315" i="10" s="1"/>
  <c r="F313" i="10"/>
  <c r="D313" i="10"/>
  <c r="G313" i="10" s="1"/>
  <c r="F311" i="10"/>
  <c r="D311" i="10"/>
  <c r="G311" i="10" s="1"/>
  <c r="F309" i="10"/>
  <c r="D309" i="10"/>
  <c r="G309" i="10" s="1"/>
  <c r="F302" i="10"/>
  <c r="D302" i="10"/>
  <c r="G302" i="10" s="1"/>
  <c r="F300" i="10"/>
  <c r="D300" i="10"/>
  <c r="G300" i="10" s="1"/>
  <c r="F298" i="10"/>
  <c r="D298" i="10"/>
  <c r="G298" i="10" s="1"/>
  <c r="F296" i="10"/>
  <c r="D296" i="10"/>
  <c r="G296" i="10" s="1"/>
  <c r="F294" i="10"/>
  <c r="D294" i="10"/>
  <c r="G294" i="10" s="1"/>
  <c r="F292" i="10"/>
  <c r="D292" i="10"/>
  <c r="G292" i="10" s="1"/>
  <c r="F290" i="10"/>
  <c r="D290" i="10"/>
  <c r="G290" i="10" s="1"/>
  <c r="F288" i="10"/>
  <c r="D288" i="10"/>
  <c r="G288" i="10" s="1"/>
  <c r="F280" i="10"/>
  <c r="D280" i="10"/>
  <c r="G280" i="10" s="1"/>
  <c r="F276" i="10"/>
  <c r="D276" i="10"/>
  <c r="G276" i="10" s="1"/>
  <c r="F274" i="10"/>
  <c r="D274" i="10"/>
  <c r="G274" i="10" s="1"/>
  <c r="F272" i="10"/>
  <c r="D272" i="10"/>
  <c r="G272" i="10" s="1"/>
  <c r="F270" i="10"/>
  <c r="D270" i="10"/>
  <c r="G270" i="10" s="1"/>
  <c r="F268" i="10"/>
  <c r="D268" i="10"/>
  <c r="G268" i="10" s="1"/>
  <c r="F266" i="10"/>
  <c r="D266" i="10"/>
  <c r="G266" i="10" s="1"/>
  <c r="F258" i="10"/>
  <c r="D258" i="10"/>
  <c r="G258" i="10" s="1"/>
  <c r="F252" i="10"/>
  <c r="D252" i="10"/>
  <c r="G252" i="10" s="1"/>
  <c r="F250" i="10"/>
  <c r="D250" i="10"/>
  <c r="G250" i="10" s="1"/>
  <c r="F242" i="10"/>
  <c r="D242" i="10"/>
  <c r="G242" i="10" s="1"/>
  <c r="F240" i="10"/>
  <c r="D240" i="10"/>
  <c r="G240" i="10" s="1"/>
  <c r="F238" i="10"/>
  <c r="D238" i="10"/>
  <c r="G238" i="10" s="1"/>
  <c r="F236" i="10"/>
  <c r="D236" i="10"/>
  <c r="G236" i="10" s="1"/>
  <c r="F234" i="10"/>
  <c r="D234" i="10"/>
  <c r="G234" i="10" s="1"/>
  <c r="F231" i="10"/>
  <c r="D231" i="10"/>
  <c r="G231" i="10" s="1"/>
  <c r="F229" i="10"/>
  <c r="D229" i="10"/>
  <c r="G229" i="10" s="1"/>
  <c r="F226" i="10"/>
  <c r="D226" i="10"/>
  <c r="G226" i="10" s="1"/>
  <c r="F224" i="10"/>
  <c r="D224" i="10"/>
  <c r="G224" i="10" s="1"/>
  <c r="F222" i="10"/>
  <c r="D222" i="10"/>
  <c r="G222" i="10" s="1"/>
  <c r="F220" i="10"/>
  <c r="D220" i="10"/>
  <c r="G220" i="10" s="1"/>
  <c r="F215" i="10"/>
  <c r="D215" i="10"/>
  <c r="G215" i="10" s="1"/>
  <c r="F213" i="10"/>
  <c r="D213" i="10"/>
  <c r="G213" i="10" s="1"/>
  <c r="F211" i="10"/>
  <c r="D211" i="10"/>
  <c r="G211" i="10" s="1"/>
  <c r="F209" i="10"/>
  <c r="D209" i="10"/>
  <c r="G209" i="10" s="1"/>
  <c r="F207" i="10"/>
  <c r="D207" i="10"/>
  <c r="G207" i="10" s="1"/>
  <c r="F205" i="10"/>
  <c r="D205" i="10"/>
  <c r="G205" i="10" s="1"/>
  <c r="F203" i="10"/>
  <c r="D203" i="10"/>
  <c r="G203" i="10" s="1"/>
  <c r="F201" i="10"/>
  <c r="D201" i="10"/>
  <c r="G201" i="10" s="1"/>
  <c r="F199" i="10"/>
  <c r="D199" i="10"/>
  <c r="G199" i="10" s="1"/>
  <c r="F196" i="10"/>
  <c r="D196" i="10"/>
  <c r="G196" i="10" s="1"/>
  <c r="F193" i="10"/>
  <c r="D193" i="10"/>
  <c r="G193" i="10" s="1"/>
  <c r="F191" i="10"/>
  <c r="D191" i="10"/>
  <c r="G191" i="10" s="1"/>
  <c r="F189" i="10"/>
  <c r="D189" i="10"/>
  <c r="G189" i="10" s="1"/>
  <c r="F187" i="10"/>
  <c r="D187" i="10"/>
  <c r="G187" i="10" s="1"/>
  <c r="F184" i="10"/>
  <c r="D184" i="10"/>
  <c r="G184" i="10" s="1"/>
  <c r="F181" i="10"/>
  <c r="D181" i="10"/>
  <c r="G181" i="10" s="1"/>
  <c r="F179" i="10"/>
  <c r="D179" i="10"/>
  <c r="G179" i="10" s="1"/>
  <c r="F177" i="10"/>
  <c r="D177" i="10"/>
  <c r="G177" i="10" s="1"/>
  <c r="F175" i="10"/>
  <c r="D175" i="10"/>
  <c r="G175" i="10" s="1"/>
  <c r="F173" i="10"/>
  <c r="D173" i="10"/>
  <c r="G173" i="10" s="1"/>
  <c r="F171" i="10"/>
  <c r="D171" i="10"/>
  <c r="G171" i="10" s="1"/>
  <c r="F169" i="10"/>
  <c r="D169" i="10"/>
  <c r="G169" i="10" s="1"/>
  <c r="F167" i="10"/>
  <c r="D167" i="10"/>
  <c r="G167" i="10" s="1"/>
  <c r="F164" i="10"/>
  <c r="D164" i="10"/>
  <c r="G164" i="10" s="1"/>
  <c r="F162" i="10"/>
  <c r="D162" i="10"/>
  <c r="G162" i="10" s="1"/>
  <c r="F160" i="10"/>
  <c r="D160" i="10"/>
  <c r="G160" i="10" s="1"/>
  <c r="F158" i="10"/>
  <c r="D158" i="10"/>
  <c r="G158" i="10" s="1"/>
  <c r="F156" i="10"/>
  <c r="D156" i="10"/>
  <c r="G156" i="10" s="1"/>
  <c r="F154" i="10"/>
  <c r="D154" i="10"/>
  <c r="G154" i="10" s="1"/>
  <c r="F152" i="10"/>
  <c r="D152" i="10"/>
  <c r="G152" i="10" s="1"/>
  <c r="F150" i="10"/>
  <c r="D150" i="10"/>
  <c r="G150" i="10" s="1"/>
  <c r="F148" i="10"/>
  <c r="D148" i="10"/>
  <c r="G148" i="10" s="1"/>
  <c r="F146" i="10"/>
  <c r="D146" i="10"/>
  <c r="G146" i="10" s="1"/>
  <c r="F144" i="10"/>
  <c r="D144" i="10"/>
  <c r="G144" i="10" s="1"/>
  <c r="F142" i="10"/>
  <c r="D142" i="10"/>
  <c r="G142" i="10" s="1"/>
  <c r="F140" i="10"/>
  <c r="D140" i="10"/>
  <c r="G140" i="10" s="1"/>
  <c r="F138" i="10"/>
  <c r="D138" i="10"/>
  <c r="G138" i="10" s="1"/>
  <c r="F136" i="10"/>
  <c r="D136" i="10"/>
  <c r="G136" i="10" s="1"/>
  <c r="F134" i="10"/>
  <c r="D134" i="10"/>
  <c r="G134" i="10" s="1"/>
  <c r="F132" i="10"/>
  <c r="D132" i="10"/>
  <c r="G132" i="10" s="1"/>
  <c r="F130" i="10"/>
  <c r="D130" i="10"/>
  <c r="G130" i="10" s="1"/>
  <c r="F128" i="10"/>
  <c r="D128" i="10"/>
  <c r="G128" i="10" s="1"/>
  <c r="F126" i="10"/>
  <c r="D126" i="10"/>
  <c r="G126" i="10" s="1"/>
  <c r="F123" i="10"/>
  <c r="D123" i="10"/>
  <c r="G123" i="10" s="1"/>
  <c r="F121" i="10"/>
  <c r="D121" i="10"/>
  <c r="G121" i="10" s="1"/>
  <c r="F119" i="10"/>
  <c r="D119" i="10"/>
  <c r="G119" i="10" s="1"/>
  <c r="F117" i="10"/>
  <c r="D117" i="10"/>
  <c r="G117" i="10" s="1"/>
  <c r="F115" i="10"/>
  <c r="D115" i="10"/>
  <c r="G115" i="10" s="1"/>
  <c r="F113" i="10"/>
  <c r="D113" i="10"/>
  <c r="G113" i="10" s="1"/>
  <c r="F110" i="10"/>
  <c r="D110" i="10"/>
  <c r="G110" i="10" s="1"/>
  <c r="F108" i="10"/>
  <c r="D108" i="10"/>
  <c r="G108" i="10" s="1"/>
  <c r="F106" i="10"/>
  <c r="D106" i="10"/>
  <c r="G106" i="10" s="1"/>
  <c r="F104" i="10"/>
  <c r="D104" i="10"/>
  <c r="G104" i="10" s="1"/>
  <c r="F102" i="10"/>
  <c r="D102" i="10"/>
  <c r="G102" i="10" s="1"/>
  <c r="F100" i="10"/>
  <c r="D100" i="10"/>
  <c r="G100" i="10" s="1"/>
  <c r="F98" i="10"/>
  <c r="D98" i="10"/>
  <c r="G98" i="10" s="1"/>
  <c r="F96" i="10"/>
  <c r="D96" i="10"/>
  <c r="G96" i="10" s="1"/>
  <c r="F94" i="10"/>
  <c r="D94" i="10"/>
  <c r="G94" i="10" s="1"/>
  <c r="F92" i="10"/>
  <c r="D92" i="10"/>
  <c r="G92" i="10" s="1"/>
  <c r="F90" i="10"/>
  <c r="D90" i="10"/>
  <c r="G90" i="10" s="1"/>
  <c r="F85" i="10"/>
  <c r="D85" i="10"/>
  <c r="G85" i="10" s="1"/>
  <c r="F83" i="10"/>
  <c r="D83" i="10"/>
  <c r="G83" i="10" s="1"/>
  <c r="F81" i="10"/>
  <c r="D81" i="10"/>
  <c r="G81" i="10" s="1"/>
  <c r="F79" i="10"/>
  <c r="D79" i="10"/>
  <c r="G79" i="10" s="1"/>
  <c r="F77" i="10"/>
  <c r="D77" i="10"/>
  <c r="G77" i="10" s="1"/>
  <c r="F74" i="10"/>
  <c r="D74" i="10"/>
  <c r="G74" i="10" s="1"/>
  <c r="F72" i="10"/>
  <c r="D72" i="10"/>
  <c r="G72" i="10" s="1"/>
  <c r="F70" i="10"/>
  <c r="D70" i="10"/>
  <c r="G70" i="10" s="1"/>
  <c r="F68" i="10"/>
  <c r="D68" i="10"/>
  <c r="G68" i="10" s="1"/>
  <c r="F66" i="10"/>
  <c r="D66" i="10"/>
  <c r="G66" i="10" s="1"/>
  <c r="F64" i="10"/>
  <c r="D64" i="10"/>
  <c r="G64" i="10" s="1"/>
  <c r="F62" i="10"/>
  <c r="D62" i="10"/>
  <c r="G62" i="10" s="1"/>
  <c r="F60" i="10"/>
  <c r="D60" i="10"/>
  <c r="G60" i="10" s="1"/>
  <c r="F58" i="10"/>
  <c r="D58" i="10"/>
  <c r="G58" i="10" s="1"/>
  <c r="F55" i="10"/>
  <c r="D55" i="10"/>
  <c r="G55" i="10" s="1"/>
  <c r="F53" i="10"/>
  <c r="D53" i="10"/>
  <c r="G53" i="10" s="1"/>
  <c r="F51" i="10"/>
  <c r="D51" i="10"/>
  <c r="G51" i="10" s="1"/>
  <c r="F49" i="10"/>
  <c r="D49" i="10"/>
  <c r="G49" i="10" s="1"/>
  <c r="F45" i="10"/>
  <c r="D45" i="10"/>
  <c r="G45" i="10" s="1"/>
  <c r="F43" i="10"/>
  <c r="D43" i="10"/>
  <c r="G43" i="10" s="1"/>
  <c r="F41" i="10"/>
  <c r="D41" i="10"/>
  <c r="G41" i="10" s="1"/>
  <c r="F39" i="10"/>
  <c r="D39" i="10"/>
  <c r="G39" i="10" s="1"/>
  <c r="F36" i="10"/>
  <c r="D36" i="10"/>
  <c r="G36" i="10" s="1"/>
  <c r="F34" i="10"/>
  <c r="D34" i="10"/>
  <c r="G34" i="10" s="1"/>
  <c r="F30" i="10"/>
  <c r="D30" i="10"/>
  <c r="G30" i="10" s="1"/>
  <c r="F28" i="10"/>
  <c r="D28" i="10"/>
  <c r="G28" i="10" s="1"/>
  <c r="F26" i="10"/>
  <c r="D26" i="10"/>
  <c r="G26" i="10" s="1"/>
  <c r="F24" i="10"/>
  <c r="D24" i="10"/>
  <c r="G24" i="10" s="1"/>
  <c r="F22" i="10"/>
  <c r="D22" i="10"/>
  <c r="G22" i="10" s="1"/>
  <c r="F20" i="10"/>
  <c r="D20" i="10"/>
  <c r="G20" i="10" s="1"/>
  <c r="F18" i="10"/>
  <c r="D18" i="10"/>
  <c r="G18" i="10" s="1"/>
  <c r="F16" i="10"/>
  <c r="D16" i="10"/>
  <c r="G16" i="10" s="1"/>
  <c r="F14" i="10"/>
  <c r="D14" i="10"/>
  <c r="G14" i="10" s="1"/>
  <c r="F12" i="10"/>
  <c r="D12" i="10"/>
  <c r="G12" i="10" s="1"/>
  <c r="F10" i="10"/>
  <c r="D10" i="10"/>
  <c r="G10" i="10" s="1"/>
  <c r="F5" i="10"/>
  <c r="D5" i="10"/>
  <c r="G5" i="10" s="1"/>
  <c r="F2" i="10"/>
  <c r="F706" i="10" s="1"/>
  <c r="D2" i="10"/>
  <c r="G2" i="10" s="1"/>
  <c r="G706" i="10" s="1"/>
  <c r="D706" i="10" l="1"/>
  <c r="D24" i="9" l="1"/>
  <c r="G667" i="9" l="1"/>
  <c r="I178" i="2"/>
  <c r="J177" i="2"/>
  <c r="H176" i="2"/>
  <c r="F176" i="2"/>
  <c r="J178" i="2" s="1"/>
  <c r="F359" i="9"/>
  <c r="D359" i="9"/>
  <c r="F615" i="5"/>
  <c r="D615" i="5"/>
  <c r="G615" i="5" s="1"/>
  <c r="E610" i="5"/>
  <c r="E177" i="2" l="1"/>
  <c r="F178" i="2"/>
  <c r="H178" i="2" s="1"/>
  <c r="D83" i="5"/>
  <c r="J666" i="5"/>
  <c r="I666" i="5"/>
  <c r="H669" i="5" s="1"/>
  <c r="F365" i="9" l="1"/>
  <c r="D365" i="9"/>
  <c r="G365" i="9" s="1"/>
  <c r="F355" i="9"/>
  <c r="D355" i="9"/>
  <c r="G355" i="9" s="1"/>
  <c r="F620" i="5"/>
  <c r="D620" i="5"/>
  <c r="G620" i="5" s="1"/>
  <c r="F611" i="5"/>
  <c r="D611" i="5"/>
  <c r="G611" i="5" s="1"/>
  <c r="G713" i="9"/>
  <c r="G673" i="9" s="1"/>
  <c r="F655" i="9"/>
  <c r="D655" i="9"/>
  <c r="G655" i="9" s="1"/>
  <c r="F653" i="9"/>
  <c r="D653" i="9"/>
  <c r="G653" i="9" s="1"/>
  <c r="F651" i="9"/>
  <c r="D651" i="9"/>
  <c r="G651" i="9" s="1"/>
  <c r="F649" i="9"/>
  <c r="D649" i="9"/>
  <c r="G649" i="9" s="1"/>
  <c r="F647" i="9"/>
  <c r="D647" i="9"/>
  <c r="G647" i="9" s="1"/>
  <c r="F645" i="9"/>
  <c r="D645" i="9"/>
  <c r="G645" i="9" s="1"/>
  <c r="F643" i="9"/>
  <c r="D643" i="9"/>
  <c r="G643" i="9" s="1"/>
  <c r="F641" i="9"/>
  <c r="D641" i="9"/>
  <c r="G641" i="9" s="1"/>
  <c r="F639" i="9"/>
  <c r="D639" i="9"/>
  <c r="G639" i="9" s="1"/>
  <c r="F635" i="9"/>
  <c r="D635" i="9"/>
  <c r="G635" i="9" s="1"/>
  <c r="F630" i="9"/>
  <c r="D630" i="9"/>
  <c r="G630" i="9" s="1"/>
  <c r="F627" i="9"/>
  <c r="D627" i="9"/>
  <c r="G627" i="9" s="1"/>
  <c r="F625" i="9"/>
  <c r="D625" i="9"/>
  <c r="G625" i="9" s="1"/>
  <c r="F623" i="9"/>
  <c r="D623" i="9"/>
  <c r="G623" i="9" s="1"/>
  <c r="F619" i="9"/>
  <c r="D619" i="9"/>
  <c r="G619" i="9" s="1"/>
  <c r="F614" i="9"/>
  <c r="D614" i="9"/>
  <c r="G614" i="9" s="1"/>
  <c r="F610" i="9"/>
  <c r="D610" i="9"/>
  <c r="G610" i="9" s="1"/>
  <c r="F608" i="9"/>
  <c r="D608" i="9"/>
  <c r="G608" i="9" s="1"/>
  <c r="F605" i="9"/>
  <c r="D605" i="9"/>
  <c r="G605" i="9" s="1"/>
  <c r="F602" i="9"/>
  <c r="D602" i="9"/>
  <c r="G602" i="9" s="1"/>
  <c r="F597" i="9"/>
  <c r="D597" i="9"/>
  <c r="G597" i="9" s="1"/>
  <c r="F593" i="9"/>
  <c r="D593" i="9"/>
  <c r="G593" i="9" s="1"/>
  <c r="F589" i="9"/>
  <c r="D589" i="9"/>
  <c r="G589" i="9" s="1"/>
  <c r="F585" i="9"/>
  <c r="D585" i="9"/>
  <c r="G585" i="9" s="1"/>
  <c r="F580" i="9"/>
  <c r="D580" i="9"/>
  <c r="G580" i="9" s="1"/>
  <c r="F576" i="9"/>
  <c r="D576" i="9"/>
  <c r="G576" i="9" s="1"/>
  <c r="F572" i="9"/>
  <c r="D572" i="9"/>
  <c r="G572" i="9" s="1"/>
  <c r="F570" i="9"/>
  <c r="D570" i="9"/>
  <c r="G570" i="9" s="1"/>
  <c r="F565" i="9"/>
  <c r="D565" i="9"/>
  <c r="G565" i="9" s="1"/>
  <c r="F560" i="9"/>
  <c r="D560" i="9"/>
  <c r="G560" i="9" s="1"/>
  <c r="F553" i="9"/>
  <c r="D553" i="9"/>
  <c r="G553" i="9" s="1"/>
  <c r="F538" i="9"/>
  <c r="D538" i="9"/>
  <c r="G538" i="9" s="1"/>
  <c r="F533" i="9"/>
  <c r="D533" i="9"/>
  <c r="G533" i="9" s="1"/>
  <c r="F526" i="9"/>
  <c r="D526" i="9"/>
  <c r="G526" i="9" s="1"/>
  <c r="F521" i="9"/>
  <c r="D521" i="9"/>
  <c r="G521" i="9" s="1"/>
  <c r="F513" i="9"/>
  <c r="D513" i="9"/>
  <c r="G513" i="9" s="1"/>
  <c r="F508" i="9"/>
  <c r="D508" i="9"/>
  <c r="G508" i="9" s="1"/>
  <c r="F503" i="9"/>
  <c r="D503" i="9"/>
  <c r="G503" i="9" s="1"/>
  <c r="F496" i="9"/>
  <c r="D496" i="9"/>
  <c r="G496" i="9" s="1"/>
  <c r="F492" i="9"/>
  <c r="D492" i="9"/>
  <c r="G492" i="9" s="1"/>
  <c r="F482" i="9"/>
  <c r="D482" i="9"/>
  <c r="G482" i="9" s="1"/>
  <c r="F477" i="9"/>
  <c r="D477" i="9"/>
  <c r="G477" i="9" s="1"/>
  <c r="F463" i="9"/>
  <c r="D463" i="9"/>
  <c r="G463" i="9" s="1"/>
  <c r="F461" i="9"/>
  <c r="D461" i="9"/>
  <c r="G461" i="9" s="1"/>
  <c r="F456" i="9"/>
  <c r="D456" i="9"/>
  <c r="G456" i="9" s="1"/>
  <c r="F450" i="9"/>
  <c r="D450" i="9"/>
  <c r="G450" i="9" s="1"/>
  <c r="F444" i="9"/>
  <c r="D444" i="9"/>
  <c r="G444" i="9" s="1"/>
  <c r="F437" i="9"/>
  <c r="D437" i="9"/>
  <c r="G437" i="9" s="1"/>
  <c r="F435" i="9"/>
  <c r="D435" i="9"/>
  <c r="G435" i="9" s="1"/>
  <c r="F432" i="9"/>
  <c r="D432" i="9"/>
  <c r="G432" i="9" s="1"/>
  <c r="F430" i="9"/>
  <c r="D430" i="9"/>
  <c r="G430" i="9" s="1"/>
  <c r="F422" i="9"/>
  <c r="D422" i="9"/>
  <c r="G422" i="9" s="1"/>
  <c r="F411" i="9"/>
  <c r="D411" i="9"/>
  <c r="G411" i="9" s="1"/>
  <c r="F409" i="9"/>
  <c r="D409" i="9"/>
  <c r="G409" i="9" s="1"/>
  <c r="F407" i="9"/>
  <c r="D407" i="9"/>
  <c r="G407" i="9" s="1"/>
  <c r="F405" i="9"/>
  <c r="D405" i="9"/>
  <c r="G405" i="9" s="1"/>
  <c r="F403" i="9"/>
  <c r="D403" i="9"/>
  <c r="G403" i="9" s="1"/>
  <c r="F401" i="9"/>
  <c r="D401" i="9"/>
  <c r="G401" i="9" s="1"/>
  <c r="F394" i="9"/>
  <c r="D394" i="9"/>
  <c r="G394" i="9" s="1"/>
  <c r="F392" i="9"/>
  <c r="D392" i="9"/>
  <c r="G392" i="9" s="1"/>
  <c r="F390" i="9"/>
  <c r="D390" i="9"/>
  <c r="G390" i="9" s="1"/>
  <c r="F385" i="9"/>
  <c r="D385" i="9"/>
  <c r="G385" i="9" s="1"/>
  <c r="F383" i="9"/>
  <c r="D383" i="9"/>
  <c r="G383" i="9" s="1"/>
  <c r="F381" i="9"/>
  <c r="D381" i="9"/>
  <c r="G381" i="9" s="1"/>
  <c r="F377" i="9"/>
  <c r="D377" i="9"/>
  <c r="G377" i="9" s="1"/>
  <c r="F375" i="9"/>
  <c r="D375" i="9"/>
  <c r="G375" i="9" s="1"/>
  <c r="F371" i="9"/>
  <c r="D371" i="9"/>
  <c r="G371" i="9" s="1"/>
  <c r="F369" i="9"/>
  <c r="D369" i="9"/>
  <c r="G369" i="9" s="1"/>
  <c r="F367" i="9"/>
  <c r="D367" i="9"/>
  <c r="G367" i="9" s="1"/>
  <c r="F362" i="9"/>
  <c r="D362" i="9"/>
  <c r="G362" i="9" s="1"/>
  <c r="G359" i="9"/>
  <c r="F357" i="9"/>
  <c r="D357" i="9"/>
  <c r="G357" i="9" s="1"/>
  <c r="F353" i="9"/>
  <c r="D353" i="9"/>
  <c r="G353" i="9" s="1"/>
  <c r="F351" i="9"/>
  <c r="D351" i="9"/>
  <c r="G351" i="9" s="1"/>
  <c r="F349" i="9"/>
  <c r="D349" i="9"/>
  <c r="G349" i="9" s="1"/>
  <c r="F347" i="9"/>
  <c r="D347" i="9"/>
  <c r="G347" i="9" s="1"/>
  <c r="F343" i="9"/>
  <c r="D343" i="9"/>
  <c r="G343" i="9" s="1"/>
  <c r="F341" i="9"/>
  <c r="D341" i="9"/>
  <c r="G341" i="9" s="1"/>
  <c r="F339" i="9"/>
  <c r="D339" i="9"/>
  <c r="G339" i="9" s="1"/>
  <c r="F337" i="9"/>
  <c r="D337" i="9"/>
  <c r="G337" i="9" s="1"/>
  <c r="F335" i="9"/>
  <c r="D335" i="9"/>
  <c r="G335" i="9" s="1"/>
  <c r="F333" i="9"/>
  <c r="D333" i="9"/>
  <c r="G333" i="9" s="1"/>
  <c r="F331" i="9"/>
  <c r="D331" i="9"/>
  <c r="G331" i="9" s="1"/>
  <c r="F327" i="9"/>
  <c r="D327" i="9"/>
  <c r="G327" i="9" s="1"/>
  <c r="F324" i="9"/>
  <c r="D324" i="9"/>
  <c r="G324" i="9" s="1"/>
  <c r="F319" i="9"/>
  <c r="D319" i="9"/>
  <c r="G319" i="9" s="1"/>
  <c r="F317" i="9"/>
  <c r="D317" i="9"/>
  <c r="G317" i="9" s="1"/>
  <c r="F314" i="9"/>
  <c r="D314" i="9"/>
  <c r="G314" i="9" s="1"/>
  <c r="F312" i="9"/>
  <c r="D312" i="9"/>
  <c r="G312" i="9" s="1"/>
  <c r="F310" i="9"/>
  <c r="D310" i="9"/>
  <c r="G310" i="9" s="1"/>
  <c r="F307" i="9"/>
  <c r="D307" i="9"/>
  <c r="G307" i="9" s="1"/>
  <c r="F305" i="9"/>
  <c r="D305" i="9"/>
  <c r="G305" i="9" s="1"/>
  <c r="F303" i="9"/>
  <c r="D303" i="9"/>
  <c r="G303" i="9" s="1"/>
  <c r="F301" i="9"/>
  <c r="D301" i="9"/>
  <c r="G301" i="9" s="1"/>
  <c r="F299" i="9"/>
  <c r="D299" i="9"/>
  <c r="G299" i="9" s="1"/>
  <c r="F297" i="9"/>
  <c r="D297" i="9"/>
  <c r="G297" i="9" s="1"/>
  <c r="F295" i="9"/>
  <c r="D295" i="9"/>
  <c r="G295" i="9" s="1"/>
  <c r="F293" i="9"/>
  <c r="D293" i="9"/>
  <c r="G293" i="9" s="1"/>
  <c r="F291" i="9"/>
  <c r="D291" i="9"/>
  <c r="G291" i="9" s="1"/>
  <c r="F289" i="9"/>
  <c r="D289" i="9"/>
  <c r="G289" i="9" s="1"/>
  <c r="F285" i="9"/>
  <c r="D285" i="9"/>
  <c r="G285" i="9" s="1"/>
  <c r="F274" i="9"/>
  <c r="D274" i="9"/>
  <c r="G274" i="9" s="1"/>
  <c r="F269" i="9"/>
  <c r="D269" i="9"/>
  <c r="G269" i="9" s="1"/>
  <c r="F267" i="9"/>
  <c r="D267" i="9"/>
  <c r="G267" i="9" s="1"/>
  <c r="F264" i="9"/>
  <c r="D264" i="9"/>
  <c r="G264" i="9" s="1"/>
  <c r="F262" i="9"/>
  <c r="D262" i="9"/>
  <c r="G262" i="9" s="1"/>
  <c r="F260" i="9"/>
  <c r="D260" i="9"/>
  <c r="G260" i="9" s="1"/>
  <c r="F258" i="9"/>
  <c r="D258" i="9"/>
  <c r="G258" i="9" s="1"/>
  <c r="F256" i="9"/>
  <c r="D256" i="9"/>
  <c r="G256" i="9" s="1"/>
  <c r="F254" i="9"/>
  <c r="D254" i="9"/>
  <c r="G254" i="9" s="1"/>
  <c r="F252" i="9"/>
  <c r="D252" i="9"/>
  <c r="G252" i="9" s="1"/>
  <c r="F250" i="9"/>
  <c r="D250" i="9"/>
  <c r="G250" i="9" s="1"/>
  <c r="F248" i="9"/>
  <c r="D248" i="9"/>
  <c r="G248" i="9" s="1"/>
  <c r="F246" i="9"/>
  <c r="D246" i="9"/>
  <c r="G246" i="9" s="1"/>
  <c r="F244" i="9"/>
  <c r="D244" i="9"/>
  <c r="G244" i="9" s="1"/>
  <c r="F242" i="9"/>
  <c r="D242" i="9"/>
  <c r="G242" i="9" s="1"/>
  <c r="F240" i="9"/>
  <c r="D240" i="9"/>
  <c r="G240" i="9" s="1"/>
  <c r="F237" i="9"/>
  <c r="D237" i="9"/>
  <c r="G237" i="9" s="1"/>
  <c r="F234" i="9"/>
  <c r="D234" i="9"/>
  <c r="G234" i="9" s="1"/>
  <c r="F232" i="9"/>
  <c r="D232" i="9"/>
  <c r="G232" i="9" s="1"/>
  <c r="F230" i="9"/>
  <c r="D230" i="9"/>
  <c r="G230" i="9" s="1"/>
  <c r="F228" i="9"/>
  <c r="D228" i="9"/>
  <c r="G228" i="9" s="1"/>
  <c r="F226" i="9"/>
  <c r="D226" i="9"/>
  <c r="G226" i="9" s="1"/>
  <c r="F224" i="9"/>
  <c r="D224" i="9"/>
  <c r="G224" i="9" s="1"/>
  <c r="F220" i="9"/>
  <c r="D220" i="9"/>
  <c r="G220" i="9" s="1"/>
  <c r="F218" i="9"/>
  <c r="D218" i="9"/>
  <c r="G218" i="9" s="1"/>
  <c r="F216" i="9"/>
  <c r="D216" i="9"/>
  <c r="G216" i="9" s="1"/>
  <c r="F214" i="9"/>
  <c r="D214" i="9"/>
  <c r="G214" i="9" s="1"/>
  <c r="F212" i="9"/>
  <c r="D212" i="9"/>
  <c r="G212" i="9" s="1"/>
  <c r="F210" i="9"/>
  <c r="D210" i="9"/>
  <c r="G210" i="9" s="1"/>
  <c r="F208" i="9"/>
  <c r="D208" i="9"/>
  <c r="G208" i="9" s="1"/>
  <c r="F206" i="9"/>
  <c r="D206" i="9"/>
  <c r="G206" i="9" s="1"/>
  <c r="F204" i="9"/>
  <c r="D204" i="9"/>
  <c r="G204" i="9" s="1"/>
  <c r="F202" i="9"/>
  <c r="D202" i="9"/>
  <c r="G202" i="9" s="1"/>
  <c r="F200" i="9"/>
  <c r="D200" i="9"/>
  <c r="G200" i="9" s="1"/>
  <c r="F198" i="9"/>
  <c r="D198" i="9"/>
  <c r="G198" i="9" s="1"/>
  <c r="F196" i="9"/>
  <c r="D196" i="9"/>
  <c r="G196" i="9" s="1"/>
  <c r="F194" i="9"/>
  <c r="D194" i="9"/>
  <c r="G194" i="9" s="1"/>
  <c r="F192" i="9"/>
  <c r="D192" i="9"/>
  <c r="G192" i="9" s="1"/>
  <c r="F190" i="9"/>
  <c r="D190" i="9"/>
  <c r="G190" i="9" s="1"/>
  <c r="F188" i="9"/>
  <c r="D188" i="9"/>
  <c r="G188" i="9" s="1"/>
  <c r="F186" i="9"/>
  <c r="D186" i="9"/>
  <c r="G186" i="9" s="1"/>
  <c r="F184" i="9"/>
  <c r="D184" i="9"/>
  <c r="G184" i="9" s="1"/>
  <c r="F182" i="9"/>
  <c r="D182" i="9"/>
  <c r="G182" i="9" s="1"/>
  <c r="F180" i="9"/>
  <c r="D180" i="9"/>
  <c r="G180" i="9" s="1"/>
  <c r="F178" i="9"/>
  <c r="D178" i="9"/>
  <c r="G178" i="9" s="1"/>
  <c r="F176" i="9"/>
  <c r="D176" i="9"/>
  <c r="G176" i="9" s="1"/>
  <c r="F174" i="9"/>
  <c r="D174" i="9"/>
  <c r="G174" i="9" s="1"/>
  <c r="F172" i="9"/>
  <c r="D172" i="9"/>
  <c r="G172" i="9" s="1"/>
  <c r="F170" i="9"/>
  <c r="D170" i="9"/>
  <c r="G170" i="9" s="1"/>
  <c r="F168" i="9"/>
  <c r="D168" i="9"/>
  <c r="G168" i="9" s="1"/>
  <c r="F166" i="9"/>
  <c r="D166" i="9"/>
  <c r="G166" i="9" s="1"/>
  <c r="F164" i="9"/>
  <c r="D164" i="9"/>
  <c r="G164" i="9" s="1"/>
  <c r="F162" i="9"/>
  <c r="D162" i="9"/>
  <c r="G162" i="9" s="1"/>
  <c r="F160" i="9"/>
  <c r="D160" i="9"/>
  <c r="G160" i="9" s="1"/>
  <c r="F158" i="9"/>
  <c r="D158" i="9"/>
  <c r="G158" i="9" s="1"/>
  <c r="F156" i="9"/>
  <c r="D156" i="9"/>
  <c r="G156" i="9" s="1"/>
  <c r="F154" i="9"/>
  <c r="D154" i="9"/>
  <c r="G154" i="9" s="1"/>
  <c r="F152" i="9"/>
  <c r="D152" i="9"/>
  <c r="G152" i="9" s="1"/>
  <c r="F150" i="9"/>
  <c r="D150" i="9"/>
  <c r="G150" i="9" s="1"/>
  <c r="F148" i="9"/>
  <c r="D148" i="9"/>
  <c r="G148" i="9" s="1"/>
  <c r="F146" i="9"/>
  <c r="D146" i="9"/>
  <c r="G146" i="9" s="1"/>
  <c r="F144" i="9"/>
  <c r="D144" i="9"/>
  <c r="G144" i="9" s="1"/>
  <c r="F142" i="9"/>
  <c r="D142" i="9"/>
  <c r="G142" i="9" s="1"/>
  <c r="F140" i="9"/>
  <c r="D140" i="9"/>
  <c r="G140" i="9" s="1"/>
  <c r="F138" i="9"/>
  <c r="D138" i="9"/>
  <c r="G138" i="9" s="1"/>
  <c r="F136" i="9"/>
  <c r="D136" i="9"/>
  <c r="G136" i="9" s="1"/>
  <c r="F134" i="9"/>
  <c r="D134" i="9"/>
  <c r="G134" i="9" s="1"/>
  <c r="F132" i="9"/>
  <c r="D132" i="9"/>
  <c r="G132" i="9" s="1"/>
  <c r="F130" i="9"/>
  <c r="D130" i="9"/>
  <c r="G130" i="9" s="1"/>
  <c r="F128" i="9"/>
  <c r="D128" i="9"/>
  <c r="G128" i="9" s="1"/>
  <c r="F126" i="9"/>
  <c r="D126" i="9"/>
  <c r="G126" i="9" s="1"/>
  <c r="F124" i="9"/>
  <c r="D124" i="9"/>
  <c r="G124" i="9" s="1"/>
  <c r="F122" i="9"/>
  <c r="D122" i="9"/>
  <c r="G122" i="9" s="1"/>
  <c r="F120" i="9"/>
  <c r="D120" i="9"/>
  <c r="G120" i="9" s="1"/>
  <c r="F118" i="9"/>
  <c r="D118" i="9"/>
  <c r="G118" i="9" s="1"/>
  <c r="F116" i="9"/>
  <c r="D116" i="9"/>
  <c r="G116" i="9" s="1"/>
  <c r="F114" i="9"/>
  <c r="D114" i="9"/>
  <c r="G114" i="9" s="1"/>
  <c r="F111" i="9"/>
  <c r="D111" i="9"/>
  <c r="G111" i="9" s="1"/>
  <c r="F109" i="9"/>
  <c r="D109" i="9"/>
  <c r="G109" i="9" s="1"/>
  <c r="F107" i="9"/>
  <c r="D107" i="9"/>
  <c r="G107" i="9" s="1"/>
  <c r="F105" i="9"/>
  <c r="D105" i="9"/>
  <c r="G105" i="9" s="1"/>
  <c r="F103" i="9"/>
  <c r="D103" i="9"/>
  <c r="G103" i="9" s="1"/>
  <c r="F101" i="9"/>
  <c r="D101" i="9"/>
  <c r="G101" i="9" s="1"/>
  <c r="F99" i="9"/>
  <c r="D99" i="9"/>
  <c r="G99" i="9" s="1"/>
  <c r="F97" i="9"/>
  <c r="D97" i="9"/>
  <c r="G97" i="9" s="1"/>
  <c r="F95" i="9"/>
  <c r="D95" i="9"/>
  <c r="G95" i="9" s="1"/>
  <c r="F93" i="9"/>
  <c r="D93" i="9"/>
  <c r="G93" i="9" s="1"/>
  <c r="F91" i="9"/>
  <c r="D91" i="9"/>
  <c r="G91" i="9" s="1"/>
  <c r="F89" i="9"/>
  <c r="D89" i="9"/>
  <c r="G89" i="9" s="1"/>
  <c r="F87" i="9"/>
  <c r="D87" i="9"/>
  <c r="G87" i="9" s="1"/>
  <c r="F85" i="9"/>
  <c r="D85" i="9"/>
  <c r="G85" i="9" s="1"/>
  <c r="F83" i="9"/>
  <c r="D83" i="9"/>
  <c r="G83" i="9" s="1"/>
  <c r="F81" i="9"/>
  <c r="D81" i="9"/>
  <c r="G81" i="9" s="1"/>
  <c r="F79" i="9"/>
  <c r="D79" i="9"/>
  <c r="G79" i="9" s="1"/>
  <c r="F77" i="9"/>
  <c r="D77" i="9"/>
  <c r="G77" i="9" s="1"/>
  <c r="F75" i="9"/>
  <c r="D75" i="9"/>
  <c r="G75" i="9" s="1"/>
  <c r="F73" i="9"/>
  <c r="D73" i="9"/>
  <c r="G73" i="9" s="1"/>
  <c r="F71" i="9"/>
  <c r="D71" i="9"/>
  <c r="G71" i="9" s="1"/>
  <c r="F69" i="9"/>
  <c r="D69" i="9"/>
  <c r="G69" i="9" s="1"/>
  <c r="F65" i="9"/>
  <c r="D65" i="9"/>
  <c r="G65" i="9" s="1"/>
  <c r="F63" i="9"/>
  <c r="D63" i="9"/>
  <c r="G63" i="9" s="1"/>
  <c r="F61" i="9"/>
  <c r="D61" i="9"/>
  <c r="G61" i="9" s="1"/>
  <c r="F59" i="9"/>
  <c r="D59" i="9"/>
  <c r="G59" i="9" s="1"/>
  <c r="F57" i="9"/>
  <c r="D57" i="9"/>
  <c r="G57" i="9" s="1"/>
  <c r="F55" i="9"/>
  <c r="D55" i="9"/>
  <c r="G55" i="9" s="1"/>
  <c r="F53" i="9"/>
  <c r="D53" i="9"/>
  <c r="G53" i="9" s="1"/>
  <c r="F51" i="9"/>
  <c r="D51" i="9"/>
  <c r="G51" i="9" s="1"/>
  <c r="F49" i="9"/>
  <c r="D49" i="9"/>
  <c r="G49" i="9" s="1"/>
  <c r="F45" i="9"/>
  <c r="D45" i="9"/>
  <c r="G45" i="9" s="1"/>
  <c r="F36" i="9"/>
  <c r="D36" i="9"/>
  <c r="G36" i="9" s="1"/>
  <c r="F34" i="9"/>
  <c r="D34" i="9"/>
  <c r="G34" i="9" s="1"/>
  <c r="F32" i="9"/>
  <c r="D32" i="9"/>
  <c r="G32" i="9" s="1"/>
  <c r="F30" i="9"/>
  <c r="D30" i="9"/>
  <c r="G30" i="9" s="1"/>
  <c r="F28" i="9"/>
  <c r="D28" i="9"/>
  <c r="G28" i="9" s="1"/>
  <c r="F26" i="9"/>
  <c r="D26" i="9"/>
  <c r="G26" i="9" s="1"/>
  <c r="F24" i="9"/>
  <c r="G24" i="9"/>
  <c r="F22" i="9"/>
  <c r="D22" i="9"/>
  <c r="G22" i="9" s="1"/>
  <c r="F20" i="9"/>
  <c r="D20" i="9"/>
  <c r="G20" i="9" s="1"/>
  <c r="F18" i="9"/>
  <c r="D18" i="9"/>
  <c r="G18" i="9" s="1"/>
  <c r="F15" i="9"/>
  <c r="D15" i="9"/>
  <c r="G15" i="9" s="1"/>
  <c r="F13" i="9"/>
  <c r="D13" i="9"/>
  <c r="G13" i="9" s="1"/>
  <c r="F11" i="9"/>
  <c r="D11" i="9"/>
  <c r="G11" i="9" s="1"/>
  <c r="F9" i="9"/>
  <c r="D9" i="9"/>
  <c r="G9" i="9" s="1"/>
  <c r="F7" i="9"/>
  <c r="D7" i="9"/>
  <c r="F5" i="9"/>
  <c r="D5" i="9"/>
  <c r="G5" i="9" s="1"/>
  <c r="F2" i="9"/>
  <c r="F658" i="9" s="1"/>
  <c r="D2" i="9"/>
  <c r="D658" i="9" s="1"/>
  <c r="G7" i="9" l="1"/>
  <c r="H658" i="9" s="1"/>
  <c r="G2" i="9"/>
  <c r="G658" i="9" s="1"/>
  <c r="F680" i="5"/>
  <c r="I667" i="5"/>
  <c r="I658" i="9" l="1"/>
  <c r="G660" i="9"/>
  <c r="G661" i="9" s="1"/>
  <c r="K666" i="5"/>
  <c r="F664" i="5" l="1"/>
  <c r="D664" i="5"/>
  <c r="G664" i="5" s="1"/>
  <c r="F659" i="5"/>
  <c r="D659" i="5"/>
  <c r="G659" i="5" s="1"/>
  <c r="F661" i="5"/>
  <c r="D661" i="5"/>
  <c r="G661" i="5" s="1"/>
  <c r="F656" i="5"/>
  <c r="D656" i="5"/>
  <c r="G656" i="5" s="1"/>
  <c r="F654" i="5"/>
  <c r="D654" i="5"/>
  <c r="G654" i="5" s="1"/>
  <c r="F652" i="5"/>
  <c r="D652" i="5"/>
  <c r="G652" i="5" s="1"/>
  <c r="F650" i="5"/>
  <c r="D650" i="5"/>
  <c r="G650" i="5" s="1"/>
  <c r="F648" i="5"/>
  <c r="D648" i="5"/>
  <c r="G648" i="5" s="1"/>
  <c r="F646" i="5"/>
  <c r="D646" i="5"/>
  <c r="G646" i="5"/>
  <c r="D642" i="5"/>
  <c r="F642" i="5"/>
  <c r="F640" i="5"/>
  <c r="D640" i="5"/>
  <c r="G640" i="5"/>
  <c r="F636" i="5"/>
  <c r="D636" i="5"/>
  <c r="G636" i="5" s="1"/>
  <c r="F631" i="5"/>
  <c r="D631" i="5"/>
  <c r="G631" i="5" s="1"/>
  <c r="F626" i="5"/>
  <c r="D626" i="5"/>
  <c r="G626" i="5" s="1"/>
  <c r="F617" i="5"/>
  <c r="D617" i="5"/>
  <c r="G617" i="5" s="1"/>
  <c r="F629" i="5"/>
  <c r="D629" i="5"/>
  <c r="G629" i="5" s="1"/>
  <c r="F624" i="5"/>
  <c r="D624" i="5"/>
  <c r="G624" i="5" s="1"/>
  <c r="F622" i="5"/>
  <c r="D622" i="5"/>
  <c r="G622" i="5" s="1"/>
  <c r="F613" i="5"/>
  <c r="D613" i="5"/>
  <c r="G613" i="5" s="1"/>
  <c r="F609" i="5"/>
  <c r="D609" i="5"/>
  <c r="G609" i="5" s="1"/>
  <c r="F605" i="5"/>
  <c r="D605" i="5"/>
  <c r="G605" i="5" s="1"/>
  <c r="F588" i="5"/>
  <c r="D588" i="5"/>
  <c r="G588" i="5" s="1"/>
  <c r="F582" i="5"/>
  <c r="D582" i="5"/>
  <c r="G582" i="5" s="1"/>
  <c r="F578" i="5"/>
  <c r="D578" i="5"/>
  <c r="G578" i="5" s="1"/>
  <c r="F574" i="5"/>
  <c r="D574" i="5"/>
  <c r="G574" i="5" s="1"/>
  <c r="F569" i="5"/>
  <c r="D569" i="5"/>
  <c r="G569" i="5" s="1"/>
  <c r="F564" i="5"/>
  <c r="D564" i="5"/>
  <c r="G564" i="5" s="1"/>
  <c r="F551" i="5"/>
  <c r="D551" i="5"/>
  <c r="G551" i="5" s="1"/>
  <c r="F545" i="5"/>
  <c r="D545" i="5"/>
  <c r="G545" i="5" s="1"/>
  <c r="F539" i="5"/>
  <c r="D539" i="5"/>
  <c r="G539" i="5" s="1"/>
  <c r="F533" i="5"/>
  <c r="D533" i="5"/>
  <c r="G533" i="5" s="1"/>
  <c r="F522" i="5"/>
  <c r="D522" i="5"/>
  <c r="G522" i="5" s="1"/>
  <c r="F516" i="5"/>
  <c r="D516" i="5"/>
  <c r="G516" i="5" s="1"/>
  <c r="F505" i="5"/>
  <c r="D505" i="5"/>
  <c r="G505" i="5" s="1"/>
  <c r="F502" i="5"/>
  <c r="D502" i="5"/>
  <c r="G502" i="5" s="1"/>
  <c r="F498" i="5"/>
  <c r="D498" i="5"/>
  <c r="G498" i="5" s="1"/>
  <c r="F495" i="5"/>
  <c r="D495" i="5"/>
  <c r="G495" i="5" s="1"/>
  <c r="F491" i="5"/>
  <c r="D491" i="5"/>
  <c r="G491" i="5" s="1"/>
  <c r="F489" i="5"/>
  <c r="D489" i="5"/>
  <c r="G489" i="5" s="1"/>
  <c r="F481" i="5"/>
  <c r="D481" i="5"/>
  <c r="G481" i="5" s="1"/>
  <c r="F469" i="5"/>
  <c r="D469" i="5"/>
  <c r="G469" i="5" s="1"/>
  <c r="F458" i="5"/>
  <c r="D458" i="5"/>
  <c r="G458" i="5" s="1"/>
  <c r="F451" i="5"/>
  <c r="D451" i="5"/>
  <c r="G451" i="5" s="1"/>
  <c r="F445" i="5"/>
  <c r="D445" i="5"/>
  <c r="G445" i="5" s="1"/>
  <c r="F439" i="5"/>
  <c r="D439" i="5"/>
  <c r="G439" i="5" s="1"/>
  <c r="F435" i="5"/>
  <c r="D435" i="5"/>
  <c r="G435" i="5" s="1"/>
  <c r="F428" i="5"/>
  <c r="D428" i="5"/>
  <c r="G428" i="5" s="1"/>
  <c r="F424" i="5"/>
  <c r="D424" i="5"/>
  <c r="G424" i="5" s="1"/>
  <c r="F419" i="5"/>
  <c r="D419" i="5"/>
  <c r="G419" i="5" s="1"/>
  <c r="F415" i="5"/>
  <c r="D415" i="5"/>
  <c r="G415" i="5" s="1"/>
  <c r="F413" i="5"/>
  <c r="D413" i="5"/>
  <c r="G413" i="5" s="1"/>
  <c r="F400" i="5"/>
  <c r="D400" i="5"/>
  <c r="G400" i="5" s="1"/>
  <c r="F395" i="5"/>
  <c r="D395" i="5"/>
  <c r="G395" i="5" s="1"/>
  <c r="F381" i="5"/>
  <c r="D381" i="5"/>
  <c r="G381" i="5" s="1"/>
  <c r="F366" i="5"/>
  <c r="D366" i="5"/>
  <c r="G366" i="5" s="1"/>
  <c r="F362" i="5"/>
  <c r="D362" i="5"/>
  <c r="G362" i="5" s="1"/>
  <c r="F360" i="5"/>
  <c r="D360" i="5"/>
  <c r="G360" i="5" s="1"/>
  <c r="F356" i="5"/>
  <c r="D356" i="5"/>
  <c r="G356" i="5" s="1"/>
  <c r="F350" i="5"/>
  <c r="D350" i="5"/>
  <c r="G350" i="5" s="1"/>
  <c r="F341" i="5"/>
  <c r="D341" i="5"/>
  <c r="G341" i="5" s="1"/>
  <c r="F334" i="5"/>
  <c r="D334" i="5"/>
  <c r="G334" i="5" s="1"/>
  <c r="F327" i="5"/>
  <c r="D327" i="5"/>
  <c r="G327" i="5" s="1"/>
  <c r="F325" i="5"/>
  <c r="D325" i="5"/>
  <c r="G325" i="5" s="1"/>
  <c r="F322" i="5"/>
  <c r="D322" i="5"/>
  <c r="G322" i="5" s="1"/>
  <c r="F315" i="5"/>
  <c r="D315" i="5"/>
  <c r="G315" i="5" s="1"/>
  <c r="F308" i="5"/>
  <c r="D308" i="5"/>
  <c r="G308" i="5" s="1"/>
  <c r="F304" i="5"/>
  <c r="D304" i="5"/>
  <c r="G304" i="5" s="1"/>
  <c r="F294" i="5"/>
  <c r="D294" i="5"/>
  <c r="G294" i="5" s="1"/>
  <c r="F291" i="5"/>
  <c r="D291" i="5"/>
  <c r="G291" i="5" s="1"/>
  <c r="F288" i="5"/>
  <c r="D288" i="5"/>
  <c r="F286" i="5"/>
  <c r="D286" i="5"/>
  <c r="G286" i="5" s="1"/>
  <c r="D284" i="5"/>
  <c r="G288" i="5"/>
  <c r="F284" i="5"/>
  <c r="G284" i="5"/>
  <c r="F282" i="5"/>
  <c r="D282" i="5"/>
  <c r="G282" i="5" s="1"/>
  <c r="F278" i="5"/>
  <c r="D278" i="5"/>
  <c r="G278" i="5" s="1"/>
  <c r="F276" i="5"/>
  <c r="D276" i="5"/>
  <c r="G276" i="5" s="1"/>
  <c r="F274" i="5"/>
  <c r="D274" i="5"/>
  <c r="F272" i="5"/>
  <c r="D272" i="5"/>
  <c r="G272" i="5" s="1"/>
  <c r="F270" i="5"/>
  <c r="D270" i="5"/>
  <c r="G270" i="5" s="1"/>
  <c r="F265" i="5"/>
  <c r="D265" i="5"/>
  <c r="G265" i="5" s="1"/>
  <c r="F263" i="5"/>
  <c r="D263" i="5"/>
  <c r="G263" i="5" s="1"/>
  <c r="F261" i="5"/>
  <c r="D261" i="5"/>
  <c r="G261" i="5" s="1"/>
  <c r="F257" i="5"/>
  <c r="D257" i="5"/>
  <c r="G257" i="5" s="1"/>
  <c r="F252" i="5"/>
  <c r="D252" i="5"/>
  <c r="G252" i="5" s="1"/>
  <c r="F250" i="5"/>
  <c r="D250" i="5"/>
  <c r="G250" i="5" s="1"/>
  <c r="F248" i="5"/>
  <c r="D248" i="5"/>
  <c r="G248" i="5" s="1"/>
  <c r="F246" i="5"/>
  <c r="D246" i="5"/>
  <c r="F244" i="5"/>
  <c r="D244" i="5"/>
  <c r="G244" i="5" s="1"/>
  <c r="F242" i="5"/>
  <c r="D242" i="5"/>
  <c r="G242" i="5" s="1"/>
  <c r="F240" i="5"/>
  <c r="D240" i="5"/>
  <c r="G240" i="5" s="1"/>
  <c r="F238" i="5"/>
  <c r="D238" i="5"/>
  <c r="G238" i="5" s="1"/>
  <c r="F236" i="5"/>
  <c r="D236" i="5"/>
  <c r="G236" i="5" s="1"/>
  <c r="F234" i="5"/>
  <c r="D234" i="5"/>
  <c r="G234" i="5" s="1"/>
  <c r="F232" i="5"/>
  <c r="D232" i="5"/>
  <c r="G232" i="5" s="1"/>
  <c r="F230" i="5"/>
  <c r="D230" i="5"/>
  <c r="G230" i="5" s="1"/>
  <c r="F228" i="5"/>
  <c r="D228" i="5"/>
  <c r="G228" i="5" s="1"/>
  <c r="F226" i="5"/>
  <c r="D226" i="5"/>
  <c r="G226" i="5" s="1"/>
  <c r="F224" i="5"/>
  <c r="D224" i="5"/>
  <c r="G224" i="5" s="1"/>
  <c r="F222" i="5"/>
  <c r="D222" i="5"/>
  <c r="G222" i="5" s="1"/>
  <c r="F218" i="5"/>
  <c r="D218" i="5"/>
  <c r="G218" i="5" s="1"/>
  <c r="F216" i="5"/>
  <c r="D216" i="5"/>
  <c r="G216" i="5" s="1"/>
  <c r="F214" i="5"/>
  <c r="F212" i="5"/>
  <c r="F210" i="5"/>
  <c r="F208" i="5"/>
  <c r="D214" i="5"/>
  <c r="G214" i="5" s="1"/>
  <c r="D212" i="5"/>
  <c r="G212" i="5" s="1"/>
  <c r="D210" i="5"/>
  <c r="G210" i="5" s="1"/>
  <c r="D208" i="5"/>
  <c r="G208" i="5" s="1"/>
  <c r="F206" i="5"/>
  <c r="D206" i="5"/>
  <c r="G206" i="5" s="1"/>
  <c r="F204" i="5"/>
  <c r="D204" i="5"/>
  <c r="G204" i="5" s="1"/>
  <c r="F202" i="5"/>
  <c r="D202" i="5"/>
  <c r="F200" i="5"/>
  <c r="D200" i="5"/>
  <c r="G200" i="5" s="1"/>
  <c r="F198" i="5"/>
  <c r="D198" i="5"/>
  <c r="G198" i="5" s="1"/>
  <c r="F196" i="5"/>
  <c r="D196" i="5"/>
  <c r="F182" i="5"/>
  <c r="D182" i="5"/>
  <c r="G182" i="5" s="1"/>
  <c r="F180" i="5"/>
  <c r="D180" i="5"/>
  <c r="G180" i="5" s="1"/>
  <c r="F178" i="5"/>
  <c r="D178" i="5"/>
  <c r="G178" i="5" s="1"/>
  <c r="F176" i="5"/>
  <c r="D176" i="5"/>
  <c r="G176" i="5" s="1"/>
  <c r="F174" i="5"/>
  <c r="D174" i="5"/>
  <c r="F172" i="5"/>
  <c r="D172" i="5"/>
  <c r="G172" i="5" s="1"/>
  <c r="F170" i="5"/>
  <c r="D170" i="5"/>
  <c r="G170" i="5" s="1"/>
  <c r="F165" i="5"/>
  <c r="D165" i="5"/>
  <c r="G165" i="5" s="1"/>
  <c r="F163" i="5"/>
  <c r="F161" i="5"/>
  <c r="F159" i="5"/>
  <c r="D163" i="5"/>
  <c r="G163" i="5" s="1"/>
  <c r="D161" i="5"/>
  <c r="G161" i="5" s="1"/>
  <c r="D159" i="5"/>
  <c r="G159" i="5" s="1"/>
  <c r="F157" i="5"/>
  <c r="D157" i="5"/>
  <c r="F155" i="5"/>
  <c r="D155" i="5"/>
  <c r="G155" i="5" s="1"/>
  <c r="F153" i="5"/>
  <c r="D153" i="5"/>
  <c r="G153" i="5" s="1"/>
  <c r="F151" i="5"/>
  <c r="D151" i="5"/>
  <c r="G151" i="5" s="1"/>
  <c r="F149" i="5"/>
  <c r="D149" i="5"/>
  <c r="G149" i="5" s="1"/>
  <c r="F143" i="5"/>
  <c r="D143" i="5"/>
  <c r="G143" i="5" s="1"/>
  <c r="F141" i="5"/>
  <c r="D141" i="5"/>
  <c r="G141" i="5" s="1"/>
  <c r="D139" i="5"/>
  <c r="F139" i="5"/>
  <c r="F137" i="5"/>
  <c r="D137" i="5"/>
  <c r="F134" i="5"/>
  <c r="D134" i="5"/>
  <c r="G134" i="5" s="1"/>
  <c r="F132" i="5"/>
  <c r="D132" i="5"/>
  <c r="G132" i="5" s="1"/>
  <c r="F129" i="5"/>
  <c r="D129" i="5"/>
  <c r="G129" i="5" s="1"/>
  <c r="F127" i="5"/>
  <c r="D127" i="5"/>
  <c r="G127" i="5" s="1"/>
  <c r="F125" i="5"/>
  <c r="D125" i="5"/>
  <c r="G125" i="5" s="1"/>
  <c r="F123" i="5"/>
  <c r="D123" i="5"/>
  <c r="G123" i="5" s="1"/>
  <c r="F121" i="5"/>
  <c r="D121" i="5"/>
  <c r="G121" i="5" s="1"/>
  <c r="F119" i="5"/>
  <c r="D119" i="5"/>
  <c r="G119" i="5" s="1"/>
  <c r="D116" i="5"/>
  <c r="F116" i="5"/>
  <c r="D114" i="5"/>
  <c r="F114" i="5"/>
  <c r="G114" i="5" s="1"/>
  <c r="F112" i="5"/>
  <c r="D112" i="5"/>
  <c r="G112" i="5" s="1"/>
  <c r="F110" i="5"/>
  <c r="D110" i="5"/>
  <c r="G110" i="5" s="1"/>
  <c r="F108" i="5"/>
  <c r="D108" i="5"/>
  <c r="G108" i="5" s="1"/>
  <c r="F100" i="5"/>
  <c r="D100" i="5"/>
  <c r="G100" i="5" s="1"/>
  <c r="F98" i="5"/>
  <c r="D98" i="5"/>
  <c r="F96" i="5"/>
  <c r="D96" i="5"/>
  <c r="G96" i="5" s="1"/>
  <c r="F94" i="5"/>
  <c r="D94" i="5"/>
  <c r="G94" i="5" s="1"/>
  <c r="F92" i="5"/>
  <c r="D92" i="5"/>
  <c r="G92" i="5" s="1"/>
  <c r="F90" i="5"/>
  <c r="D90" i="5"/>
  <c r="G90" i="5" s="1"/>
  <c r="F88" i="5"/>
  <c r="D88" i="5"/>
  <c r="G88" i="5" s="1"/>
  <c r="F85" i="5"/>
  <c r="D85" i="5"/>
  <c r="G85" i="5" s="1"/>
  <c r="F81" i="5"/>
  <c r="D81" i="5"/>
  <c r="G81" i="5"/>
  <c r="F78" i="5"/>
  <c r="D78" i="5"/>
  <c r="G78" i="5" s="1"/>
  <c r="F75" i="5"/>
  <c r="D75" i="5"/>
  <c r="G75" i="5" s="1"/>
  <c r="F73" i="5"/>
  <c r="D73" i="5"/>
  <c r="G73" i="5" s="1"/>
  <c r="F71" i="5"/>
  <c r="D71" i="5"/>
  <c r="G71" i="5" s="1"/>
  <c r="F67" i="5"/>
  <c r="D67" i="5"/>
  <c r="G67" i="5" s="1"/>
  <c r="F65" i="5"/>
  <c r="D65" i="5"/>
  <c r="G65" i="5" s="1"/>
  <c r="D63" i="5"/>
  <c r="F61" i="5"/>
  <c r="D61" i="5"/>
  <c r="G61" i="5" s="1"/>
  <c r="G642" i="5" l="1"/>
  <c r="G196" i="5"/>
  <c r="G202" i="5"/>
  <c r="G246" i="5"/>
  <c r="G274" i="5"/>
  <c r="G139" i="5"/>
  <c r="G157" i="5"/>
  <c r="G174" i="5"/>
  <c r="G98" i="5"/>
  <c r="G116" i="5"/>
  <c r="G137" i="5"/>
  <c r="F59" i="5"/>
  <c r="D59" i="5"/>
  <c r="G59" i="5" s="1"/>
  <c r="F57" i="5"/>
  <c r="D57" i="5"/>
  <c r="G57" i="5" s="1"/>
  <c r="F55" i="5"/>
  <c r="D55" i="5"/>
  <c r="G55" i="5" s="1"/>
  <c r="F53" i="5"/>
  <c r="D53" i="5"/>
  <c r="G53" i="5" s="1"/>
  <c r="F45" i="5"/>
  <c r="D45" i="5"/>
  <c r="G45" i="5" s="1"/>
  <c r="F43" i="5"/>
  <c r="D43" i="5"/>
  <c r="G43" i="5" s="1"/>
  <c r="F39" i="5"/>
  <c r="D39" i="5"/>
  <c r="G39" i="5" s="1"/>
  <c r="F37" i="5"/>
  <c r="D37" i="5"/>
  <c r="G37" i="5" s="1"/>
  <c r="D35" i="5"/>
  <c r="F35" i="5"/>
  <c r="F33" i="5"/>
  <c r="D33" i="5"/>
  <c r="G33" i="5" s="1"/>
  <c r="F31" i="5"/>
  <c r="D31" i="5"/>
  <c r="G31" i="5" s="1"/>
  <c r="D29" i="5"/>
  <c r="F29" i="5"/>
  <c r="G29" i="5" l="1"/>
  <c r="D27" i="5"/>
  <c r="F25" i="5"/>
  <c r="D25" i="5"/>
  <c r="G25" i="5" s="1"/>
  <c r="F14" i="5"/>
  <c r="D14" i="5"/>
  <c r="F12" i="5"/>
  <c r="D12" i="5"/>
  <c r="G12" i="5" s="1"/>
  <c r="F10" i="5"/>
  <c r="D10" i="5"/>
  <c r="D8" i="5"/>
  <c r="D722" i="5" s="1"/>
  <c r="F8" i="5"/>
  <c r="F6" i="5"/>
  <c r="G35" i="5"/>
  <c r="G27" i="5"/>
  <c r="G14" i="5"/>
  <c r="G10" i="5"/>
  <c r="G8" i="5"/>
  <c r="G6" i="5"/>
  <c r="G92" i="4" l="1"/>
  <c r="G108" i="4"/>
  <c r="G125" i="4"/>
  <c r="G159" i="4"/>
  <c r="G175" i="4"/>
  <c r="G185" i="4"/>
  <c r="G186" i="4"/>
  <c r="G7" i="4"/>
  <c r="G8" i="4"/>
  <c r="G9" i="4"/>
  <c r="G11" i="4"/>
  <c r="G14" i="4"/>
  <c r="G15" i="4"/>
  <c r="G16" i="4"/>
  <c r="G17" i="4"/>
  <c r="G19" i="4"/>
  <c r="G21" i="4"/>
  <c r="G22" i="4"/>
  <c r="G23" i="4"/>
  <c r="G37" i="4"/>
  <c r="G39" i="4"/>
  <c r="G74" i="4"/>
  <c r="G76" i="4"/>
  <c r="G77" i="4"/>
  <c r="G78" i="4"/>
  <c r="G82" i="4"/>
  <c r="G83" i="4"/>
  <c r="G84" i="4"/>
  <c r="G85" i="4"/>
  <c r="G86" i="4"/>
  <c r="G87" i="4"/>
  <c r="G88" i="4"/>
  <c r="G90" i="4"/>
  <c r="G91" i="4"/>
  <c r="G93" i="4"/>
  <c r="G95" i="4"/>
  <c r="G96" i="4"/>
  <c r="G98" i="4"/>
  <c r="G99" i="4"/>
  <c r="G100" i="4"/>
  <c r="G101" i="4"/>
  <c r="G102" i="4"/>
  <c r="G103" i="4"/>
  <c r="G104" i="4"/>
  <c r="G105" i="4"/>
  <c r="G107" i="4"/>
  <c r="G109" i="4"/>
  <c r="G110" i="4"/>
  <c r="G111" i="4"/>
  <c r="G112" i="4"/>
  <c r="G113" i="4"/>
  <c r="G115" i="4"/>
  <c r="G117" i="4"/>
  <c r="G118" i="4"/>
  <c r="G119" i="4"/>
  <c r="G122" i="4"/>
  <c r="G123" i="4"/>
  <c r="G124" i="4"/>
  <c r="G126" i="4"/>
  <c r="G128" i="4"/>
  <c r="G129" i="4"/>
  <c r="G130" i="4"/>
  <c r="G132" i="4"/>
  <c r="G133" i="4"/>
  <c r="G135" i="4"/>
  <c r="G136" i="4"/>
  <c r="G137" i="4"/>
  <c r="G139" i="4"/>
  <c r="G141" i="4"/>
  <c r="G142" i="4"/>
  <c r="G143" i="4"/>
  <c r="G144" i="4"/>
  <c r="G145" i="4"/>
  <c r="G148" i="4"/>
  <c r="G149" i="4"/>
  <c r="G150" i="4"/>
  <c r="G151" i="4"/>
  <c r="G152" i="4"/>
  <c r="G153" i="4"/>
  <c r="G156" i="4"/>
  <c r="G158" i="4"/>
  <c r="G160" i="4"/>
  <c r="G161" i="4"/>
  <c r="G162" i="4"/>
  <c r="G163" i="4"/>
  <c r="G165" i="4"/>
  <c r="G166" i="4"/>
  <c r="G167" i="4"/>
  <c r="G168" i="4"/>
  <c r="G169" i="4"/>
  <c r="G170" i="4"/>
  <c r="G171" i="4"/>
  <c r="G172" i="4"/>
  <c r="G176" i="4"/>
  <c r="G180" i="4"/>
  <c r="G181" i="4"/>
  <c r="G183" i="4"/>
  <c r="G188" i="4"/>
  <c r="G189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4" i="4"/>
  <c r="G205" i="4"/>
  <c r="G208" i="4"/>
  <c r="G209" i="4"/>
  <c r="G210" i="4"/>
  <c r="G211" i="4"/>
  <c r="G213" i="4"/>
  <c r="G214" i="4"/>
  <c r="G220" i="4"/>
  <c r="G240" i="4"/>
  <c r="G241" i="4"/>
  <c r="G242" i="4"/>
  <c r="G243" i="4"/>
  <c r="G244" i="4"/>
  <c r="G246" i="4"/>
  <c r="G249" i="4"/>
  <c r="G250" i="4"/>
  <c r="G251" i="4"/>
  <c r="G252" i="4"/>
  <c r="E32" i="4"/>
  <c r="E177" i="4" l="1"/>
  <c r="G177" i="4" s="1"/>
  <c r="F54" i="4" l="1"/>
  <c r="G54" i="4" s="1"/>
  <c r="G38" i="4"/>
  <c r="G32" i="4"/>
  <c r="F264" i="4"/>
  <c r="E264" i="4"/>
  <c r="G10" i="4"/>
  <c r="G12" i="4"/>
  <c r="G13" i="4"/>
  <c r="G18" i="4"/>
  <c r="G20" i="4"/>
  <c r="G50" i="4"/>
  <c r="G24" i="4"/>
  <c r="G25" i="4"/>
  <c r="G26" i="4"/>
  <c r="G27" i="4"/>
  <c r="G28" i="4"/>
  <c r="G29" i="4"/>
  <c r="G30" i="4"/>
  <c r="G31" i="4"/>
  <c r="G33" i="4"/>
  <c r="G34" i="4"/>
  <c r="G35" i="4"/>
  <c r="G36" i="4"/>
  <c r="G40" i="4"/>
  <c r="G41" i="4"/>
  <c r="G42" i="4"/>
  <c r="G43" i="4"/>
  <c r="G44" i="4"/>
  <c r="G45" i="4"/>
  <c r="G46" i="4"/>
  <c r="G47" i="4"/>
  <c r="G48" i="4"/>
  <c r="G49" i="4"/>
  <c r="G51" i="4"/>
  <c r="G52" i="4"/>
  <c r="G53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5" i="4"/>
  <c r="G79" i="4"/>
  <c r="G80" i="4"/>
  <c r="G81" i="4"/>
  <c r="G89" i="4"/>
  <c r="G94" i="4"/>
  <c r="G97" i="4"/>
  <c r="G106" i="4"/>
  <c r="G114" i="4"/>
  <c r="G116" i="4"/>
  <c r="G120" i="4"/>
  <c r="G121" i="4"/>
  <c r="G127" i="4"/>
  <c r="G131" i="4"/>
  <c r="G134" i="4"/>
  <c r="G138" i="4"/>
  <c r="G140" i="4"/>
  <c r="G146" i="4"/>
  <c r="G147" i="4"/>
  <c r="G154" i="4"/>
  <c r="G155" i="4"/>
  <c r="G157" i="4"/>
  <c r="G164" i="4"/>
  <c r="G173" i="4"/>
  <c r="G174" i="4"/>
  <c r="G178" i="4"/>
  <c r="G179" i="4"/>
  <c r="G182" i="4"/>
  <c r="G184" i="4"/>
  <c r="G187" i="4"/>
  <c r="G190" i="4"/>
  <c r="G203" i="4"/>
  <c r="G206" i="4"/>
  <c r="G207" i="4"/>
  <c r="G212" i="4"/>
  <c r="G215" i="4"/>
  <c r="G216" i="4"/>
  <c r="G217" i="4"/>
  <c r="G218" i="4"/>
  <c r="G219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5" i="4"/>
  <c r="G247" i="4"/>
  <c r="G248" i="4"/>
  <c r="G253" i="4"/>
  <c r="G254" i="4"/>
  <c r="G255" i="4"/>
  <c r="G256" i="4"/>
  <c r="G257" i="4"/>
  <c r="G258" i="4"/>
  <c r="G259" i="4"/>
  <c r="G260" i="4"/>
  <c r="G261" i="4"/>
  <c r="G262" i="4"/>
  <c r="G263" i="4"/>
  <c r="G264" i="4" l="1"/>
  <c r="E267" i="4" s="1"/>
  <c r="E269" i="4" s="1"/>
  <c r="F63" i="5" l="1"/>
  <c r="F722" i="5" s="1"/>
  <c r="G722" i="5" s="1"/>
  <c r="G63" i="5"/>
  <c r="G666" i="5" s="1"/>
  <c r="G668" i="5" s="1"/>
  <c r="G669" i="5" s="1"/>
  <c r="I674" i="5" l="1"/>
</calcChain>
</file>

<file path=xl/comments1.xml><?xml version="1.0" encoding="utf-8"?>
<comments xmlns="http://schemas.openxmlformats.org/spreadsheetml/2006/main">
  <authors>
    <author>cqqusuario</author>
  </authors>
  <commentList>
    <comment ref="H76" authorId="0">
      <text>
        <r>
          <rPr>
            <b/>
            <sz val="8"/>
            <color indexed="81"/>
            <rFont val="Tahoma"/>
            <charset val="1"/>
          </rPr>
          <t>CAMBIO DE DEUDOR DE PENDIENTE A ARIANA ROQUE</t>
        </r>
      </text>
    </comment>
    <comment ref="H86" authorId="0">
      <text>
        <r>
          <rPr>
            <b/>
            <sz val="8"/>
            <color indexed="81"/>
            <rFont val="Tahoma"/>
            <charset val="1"/>
          </rPr>
          <t>NO ESTA CONSIDERADA YA QUE NO ESTA FACTURADA Y NO SE REFLEJA EN W32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 xml:space="preserve">CAMBIO DE DEUDOR DE PENDIETE A SANCHEZ
</t>
        </r>
      </text>
    </comment>
  </commentList>
</comments>
</file>

<file path=xl/sharedStrings.xml><?xml version="1.0" encoding="utf-8"?>
<sst xmlns="http://schemas.openxmlformats.org/spreadsheetml/2006/main" count="6844" uniqueCount="2502">
  <si>
    <t>QUERETARO MOTORS SA</t>
  </si>
  <si>
    <t>Conciliación Contable al 31 de Diciembre 2014</t>
  </si>
  <si>
    <t>228 - V e n t a s   C o n t a d o   S u c u r s a l</t>
  </si>
  <si>
    <t>Sub-Cuenta</t>
  </si>
  <si>
    <t>Serie</t>
  </si>
  <si>
    <t>Cliente</t>
  </si>
  <si>
    <t>Fecha</t>
  </si>
  <si>
    <t>Saldo</t>
  </si>
  <si>
    <t>Anticipo</t>
  </si>
  <si>
    <t>Obs.</t>
  </si>
  <si>
    <t>228-0058N/15</t>
  </si>
  <si>
    <t>3G1TA5AF8FL105108</t>
  </si>
  <si>
    <t>HURTADO SANTIAGO EDNA</t>
  </si>
  <si>
    <t xml:space="preserve">Cobro de Seguro </t>
  </si>
  <si>
    <t>228-0091N/15</t>
  </si>
  <si>
    <t>93CCL8003FB103287</t>
  </si>
  <si>
    <t>FACILEASING, S.A DE CV</t>
  </si>
  <si>
    <t>Sin anticipo</t>
  </si>
  <si>
    <t>228-0106N/15</t>
  </si>
  <si>
    <t>1GNSK8KC3FR208961</t>
  </si>
  <si>
    <t>MORALES MONCAYO</t>
  </si>
  <si>
    <t>Reclasificar</t>
  </si>
  <si>
    <t>228-0108N/15</t>
  </si>
  <si>
    <t>3G1TA5AFXFL116689</t>
  </si>
  <si>
    <t>ALVARADO HERNAN</t>
  </si>
  <si>
    <t>Sdo para reclasificar en 2015</t>
  </si>
  <si>
    <t>228-0119N/15</t>
  </si>
  <si>
    <t>1GNSK6KC8FR191322</t>
  </si>
  <si>
    <t>PEREZ VALLEJO MIGUEL ANGEL</t>
  </si>
  <si>
    <t>228-0156N/15</t>
  </si>
  <si>
    <t>3GNCJ7CE7FL110623</t>
  </si>
  <si>
    <t>MARTINEZ DIAZ V</t>
  </si>
  <si>
    <t>228-0163N/15</t>
  </si>
  <si>
    <t>3GNCJ7CE1FL115820</t>
  </si>
  <si>
    <t>AVILES MENDOZA MARIA CLAUDIA</t>
  </si>
  <si>
    <t>Liquida en enero</t>
  </si>
  <si>
    <t>228-0211N/15</t>
  </si>
  <si>
    <t>3GNCJ7CEXFL128615</t>
  </si>
  <si>
    <t>DURAN ANDRADE ADRIANA MARCELA</t>
  </si>
  <si>
    <t>228-0240N/15</t>
  </si>
  <si>
    <t>3G1TA5AF9FL132138</t>
  </si>
  <si>
    <t>ALDANA MIRANDA GERARDO RODOLFO</t>
  </si>
  <si>
    <t>228-0279N/15</t>
  </si>
  <si>
    <t>KL8CM6CD6FC706229</t>
  </si>
  <si>
    <t>MOCTEZUMA ENRIQ</t>
  </si>
  <si>
    <t>228-0295N/15</t>
  </si>
  <si>
    <t>KL8CM6CD6FC707204</t>
  </si>
  <si>
    <t>ULLOA NAVEJU FREDY</t>
  </si>
  <si>
    <t>228-0336N/15</t>
  </si>
  <si>
    <t>3G1TA5AF6FL136793</t>
  </si>
  <si>
    <t>CORTES LOPEZ SERGIO ARMANDO</t>
  </si>
  <si>
    <t>228-0431N/15</t>
  </si>
  <si>
    <t>1G1195SX0FF120638</t>
  </si>
  <si>
    <t>QUERETARO MOTORS S.A.</t>
  </si>
  <si>
    <t>228-0432N/15</t>
  </si>
  <si>
    <t>3GNCJ7EE4FL124122</t>
  </si>
  <si>
    <t>228-0433N/15</t>
  </si>
  <si>
    <t>1G1195SL8FF123901</t>
  </si>
  <si>
    <t>228-0461N/15</t>
  </si>
  <si>
    <t>3G1TA5AF6FL144232</t>
  </si>
  <si>
    <t>GONZALEZ VILLAN</t>
  </si>
  <si>
    <t>228-0464N/15</t>
  </si>
  <si>
    <t>KL8MJ6A03FC305007</t>
  </si>
  <si>
    <t>KURI LORENZO MARIA MARISOL</t>
  </si>
  <si>
    <t>Cobro de garantia extendida</t>
  </si>
  <si>
    <t>228-0511N/15</t>
  </si>
  <si>
    <t>3G1TA5AF3FL144768</t>
  </si>
  <si>
    <t>SANCHEZ URIBE H</t>
  </si>
  <si>
    <t>228-0523N/15</t>
  </si>
  <si>
    <t>3G1J85DCXFS510333</t>
  </si>
  <si>
    <t>CHEVALI DE GUERRERO SA DE CV</t>
  </si>
  <si>
    <t>Intercambio PP vs 300 (se reclasifica en enero)</t>
  </si>
  <si>
    <t>228-0536N/15</t>
  </si>
  <si>
    <t>3G1TB5AF4FL144971</t>
  </si>
  <si>
    <t>ALVAREZ GARZA LUIS FERNANDO</t>
  </si>
  <si>
    <t>228-0544N/15</t>
  </si>
  <si>
    <t>KL8MJ6A06FC307205</t>
  </si>
  <si>
    <t>AVILA CALDERA CELIA</t>
  </si>
  <si>
    <t>228-0552N/14</t>
  </si>
  <si>
    <t>3G1TA5AFXEL152171</t>
  </si>
  <si>
    <t>RIDDHA ILUMINACION SA DE CV</t>
  </si>
  <si>
    <t>228-0582N/15</t>
  </si>
  <si>
    <t>3G1TA5AF5FL150328</t>
  </si>
  <si>
    <t>LEYVA CASTRO CR</t>
  </si>
  <si>
    <t>228-0591N/15</t>
  </si>
  <si>
    <t>KL8CD6AD8FC716022</t>
  </si>
  <si>
    <t>PALACIOS RIVERA LUIS MANUEL</t>
  </si>
  <si>
    <t>228-0592N/15</t>
  </si>
  <si>
    <t>KL8CJ6ADXFC714166</t>
  </si>
  <si>
    <t>ROJAS TELLEZ MELISA DANIELA</t>
  </si>
  <si>
    <t>228-0596N/15</t>
  </si>
  <si>
    <t>KL8CJ6AD6FC715606</t>
  </si>
  <si>
    <t>LOPEZ SAUCEDO EDGAR JOASAN</t>
  </si>
  <si>
    <t>228-0615N/15</t>
  </si>
  <si>
    <t>KL8CD6AD6FC712518</t>
  </si>
  <si>
    <t>SANCHEZ SANCHEZ PATRICIA</t>
  </si>
  <si>
    <t>228-0623N/15</t>
  </si>
  <si>
    <t>KL8CM6CD2FC716241</t>
  </si>
  <si>
    <t>BAYORI ARIAS JU</t>
  </si>
  <si>
    <t>228-0624N/15</t>
  </si>
  <si>
    <t>KL8CM6CD2FC716322</t>
  </si>
  <si>
    <t>GALLEGOS SALGAD</t>
  </si>
  <si>
    <t>228-0627N/15</t>
  </si>
  <si>
    <t>KL8CM6CD3FC716894</t>
  </si>
  <si>
    <t>CULIACAN MOTORS SA DE CV</t>
  </si>
  <si>
    <t>228-0640N/15</t>
  </si>
  <si>
    <t>3G1TA5AF7FL153358</t>
  </si>
  <si>
    <t>VAZQUEZ REYES DULCE NATALY</t>
  </si>
  <si>
    <t>228-0659N/15</t>
  </si>
  <si>
    <t>3G1TA5AF1FL151301</t>
  </si>
  <si>
    <t>PACHECO CERVANTES JOSE ANTONIO</t>
  </si>
  <si>
    <t>228-0678N/15</t>
  </si>
  <si>
    <t>KL8PD5C59FK000365</t>
  </si>
  <si>
    <t>l sistema</t>
  </si>
  <si>
    <t>228-0692N/15</t>
  </si>
  <si>
    <t>3G1TA5AF2FL154899</t>
  </si>
  <si>
    <t>JUAREZ PUERTA DULCE MARIA</t>
  </si>
  <si>
    <t>MODIFICAR EN W32</t>
  </si>
  <si>
    <t>228-0694N/15</t>
  </si>
  <si>
    <t>KL8CM6CD5FC717948</t>
  </si>
  <si>
    <t>CRUZ LOPEZ FERNANDO JOSE</t>
  </si>
  <si>
    <t>228-0705N/14</t>
  </si>
  <si>
    <t>KL8MD6A06EC010599</t>
  </si>
  <si>
    <t>RESENDIZ BANDA MARIO ALBERTO</t>
  </si>
  <si>
    <t>228-0706N/15</t>
  </si>
  <si>
    <t>KL8CM6CD0FC718392</t>
  </si>
  <si>
    <t>RAMIREZ SERVIN NESTOR</t>
  </si>
  <si>
    <t>228-0717N/15</t>
  </si>
  <si>
    <t>KL8MJ6A04FC308675</t>
  </si>
  <si>
    <t>GM MOTRIZ, S.A.</t>
  </si>
  <si>
    <t>228-0719N/15</t>
  </si>
  <si>
    <t>1G1J86SB3F4133442</t>
  </si>
  <si>
    <t>ALVAREZ ROMERO ADRIANA</t>
  </si>
  <si>
    <t>228-0724N/14</t>
  </si>
  <si>
    <t>3G1TA5AF4EL159780</t>
  </si>
  <si>
    <t>VIGUERAS MARTINEZ GUSTAVO</t>
  </si>
  <si>
    <t>228-0736N/15</t>
  </si>
  <si>
    <t>3G1TA5AF7FL155627</t>
  </si>
  <si>
    <t>GONZALEZ MUÑOZ MANUELA</t>
  </si>
  <si>
    <t>Saldo a favor</t>
  </si>
  <si>
    <t>228-0742N/15</t>
  </si>
  <si>
    <t>3G1TA5AF6FL153948</t>
  </si>
  <si>
    <t>ESTRADA CRUZ JESUS DAVID</t>
  </si>
  <si>
    <t>228-0760N/15</t>
  </si>
  <si>
    <t>3GNAL7EK5FS556814</t>
  </si>
  <si>
    <t>GARCIA HURTADO CLAUDIA ELENA</t>
  </si>
  <si>
    <t>228-0822N/15</t>
  </si>
  <si>
    <t>3G1TC5CF1FL134750</t>
  </si>
  <si>
    <t>MORENO CAMPÓS HECTOR</t>
  </si>
  <si>
    <t>228-0833N/15</t>
  </si>
  <si>
    <t>3G1J85CCXFS558979</t>
  </si>
  <si>
    <t>ALCARAZ MEJIA A</t>
  </si>
  <si>
    <t>228-0838N/15</t>
  </si>
  <si>
    <t>3G1TB5AF6FL146558</t>
  </si>
  <si>
    <t>UGALDE ESTRADA MARIA DEL CARMEN</t>
  </si>
  <si>
    <t>Sdo por baja de descto,verif. En intercias</t>
  </si>
  <si>
    <t>228-0844N/15</t>
  </si>
  <si>
    <t>3G1J85AC0FS564227</t>
  </si>
  <si>
    <t>GONZALEZ SOTO E</t>
  </si>
  <si>
    <t>228-0854N/15</t>
  </si>
  <si>
    <t>3GCPC9EC5FG143382</t>
  </si>
  <si>
    <t>GARAMENDI BARRIOS JOSE ANTONIO</t>
  </si>
  <si>
    <t>228-0868N/15</t>
  </si>
  <si>
    <t>3GCUK9EJXFG205332</t>
  </si>
  <si>
    <t>RIVERO LINDA VISTA SA DE CV</t>
  </si>
  <si>
    <t>228-0877N/15</t>
  </si>
  <si>
    <t>3G1TA5AF7FL163663</t>
  </si>
  <si>
    <t>RODRIGUEZ ORTIZ</t>
  </si>
  <si>
    <t>228-0888N/15</t>
  </si>
  <si>
    <t>3G1J85AC6FS568461</t>
  </si>
  <si>
    <t>AUTOMOTRIZ TAXQUEÑA SA DE CV</t>
  </si>
  <si>
    <t>228-0891N/15</t>
  </si>
  <si>
    <t>3G1J85CC2FS563187</t>
  </si>
  <si>
    <t>HERNANDEZ RIVER</t>
  </si>
  <si>
    <t>228-0906N/15</t>
  </si>
  <si>
    <t>KL8MJ6A03FC307727</t>
  </si>
  <si>
    <t>ALCANTARA OROZCO GUADALUPE</t>
  </si>
  <si>
    <t>228-0909N/15</t>
  </si>
  <si>
    <t>3G1TA5AF1FL148351</t>
  </si>
  <si>
    <t>MENDOZA MARTINE</t>
  </si>
  <si>
    <t>228-0920N/15</t>
  </si>
  <si>
    <t>3GNCJ7EEXFL165077</t>
  </si>
  <si>
    <t>OROZCO GALLEGOS PATRICIA</t>
  </si>
  <si>
    <t>228-0922N/15</t>
  </si>
  <si>
    <t>3G1TA5AFXFL164192</t>
  </si>
  <si>
    <t>228-0923N/15</t>
  </si>
  <si>
    <t>3G1TA5AFXFL164791</t>
  </si>
  <si>
    <t>CASTAÑON MARTINEZ J JUAN</t>
  </si>
  <si>
    <t>228-0927N/15</t>
  </si>
  <si>
    <t>KL8CM6CDXFC724006</t>
  </si>
  <si>
    <t>CASTRO HERNANDE</t>
  </si>
  <si>
    <t>228-0929N/15</t>
  </si>
  <si>
    <t>KL8CJ6AD5FC723793</t>
  </si>
  <si>
    <t>CORREA SOTO OSCAR ARTURO</t>
  </si>
  <si>
    <t>228-0933N/15</t>
  </si>
  <si>
    <t>KL8CM6CD7FC723539</t>
  </si>
  <si>
    <t xml:space="preserve">BELTRAN GUERRERO SEBASTIAN </t>
  </si>
  <si>
    <t>228-0939N/15</t>
  </si>
  <si>
    <t>KL8CM6CD8FC723937</t>
  </si>
  <si>
    <t>AUTOS INTERNACIONALES DE APIZACO</t>
  </si>
  <si>
    <t>228-0943N/15</t>
  </si>
  <si>
    <t>KL8CM6CD2FC722234</t>
  </si>
  <si>
    <t>PARACHE SOTELO DIANA JAQUELINE</t>
  </si>
  <si>
    <t>228-0944N/15</t>
  </si>
  <si>
    <t>KL8CJ6AD7FC724234</t>
  </si>
  <si>
    <t>AUTOMOTRIZ DEL CENTRO</t>
  </si>
  <si>
    <t>228-0950N/15</t>
  </si>
  <si>
    <t>KL8CM6DC4FC724647</t>
  </si>
  <si>
    <t>MARTINEZ ARRIAGA JOSE GUADALUPE</t>
  </si>
  <si>
    <t>228-0951N/15</t>
  </si>
  <si>
    <t>KL8CM6CD5FC720509</t>
  </si>
  <si>
    <t>URIBE REYES FAUSTINO ANTONIO</t>
  </si>
  <si>
    <t>228-0952N/15</t>
  </si>
  <si>
    <t>3G1J85CC6FS562785</t>
  </si>
  <si>
    <t>SURMAN ECATEPEC SA DE CV</t>
  </si>
  <si>
    <t>228-0953N/15</t>
  </si>
  <si>
    <t>3GNCJ7EE7FL165389</t>
  </si>
  <si>
    <t>ALARCON CAMBRAY AZUCENA</t>
  </si>
  <si>
    <t>228-0974N/15</t>
  </si>
  <si>
    <t>3GCPC9EC7FG214713</t>
  </si>
  <si>
    <t>SERVICIO ITURBIDE SA DE CV</t>
  </si>
  <si>
    <t>228-0980N/15</t>
  </si>
  <si>
    <t>3G1TA5AF1FL166767</t>
  </si>
  <si>
    <t>TREJO GUZMAN ANGELINA</t>
  </si>
  <si>
    <t>228-0983N/15</t>
  </si>
  <si>
    <t>3G1TA5AF9FL166290</t>
  </si>
  <si>
    <t>VERA MATU JOSE ARTURO</t>
  </si>
  <si>
    <t>228-1005N/15</t>
  </si>
  <si>
    <t>3G1TA5AF4FL166374</t>
  </si>
  <si>
    <t>ROQUE HURTADO ARIANA</t>
  </si>
  <si>
    <t>Anticipos</t>
  </si>
  <si>
    <t>228-1015N/15</t>
  </si>
  <si>
    <t>3G1TA5AF5FL168909</t>
  </si>
  <si>
    <t>HERNANDEZ CERVANTES ARTURO</t>
  </si>
  <si>
    <t>228-1019N/15</t>
  </si>
  <si>
    <t>1G1J86SB2F4121895</t>
  </si>
  <si>
    <t>228-1027N/15</t>
  </si>
  <si>
    <t>3G1J85CC6FS560955</t>
  </si>
  <si>
    <t>HERNANDEZ OLVER</t>
  </si>
  <si>
    <t>228-1028N/15</t>
  </si>
  <si>
    <t>3GNCJ7EE1FL163508</t>
  </si>
  <si>
    <t>CERON CASTRO AL</t>
  </si>
  <si>
    <t>228-1029N/15</t>
  </si>
  <si>
    <t>3G1TA5AFXFL167156</t>
  </si>
  <si>
    <t>HERNANDEZ JARA</t>
  </si>
  <si>
    <t>228-1045N/15</t>
  </si>
  <si>
    <t>3G1TA5AF8FL137511</t>
  </si>
  <si>
    <t>REXY SA DE CV</t>
  </si>
  <si>
    <t>228-1052N/15</t>
  </si>
  <si>
    <t>1GNSK6KC8FR512260</t>
  </si>
  <si>
    <t>CUEVAS MARTINEZ HILDA</t>
  </si>
  <si>
    <t>228-1053N/15</t>
  </si>
  <si>
    <t>3G1TA5AF4FL169436</t>
  </si>
  <si>
    <t>CASTILLO RAMOS JUAN CIRIACO</t>
  </si>
  <si>
    <t>228-1056N/15</t>
  </si>
  <si>
    <t>3G1TA5AF4FL171431</t>
  </si>
  <si>
    <t>228-1063N/15</t>
  </si>
  <si>
    <t>1G1J86SB9F4144025</t>
  </si>
  <si>
    <t>No facturada</t>
  </si>
  <si>
    <t>228-1066N/15</t>
  </si>
  <si>
    <t>3GNCJ7EE8FL131185</t>
  </si>
  <si>
    <t>ROSAS CARRILLO</t>
  </si>
  <si>
    <t>228-1073N/14</t>
  </si>
  <si>
    <t>1GNKR8KD9EJ245398</t>
  </si>
  <si>
    <t>MOLINA GONZALEZ TANIA</t>
  </si>
  <si>
    <t>Bono toma seminuevo</t>
  </si>
  <si>
    <t>228-1076N/15</t>
  </si>
  <si>
    <t>3G1J85DC8FS574970</t>
  </si>
  <si>
    <t>DE ALVA PEREZ ALAN SURIEL</t>
  </si>
  <si>
    <t>228-1077N/15</t>
  </si>
  <si>
    <t>KL8MJ6A02FC307346</t>
  </si>
  <si>
    <t>PAREDES RAMIREZ ALEJANDRO</t>
  </si>
  <si>
    <t>Cobro seguro</t>
  </si>
  <si>
    <t>228-1085N/15</t>
  </si>
  <si>
    <t>3G1J85CCXFS573160</t>
  </si>
  <si>
    <t>RIVERA MARTINEZ LUIS IGNACIO</t>
  </si>
  <si>
    <t>228-1086N/15</t>
  </si>
  <si>
    <t>3G1J85CC6FS572832</t>
  </si>
  <si>
    <t>QUINTANA HURTAD</t>
  </si>
  <si>
    <t>228-1091N/15</t>
  </si>
  <si>
    <t>KL8CJ6AD5FC725348</t>
  </si>
  <si>
    <t>CERVANTES GONZALEZ JORGE ALEJANDRO</t>
  </si>
  <si>
    <t>228-1096N/15</t>
  </si>
  <si>
    <t>KL8CJ6AD3FC726224</t>
  </si>
  <si>
    <t>LUNA LOPEZ MARIA FERNANDA</t>
  </si>
  <si>
    <t>228-1109N/15</t>
  </si>
  <si>
    <t>3G1TA5AF8FL163803</t>
  </si>
  <si>
    <t>AUTOMOTRIZ CELA</t>
  </si>
  <si>
    <t>228-1110N/15</t>
  </si>
  <si>
    <t>3G1TA5AF6FL135899</t>
  </si>
  <si>
    <t>228-1112N/15</t>
  </si>
  <si>
    <t>KL8CJ6AD3FC725087</t>
  </si>
  <si>
    <t xml:space="preserve">SANCHEZ PERRY ALVARO </t>
  </si>
  <si>
    <t>Unidad no facturada</t>
  </si>
  <si>
    <t>228-1120N/15</t>
  </si>
  <si>
    <t>3G1TA5AF6FL135238</t>
  </si>
  <si>
    <t>228-1138N/15</t>
  </si>
  <si>
    <t>3G1J85CC2FS573024</t>
  </si>
  <si>
    <t>GONZALEZ MIRANDA ANGELICA</t>
  </si>
  <si>
    <t>228-1141N/15</t>
  </si>
  <si>
    <t>3G1J85CC8FS578745</t>
  </si>
  <si>
    <t>GALVAN RODRIGUE</t>
  </si>
  <si>
    <t>228-1142N/15</t>
  </si>
  <si>
    <t>3G1J85CC9FS580407</t>
  </si>
  <si>
    <t>TOVAR GUTIERREZ JORGE</t>
  </si>
  <si>
    <t>228-1157N/15</t>
  </si>
  <si>
    <t>3G1TA5AF8FL171738</t>
  </si>
  <si>
    <t>SANCHEZ MONCADA JUAN CARLOS</t>
  </si>
  <si>
    <t>228-1162N/15</t>
  </si>
  <si>
    <t>3G1TA5AFXFL174012</t>
  </si>
  <si>
    <t>VEGA TRJO JUAN</t>
  </si>
  <si>
    <t>228-1165N/15</t>
  </si>
  <si>
    <t>3G1TA5AF1FL171337</t>
  </si>
  <si>
    <t>LAVIN HERNANDEZ EDNA ILEANA</t>
  </si>
  <si>
    <t>228-1171N/15</t>
  </si>
  <si>
    <t>3G1TA5AF7FL174324</t>
  </si>
  <si>
    <t>CORTES VELAZQUEZ MARIA ELENA</t>
  </si>
  <si>
    <t>228-1172N/14</t>
  </si>
  <si>
    <t>KL8MJ6A09EC023193</t>
  </si>
  <si>
    <t>MOTORES Y BOMBAS DE QUERETARO SA DE CV</t>
  </si>
  <si>
    <t>228-1174N/14</t>
  </si>
  <si>
    <t>KL8CD6ADXEC478284</t>
  </si>
  <si>
    <t>ALFARO JUAREZ JOSE LUIS</t>
  </si>
  <si>
    <t>228-1181N/15</t>
  </si>
  <si>
    <t>3G1J85CCXFS579301</t>
  </si>
  <si>
    <t>LINO SALINAS LUCRECIA</t>
  </si>
  <si>
    <t>228-1183N/15</t>
  </si>
  <si>
    <t>KL8CJ6AD0FC732630</t>
  </si>
  <si>
    <t>SANCHEZ PERRY ALVARO CARLOS</t>
  </si>
  <si>
    <t>228-1184N/15</t>
  </si>
  <si>
    <t>KL8CJ6AD1FC728201</t>
  </si>
  <si>
    <t>VEGA ESTRADA MARIA DE LOURDES</t>
  </si>
  <si>
    <t>228-1197N/15</t>
  </si>
  <si>
    <t>KL8CM6CD4FC728925</t>
  </si>
  <si>
    <t>LOPEZ ABOYTES MARIA GRACIELA</t>
  </si>
  <si>
    <t>228-1200N/15</t>
  </si>
  <si>
    <t>3G1J85CC3FS583304</t>
  </si>
  <si>
    <t>RICO LINARES JOSE MIGUEL</t>
  </si>
  <si>
    <t>228-1206N/15</t>
  </si>
  <si>
    <t>3G1J85AC4FS582438</t>
  </si>
  <si>
    <t>FONSECA PONCE OCTAVIO</t>
  </si>
  <si>
    <t>228-1207N/15</t>
  </si>
  <si>
    <t>3G1J85AC7FS583387</t>
  </si>
  <si>
    <t>CAMACHO MORALES HUGO</t>
  </si>
  <si>
    <t>228-1211N/15</t>
  </si>
  <si>
    <t>3G1J85CC1FS578294</t>
  </si>
  <si>
    <t>BARRIOS GARCIA JUAN LEONARDO</t>
  </si>
  <si>
    <t>228-1223N/15</t>
  </si>
  <si>
    <t>KL8MJ6A02FC306519</t>
  </si>
  <si>
    <t>HERRERA VARGAS ROSA MARIA</t>
  </si>
  <si>
    <t>228-1227N/15</t>
  </si>
  <si>
    <t>KL8CJ6AD8FC731404</t>
  </si>
  <si>
    <t>228-1234N/15</t>
  </si>
  <si>
    <t>3G1J85DC5FS577468</t>
  </si>
  <si>
    <t>BONILLA RESENDIZ FIDEL</t>
  </si>
  <si>
    <t>228-1236N/15</t>
  </si>
  <si>
    <t>3G1TA5AF1FL151797</t>
  </si>
  <si>
    <t>ACOSTA VAZQUEZ ALEJANDRO DAVID</t>
  </si>
  <si>
    <t>228-1237N/15</t>
  </si>
  <si>
    <t>3G1TB5AF5FL125295</t>
  </si>
  <si>
    <t>RODRIGUEZ RAMON MARIA DE JESUS</t>
  </si>
  <si>
    <t>228-1244N/15</t>
  </si>
  <si>
    <t>3GNCJ7EE2FL168782</t>
  </si>
  <si>
    <t>LONGORIA CERVANTES MARIA ELENA</t>
  </si>
  <si>
    <t>228-1246N/15</t>
  </si>
  <si>
    <t>3G1TA5AF3FL141028</t>
  </si>
  <si>
    <t>SALINAS AGUILAR PATRICIA</t>
  </si>
  <si>
    <t>228-1247N/15</t>
  </si>
  <si>
    <t>3G1TA5AF4FL124545</t>
  </si>
  <si>
    <t>MANDUJANO RODRIGUEZ ERICK</t>
  </si>
  <si>
    <t>228-1248N/15</t>
  </si>
  <si>
    <t>3G1TA5AF4FL161174</t>
  </si>
  <si>
    <t>OVALLE CARRANZA EDGAR</t>
  </si>
  <si>
    <t>228-1249N/15</t>
  </si>
  <si>
    <t>3G1TA5AF6FL141637</t>
  </si>
  <si>
    <t>GARZA LOPEZ DE HEREDIA LUIS RODRIGO</t>
  </si>
  <si>
    <t>228-1250N/15</t>
  </si>
  <si>
    <t>3G1TA5AF7FL124443</t>
  </si>
  <si>
    <t>NUÑEZ SANCHEZ ADELITA</t>
  </si>
  <si>
    <t>228-1251N/15</t>
  </si>
  <si>
    <t>3G1TA5AF9FL161056</t>
  </si>
  <si>
    <t>IBARRA RODRIGUEZ LUIS</t>
  </si>
  <si>
    <t>228-1253N/15</t>
  </si>
  <si>
    <t>3G1TC5CF9FL134074</t>
  </si>
  <si>
    <t>JOSSE LARRONDO MARIA ESTHER</t>
  </si>
  <si>
    <t>228-1254N/15</t>
  </si>
  <si>
    <t>3G1J85CC1FS5582863</t>
  </si>
  <si>
    <t>SANCHEZ DIAZ JIMENA</t>
  </si>
  <si>
    <t>228-1255N/15</t>
  </si>
  <si>
    <t>3GB3C9CG2FG500333</t>
  </si>
  <si>
    <t>AB&amp;C LEASING DE</t>
  </si>
  <si>
    <t>228-1262N/15</t>
  </si>
  <si>
    <t>3GB3C9CG8FG500398</t>
  </si>
  <si>
    <t>228-1267N/15</t>
  </si>
  <si>
    <t>3G1TA5AFXFL124842</t>
  </si>
  <si>
    <t>SANCHEZ ALARCON CLAUDIA NAYELI</t>
  </si>
  <si>
    <t>228-1268N/15</t>
  </si>
  <si>
    <t>3G1TA5AFXFL124954</t>
  </si>
  <si>
    <t>ZUÑIGA REYNAGA MARIA JOSE</t>
  </si>
  <si>
    <t>228-1269N/15</t>
  </si>
  <si>
    <t>3G1TA5AFXFL125702</t>
  </si>
  <si>
    <t>SALINAS FRIAS MONICA</t>
  </si>
  <si>
    <t>228-1271N/15</t>
  </si>
  <si>
    <t>3G1TA5AFXFL148607</t>
  </si>
  <si>
    <t>RAMIREZ NAVARRETE LAURO CUAUHTEMOC</t>
  </si>
  <si>
    <t>228-1273N/15</t>
  </si>
  <si>
    <t>3G1TA5AF0FL125613</t>
  </si>
  <si>
    <t>PEREZ HERNANDEZ JOSE CELESTINO</t>
  </si>
  <si>
    <t>228-1274N/15</t>
  </si>
  <si>
    <t>3G1TA5AF0FL125675</t>
  </si>
  <si>
    <t>CRUZ PEREZ SELENE</t>
  </si>
  <si>
    <t>228-1276N/15</t>
  </si>
  <si>
    <t>3G1TA5AF1FL147765</t>
  </si>
  <si>
    <t>GUZMAN GARCIA MARY CRISS</t>
  </si>
  <si>
    <t>228-1296N/15</t>
  </si>
  <si>
    <t>3G1TA5AF6FL128287</t>
  </si>
  <si>
    <t>LARA MANDUJANO MA EVA</t>
  </si>
  <si>
    <t>228-1505N/14</t>
  </si>
  <si>
    <t>3G1J85CC7ES611166</t>
  </si>
  <si>
    <t>228-1558N/14</t>
  </si>
  <si>
    <t>3G1TA5AF2EL182944</t>
  </si>
  <si>
    <t>HERNANDEZ GUERRERO ALMA ALICIA</t>
  </si>
  <si>
    <t>228-1580N/14</t>
  </si>
  <si>
    <t>3G1J85CC0ES614281</t>
  </si>
  <si>
    <t>ALDANA MIRANDA GERARDO ADOLFO</t>
  </si>
  <si>
    <t>228-1672N/14</t>
  </si>
  <si>
    <t>3G1TA5AF7EL190845</t>
  </si>
  <si>
    <t>ASTORGA PERALTA ALURA FERNANDA</t>
  </si>
  <si>
    <t>228-1738N/14</t>
  </si>
  <si>
    <t>KL8PD5C54EK569333</t>
  </si>
  <si>
    <t>ROCIO ARTEAGA COUTIÑO</t>
  </si>
  <si>
    <t>228-1762N/14</t>
  </si>
  <si>
    <t>3GNCJ7EEXEL196571</t>
  </si>
  <si>
    <t>JIMENEZ BATIS MIGUEL</t>
  </si>
  <si>
    <t>228-1765N/14</t>
  </si>
  <si>
    <t>3G1TA5AF1EL192879</t>
  </si>
  <si>
    <t>GUZMAN VILLAREAL ALFREDO</t>
  </si>
  <si>
    <t>228-1774N/14</t>
  </si>
  <si>
    <t>3G1TA5AF0EL156097</t>
  </si>
  <si>
    <t>FACILEASING, S.A. DE C.V.</t>
  </si>
  <si>
    <t>228-1839N/14</t>
  </si>
  <si>
    <t>3G1J85CC2ES627954/</t>
  </si>
  <si>
    <t>CARRILLO CASTRO OMAR ALFREDO</t>
  </si>
  <si>
    <t>228-1944N/14</t>
  </si>
  <si>
    <t>3G1TA5AF3EL194875</t>
  </si>
  <si>
    <t>BLANCO TIBURCIO FRANCISCO JAVIER</t>
  </si>
  <si>
    <t>Pendiente de liquidar</t>
  </si>
  <si>
    <t>228-1960N/14</t>
  </si>
  <si>
    <t>3G1TA5AF0EL202141</t>
  </si>
  <si>
    <t>ZAMORA VALENCIA GARCIA MARTHA SUEMY</t>
  </si>
  <si>
    <t>228-1986N/14</t>
  </si>
  <si>
    <t>3G1TB5AF0EL140186</t>
  </si>
  <si>
    <t>GUTIERREZ URIOSTEGUI ENEDIA</t>
  </si>
  <si>
    <t>228-2017N/14</t>
  </si>
  <si>
    <t>KL8CD6AD7EC523830</t>
  </si>
  <si>
    <t>HERNANDEZ MARTINEZ EFRAIN</t>
  </si>
  <si>
    <t>228-2047N/13</t>
  </si>
  <si>
    <t>1G1195SA3DF168899</t>
  </si>
  <si>
    <t>WEINSTEIN WISHÑ</t>
  </si>
  <si>
    <t>Mov por pago enganche a ally</t>
  </si>
  <si>
    <t>228-2124N/14</t>
  </si>
  <si>
    <t>3GNCJ7EE7EL210328</t>
  </si>
  <si>
    <t>DIAZ DE LEON VARGAS HECTOR</t>
  </si>
  <si>
    <t>228-2133N/14</t>
  </si>
  <si>
    <t>3G1J85CC2ES625430</t>
  </si>
  <si>
    <t>AGUILAR SANCHEZ ENRIQUE</t>
  </si>
  <si>
    <t>228-2235N/14</t>
  </si>
  <si>
    <t>3GNCJ7CE1EL214216</t>
  </si>
  <si>
    <t>BALDIZON SANCHEZ BRENDALY  TAMARA</t>
  </si>
  <si>
    <t>228-2264N/14</t>
  </si>
  <si>
    <t>KL8PD5C56EK586313</t>
  </si>
  <si>
    <t>CARVAJAL OTEO MIGUEL ANGEL</t>
  </si>
  <si>
    <t>228-2305N/14</t>
  </si>
  <si>
    <t>3G1TA5AF8EL213243</t>
  </si>
  <si>
    <t>RODRIGUEZ NUÑEZ PABLO</t>
  </si>
  <si>
    <t>228-2375N/14</t>
  </si>
  <si>
    <t>KL8CM6CD7EC525378</t>
  </si>
  <si>
    <t>FUENTES VIEYRA RICARDO</t>
  </si>
  <si>
    <t>228-2387N/14</t>
  </si>
  <si>
    <t>KL8CM6CD1EC529412</t>
  </si>
  <si>
    <t>MOYA LEDESMA LUIS ALEJANDRO</t>
  </si>
  <si>
    <t>228-2484N/14</t>
  </si>
  <si>
    <t>KL8CJ6AD9EC456768</t>
  </si>
  <si>
    <t>228-2488N/14</t>
  </si>
  <si>
    <t>3G1J85CCXES662337</t>
  </si>
  <si>
    <t>IBARRA RODRIGUEZ LUZ IRENE</t>
  </si>
  <si>
    <t>Saldo a favor pendiente para CI</t>
  </si>
  <si>
    <t>228-2498N/14</t>
  </si>
  <si>
    <t>KL8CM6CD8EC474229</t>
  </si>
  <si>
    <t>CASILLAS GARCIA DEL VALLE RODRIGO</t>
  </si>
  <si>
    <t>228-2518N/14</t>
  </si>
  <si>
    <t>93CCM8005EB279317</t>
  </si>
  <si>
    <t>JIMENEZ OVIEDO OCTAVIO</t>
  </si>
  <si>
    <t>Unidad aún no facturada</t>
  </si>
  <si>
    <t>228-2630N/14</t>
  </si>
  <si>
    <t>1GNKR8KD9EJ350832</t>
  </si>
  <si>
    <t>LOPEZ JUAREZ GUILLERMO</t>
  </si>
  <si>
    <t>228-2773N/14</t>
  </si>
  <si>
    <t>KL8CJ6AD7EC554598</t>
  </si>
  <si>
    <t>MORENO RANGEL VICTOR HUGO</t>
  </si>
  <si>
    <t>228-2783N/14</t>
  </si>
  <si>
    <t>1GNKR8KD7EJ312385</t>
  </si>
  <si>
    <t>Cobro de Seguro</t>
  </si>
  <si>
    <t>228-2862N/14</t>
  </si>
  <si>
    <t>3G1TA5AF9EL218192</t>
  </si>
  <si>
    <t>GOMEZ CANDAS MARIA DEL PILAR</t>
  </si>
  <si>
    <t>228-2875N/14</t>
  </si>
  <si>
    <t>KL8CJ6AD2EC555836</t>
  </si>
  <si>
    <t>BARCENAS MARTINEZ ARIAN</t>
  </si>
  <si>
    <t>228-2881N/14</t>
  </si>
  <si>
    <t>KL8PD5C58EK594929</t>
  </si>
  <si>
    <t>CARMEN MAYELA LLANAS</t>
  </si>
  <si>
    <t>Saldo por AD 134 garantia extendida</t>
  </si>
  <si>
    <t>228-2897N/14</t>
  </si>
  <si>
    <t>3GNCJ7CE7EL225334</t>
  </si>
  <si>
    <t>MORALES ORTA MARIA SANDRA PATRICIA</t>
  </si>
  <si>
    <t>228-3028N/14</t>
  </si>
  <si>
    <t>KL8PD5C50EK594438</t>
  </si>
  <si>
    <t>SALGADO JUAREZ</t>
  </si>
  <si>
    <t>Se reclasifica 2015</t>
  </si>
  <si>
    <t>228-3036N/14</t>
  </si>
  <si>
    <t>3GNCJ7EEXEL226488</t>
  </si>
  <si>
    <t>MARTINEZ BARAJAS ENRIQUE</t>
  </si>
  <si>
    <t>228-3123N/14</t>
  </si>
  <si>
    <t>KL8PM5E59EK573164</t>
  </si>
  <si>
    <t>MARTINEZ SOSA ERICK ALEJANDRO</t>
  </si>
  <si>
    <t>228-3125N/14</t>
  </si>
  <si>
    <t>KL8PD5C52EK609019</t>
  </si>
  <si>
    <t>BATALLA CAZARES MIGUEL ANGEL</t>
  </si>
  <si>
    <t>228-PENDIENTE</t>
  </si>
  <si>
    <t>D  4,259</t>
  </si>
  <si>
    <t>TRASP R-CI3318 10JUL12-158</t>
  </si>
  <si>
    <t>D  7,482</t>
  </si>
  <si>
    <t>RECL SDO</t>
  </si>
  <si>
    <t>D  1,667</t>
  </si>
  <si>
    <t>R*CI3689 DEV CANO PEREZ SAUL</t>
  </si>
  <si>
    <t>I    504</t>
  </si>
  <si>
    <t>PALOMARES LOPEZ ABEL</t>
  </si>
  <si>
    <t>I    505</t>
  </si>
  <si>
    <t>I    568</t>
  </si>
  <si>
    <t>VARGAS CENTENO RICARDO</t>
  </si>
  <si>
    <t>I    654</t>
  </si>
  <si>
    <t>QUINTAL VERDEJO RAMON</t>
  </si>
  <si>
    <t>I    868</t>
  </si>
  <si>
    <t>HURTADO FIGUEROA LORENA MIRIAM</t>
  </si>
  <si>
    <t>I    499</t>
  </si>
  <si>
    <t>RAMIREZ GONZALEZ JOSE FRANCISCO</t>
  </si>
  <si>
    <t>I    579</t>
  </si>
  <si>
    <t>ORTIZ GUTIERREZ NERENICE PATRICIA</t>
  </si>
  <si>
    <t>I     87</t>
  </si>
  <si>
    <t>MARVEMEX SA DE CV</t>
  </si>
  <si>
    <t>I    289</t>
  </si>
  <si>
    <t>PICHARDO NUñEZ HUGO ALEJANDRO</t>
  </si>
  <si>
    <t>I    430</t>
  </si>
  <si>
    <t>MARTINEZ PEREZ PERLA MARIA</t>
  </si>
  <si>
    <t>D    502</t>
  </si>
  <si>
    <t>TRASP SDO INV1184N/12 P/DEVOLU</t>
  </si>
  <si>
    <t>I     69</t>
  </si>
  <si>
    <t>PERRUSQUIA VEGA YADIRA OLI</t>
  </si>
  <si>
    <t>D  4,144</t>
  </si>
  <si>
    <t>R*2571 BECERRA HERNANDEZ JOSE</t>
  </si>
  <si>
    <t>R*2854 BECERRA HERNANDEZ JOSE</t>
  </si>
  <si>
    <t>R*3094 BECERRA HERNANDEZ JOSE</t>
  </si>
  <si>
    <t>I    169</t>
  </si>
  <si>
    <t>DIONISIO BARRON ALFREDO</t>
  </si>
  <si>
    <t>I    265</t>
  </si>
  <si>
    <t>GUTIERREZ MIRELES LUCERO D</t>
  </si>
  <si>
    <t>I    689</t>
  </si>
  <si>
    <t>TREJO GUTIERREZ MARIA DEL SOCORRO</t>
  </si>
  <si>
    <t>I    586</t>
  </si>
  <si>
    <t>DE LA ROSA . MARIA ELENA</t>
  </si>
  <si>
    <t>I    592</t>
  </si>
  <si>
    <t>PERALTA GOMEZ JOSE ALBERTO</t>
  </si>
  <si>
    <t>I    869</t>
  </si>
  <si>
    <t>COBREROS BENITEZ SANDRA PATRICIA</t>
  </si>
  <si>
    <t>D  2,981</t>
  </si>
  <si>
    <t>PENDIENTE / R-3514 TREJO CERVANTES</t>
  </si>
  <si>
    <t>I    304</t>
  </si>
  <si>
    <t>ARELLANO SANCHEZ JAIME</t>
  </si>
  <si>
    <t>I    168</t>
  </si>
  <si>
    <t>ESCOBEDO GONZALEZ MARGARIT</t>
  </si>
  <si>
    <t>I    301</t>
  </si>
  <si>
    <t>RODRIGUEZ ALBARRAN EBEN EZER</t>
  </si>
  <si>
    <t>I    142</t>
  </si>
  <si>
    <t>RESENDIZ VILLANUEVA ELIA A</t>
  </si>
  <si>
    <t>I    186</t>
  </si>
  <si>
    <t>LUGO MENDIETA CUTBERTA</t>
  </si>
  <si>
    <t>I    323</t>
  </si>
  <si>
    <t>PIñA SHARADEZ IVONE</t>
  </si>
  <si>
    <t>I    324</t>
  </si>
  <si>
    <t>PIÑA SHARADEZ IVONE</t>
  </si>
  <si>
    <t>D  3,067</t>
  </si>
  <si>
    <t>RECL. 31687 HERRERA DAVILA  ED</t>
  </si>
  <si>
    <t>I  1,855</t>
  </si>
  <si>
    <t>CABRERA MAYORGA ROSA ISELA</t>
  </si>
  <si>
    <t>I  1,643</t>
  </si>
  <si>
    <t>SANCHEZ LOPEZ FILIBERTO</t>
  </si>
  <si>
    <t>I  1,862</t>
  </si>
  <si>
    <t>LOPEZ MORALES MARCELO ANTONIO</t>
  </si>
  <si>
    <t>I  1,867</t>
  </si>
  <si>
    <t>HERNANDEZ LUIS JUAN JOSE</t>
  </si>
  <si>
    <t>I  1,850</t>
  </si>
  <si>
    <t>TREJO TORRES MARIA ROCELIA</t>
  </si>
  <si>
    <t>I  2,018</t>
  </si>
  <si>
    <t>VAZQUEZ PESCADOR VIRGINIA</t>
  </si>
  <si>
    <t>D  8,186</t>
  </si>
  <si>
    <t>PENDIENTE / R-5847 VILLALVAZO ZEPED</t>
  </si>
  <si>
    <t>I  1,902</t>
  </si>
  <si>
    <t>SOTO AGUILAR MARIA GUADALUPE</t>
  </si>
  <si>
    <t>I  1,088</t>
  </si>
  <si>
    <t>GALVAN SANCHEZ ANTONIO</t>
  </si>
  <si>
    <t>D 4939</t>
  </si>
  <si>
    <t>0936-QMN14</t>
  </si>
  <si>
    <t>DEPOSITO P/PAGO CI</t>
  </si>
  <si>
    <t>D  3,899</t>
  </si>
  <si>
    <t>1GNKR8KD9EJ111510 / REC-768</t>
  </si>
  <si>
    <t>D  3,900</t>
  </si>
  <si>
    <t>1GNKR8KD9EJ111510 / REC-772</t>
  </si>
  <si>
    <t>D  4,714</t>
  </si>
  <si>
    <t>3G1TA5AF8EL197819 / REC-805</t>
  </si>
  <si>
    <t>PARA CHECAR INTERCIAS SE MOD EN DIC 14</t>
  </si>
  <si>
    <t>I    539</t>
  </si>
  <si>
    <t>SANABRIA GARCIA JUAN PABLO</t>
  </si>
  <si>
    <t>I    525</t>
  </si>
  <si>
    <t>AVILA MORALES CARLOS IGNACIO</t>
  </si>
  <si>
    <t>I    233</t>
  </si>
  <si>
    <t>COLIN GONZALEZ MARGARITA</t>
  </si>
  <si>
    <t>I    970</t>
  </si>
  <si>
    <t>TREJO GONZALEZ MICHEL</t>
  </si>
  <si>
    <t>I  1,014</t>
  </si>
  <si>
    <t>I  1,394</t>
  </si>
  <si>
    <t>I  1,444</t>
  </si>
  <si>
    <t>I  1,459</t>
  </si>
  <si>
    <t>D  6,050</t>
  </si>
  <si>
    <t>9277 GONZALEZ MIRANDA ANGELINA</t>
  </si>
  <si>
    <t>9278 MARTINEZ ARRIAGA JOSE GUA</t>
  </si>
  <si>
    <t>9279 ALCANTARA OROZCO GUADALUP</t>
  </si>
  <si>
    <t>9280 AVILES MENDOZA MARIA CLAU</t>
  </si>
  <si>
    <t>I  1,510</t>
  </si>
  <si>
    <t>VELAZCO PEREZ ADRIAN ALBERTO</t>
  </si>
  <si>
    <t>T O T A L    N E T O</t>
  </si>
  <si>
    <t xml:space="preserve">A U X I L I A R </t>
  </si>
  <si>
    <t>D I F E R E N C I A</t>
  </si>
  <si>
    <t>A</t>
  </si>
  <si>
    <t>OK</t>
  </si>
  <si>
    <t>C</t>
  </si>
  <si>
    <t>B</t>
  </si>
  <si>
    <t>OROZCO GALLEGOS</t>
  </si>
  <si>
    <t>Directo iva por pagar</t>
  </si>
  <si>
    <t>Codigo</t>
  </si>
  <si>
    <t>RECLA PD 6072 A 745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</si>
  <si>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</si>
  <si>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</si>
  <si>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</si>
  <si>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</si>
  <si>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</si>
  <si>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</si>
  <si>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</si>
  <si>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</si>
  <si>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</si>
  <si>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</si>
  <si>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</si>
  <si>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</si>
  <si>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</si>
  <si>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</si>
  <si>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</si>
  <si>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</si>
  <si>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</si>
  <si>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</si>
  <si>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</si>
  <si>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</si>
  <si>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</si>
  <si>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</si>
  <si>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</si>
  <si>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</si>
  <si>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</si>
  <si>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</si>
  <si>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</si>
  <si>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</si>
  <si>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</si>
  <si>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</si>
  <si>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</si>
  <si>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</si>
  <si>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</si>
  <si>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</si>
  <si>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</si>
  <si>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</si>
  <si>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</si>
  <si>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AÑ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</si>
  <si>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</si>
  <si>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</si>
  <si>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</si>
  <si>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</si>
  <si>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</si>
  <si>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</si>
  <si>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</si>
  <si>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</si>
  <si>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</si>
  <si>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</si>
  <si>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</si>
  <si>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</si>
  <si>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</si>
  <si>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</si>
  <si>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</si>
  <si>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</si>
  <si>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</si>
  <si>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</si>
  <si>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</si>
  <si>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</si>
  <si>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</si>
  <si>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</si>
  <si>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</si>
  <si>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BEATRIZ ADRANA DE JESUS CANTERA</t>
  </si>
  <si>
    <t xml:space="preserve">FINANCIERA BEPENSA SA DE CV SOFOM ENR </t>
  </si>
  <si>
    <t>ESTADO P</t>
  </si>
  <si>
    <t>CASTRO HERNANDEZ LORENA MARGARITA</t>
  </si>
  <si>
    <t>HASTA ENERO 2016</t>
  </si>
  <si>
    <t>CARCONTROL S.A DE C.V</t>
  </si>
  <si>
    <t>IBARRA RODRIGUEZ LUIS JORGE AGUSTIN</t>
  </si>
  <si>
    <t>SIN MOVIMIENTOS</t>
  </si>
  <si>
    <t>NO SE VE REFLEJADO</t>
  </si>
  <si>
    <t>RETORNADO</t>
  </si>
  <si>
    <t>NO/REGISTRO</t>
  </si>
  <si>
    <t>RODRIGO BARUSH, CASILLAS GARCIA DEL VALLE</t>
  </si>
  <si>
    <t>Debe</t>
  </si>
  <si>
    <t>Haber</t>
  </si>
  <si>
    <t>CONTRATO POR 5379,44 MENOS LA DIFERENCIA 840,88 DA EL RECIBO</t>
  </si>
  <si>
    <t>01123079 - ANGELINA, TREJO GUZMAN</t>
  </si>
  <si>
    <t>01123182 - MARIA ESTHER, JOSSE LARRONDO</t>
  </si>
  <si>
    <t>01123196 - CLAUDIA ELENA, GARCIA HURTADO</t>
  </si>
  <si>
    <t>01123200 - JOSE MIGUEL, RICO LINARES</t>
  </si>
  <si>
    <t>01123032 - ANGELINA, GONZALEZ MIRANDA</t>
  </si>
  <si>
    <t>01123170 - JOSE GUADALUPE MARTINEZ ARRIAGA</t>
  </si>
  <si>
    <t>01121806 - GUADALUPE, ALCANTARA OROZCO</t>
  </si>
  <si>
    <t>01123110 - MARIA CLUADIA AVILES MENDOZA</t>
  </si>
  <si>
    <t xml:space="preserve"> JOSE ANTONIO, GARAMENDI BARRIOS </t>
  </si>
  <si>
    <t xml:space="preserve"> ALEJANDRO PAREDES RAMIREZ </t>
  </si>
  <si>
    <t xml:space="preserve"> JUAN DANIEL, MARTINEZ CHAVEZ </t>
  </si>
  <si>
    <t xml:space="preserve"> REXY SA DE CV </t>
  </si>
  <si>
    <t xml:space="preserve"> QUERETARO MOTORS, S. A. </t>
  </si>
  <si>
    <t xml:space="preserve"> GM MOTRIZ SA DE CV </t>
  </si>
  <si>
    <t xml:space="preserve"> J ARMANDO, ESCOBEDO ALVAREZ </t>
  </si>
  <si>
    <t xml:space="preserve"> JUAN, VEGA TREJO </t>
  </si>
  <si>
    <t xml:space="preserve"> JUAN CARLOS, SANCHEZ MONCADA </t>
  </si>
  <si>
    <t xml:space="preserve"> CARCONTROL S.A DE C.V </t>
  </si>
  <si>
    <t xml:space="preserve"> AUTOS INTERNACIONALES DE APIZACO </t>
  </si>
  <si>
    <t xml:space="preserve"> MIGUEL ANGEL, CARVAJAL OTEO </t>
  </si>
  <si>
    <t xml:space="preserve"> OSCAR ARTURO, CORREA SOTO </t>
  </si>
  <si>
    <t xml:space="preserve"> EDGAR, BAUTISTA GOMEZ </t>
  </si>
  <si>
    <t xml:space="preserve"> GERARDO ADOLFO, ALDANA MIRANDA </t>
  </si>
  <si>
    <t xml:space="preserve"> EFRAIN, HERNANDEZ MARTINEZ </t>
  </si>
  <si>
    <t xml:space="preserve"> PATRICIA, OROZCO GALLEGOS </t>
  </si>
  <si>
    <t xml:space="preserve"> SISTEMAS INTEGRALES EN APLICACIONES, ELECTROMECANICAS SA DE CV </t>
  </si>
  <si>
    <t xml:space="preserve"> CELIA, AVILA CALDERA </t>
  </si>
  <si>
    <t xml:space="preserve"> PABLO, RODRIGUEZ NUÑEZ </t>
  </si>
  <si>
    <t xml:space="preserve"> BRENDALY TAMARA, BALDIZON SANCHEZ </t>
  </si>
  <si>
    <t xml:space="preserve"> LUZ IRENE IBARRA RODRIGUEZ </t>
  </si>
  <si>
    <t xml:space="preserve"> GUADALUPE, ALCANTARA OROZCO </t>
  </si>
  <si>
    <t xml:space="preserve"> HILDA, CUEVAS MARTINEZ </t>
  </si>
  <si>
    <t xml:space="preserve"> JIMENA, SANCHEZ DIAZ </t>
  </si>
  <si>
    <t xml:space="preserve"> ARIANA, ROQUE HURTADO </t>
  </si>
  <si>
    <t xml:space="preserve"> JORGE ALEJANDRO, CERVANTES GONZALEZ </t>
  </si>
  <si>
    <t xml:space="preserve"> LUIS IGNACIO, RIVERA MARTINEZ </t>
  </si>
  <si>
    <t xml:space="preserve"> ANGELINA, GONZALEZ MIRANDA </t>
  </si>
  <si>
    <t xml:space="preserve"> EDGAR JOASAN, LOPEZ SAUCEDO </t>
  </si>
  <si>
    <t xml:space="preserve"> FIDEL, BONILLA RESENDIZ </t>
  </si>
  <si>
    <t xml:space="preserve"> ALVARO CARLOS, SANCHEZ PERRY </t>
  </si>
  <si>
    <t xml:space="preserve"> ANGELINA, TREJO GUZMAN </t>
  </si>
  <si>
    <t xml:space="preserve"> J JUAN, CASTAÑON MARTINEZ </t>
  </si>
  <si>
    <t xml:space="preserve"> AZUCENA, ALARCON CAMBRAY </t>
  </si>
  <si>
    <t xml:space="preserve"> MARIA ELENA, CORTES VELAZQUEZ </t>
  </si>
  <si>
    <t xml:space="preserve"> ROSA MARIA, HERRERA VARGAS </t>
  </si>
  <si>
    <t xml:space="preserve"> ALAN SURIEL, DE ALVA PEREZ </t>
  </si>
  <si>
    <t xml:space="preserve"> JESUS DAVID, ESTRADA CRUZ </t>
  </si>
  <si>
    <t xml:space="preserve"> JUAN CIRIACO, CASTILLO RAMOS </t>
  </si>
  <si>
    <t xml:space="preserve"> JUAN LEONARDO, BARRIOS GARCIA </t>
  </si>
  <si>
    <t xml:space="preserve"> OCTAVIO, FONSECA PONCE </t>
  </si>
  <si>
    <t xml:space="preserve"> DIANA JAQUELINE, PARACHE SOTELO </t>
  </si>
  <si>
    <t xml:space="preserve"> FERNANDO JOSE, CRUZ LOPEZ </t>
  </si>
  <si>
    <t xml:space="preserve"> ALEJANDRO DAVID, ACOSTA VAZQUEZ </t>
  </si>
  <si>
    <t xml:space="preserve"> JOSE GUADALUPE, MARTINEZ ARRIAGA </t>
  </si>
  <si>
    <t xml:space="preserve"> LUCRECIA, LINO SALINAS </t>
  </si>
  <si>
    <t xml:space="preserve"> MARIA DE JESUS, RODRIGUEZ RAMON </t>
  </si>
  <si>
    <t xml:space="preserve"> MARIA ESTHER, JOSSE LARRONDO </t>
  </si>
  <si>
    <t xml:space="preserve"> MARIA ELENA, LONGORIA CERVANTES </t>
  </si>
  <si>
    <t xml:space="preserve"> HUGO, CAMACHO MORALES </t>
  </si>
  <si>
    <t xml:space="preserve"> JOSE ARTURO, VERA MATU </t>
  </si>
  <si>
    <t xml:space="preserve"> MARIA FERNANDA, LUNA LOPEZ </t>
  </si>
  <si>
    <t xml:space="preserve"> NESTOR, RAMIREZ SERVIN </t>
  </si>
  <si>
    <t xml:space="preserve"> CLAUDIA ELENA, GARCIA HURTADO </t>
  </si>
  <si>
    <t xml:space="preserve"> JOSE MIGUEL, RICO LINARES </t>
  </si>
  <si>
    <t xml:space="preserve"> EDNA ILEANA, LAVIN HERNANDEZ </t>
  </si>
  <si>
    <t xml:space="preserve"> LAURO CUAUHTEMOC, RAMIREZ NAVARRETE </t>
  </si>
  <si>
    <t xml:space="preserve"> MARIA GRACIELA, LOPEZ ABOYTES </t>
  </si>
  <si>
    <t xml:space="preserve"> HECTOR, MORENO CAMPOS </t>
  </si>
  <si>
    <t xml:space="preserve"> ADRIANA MARCELA, DURAN ANDRADE </t>
  </si>
  <si>
    <t xml:space="preserve"> AB&amp;C LEASING DE MEXICO S.A.P.I. DE C.V. </t>
  </si>
  <si>
    <t xml:space="preserve"> OSCAR EDUARDO, SAUCEDO CRUZ </t>
  </si>
  <si>
    <t xml:space="preserve"> ADRIAN ALBERTO, VELAZCO PEREZ </t>
  </si>
  <si>
    <t xml:space="preserve"> MARIA GUADALUPE, MARQUEZ MARQUEZ </t>
  </si>
  <si>
    <t xml:space="preserve"> ROBERTO, CABELLO RANGEL </t>
  </si>
  <si>
    <t xml:space="preserve"> CAPITALES OPTIMIZABLES S DE RL DE CV </t>
  </si>
  <si>
    <t xml:space="preserve"> BERNARDINO, JARAMILLO JANTE </t>
  </si>
  <si>
    <t xml:space="preserve"> YOLANDA, LUGO AGUILAR </t>
  </si>
  <si>
    <t xml:space="preserve"> DAVID, CHAVEZ BELTRAN </t>
  </si>
  <si>
    <t xml:space="preserve"> JULIO CESAR, AMADOR ARTEAGA </t>
  </si>
  <si>
    <t xml:space="preserve"> LAURA, AGUILAR LEON </t>
  </si>
  <si>
    <t xml:space="preserve"> FINAGIL SA DE CV SOFOM ENR </t>
  </si>
  <si>
    <t xml:space="preserve"> PATRICIA ROCIO, RANGEL RAMIREZ </t>
  </si>
  <si>
    <t xml:space="preserve"> MARIA ELIZA, LOPEZ BECERRIL </t>
  </si>
  <si>
    <t xml:space="preserve"> ANDRES, MARTINEZ GARCIA </t>
  </si>
  <si>
    <t xml:space="preserve"> DANIEL, CERVANTES GARCIA </t>
  </si>
  <si>
    <t xml:space="preserve"> NABOR, SOSA MARTINEZ </t>
  </si>
  <si>
    <t xml:space="preserve"> ROBERTO, TERRAZAS RANGEL </t>
  </si>
  <si>
    <t xml:space="preserve"> CLAUDIA VERONICA, GRANADOS MARTINEZ </t>
  </si>
  <si>
    <t xml:space="preserve"> MARIA TERESA, GOMEZ SALDAÑA </t>
  </si>
  <si>
    <t xml:space="preserve"> SUSANA, HERNANDEZ GARCIA </t>
  </si>
  <si>
    <t xml:space="preserve"> SAUL, DURAN SANCHEZ </t>
  </si>
  <si>
    <t xml:space="preserve"> MOISES, CANIZAL PEREZ </t>
  </si>
  <si>
    <t xml:space="preserve"> ANGE ELENA, GUTIERREZ FARIAS </t>
  </si>
  <si>
    <t xml:space="preserve"> OMAR, BARRON SALIDO </t>
  </si>
  <si>
    <t xml:space="preserve"> MA DE LOS ANGELES, ALVIZ VILLAGOMEZ </t>
  </si>
  <si>
    <t xml:space="preserve"> VICTOR GABRIEL, VARGAS VARELA </t>
  </si>
  <si>
    <t xml:space="preserve"> HERRERA MOTORS SA DE CV </t>
  </si>
  <si>
    <t xml:space="preserve"> MARTIN GERARDO, ALVAREZ TINAJERO </t>
  </si>
  <si>
    <t xml:space="preserve"> ISRAEL, PEREZ PERALES </t>
  </si>
  <si>
    <t xml:space="preserve"> GUSTAVO, ALCANTARA RAMIREZ </t>
  </si>
  <si>
    <t xml:space="preserve"> RAFAEL ELOY, LOZA GARCIA </t>
  </si>
  <si>
    <t xml:space="preserve"> SUSANA, MARTIN CASILLAS </t>
  </si>
  <si>
    <t xml:space="preserve"> MA. LUISA, ACEVEDO ROSITAS </t>
  </si>
  <si>
    <t xml:space="preserve"> MA FACUNDA, URIBE CASTRO </t>
  </si>
  <si>
    <t xml:space="preserve"> SAMUEL, GORDILLO ESTRADA </t>
  </si>
  <si>
    <t xml:space="preserve"> LUZ MARIA, SALAZAR RESENDIZ </t>
  </si>
  <si>
    <t xml:space="preserve"> SUSANA, FLORES MONTIEL </t>
  </si>
  <si>
    <t xml:space="preserve"> CRISTINA, SANCHEZ VARGAS </t>
  </si>
  <si>
    <t xml:space="preserve"> ALEJANDRO, CHAVIRA BALBUENA </t>
  </si>
  <si>
    <t xml:space="preserve"> LUIS ENRIQUE, SILVA GARCIA </t>
  </si>
  <si>
    <t xml:space="preserve"> OSCAR ROLANDO, CANO ARANA </t>
  </si>
  <si>
    <t xml:space="preserve"> GABRIELA, SUAREZ SUAREZ </t>
  </si>
  <si>
    <t xml:space="preserve"> MELISA DANIELA, ROJAS TELLEZ </t>
  </si>
  <si>
    <t xml:space="preserve"> EFRAIN, CARBALLO MOTA </t>
  </si>
  <si>
    <t xml:space="preserve"> JOSE LUIS, RODRIGUEZ LOERA </t>
  </si>
  <si>
    <t xml:space="preserve"> ENRIQUE, LEO RUIZ </t>
  </si>
  <si>
    <t xml:space="preserve"> LUZ MARIA, RAMIREZ RICO </t>
  </si>
  <si>
    <t xml:space="preserve"> ARMANDO, RUIZ AYALA </t>
  </si>
  <si>
    <t xml:space="preserve"> ELIZABETH, NAVARRO BENAVIDES </t>
  </si>
  <si>
    <t xml:space="preserve"> ARACELI, CADENA URIBE </t>
  </si>
  <si>
    <t xml:space="preserve"> JORGE, TOVAR VEGA </t>
  </si>
  <si>
    <t xml:space="preserve"> DAVID OSVALDO, ALVAREZ </t>
  </si>
  <si>
    <t xml:space="preserve"> CHEVROLET DEL PARQUE SA DE CV. </t>
  </si>
  <si>
    <t xml:space="preserve"> J JESUS JUAN, GARCIA LINARES </t>
  </si>
  <si>
    <t xml:space="preserve"> IMPULSO MOTORS SA DE CV </t>
  </si>
  <si>
    <t xml:space="preserve"> SAN JUAN DEL RIO MOTORS SA DE CV </t>
  </si>
  <si>
    <t xml:space="preserve"> AUTOMOTRIZ DE HUIXQUILUCAN SA DE CV </t>
  </si>
  <si>
    <t xml:space="preserve"> GRISELDA, CARRILLO RAMIREZ </t>
  </si>
  <si>
    <t xml:space="preserve"> ROSALINDA, DIAZ MOLINA </t>
  </si>
  <si>
    <t xml:space="preserve"> ALMENDRA YASARET, MARQUEZ JIMENEZ </t>
  </si>
  <si>
    <t xml:space="preserve"> MIRIAM, MARTINEZ ALARCON </t>
  </si>
  <si>
    <t xml:space="preserve"> MARIA GEORGINA, CEBALLOS CRUZ </t>
  </si>
  <si>
    <t xml:space="preserve"> JUAN GABRIEL, OLVERA OLVERA </t>
  </si>
  <si>
    <t xml:space="preserve"> ARACELI, MARTINEZ ARCE </t>
  </si>
  <si>
    <t xml:space="preserve"> MARIA FELIX, MARTINEZ MUÑOZ </t>
  </si>
  <si>
    <t xml:space="preserve"> ABRAHAM, OLVERA HERNANDEZ </t>
  </si>
  <si>
    <t xml:space="preserve"> JOSE LUIS, DE LEON FLORES </t>
  </si>
  <si>
    <t xml:space="preserve"> MARTIN, MARTINEZ SANCHEZ </t>
  </si>
  <si>
    <t xml:space="preserve"> CLEMENTINA, GRIMALDO GALLEGOS </t>
  </si>
  <si>
    <t xml:space="preserve"> HUGO FRANCISCO, LOPEZ </t>
  </si>
  <si>
    <t xml:space="preserve"> TOMAS, RANGEL MORALES </t>
  </si>
  <si>
    <t xml:space="preserve"> FELIPE DE JESUS, MARTINEZ MATEHUALA </t>
  </si>
  <si>
    <t xml:space="preserve"> MA DEL CARMEN, RAMIREZ VELAZQUEZ </t>
  </si>
  <si>
    <t xml:space="preserve"> CAROLINA, TOVAR MEDINA </t>
  </si>
  <si>
    <t xml:space="preserve"> JUANA MARIA, RODRIGUEZ AGUILAR </t>
  </si>
  <si>
    <t xml:space="preserve"> EDUARDO, RAMIREZ VEGA </t>
  </si>
  <si>
    <t xml:space="preserve"> MA EVA LARA MANDUJANO </t>
  </si>
  <si>
    <t xml:space="preserve"> GABRIELA, RUIZ RUIZ </t>
  </si>
  <si>
    <t xml:space="preserve"> SARCO GRUPO ARRENDADOR SA DE CV </t>
  </si>
  <si>
    <t xml:space="preserve"> PAULINA ITZEL, CRUZ SANCHEZ </t>
  </si>
  <si>
    <t xml:space="preserve"> JORGE BENITO, CUELLAR MENDOZA </t>
  </si>
  <si>
    <t xml:space="preserve"> MARTHA, MARTINEZ MARTINEZ </t>
  </si>
  <si>
    <t xml:space="preserve"> ALAN YAEL, PEDRAZA CHAVEZ </t>
  </si>
  <si>
    <t xml:space="preserve"> JUAN JOSE, SOTO ALCALA </t>
  </si>
  <si>
    <t xml:space="preserve"> ALVARO, JIMENEZ CORA </t>
  </si>
  <si>
    <t xml:space="preserve"> MARIO EDUARDO CAMPO GONZALEZ </t>
  </si>
  <si>
    <t xml:space="preserve"> CHEVY SAN CARLOS SA DE CV </t>
  </si>
  <si>
    <t xml:space="preserve"> TLAHUAC MOTORS SA DE CV </t>
  </si>
  <si>
    <t xml:space="preserve"> MOTORES DE MORELIA  SA DE CV </t>
  </si>
  <si>
    <t xml:space="preserve"> SUPER CAMIONES Y AUTOS DE SILAO SA DE CV </t>
  </si>
  <si>
    <t xml:space="preserve"> AUTOMOTRIZ DEL CENTRO </t>
  </si>
  <si>
    <t xml:space="preserve"> AUTOMOTRIZ CELA </t>
  </si>
  <si>
    <t xml:space="preserve"> CULIACAN MOTORS SA DE CV </t>
  </si>
  <si>
    <t xml:space="preserve"> RIVERO LINDA VISTA SA DE CV </t>
  </si>
  <si>
    <t xml:space="preserve"> AUTOMOTRIZ TAXQUEÑA SA DE CV </t>
  </si>
  <si>
    <t xml:space="preserve"> SURMAN ECATEPEC SA DE CV </t>
  </si>
  <si>
    <t xml:space="preserve"> CHEVALI DE GUERRERO SA DE CV </t>
  </si>
  <si>
    <t xml:space="preserve"> ANGEL ROA LOPEZ </t>
  </si>
  <si>
    <t xml:space="preserve"> 01123971-ADRIAN OCAMPO CAMACHO </t>
  </si>
  <si>
    <t>CHECAR DE DONDE SALEN</t>
  </si>
  <si>
    <t>7536 - GALVAN SANCHEZ ANTONIO</t>
  </si>
  <si>
    <t>0936-QMN14  DEPOSITO P/PAGO CI</t>
  </si>
  <si>
    <t>7682 - 1GNKR8KD9EJ111510 / REC-768</t>
  </si>
  <si>
    <t>7724 - 1GNKR8KD9EJ111510 / REC-772</t>
  </si>
  <si>
    <t>8478 - SANABRIA GARCIA JUAN PABLO</t>
  </si>
  <si>
    <t>8864 - AVILA MORALES CARLOS IGNACIO</t>
  </si>
  <si>
    <t>9054 - COLIN GONZALEZ MARGARITA</t>
  </si>
  <si>
    <t>9158 - TREJO GONZALEZ MICHEL</t>
  </si>
  <si>
    <t>LUIS ALEJANDRO MOYA LEDESMA</t>
  </si>
  <si>
    <t>HECTOR DIAZ DE LEON VARGAS</t>
  </si>
  <si>
    <t>ARTURO HERNANDEZ CERVANTES</t>
  </si>
  <si>
    <t>ERICK MANDUJANO RODRIGUEZ</t>
  </si>
  <si>
    <t>TANIA MOLINA GONZALEZ</t>
  </si>
  <si>
    <t>GUILLERMO LOPEZ JUAREZ</t>
  </si>
  <si>
    <t>MIGUEL ANGEL PEREZ VALLEJO</t>
  </si>
  <si>
    <t>RICARDO MORALES MONCAYO</t>
  </si>
  <si>
    <t>VICTOR HUGO MORENO RANGEL</t>
  </si>
  <si>
    <t>OCTAVIO JIMENEZ OVIEDO</t>
  </si>
  <si>
    <t>ADRIAN BARCENAS MARTINEZ</t>
  </si>
  <si>
    <t>CARMEN MAYELA LLANAS NORIEGA</t>
  </si>
  <si>
    <t>MARIA SANDRA PATRICIA MORALES ORTA</t>
  </si>
  <si>
    <t>EDNA HURTADO SANTIAGO</t>
  </si>
  <si>
    <t>ENRIQUE MARTINEZ BARAJAS</t>
  </si>
  <si>
    <t>FREDY ULLOA NAVEJU</t>
  </si>
  <si>
    <t>MARIA DEL PILAR GOMEZ CANDAS</t>
  </si>
  <si>
    <t>MARIA MARISOL KURI LORENZO</t>
  </si>
  <si>
    <t>LUIS FERNANDO ALVAREZ GARZA</t>
  </si>
  <si>
    <t>ERICK ALEJANDRO MARTINEZ SOSA</t>
  </si>
  <si>
    <t>MANUELA GONZALEZ MUÑOZ</t>
  </si>
  <si>
    <t>ROBERTO MENDOZA MARTINEZ</t>
  </si>
  <si>
    <t>MARIA DEL CARMEN UGALDE ESTRADA</t>
  </si>
  <si>
    <t>HECTOR MANUEL SANCHEZ URIBE</t>
  </si>
  <si>
    <t>CLAUDIA SUSANA HERNADEZ RIVERA</t>
  </si>
  <si>
    <t>BLANCA YANELI GALLEGOS SALGADO</t>
  </si>
  <si>
    <t>LUIS MANUEL PALACIOS RIVERA</t>
  </si>
  <si>
    <t>FAUSTINO ANTONIO URIBE REYES</t>
  </si>
  <si>
    <t>PATRICIA SANCHEZ SANCHEZ</t>
  </si>
  <si>
    <t>JUDITH ELIZABETH BAYORI ARIAS</t>
  </si>
  <si>
    <t>MARIA TERESA RODRIGUEZ ORTIZ</t>
  </si>
  <si>
    <t>ANA MARIA ALCARAZ MEJIA</t>
  </si>
  <si>
    <t>JOSE ANTONIO PACHECO CERVANTES</t>
  </si>
  <si>
    <t>MIGUEL JIMENEZ BATIZ</t>
  </si>
  <si>
    <t>PATRICIA SALINAS AGUILAR</t>
  </si>
  <si>
    <t>LUIS RODRIGUEZ GERARDO GARZA LOPEZ DE HEREDIA</t>
  </si>
  <si>
    <t>ADRIANA ALVAREZ ROMERO</t>
  </si>
  <si>
    <t>JOSE LUIS ALFARO JUAREZ</t>
  </si>
  <si>
    <t>GUSTAVO VIGUERAS MARTINEZ</t>
  </si>
  <si>
    <t>LUIS JORGE AGUSTIN IBARRA RODRIGUEZ</t>
  </si>
  <si>
    <t>MARTHA SUEMY ZAMORA VALENCIA GARCIA</t>
  </si>
  <si>
    <t>RICARDO FUENTES VIEYRA</t>
  </si>
  <si>
    <t>MARIO ALBERTO RESENDIZ BANDA</t>
  </si>
  <si>
    <t>ALMA ALICIA HERNANDEZ GUERRERO</t>
  </si>
  <si>
    <t>ALFREDO GUZMAN VILLAREAL</t>
  </si>
  <si>
    <t>ENEDINA GUTIERREZ URIOSTEGUI</t>
  </si>
  <si>
    <t>ENRIQUE AGUILAR SANCHEZ</t>
  </si>
  <si>
    <t>BEATRIZ ADRIANA DE JESUS CANTERA</t>
  </si>
  <si>
    <t>FRANCISCO JAVIER BLANCO TIBURCIO</t>
  </si>
  <si>
    <t>ALEIDA ALEJANDRA CERON CASTRO</t>
  </si>
  <si>
    <t>DANIEL ALFREDO QUINTANA HURTADO</t>
  </si>
  <si>
    <t>SILVIA ALVARADO HERNADEZ</t>
  </si>
  <si>
    <t>MIRIAM CONCEPCION CARDENAS ALVAREZ</t>
  </si>
  <si>
    <t>JOSE GUILLERMO HERNANDEZ OLVERA</t>
  </si>
  <si>
    <t>VELIAZIR MARTINEZ DIAZ</t>
  </si>
  <si>
    <t>MIGUEL ANGEL BATALLAS CAZARES</t>
  </si>
  <si>
    <t>ESMERALDA SUJEHIL GONZALEZ SOTO</t>
  </si>
  <si>
    <t>KARLA LETICIA MOCTEZUMA ENRIQUEZ</t>
  </si>
  <si>
    <t>LORENA MARGARITA CASTRO HERNANDEZ</t>
  </si>
  <si>
    <t>CRISTINO LEYVA CASTRO</t>
  </si>
  <si>
    <t>SEBASTIAN ALEJANDRO BELTRAN GUERRERO</t>
  </si>
  <si>
    <t>ANA ANGELICA ROSAS CARRILLO</t>
  </si>
  <si>
    <t>SERGIO ARMANDO CORTES LOPEZ</t>
  </si>
  <si>
    <t>VICTOR HERNANDEZ JARA</t>
  </si>
  <si>
    <t>MARIA CLOTILDE SANCHEZ FERNANDEZ</t>
  </si>
  <si>
    <t>MARTHA GONZALEZ VILLANUEVA</t>
  </si>
  <si>
    <t>JORGE TOVAR GUTIERREZ</t>
  </si>
  <si>
    <t>MARIA CLAUDIA LAVAREZ MENDOZA</t>
  </si>
  <si>
    <t>JUAN MARCELO GALVAN RODRIGUEZ</t>
  </si>
  <si>
    <t>EDGAR OVALLE CARRANZA</t>
  </si>
  <si>
    <t>ADELITA NUÑEZ SANCHEZ</t>
  </si>
  <si>
    <t>MARIA DE LOURDES VEGA ESTRADA</t>
  </si>
  <si>
    <t>CLAUDIA NAYELI SANCHEZ ALARCON</t>
  </si>
  <si>
    <t>MONICA SALINAS FRIAS</t>
  </si>
  <si>
    <t>MARIA JOSE ZUÑIGA REYNAGA</t>
  </si>
  <si>
    <t>SELENE CRUZ PEREZ</t>
  </si>
  <si>
    <t>JOSE CELESTINO PEREZ HERNANDEZ</t>
  </si>
  <si>
    <t>MARY CRISS GUZMAN GARCIA</t>
  </si>
  <si>
    <t>OMAR ALFREDO CARRILLO CASTRO</t>
  </si>
  <si>
    <t>FINANCIERA BEPENSA SA DE CV SOFOM ENR</t>
  </si>
  <si>
    <t>ROCIO ARTEGA COUTIÑO</t>
  </si>
  <si>
    <t>MOTORES Y BONBAS DE QUERETARO SA DE CV</t>
  </si>
  <si>
    <t>01123278 - ADRIAN ALBERTO VELZCO PEREZ</t>
  </si>
  <si>
    <t>SE CONCILIA CON  01117642 LUIS JORGE AGUSTIN EN SEP</t>
  </si>
  <si>
    <t>MARZO</t>
  </si>
  <si>
    <t>OCTUBRE</t>
  </si>
  <si>
    <t>FEBRERO</t>
  </si>
  <si>
    <t>JULIO</t>
  </si>
  <si>
    <t>MAYO</t>
  </si>
  <si>
    <t>AGOSTO</t>
  </si>
  <si>
    <t>ASTORGA PERALTA LURA FERNANDA</t>
  </si>
  <si>
    <t>SEPTIEMBRE</t>
  </si>
  <si>
    <t>DIFERECIA CUADRA CON LAURO CUAHUTEMOC</t>
  </si>
  <si>
    <t xml:space="preserve">NO HAY VALE DE SALIDA </t>
  </si>
  <si>
    <t xml:space="preserve">SOLICITRALO </t>
  </si>
  <si>
    <t>JUNIO</t>
  </si>
  <si>
    <t>SALDO QUEDARA PENDIENTE HASTA QUE DEN DE BAJA LA FACTURA AL562</t>
  </si>
  <si>
    <t>DICIEMBRE</t>
  </si>
  <si>
    <t>UNIDAD RETORNADA</t>
  </si>
  <si>
    <t>SALDO A FAVOR DE CI</t>
  </si>
  <si>
    <t>SALDO QUEDA PENDIENTE HASTA ANULACION DE LA AL00847</t>
  </si>
  <si>
    <t>ABRIL</t>
  </si>
  <si>
    <t>BONIFICACIONES TOMAS SEMI NUEVO</t>
  </si>
  <si>
    <t>SALDO A FAVOR POR DECUENTO  ZE 404 Y ABONO 8192</t>
  </si>
  <si>
    <t>SIGUE SALDO</t>
  </si>
  <si>
    <t>SALDO POR NOTA DESCTO FUERA DE OPERACIÓN ZE 427</t>
  </si>
  <si>
    <t>NO MUESTRA EL SALDO DE COBRO 9281 DEL 31-01-15</t>
  </si>
  <si>
    <t>SIN SALDO</t>
  </si>
  <si>
    <t>SALDO 2014</t>
  </si>
  <si>
    <t>2016/01</t>
  </si>
  <si>
    <t>APLICACIÓN DEVOLUCION 2014 NO SE VE REFLEJADA</t>
  </si>
  <si>
    <t>100000 SE MUESTRA HASTA OCT</t>
  </si>
  <si>
    <t>72700 SE VEN REFLEJADOS HASTA SEP</t>
  </si>
  <si>
    <t>(-)16090 CHECAR XQ SE REFLEJA HASTA MARZO</t>
  </si>
  <si>
    <t>(-30000) CHECAR YA QUE SE VE REFLEJADO EN OCT</t>
  </si>
  <si>
    <t>NOVIEMBRE</t>
  </si>
  <si>
    <t>DEVOLUVION EN VALE DE SALIDA PERO NO SE ENCUETRA REFLEJADO</t>
  </si>
  <si>
    <t>299919,55 SE VE REFLEJADO EN FEBRERO</t>
  </si>
  <si>
    <t>138470 SE VEN REFLEJADO HASTA FEBRERO</t>
  </si>
  <si>
    <t>NO SE VE REFLEJADA LA FACTURA AL 1356 ANTI ASALTOS</t>
  </si>
  <si>
    <t>2056,71 SE MUESTRA ENN FEBRERO POR LO CUAL EL DEBE ES DE 236700</t>
  </si>
  <si>
    <t>110700 CHECARLO XQ SE ES DE MAYO</t>
  </si>
  <si>
    <t>250973,32 SE VE REFLEJADO HASTA MARZO</t>
  </si>
  <si>
    <t>118000 SE DEBE DE VER REFLEJADA EN SEP</t>
  </si>
  <si>
    <t>7000 CHECARDE QUE SON XQ SE MUESTRAN EN JULIO</t>
  </si>
  <si>
    <t>SUMA</t>
  </si>
  <si>
    <t>AUXILIAR</t>
  </si>
  <si>
    <t>TOTAL NETO</t>
  </si>
  <si>
    <t>DIFERENCIA</t>
  </si>
  <si>
    <t>Concepto</t>
  </si>
  <si>
    <t>-</t>
  </si>
  <si>
    <t>Saldo el día anterior a la fecha desde</t>
  </si>
  <si>
    <t>Cliente : 00110042 - MARIA TERESA, RODRIGUEZ ORTIZ</t>
  </si>
  <si>
    <t>Cliente : 00201849 - ALEJANDRO, PAREDES RAMIREZ</t>
  </si>
  <si>
    <t>Cliente : 00209654 - SERVICIO ITURBIDE SA DE CV</t>
  </si>
  <si>
    <t>Cliente : 00213221 - ANA MARIA, ALCARAZ MEJIA</t>
  </si>
  <si>
    <t>Cliente : 00214888 - JUAN DANIEL, MARTINEZ CHAVEZ</t>
  </si>
  <si>
    <t>Factura 79 - FCVN</t>
  </si>
  <si>
    <t>Abono 36 - ZEC</t>
  </si>
  <si>
    <t>Recibo 196</t>
  </si>
  <si>
    <t>Compensaciones DC 197</t>
  </si>
  <si>
    <t>Nota de Crédito 2 [ANULADO]</t>
  </si>
  <si>
    <t>[ANULACION] Nota de Crédito 2</t>
  </si>
  <si>
    <t>Nota de Crédito 1/NCRE [ANULADO]</t>
  </si>
  <si>
    <t>[ANULACION] Nota de Crédito 1/NCRE</t>
  </si>
  <si>
    <t>Nota de Crédito 1/NCCI</t>
  </si>
  <si>
    <t>Recibo 228</t>
  </si>
  <si>
    <t>Cliente : 00216640 - JOSE MANUEL, ZAMORA VALENCIA</t>
  </si>
  <si>
    <t>Cliente : 00300858 - REXY SA DE CV</t>
  </si>
  <si>
    <t>Cliente : 00308687 - ARANA, ROSALBA HERNANDEZ</t>
  </si>
  <si>
    <t>Cliente : 01100768 - NANCY, VAZQUEZ</t>
  </si>
  <si>
    <t>Cliente : 01100771 - ALMA, OROZCO</t>
  </si>
  <si>
    <t>Cliente : 01102301 - GM MOTRIZ SA DE CV</t>
  </si>
  <si>
    <t>Cliente : 01103800 - ARACELI, RODRIGUEZ NUÑEZ</t>
  </si>
  <si>
    <t>Cliente : 01105284 - JOSE ANTONIO, PACHECO CERVANTES</t>
  </si>
  <si>
    <t>FAC 4856 (AB)</t>
  </si>
  <si>
    <t>Cliente : 01106217 - SERGIO, MEJIA</t>
  </si>
  <si>
    <t>Cliente : 01106752 - CARCONTROL S.A DE C.V</t>
  </si>
  <si>
    <t>Nota de Crédito 1 [ANULADO]</t>
  </si>
  <si>
    <t>Factura 24 - FCVN</t>
  </si>
  <si>
    <t>Abono 11 - ZCVN</t>
  </si>
  <si>
    <t>Factura 26 - FCVN</t>
  </si>
  <si>
    <t>[ANULACION] Nota de Crédito 1</t>
  </si>
  <si>
    <t>Nota de Crédito 4/NCCI</t>
  </si>
  <si>
    <t>Cliente : 01108627 - AUTOS INTERNACIONALES DE APIZACO, S.A. DE C.V.</t>
  </si>
  <si>
    <t>Cliente : 01108907 - CINTYA, DAMIAN NUÑEZ</t>
  </si>
  <si>
    <t>Cliente : 01109451 - GRISSELL, CASTILLO</t>
  </si>
  <si>
    <t>Cliente : 01110152 - CINTHYA, VOLPE</t>
  </si>
  <si>
    <t>Cliente : 01112034 - CINTHYA, VOLPE</t>
  </si>
  <si>
    <t>Cliente : 01114353 - PATRICIA, SALINAS AGUILAR</t>
  </si>
  <si>
    <t>Cliente : 01115495 - LUIS RODRIGO GERARDO, GARZA LOPEZ DE HEREDIA</t>
  </si>
  <si>
    <t>Cliente : 01116255 - EDGAR, BAUTISTA GOMEZ</t>
  </si>
  <si>
    <t>Factura 105 - FCVN</t>
  </si>
  <si>
    <t>Abono 24 - ZCVN</t>
  </si>
  <si>
    <t>Factura 122 - FCVN</t>
  </si>
  <si>
    <t>Cliente : 01116362 - ADRIANA, ALVAREZ ROMERO</t>
  </si>
  <si>
    <t>Cliente : 01116799 - JOSE LUIS, ALFARO JUAREZ</t>
  </si>
  <si>
    <t>Cliente : 01117400 - GERARDO ADOLFO, ALDANA MIRANDA</t>
  </si>
  <si>
    <t>Recibo 73</t>
  </si>
  <si>
    <t>Cliente : 01117404 - RODRIGO BARUSH, CASILLAS GARCIA DEL VALLE</t>
  </si>
  <si>
    <t>POLIZA 1209 (DMD)</t>
  </si>
  <si>
    <t>Cliente : 01117408 - GUSTAVO, VIGUERAS MARTINEZ</t>
  </si>
  <si>
    <t>POLIZA 6002 (TRASP)</t>
  </si>
  <si>
    <t>Cliente : 01117416 - EFRAIN, HERNANDEZ MARTINEZ</t>
  </si>
  <si>
    <t>Recibo 74</t>
  </si>
  <si>
    <t>Cliente : 01117642 - LUIS JORGE AGUSTIN, IBARRA RODRIGUEZ</t>
  </si>
  <si>
    <t>Cliente : 01118437 - DULCE MARIA, VAZQUEZ HERNANDEZ</t>
  </si>
  <si>
    <t>Cliente : 01118702 - MARTHA SUEMY, ZAMORA VALENCIA GARCIA</t>
  </si>
  <si>
    <t>Cliente : 01119173 - RICARDO, FUENTES VIEYRA</t>
  </si>
  <si>
    <t>Cliente : 01119204 - MARIO ALBERTO, RESENDIZ BANDA</t>
  </si>
  <si>
    <t>Cliente : 01119516 - ILIANA, PRECIADO ALCARAZ</t>
  </si>
  <si>
    <t>Cliente : 01119609 - PATRICIA, OROZCO GALLEGOS</t>
  </si>
  <si>
    <t>FAC 4977 (AB)</t>
  </si>
  <si>
    <t>NCR 1643 (ZB)</t>
  </si>
  <si>
    <t>Recibo 8</t>
  </si>
  <si>
    <t>Compensaciones DC 75</t>
  </si>
  <si>
    <t>Recibo 139</t>
  </si>
  <si>
    <t>Anticipo 148</t>
  </si>
  <si>
    <t>Cliente : 01120052 - LAURA FERNANDA, ASTORGA PERALTA</t>
  </si>
  <si>
    <t>Cliente : 01120178 - ALMA ALICIA, HERNANDEZ GUERRERO</t>
  </si>
  <si>
    <t>Cliente : 01120333 - ALFREDO, GUZMAN VILLAREAL</t>
  </si>
  <si>
    <t>Cliente : 01120829 - MARIA TERESA, VEGA ALONSO</t>
  </si>
  <si>
    <t>Cliente : 01120838 - CELIA, AVILA CALDERA</t>
  </si>
  <si>
    <t>Recibo 209</t>
  </si>
  <si>
    <t>Cliente : 01120964 - ENEDINA, GUTIERREZ URIOSTEGUI</t>
  </si>
  <si>
    <t>Cliente : 01121026 - REY DAVID, SANDOVAL ALMAGUER</t>
  </si>
  <si>
    <t>Cliente : 01121063 - ENRIQUE, AGUILAR SANCHEZ</t>
  </si>
  <si>
    <t>Cliente : 01121148 - BEATRIZ ADRIANA, DE JESUS CANTERA</t>
  </si>
  <si>
    <t>Cliente : 01121151 - FRANCISCO JAVIER, BLANCO TIBURCIO</t>
  </si>
  <si>
    <t>Cliente : 01121152 - PABLO, RODRIGUEZ NUÑEZ</t>
  </si>
  <si>
    <t>Anticipo 150</t>
  </si>
  <si>
    <t>Cliente : 01121161 - LUIS ALEJANDRO, MOYA LEDESMA</t>
  </si>
  <si>
    <t>Cliente : 01121183 - BRENDALY TAMARA, BALDIZON SANCHEZ</t>
  </si>
  <si>
    <t>Anticipo 149</t>
  </si>
  <si>
    <t>Cliente : 01121199 - RAUL, CERON GOMEZ</t>
  </si>
  <si>
    <t>Cliente : 01121212 - MIGUEL, JIMENEZ BATIS</t>
  </si>
  <si>
    <t>Cliente : 01121213 - HECTOR, DIAZ DE LEON VARGAS</t>
  </si>
  <si>
    <t>Cliente : 01121229 - ARTURO, HERNANDEZ CERVANTES</t>
  </si>
  <si>
    <t>FACTURA 4970 (AB)</t>
  </si>
  <si>
    <t>RECIBO 9273 (CI)</t>
  </si>
  <si>
    <t>FACTURA 189 (AD)</t>
  </si>
  <si>
    <t>CORRECCION 189 (AD)</t>
  </si>
  <si>
    <t>Cliente : 01121232 - ERICK, MANDUJANO RODRIGUEZ</t>
  </si>
  <si>
    <t>Cliente : 01121313 - TANIA, MOLINA GONZALEZ</t>
  </si>
  <si>
    <t>Cliente : 01121486 - GUILLERMO, LOPEZ JUAREZ</t>
  </si>
  <si>
    <t>Cliente : 01121495 - MIGUEL ANGEL, PEREZ VALLEJO</t>
  </si>
  <si>
    <t>Cliente : 01121534 - RICARDO, MORALES MONCAYO</t>
  </si>
  <si>
    <t>Cliente : 01121557 - VICTOR HUGO, MORENO RANGEL</t>
  </si>
  <si>
    <t>Cliente : 01121558 - OCTAVIO, JIMENEZ OVIEDO</t>
  </si>
  <si>
    <t>Cliente : 01121708 - ARIAN, BARCENAS MARTINEZ</t>
  </si>
  <si>
    <t>Cliente : 01121806 - GUADALUPE, ALCANTARA OROZCO</t>
  </si>
  <si>
    <t>Compensaciones DC 49</t>
  </si>
  <si>
    <t>Recibo 111</t>
  </si>
  <si>
    <t>Cambio de Deudor DC 8 (DC)</t>
  </si>
  <si>
    <t>Cliente : 01121891 - CARMEN MAYELA, LLANAS NORIEGA</t>
  </si>
  <si>
    <t>Cliente : 01121904 - MARIA SANDRA PATRICIA, MORALES ORTA</t>
  </si>
  <si>
    <t>Cliente : 01121905 - EDNA, HURTADO SANTIAGO</t>
  </si>
  <si>
    <t>Cliente : 01122191 - ENRIQUE, MARTINEZ BARAJAS</t>
  </si>
  <si>
    <t>Cliente : 01122193 - FREDY, ULLOA NAVEJU</t>
  </si>
  <si>
    <t>Cliente : 01122195 - MARIA DEL PILAR, GOMEZ CANDAS</t>
  </si>
  <si>
    <t>Cliente : 01122196 - HILDA, CUEVAS MARTINEZ</t>
  </si>
  <si>
    <t>Compensaciones DC 48</t>
  </si>
  <si>
    <t>Cambio de Deudor DC 5 (DC)</t>
  </si>
  <si>
    <t>CORRECCION 4846 (AB)</t>
  </si>
  <si>
    <t>CORRECION 4846 (AB)</t>
  </si>
  <si>
    <t>CORRECCION 4846 (AB) [ANULADO]</t>
  </si>
  <si>
    <t>CORRECION 4846 (AB) [ANULADO]</t>
  </si>
  <si>
    <t>Cliente : 01122461 - MARIA MARISOL, KURI LORENZO</t>
  </si>
  <si>
    <t>Cliente : 01122672 - LUIS FERNANDO, ALVAREZ GARZA</t>
  </si>
  <si>
    <t>Cliente : 01122712 - ERICK ALEJANDRO, MARTINEZ SOSA</t>
  </si>
  <si>
    <t>Cliente : 01122715 - MANUELA, GONZALEZ MUÑOZ</t>
  </si>
  <si>
    <t>Cliente : 01122779 - ROBERTO, MENDOZA MARTINEZ</t>
  </si>
  <si>
    <t>Cliente : 01122781 - MARIA DEL CARMEN, UGALDE ESTRADA</t>
  </si>
  <si>
    <t>Cliente : 01122821 - HECTOR MANUEL, SANCHEZ URIBE</t>
  </si>
  <si>
    <t>Cliente : 01122825 - CLAUDIA SUSANA, HERNANDEZ RIVERA</t>
  </si>
  <si>
    <t>Cliente : 01122838 - BLANCA YANELI, GALLEGOS SALGADO</t>
  </si>
  <si>
    <t>Cliente : 01122855 - LUIS MANUEL, PALACIOS RIVERA</t>
  </si>
  <si>
    <t>Cliente : 01122860 - FAUSTINO ANTONIO, URIBE REYES</t>
  </si>
  <si>
    <t>Cliente : 01122861 - PATRICIA, SANCHEZ SANCHEZ</t>
  </si>
  <si>
    <t>FAC 4800 (AB)</t>
  </si>
  <si>
    <t>Cliente : 01122884 - JUDITH ELIZBETH, BAYORI ARIAS</t>
  </si>
  <si>
    <t>Cliente : 01122897 - ALEIDA ALEJANDRA, CERON CASTRO</t>
  </si>
  <si>
    <t>Cliente : 01122902 - DANIEL ALFREDO, QUINTANA HURTADO</t>
  </si>
  <si>
    <t>Cliente : 01122905 - SILVIA, ALVARADO HERNANDEZ</t>
  </si>
  <si>
    <t>Cliente : 01122913 - MIRIAM CONCEPCION, CARDENAS ALVAREZ</t>
  </si>
  <si>
    <t>Cliente : 01122918 - JOSE GUILLERMO, HERNANDEZ OLVERA</t>
  </si>
  <si>
    <t>Cliente : 01122945 - VELIAZIR, MARTINEZ DIAZ</t>
  </si>
  <si>
    <t>Cliente : 01122952 - MIGUEL ANGEL, BATALLA CAZARES</t>
  </si>
  <si>
    <t>Cliente : 01122953 - ESMERALDA SUJEHIL, GONZALEZ SOTO</t>
  </si>
  <si>
    <t>Cliente : 01122956 - KARLA LETICIA, MOCTEZUMA ENRIQUEZ</t>
  </si>
  <si>
    <t>Cliente : 01122970 - LORENA MARGARITA, CASTRO HERNANDEZ</t>
  </si>
  <si>
    <t>Cliente : 01122974 - CRISTINO, LEYVA CASTRO</t>
  </si>
  <si>
    <t>Cliente : 01122977 - SEBASTIAN ALEJANDRO, BELTRAN GUERRERO</t>
  </si>
  <si>
    <t>Cliente : 01122978 - ANA ANGELICA, ROSAS CARRILLO</t>
  </si>
  <si>
    <t>Cliente : 01122990 - SERGIO ARMANDO, CORTES LOPEZ</t>
  </si>
  <si>
    <t>Cliente : 01122993 - ARIANA, ROQUE HURTADO</t>
  </si>
  <si>
    <t>Compensaciones DC 60</t>
  </si>
  <si>
    <t>Recibo 131</t>
  </si>
  <si>
    <t>Cambio de Deudor DC 11 (DC) [ANULADO]</t>
  </si>
  <si>
    <t>Cliente : 01122999 - JORGE ALEJANDRO, CERVANTES GONZALEZ</t>
  </si>
  <si>
    <t>Compensaciones DC 55</t>
  </si>
  <si>
    <t>Recibo 126</t>
  </si>
  <si>
    <t>Cliente : 01123002 - VICTOR, HERNANDEZ JARA</t>
  </si>
  <si>
    <t>Cliente : 01123028 - MARIA CLOTILDE, SANCHEZ FERNANDEZ</t>
  </si>
  <si>
    <t>Cliente : 01123032 - ANGELINA, GONZALEZ MIRANDA</t>
  </si>
  <si>
    <t>Compensaciones DC 62</t>
  </si>
  <si>
    <t>Recibo 129</t>
  </si>
  <si>
    <t>Cambio de Deudor DC 6 (DC)</t>
  </si>
  <si>
    <t>Cliente : 01123050 - QUERETARO MOTORS SA</t>
  </si>
  <si>
    <t>Cliente : 01123063 - MARTHA, GONZALEZ VILLANUEVA</t>
  </si>
  <si>
    <t>Cliente : 01123103 - JORGE, TOVAR GUTIERREZ</t>
  </si>
  <si>
    <t>Cliente : 01123110 - MARIA CLAUDIA, AVILES MENDOZA</t>
  </si>
  <si>
    <t>Cliente : 01123112 - JESUS DAVID, ESTRADA CRUZ</t>
  </si>
  <si>
    <t>Compensaciones DC 45</t>
  </si>
  <si>
    <t>Recibo 117</t>
  </si>
  <si>
    <t>Cliente : 01123115 - JUAN MARCELO, GALVAN RODRIGUEZ</t>
  </si>
  <si>
    <t>Cliente : 01123138 - EDGAR, OVALLE CARRANZA</t>
  </si>
  <si>
    <t>Cliente : 01123139 - ADELITA, NUÑEZ SANCHEZ</t>
  </si>
  <si>
    <t>Cliente : 01123146 - JUAN LEONARDO, BARRIOS GARCIA</t>
  </si>
  <si>
    <t>Compensaciones DC 57</t>
  </si>
  <si>
    <t>Cliente : 01123155 - FERNANDO JOSE, CRUZ LOPEZ</t>
  </si>
  <si>
    <t>Recibo 3 [ANULADO]</t>
  </si>
  <si>
    <t>Cliente : 01123170 - JOSE GUADALUPE, MARTINEZ ARRIAGA</t>
  </si>
  <si>
    <t>Factura 11 - FCVN</t>
  </si>
  <si>
    <t>Abono 4 - ZCVN</t>
  </si>
  <si>
    <t>Factura 12 - FCVN</t>
  </si>
  <si>
    <t>Factura 1 - FEC</t>
  </si>
  <si>
    <t>Recibo 34</t>
  </si>
  <si>
    <t>Compensaciones DC 80</t>
  </si>
  <si>
    <t>Recibo 144</t>
  </si>
  <si>
    <t>Nota de Crédito 6/NCCI</t>
  </si>
  <si>
    <t>Cliente : 01123178 - MARIA DE JESUS, RODRIGUEZ RAMON</t>
  </si>
  <si>
    <t>Compensaciones DC 50</t>
  </si>
  <si>
    <t>Recibo 124</t>
  </si>
  <si>
    <t>Cliente : 01123182 - MARIA ESTHER, JOSSE LARRONDO</t>
  </si>
  <si>
    <t>Compensaciones DC 100</t>
  </si>
  <si>
    <t>Recibo 140</t>
  </si>
  <si>
    <t>Cambio de Deudor DC 2 (DC) [ANULADO]</t>
  </si>
  <si>
    <t>[ANULACION] Cambio de Deudor DC 2 (DC)</t>
  </si>
  <si>
    <t>Cambio de Deudor DC 3 (DC)</t>
  </si>
  <si>
    <t>Cliente : 01123185 - HUGO, CAMACHO MORALES</t>
  </si>
  <si>
    <t>Compensaciones DC 72</t>
  </si>
  <si>
    <t>Recibo 146 [ANULADO]</t>
  </si>
  <si>
    <t>Recibo 147</t>
  </si>
  <si>
    <t>[ANULACION] Recibo 146</t>
  </si>
  <si>
    <t>Nota de Crédito 10/NCCI</t>
  </si>
  <si>
    <t>Cliente : 01123188 - MARIA FERNANDA, LUNA LOPEZ</t>
  </si>
  <si>
    <t>Nota de Crédito 3/NCCI</t>
  </si>
  <si>
    <t>Cliente : 01123201 - MARIA DE LOURDES, VEGA ESTRADA</t>
  </si>
  <si>
    <t>Cliente : 01123203 - EDNA ILEANA, LAVIN HERNANDEZ</t>
  </si>
  <si>
    <t>Compensaciones DC 65</t>
  </si>
  <si>
    <t>Recibo 134</t>
  </si>
  <si>
    <t>Nota de Crédito 12/NCCI</t>
  </si>
  <si>
    <t>Nota de Débito 4/NWDCI</t>
  </si>
  <si>
    <t>Nota de Crédito 19/NCCI</t>
  </si>
  <si>
    <t>Cliente : 01123208 - LAURO CUAUHTEMOC, RAMIREZ NAVARRETE</t>
  </si>
  <si>
    <t>Recibo 14</t>
  </si>
  <si>
    <t>Compensaciones DC 84</t>
  </si>
  <si>
    <t>Cambio de Deudor DC 9 (DC)</t>
  </si>
  <si>
    <t>Nota de Débito 3/NWDCI</t>
  </si>
  <si>
    <t>Nota de Crédito 16/NCCI</t>
  </si>
  <si>
    <t>FAC 4971 (AA)</t>
  </si>
  <si>
    <t>Cliente : 01123269 - AB&amp;C LEASING DE MEXICO S.A.P.I. DE C.V.</t>
  </si>
  <si>
    <t>FAC 4945 (AB)</t>
  </si>
  <si>
    <t>FAC 4946 (AB)</t>
  </si>
  <si>
    <t>Factura 7 - FCVN</t>
  </si>
  <si>
    <t>Abono 1 - ZEC</t>
  </si>
  <si>
    <t>Factura 8 - FCVN</t>
  </si>
  <si>
    <t>Abono 2 - ZEC</t>
  </si>
  <si>
    <t>Recibo 226</t>
  </si>
  <si>
    <t>Recibo 261</t>
  </si>
  <si>
    <t>Cliente : 01123278 - ADRIAN ALBERTO, VELAZCO PEREZ</t>
  </si>
  <si>
    <t>Factura 1 - FCVN</t>
  </si>
  <si>
    <t>Abono 6 - ZCVN</t>
  </si>
  <si>
    <t>Factura 15 - FCVN</t>
  </si>
  <si>
    <t>Factura 2 - FEC</t>
  </si>
  <si>
    <t>Recibo 29</t>
  </si>
  <si>
    <t>Cliente : 01123285 - MARIA GUADALUPE, MARQUEZ MARQUEZ</t>
  </si>
  <si>
    <t>Factura 10 - FCVN</t>
  </si>
  <si>
    <t>FACTURA 195 (AD)</t>
  </si>
  <si>
    <t>Recibo 4</t>
  </si>
  <si>
    <t>Cliente : 01123313 - YOLANDA, LUGO AGUILAR</t>
  </si>
  <si>
    <t>Anticipo 17</t>
  </si>
  <si>
    <t>Cliente : 01123319 - LAURA, AGUILAR LEON</t>
  </si>
  <si>
    <t>Factura 19 - FCVN</t>
  </si>
  <si>
    <t>Recibo 27</t>
  </si>
  <si>
    <t>Compensaciones DC 85</t>
  </si>
  <si>
    <t>Cliente : 01123320 - FINAGIL SA DE CV SOFOM ENR</t>
  </si>
  <si>
    <t>Abono 5 - ZEC</t>
  </si>
  <si>
    <t>Factura 5 - FEC</t>
  </si>
  <si>
    <t>Factura 22 - FCVN</t>
  </si>
  <si>
    <t>Abono 7 - ZEC</t>
  </si>
  <si>
    <t>Factura 7 - FEC</t>
  </si>
  <si>
    <t>Abono 13 - ZCVN</t>
  </si>
  <si>
    <t>Abono 8 - ZEC</t>
  </si>
  <si>
    <t>Factura 29 - FCVN</t>
  </si>
  <si>
    <t>Factura 16 - FEC</t>
  </si>
  <si>
    <t>Abono 16 - ZCVN</t>
  </si>
  <si>
    <t>Factura 41 - FCVN</t>
  </si>
  <si>
    <t>Abono 13 - ZEC</t>
  </si>
  <si>
    <t>Recibo 168</t>
  </si>
  <si>
    <t>Recibo 176</t>
  </si>
  <si>
    <t>Cliente : 01123323 - MARIA ELIZA, LOPEZ BECERRIL</t>
  </si>
  <si>
    <t>Anticipo 16</t>
  </si>
  <si>
    <t>Factura 20 - FCVN</t>
  </si>
  <si>
    <t>Abono 8 - ZCVN</t>
  </si>
  <si>
    <t>Factura 21 - FCVN</t>
  </si>
  <si>
    <t>Factura 4 - FEC</t>
  </si>
  <si>
    <t>Recibo 25</t>
  </si>
  <si>
    <t>Recibo 102</t>
  </si>
  <si>
    <t>Recibo 192</t>
  </si>
  <si>
    <t>CORRECCION 4 (FEC)</t>
  </si>
  <si>
    <t>Cliente : 01123334 - ROBERTO, TERRAZAS RANGEL</t>
  </si>
  <si>
    <t>Anticipo 22</t>
  </si>
  <si>
    <t>Factura 13 - FEC</t>
  </si>
  <si>
    <t>Factura 35 - FCVN</t>
  </si>
  <si>
    <t>Recibo 43</t>
  </si>
  <si>
    <t>Cliente : 01123342 - SUSANA, HERNANDEZ GARCIA</t>
  </si>
  <si>
    <t>Abono 11 - ZEC</t>
  </si>
  <si>
    <t>Factura 11 - FEC</t>
  </si>
  <si>
    <t>Factura 33 - FCVN</t>
  </si>
  <si>
    <t>Abono 14 - ZEC</t>
  </si>
  <si>
    <t>Factura 17 - FEC</t>
  </si>
  <si>
    <t>Abono 17 - ZCVN</t>
  </si>
  <si>
    <t>Factura 42 - FCVN</t>
  </si>
  <si>
    <t>Factura 18 - FEC</t>
  </si>
  <si>
    <t>Abono 15 - ZEC</t>
  </si>
  <si>
    <t>Recibo 79</t>
  </si>
  <si>
    <t>Recibo 107</t>
  </si>
  <si>
    <t>CORRECCION 15 (ZEC)</t>
  </si>
  <si>
    <t>Cliente : 01123368 - HERRERA MOTORS   SA. DE CV.</t>
  </si>
  <si>
    <t>Factura 50 - FCVN</t>
  </si>
  <si>
    <t>Cliente : 01123374 - ISRAEL, PEREZ PERALES</t>
  </si>
  <si>
    <t>FAC 4980 (AB)</t>
  </si>
  <si>
    <t>Anticipo 41</t>
  </si>
  <si>
    <t>Cliente : 01123376 - GUSTAVO, ALCANTARA RAMIREZ</t>
  </si>
  <si>
    <t>Factura 19 - FEC</t>
  </si>
  <si>
    <t>Factura 43 - FCVN</t>
  </si>
  <si>
    <t>Recibo 94</t>
  </si>
  <si>
    <t>Recibo 97</t>
  </si>
  <si>
    <t>Cliente : 01123385 - MA. LUISA, ACEVEDO ROSITAS</t>
  </si>
  <si>
    <t>Anticipo 91</t>
  </si>
  <si>
    <t>Factura 55 - FCVN</t>
  </si>
  <si>
    <t>Recibo 110</t>
  </si>
  <si>
    <t>Cliente : 01123392 - MA FACUNDA, URIBE CASTRO</t>
  </si>
  <si>
    <t>Anticipo 61</t>
  </si>
  <si>
    <t>Factura 23 - FEC</t>
  </si>
  <si>
    <t>Abono 18 - ZEC</t>
  </si>
  <si>
    <t>Factura 54 - FCVN</t>
  </si>
  <si>
    <t>Factura 26 - FEC</t>
  </si>
  <si>
    <t>Recibo 112</t>
  </si>
  <si>
    <t>Cliente : 01123393 - SAMUEL, GORDILLO ESTRADA</t>
  </si>
  <si>
    <t>Factura 49 - FCVN</t>
  </si>
  <si>
    <t>Recibo 106</t>
  </si>
  <si>
    <t>Anticipo 200</t>
  </si>
  <si>
    <t>Cliente : 01123404 - LUZ MARIA, SALAZAR RESENDIZ</t>
  </si>
  <si>
    <t>Anticipo 90</t>
  </si>
  <si>
    <t>Factura 24 - FEC</t>
  </si>
  <si>
    <t>Factura 51 - FCVN</t>
  </si>
  <si>
    <t>Recibo 92</t>
  </si>
  <si>
    <t>Recibo 113</t>
  </si>
  <si>
    <t>Cliente : 01123410 - CRISTINA, SANCHEZ VARGAS</t>
  </si>
  <si>
    <t>Abono 19 - ZEC</t>
  </si>
  <si>
    <t>Factura 25 - FEC</t>
  </si>
  <si>
    <t>Factura 53 - FCVN</t>
  </si>
  <si>
    <t>CORRECION 19 (ZEC)</t>
  </si>
  <si>
    <t>Cliente : 01123415 - LUIS ENRIQUE, SILVA GARCIA</t>
  </si>
  <si>
    <t>Anticipo 96</t>
  </si>
  <si>
    <t>Factura 62 - FCVN</t>
  </si>
  <si>
    <t>Factura 32 - FEC</t>
  </si>
  <si>
    <t>Abono 53 - ZEC</t>
  </si>
  <si>
    <t>Abono 25 - ZCVN</t>
  </si>
  <si>
    <t>Factura 114 - FCVN</t>
  </si>
  <si>
    <t>Cliente : 01123426 - GABRIELA, SUAREZ SUAREZ</t>
  </si>
  <si>
    <t>Anticipo 109</t>
  </si>
  <si>
    <t>Abono 25 - ZEC</t>
  </si>
  <si>
    <t>Factura 33 - FEC</t>
  </si>
  <si>
    <t>Abono 26 - ZEC</t>
  </si>
  <si>
    <t>Factura 63 - FCVN</t>
  </si>
  <si>
    <t>Recibo 167</t>
  </si>
  <si>
    <t>Compensaciones DC 211</t>
  </si>
  <si>
    <t>CORRECCION 63 (FCVN)</t>
  </si>
  <si>
    <t>CORRECCION 63 (FCVN) [ANULADO]</t>
  </si>
  <si>
    <t>Cliente : 01123429 - MELISA DANIELA, ROJAS TELLEZ</t>
  </si>
  <si>
    <t>FAC 4976 (AB)</t>
  </si>
  <si>
    <t>Factura 58 - FCVN</t>
  </si>
  <si>
    <t>Abono 22 - ZEC</t>
  </si>
  <si>
    <t>Factura 28 - FEC</t>
  </si>
  <si>
    <t>Abono 27 - ZEC</t>
  </si>
  <si>
    <t>Factura 34 - FEC</t>
  </si>
  <si>
    <t>Abono 19 - ZCVN</t>
  </si>
  <si>
    <t>Factura 76 - FCVN</t>
  </si>
  <si>
    <t>Factura 43 - FEC</t>
  </si>
  <si>
    <t>Abono 33 - ZEC</t>
  </si>
  <si>
    <t>Nota de Crédito 5/NCCI</t>
  </si>
  <si>
    <t>Cliente : 01123449 - ENRIQUE, LEO RUIZ</t>
  </si>
  <si>
    <t>Anticipo 115</t>
  </si>
  <si>
    <t>Factura 64 - FCVN</t>
  </si>
  <si>
    <t>Factura 35 - FEC</t>
  </si>
  <si>
    <t>Abono 28 - ZEC</t>
  </si>
  <si>
    <t>Factura 36 - FEC</t>
  </si>
  <si>
    <t>Nota de Crédito 9/NCCI</t>
  </si>
  <si>
    <t>Compensaciones DC 215</t>
  </si>
  <si>
    <t>Cliente : 01123467 - CHEVROLET DEL PARQUE SA DE CV.</t>
  </si>
  <si>
    <t>Factura 69 - FCVN</t>
  </si>
  <si>
    <t>Cliente : 01123478 - GM MOTRIZ SA DE CV</t>
  </si>
  <si>
    <t>Factura 81 - FCVN</t>
  </si>
  <si>
    <t>Abono 21 - ZCVN</t>
  </si>
  <si>
    <t>Factura 82 - FCVN</t>
  </si>
  <si>
    <t>Cliente : 01123479 - IMPULSO MOTORS SA DE CV</t>
  </si>
  <si>
    <t>Factura 99 - FCVN</t>
  </si>
  <si>
    <t>Factura 101 - FCVN</t>
  </si>
  <si>
    <t>Cliente : 01123480 - SAN JUAN DEL RIO MOTORS SA DE CV</t>
  </si>
  <si>
    <t>Factura 106 - FCVN</t>
  </si>
  <si>
    <t>Factura 107 - FCVN</t>
  </si>
  <si>
    <t>Factura 121 - FCVN</t>
  </si>
  <si>
    <t>Cliente : 01123481 - AUTOMOTRIZ DE HUIXQUILUCAN SA DE CV</t>
  </si>
  <si>
    <t>Factura 108 - FCVN</t>
  </si>
  <si>
    <t>Factura 109 - FCVN</t>
  </si>
  <si>
    <t>Cliente : 01123484 - GRISELDA, CARRILLO RAMIREZ</t>
  </si>
  <si>
    <t>Factura 77 - FCVN</t>
  </si>
  <si>
    <t>Abono 34 - ZEC</t>
  </si>
  <si>
    <t>Factura 44 - FEC</t>
  </si>
  <si>
    <t>Factura 78 - FCVN</t>
  </si>
  <si>
    <t>Abono 35 - ZEC</t>
  </si>
  <si>
    <t>Factura 45 - FEC</t>
  </si>
  <si>
    <t>Compensaciones DC 233</t>
  </si>
  <si>
    <t>Recibo 235</t>
  </si>
  <si>
    <t>Recibo 252</t>
  </si>
  <si>
    <t>Recibo 253</t>
  </si>
  <si>
    <t>Cliente : 01123491 - ROSALINDA, DIAZ MOLINA</t>
  </si>
  <si>
    <t>Abono 32 - ZEC</t>
  </si>
  <si>
    <t>Factura 42 - FEC</t>
  </si>
  <si>
    <t>Factura 75 - FCVN</t>
  </si>
  <si>
    <t>Compensaciones DC 218</t>
  </si>
  <si>
    <t>Recibo 219</t>
  </si>
  <si>
    <t>Cliente : 01123492 - ALMENDRA YASARET, MARQUEZ JIMENEZ</t>
  </si>
  <si>
    <t>Factura 46 - FEC</t>
  </si>
  <si>
    <t>Abono 37 - ZEC</t>
  </si>
  <si>
    <t>Abono 38 - ZEC</t>
  </si>
  <si>
    <t>Factura 47 - FEC</t>
  </si>
  <si>
    <t>Abono 39 - ZEC</t>
  </si>
  <si>
    <t>Factura 48 - FEC</t>
  </si>
  <si>
    <t>Factura 80 - FCVN</t>
  </si>
  <si>
    <t>Abono 40 - ZEC</t>
  </si>
  <si>
    <t>Factura 49 - FEC</t>
  </si>
  <si>
    <t>Recibo 256</t>
  </si>
  <si>
    <t>Cliente : 01123501 - MIRIAM, MARTINEZ ALARCON</t>
  </si>
  <si>
    <t>Anticipo 175</t>
  </si>
  <si>
    <t>Anticipo 243</t>
  </si>
  <si>
    <t>Factura 69 - FEC</t>
  </si>
  <si>
    <t>Factura 111 - FCVN</t>
  </si>
  <si>
    <t>Anticipo 251</t>
  </si>
  <si>
    <t>Cliente : 01123504 - MARIA GEORGINA, CEBALLOS CRUZ</t>
  </si>
  <si>
    <t>Abono 43 - ZEC</t>
  </si>
  <si>
    <t>Factura 52 - FEC</t>
  </si>
  <si>
    <t>Factura 85 - FCVN</t>
  </si>
  <si>
    <t>Compensaciones DC 222</t>
  </si>
  <si>
    <t>Recibo 223</t>
  </si>
  <si>
    <t>Cliente : 01123510 - ARACELI, MARTINEZ ARCE</t>
  </si>
  <si>
    <t>Anticipo 178</t>
  </si>
  <si>
    <t>Abono 41 - ZEC</t>
  </si>
  <si>
    <t>Factura 50 - FEC</t>
  </si>
  <si>
    <t>Factura 83 - FCVN</t>
  </si>
  <si>
    <t>Recibo 190</t>
  </si>
  <si>
    <t>Cliente : 01123520 - JOSE LUIS, DE LEON FLORES</t>
  </si>
  <si>
    <t>Factura 88 - FCVN</t>
  </si>
  <si>
    <t>Factura 54 - FEC</t>
  </si>
  <si>
    <t>Abono 45 - ZEC</t>
  </si>
  <si>
    <t>Abono 23 - ZCVN</t>
  </si>
  <si>
    <t>Abono 46 - ZEC</t>
  </si>
  <si>
    <t>Factura 56 - FEC</t>
  </si>
  <si>
    <t>Factura 91 - FCVN</t>
  </si>
  <si>
    <t>Factura 58 - FEC</t>
  </si>
  <si>
    <t>Abono 47 - ZEC</t>
  </si>
  <si>
    <t>Recibo 224</t>
  </si>
  <si>
    <t>Recibo 230</t>
  </si>
  <si>
    <t>Anticipo 234</t>
  </si>
  <si>
    <t>Cliente : 01123534 - HUGO FRANCISCO, LOPEZ</t>
  </si>
  <si>
    <t>Factura 65 - FEC</t>
  </si>
  <si>
    <t>Factura 100 - FCVN</t>
  </si>
  <si>
    <t>Recibo 225</t>
  </si>
  <si>
    <t>Recibo 245</t>
  </si>
  <si>
    <t>Cliente : 01123538 - TOMAS, RANGEL MORALES</t>
  </si>
  <si>
    <t>Factura 92 - FCVN</t>
  </si>
  <si>
    <t>Factura 59 - FEC</t>
  </si>
  <si>
    <t>Abono 48 - ZEC</t>
  </si>
  <si>
    <t>Recibo 227</t>
  </si>
  <si>
    <t>Cliente : 01123540 - FELIPE DE JESUS, MARTINEZ MATEHUALA</t>
  </si>
  <si>
    <t>Anticipo 203</t>
  </si>
  <si>
    <t>Factura 95 - FCVN</t>
  </si>
  <si>
    <t>Factura 62 - FEC</t>
  </si>
  <si>
    <t>Cliente : 01123545 - MA DEL CARMEN, RAMIREZ VELAZQUEZ</t>
  </si>
  <si>
    <t>Anticipo 204</t>
  </si>
  <si>
    <t>Factura 70 - FEC</t>
  </si>
  <si>
    <t>Factura 112 - FCVN</t>
  </si>
  <si>
    <t>Cliente : 01123546 - CAROLINA, TOVAR MEDINA</t>
  </si>
  <si>
    <t>Anticipo 217</t>
  </si>
  <si>
    <t>Factura 102 - FCVN</t>
  </si>
  <si>
    <t>Factura 66 - FEC</t>
  </si>
  <si>
    <t>Recibo 247</t>
  </si>
  <si>
    <t>Recibo 258</t>
  </si>
  <si>
    <t>Cliente : 01123552 - PENDIENTE SUC</t>
  </si>
  <si>
    <t>RECIBOS 1</t>
  </si>
  <si>
    <t>PENDIENTE SUC 2 (SUC)</t>
  </si>
  <si>
    <t>RECIBOS 2</t>
  </si>
  <si>
    <t>Cambio de Deudor DC 1 (DD)</t>
  </si>
  <si>
    <t>Cambio de Deudor DC 2 (DD) [ANULADO]</t>
  </si>
  <si>
    <t>[ANULACION] Cambio de Deudor DC 2 (DD)</t>
  </si>
  <si>
    <t>Cambio de Deudor DC 3 (DD)</t>
  </si>
  <si>
    <t>Cambio de Deudor DC 4 (DD)</t>
  </si>
  <si>
    <t>Cambio de Deudor DC 5 (DD)</t>
  </si>
  <si>
    <t>Cambio de Deudor DC 6 (DD)</t>
  </si>
  <si>
    <t>Cambio de Deudor DC 7 (DD)</t>
  </si>
  <si>
    <t>Cambio de Deudor DC 8 (DD)</t>
  </si>
  <si>
    <t>Cambio de Deudor DC 9 (DD)</t>
  </si>
  <si>
    <t>Cambio de Deudor DC 10 (DD)</t>
  </si>
  <si>
    <t>Cambio de Deudor DC 11 (DD) [ANULADO]</t>
  </si>
  <si>
    <t>Cliente : 01123557 - EDUARDO, RAMIREZ VEGA</t>
  </si>
  <si>
    <t>Anticipo 208</t>
  </si>
  <si>
    <t>Anticipo 210</t>
  </si>
  <si>
    <t>Factura 119 - FCVN</t>
  </si>
  <si>
    <t>Cliente : 01123559 - CLAUDIA NAYELI, SANCHEZ ALARCON</t>
  </si>
  <si>
    <t>FAC 4966 (AB)</t>
  </si>
  <si>
    <t>Cliente : 01123562 - SELENE, CRUZ PEREZ</t>
  </si>
  <si>
    <t>Cliente : 01123566 - MA. EVA, LARA MANDUJANO</t>
  </si>
  <si>
    <t>FAC 4973 (AB)</t>
  </si>
  <si>
    <t>FAC 1353 (AL)</t>
  </si>
  <si>
    <t>Cliente : 01123568 - OMAR ALFREDO, CARRILLO CASTRO</t>
  </si>
  <si>
    <t>FAC 4975 (AB)</t>
  </si>
  <si>
    <t>Cliente : 01123569 - GABRIELA, RUIZ RUIZ</t>
  </si>
  <si>
    <t>FAC 4979 (AB)</t>
  </si>
  <si>
    <t>Cliente : 01123571 - SARCO GRUPO ARRENDADOR SA DE CV</t>
  </si>
  <si>
    <t>Anticipo 236</t>
  </si>
  <si>
    <t>Factura 120 - FCVN</t>
  </si>
  <si>
    <t>Cliente : 01123573 - PAULINA ITZEL, CRUZ SANCHEZ</t>
  </si>
  <si>
    <t>FAC 4978 (AB)</t>
  </si>
  <si>
    <t>Cliente : 01123576 - JORGE BENITO, CUELLAR MENDOZA</t>
  </si>
  <si>
    <t>Factura 103 - FCVN</t>
  </si>
  <si>
    <t>Factura 67 - FEC</t>
  </si>
  <si>
    <t>Abono 52 - ZEC</t>
  </si>
  <si>
    <t>Recibo 237</t>
  </si>
  <si>
    <t>Cliente : 01123583 - MARTHA, MARTINEZ MARTINEZ</t>
  </si>
  <si>
    <t>Anticipo 229</t>
  </si>
  <si>
    <t>Factura 110 - FCVN</t>
  </si>
  <si>
    <t>Factura 68 - FEC</t>
  </si>
  <si>
    <t>Cliente : 01123585 - ALAN YAEL, PEDRAZA CHAVEZ</t>
  </si>
  <si>
    <t>Anticipo 259</t>
  </si>
  <si>
    <t>Cliente : 01123608 - JUAN JOSE, SOTO ALCALA</t>
  </si>
  <si>
    <t>Anticipo 249</t>
  </si>
  <si>
    <t>Factura 113 - FCVN</t>
  </si>
  <si>
    <t>Factura 71 - FEC</t>
  </si>
  <si>
    <t>Cliente : 01123610 - ALVARO, JIMENEZ CORA</t>
  </si>
  <si>
    <t>Anticipo 260</t>
  </si>
  <si>
    <t>Cliente : 01123613 - CHEVY SAN CARLOS SA DE CV</t>
  </si>
  <si>
    <t>Factura 115 - FCVN</t>
  </si>
  <si>
    <t>Cliente : 01123619 - TLAHUAC MOTORS SA DE CV</t>
  </si>
  <si>
    <t>Factura 116 - FCVN</t>
  </si>
  <si>
    <t>Cliente : 01123622 - MOTORES DE MORELIA  SA DE CV</t>
  </si>
  <si>
    <t>Factura 117 - FCVN</t>
  </si>
  <si>
    <t>Cliente : 01123623 - SUPER CAMIONES Y AUTOS DE SILAO SA DE CV</t>
  </si>
  <si>
    <t>Factura 118 - FCVN</t>
  </si>
  <si>
    <t>Cliente : 01123995 - ROCIO ARTEAGA COUTIÑO</t>
  </si>
  <si>
    <t>RECIBO 468 (CI)</t>
  </si>
  <si>
    <t>Cliente : 01128538 - ALFONSO, SANCHEZ GUTIERREZ</t>
  </si>
  <si>
    <t>CORRECCION 19 (DC)</t>
  </si>
  <si>
    <t>Cliente : 01128552 - GRUPO AUTOGALERIA SA DE CV</t>
  </si>
  <si>
    <t>CORRECCION 1888 (FCVN)</t>
  </si>
  <si>
    <t>Cliente : 01128612 - JUAN DIEGO, GUERRERO SALAZAR</t>
  </si>
  <si>
    <t>CORRECION 4510 (ANT)</t>
  </si>
  <si>
    <t>Conciliación Contable al 31 de Enero 2015</t>
  </si>
  <si>
    <t>CTA 212-001</t>
  </si>
  <si>
    <t>Observacion</t>
  </si>
  <si>
    <t>Saldo Dic 2014</t>
  </si>
  <si>
    <t>DEVOLUCION CI9145</t>
  </si>
  <si>
    <t>585 PD</t>
  </si>
  <si>
    <t>CTA 212 ENERO</t>
  </si>
  <si>
    <t>SE HACE CAMBIO DE DEUDOR  1124190 EN MARZO</t>
  </si>
  <si>
    <t>CONTRATO QM FL137511</t>
  </si>
  <si>
    <t>CONTRATO QM FL135238</t>
  </si>
  <si>
    <t>712 PD</t>
  </si>
  <si>
    <t>713 PD</t>
  </si>
  <si>
    <t>NO ESTA EN CERO</t>
  </si>
  <si>
    <t>1561 GE</t>
  </si>
  <si>
    <t>TRASPASO FACTURACION FL163803</t>
  </si>
  <si>
    <t>1559 GE</t>
  </si>
  <si>
    <t>TRASPASO FACTURACION FC724234</t>
  </si>
  <si>
    <t>1555 GE</t>
  </si>
  <si>
    <t>TRASPASO FACTURACION FC308675</t>
  </si>
  <si>
    <t>ESTA EN CERO EN 2014</t>
  </si>
  <si>
    <t>2262-QMN14</t>
  </si>
  <si>
    <t>TRASPASO FACTURACION FS562785</t>
  </si>
  <si>
    <t>1560 GE</t>
  </si>
  <si>
    <t>1558 GE</t>
  </si>
  <si>
    <t>TRASPASO FACTURACION FC723937</t>
  </si>
  <si>
    <t>1553 GE</t>
  </si>
  <si>
    <t>TRASPASO FACTURACION FS510333</t>
  </si>
  <si>
    <t>NO SE CONCILIA</t>
  </si>
  <si>
    <t>1554 GE</t>
  </si>
  <si>
    <t>TRASPASO FACTURACION 3127</t>
  </si>
  <si>
    <t>NO SE REFLEJA EL SALDO INICIAL</t>
  </si>
  <si>
    <t>CLIENTE EN CERO 2014</t>
  </si>
  <si>
    <t>PD 55 07/03</t>
  </si>
  <si>
    <t>TRASPASO FACTURACION 99-NDIZCI</t>
  </si>
  <si>
    <t>1519 GE</t>
  </si>
  <si>
    <t>CTA 212</t>
  </si>
  <si>
    <t>REGISTRO ACCESORIOS AL 01352</t>
  </si>
  <si>
    <t>TRASPADO FACTURACION FC717948</t>
  </si>
  <si>
    <t>714 PD</t>
  </si>
  <si>
    <t>1570 GE</t>
  </si>
  <si>
    <t>DIC PENDIENTE 2014 SE RLEFEJAN HASTA MARZO</t>
  </si>
  <si>
    <t>DEVOLUCION REC 17</t>
  </si>
  <si>
    <t>584 PD</t>
  </si>
  <si>
    <t>DEP BONIFICACIONES REC 342</t>
  </si>
  <si>
    <t>542 PD</t>
  </si>
  <si>
    <t>RECL POR DEPOSITO ENE CI 263</t>
  </si>
  <si>
    <t>577 PD</t>
  </si>
  <si>
    <t>TRASPASO FACTURACION FL132996</t>
  </si>
  <si>
    <t>1572 GE</t>
  </si>
  <si>
    <t>TRASPASO FACTURACION FL175464</t>
  </si>
  <si>
    <t>1573 GE</t>
  </si>
  <si>
    <t xml:space="preserve">INTERCAMBIOS </t>
  </si>
  <si>
    <t>604 PD</t>
  </si>
  <si>
    <t>TRASPASO FACTURACION 1287</t>
  </si>
  <si>
    <t>1569 GE</t>
  </si>
  <si>
    <t>TRASPASO FACTURACION 46-NDIZCI</t>
  </si>
  <si>
    <t>1518 GE</t>
  </si>
  <si>
    <t>TRASPASO FACTURACION FC726224</t>
  </si>
  <si>
    <t>1571 GE</t>
  </si>
  <si>
    <t>TRASPASO FACTURACION FC317022</t>
  </si>
  <si>
    <t>1575 GE</t>
  </si>
  <si>
    <t>1574 GE</t>
  </si>
  <si>
    <t>TRASPASO FACTURACION FL128287</t>
  </si>
  <si>
    <t>SALDO INICIAL VARIA POR 2095,41</t>
  </si>
  <si>
    <t>PENDIENTES EN LA CTA 212-001 QUE NO SE MUESTRAN EN CRM</t>
  </si>
  <si>
    <t>CONTRATO POR 5379,44 MENOS LA DIFERENCIA 840,88 DA EL RECIBO DEVOLUVION EN VALE DE SALIDA PERO NO SE ENCUETRA REFLEJADO</t>
  </si>
  <si>
    <t>NO SE ENCUENTRA EN CTA 212 Y SI EN CRM</t>
  </si>
  <si>
    <t>SLADO EN CRM</t>
  </si>
  <si>
    <t>SALDO AUXILIAR</t>
  </si>
  <si>
    <t>SOLO TENEMOS 142,000</t>
  </si>
  <si>
    <t>DEVOLUCION</t>
  </si>
  <si>
    <t>546 PD</t>
  </si>
  <si>
    <t>644 PD</t>
  </si>
  <si>
    <t>PAGO UNIDAD EC478284</t>
  </si>
  <si>
    <t>RECL POR DEPOSIT ENE CI 264</t>
  </si>
  <si>
    <t>SALDOS 2014 QUE NO SE MUESTRAN EN CRM NI EN CTA 212</t>
  </si>
  <si>
    <t>+</t>
  </si>
  <si>
    <t>AL01356 810 (PD)</t>
  </si>
  <si>
    <t>#</t>
  </si>
  <si>
    <t>Cliente : 1123561 - MARIA JOSE ZUÑIGA YEINAGA</t>
  </si>
  <si>
    <t xml:space="preserve">Cliente : 01100768 - NANCY, VAZQUEZ </t>
  </si>
  <si>
    <t xml:space="preserve">Cliente : 01100771 - ALMA, OROZCO </t>
  </si>
  <si>
    <t>Cliente : 01126205 -ANGEL ROA LOPEZ</t>
  </si>
  <si>
    <t>Cliente : 01123611 - MARIO EDUARDO CAMPOS GONZALEZ</t>
  </si>
  <si>
    <t>FEB</t>
  </si>
  <si>
    <t>CONCILIA</t>
  </si>
  <si>
    <t>Cliente : 00101868 - SAN JUAN DEL RIO MOTORS SA DE CV</t>
  </si>
  <si>
    <t>Factura 164 - FCVN</t>
  </si>
  <si>
    <t>Factura 238 - FCVN</t>
  </si>
  <si>
    <t>ENERO</t>
  </si>
  <si>
    <t>Cliente : 00201815 - AUTOMOTRIZ CELAYA S.A. DE C.V.</t>
  </si>
  <si>
    <t>Factura 170 - FCVN</t>
  </si>
  <si>
    <t>Recibo 449</t>
  </si>
  <si>
    <t>Cliente : 00219274 - RUBEN, MOSQUEIRA VAZQUEZ</t>
  </si>
  <si>
    <t>Anticipo 444</t>
  </si>
  <si>
    <t>Cliente : 01106639 - JUAN MARTIN, GRANADOS TORRES</t>
  </si>
  <si>
    <t>Anticipo 299</t>
  </si>
  <si>
    <t>Anticipo 335</t>
  </si>
  <si>
    <t>Factura 180 - FCVN</t>
  </si>
  <si>
    <t>Abono 71 - ZEC</t>
  </si>
  <si>
    <t>Factura 118 - FEC</t>
  </si>
  <si>
    <t>Abono 36 - ZCVN</t>
  </si>
  <si>
    <t>Factura 242 - FCVN</t>
  </si>
  <si>
    <t>Abono 91 - ZEC</t>
  </si>
  <si>
    <t>Factura 193 - FCVN</t>
  </si>
  <si>
    <t>Anticipo 457 [ANULADO]</t>
  </si>
  <si>
    <t>Cliente : 01116825 - OMAR, ROMERO AGUILLON</t>
  </si>
  <si>
    <t>Anticipo 366</t>
  </si>
  <si>
    <t>Factura 216 - FCVN</t>
  </si>
  <si>
    <t>Factura 106 - FEC</t>
  </si>
  <si>
    <t>Factura 130 - FCVN</t>
  </si>
  <si>
    <t>Anticipo 266 [ANULADO]</t>
  </si>
  <si>
    <t>[ANULACION] Anticipo 266</t>
  </si>
  <si>
    <t>Factura 126 - FCVN</t>
  </si>
  <si>
    <t>Factura 127 - FCVN</t>
  </si>
  <si>
    <t>Recibo 263</t>
  </si>
  <si>
    <t>Compensaciones DC 270</t>
  </si>
  <si>
    <t>CORRECCION 22 (DC)</t>
  </si>
  <si>
    <t>XX</t>
  </si>
  <si>
    <t>Cliente : 01123355 - CHEVROLET INDUSTRIAL S.A. DE C.V.</t>
  </si>
  <si>
    <t>Factura 142 - FCVN</t>
  </si>
  <si>
    <t>Factura 143 - FCVN</t>
  </si>
  <si>
    <t>Factura 144 - FCVN</t>
  </si>
  <si>
    <t>Abono 26 - ZCVN</t>
  </si>
  <si>
    <t>Factura 145 - FCVN</t>
  </si>
  <si>
    <t>Abono 27 - ZCVN</t>
  </si>
  <si>
    <t>Factura 146 - FCVN</t>
  </si>
  <si>
    <t>Abono 28 - ZCVN</t>
  </si>
  <si>
    <t>Factura 147 - FCVN</t>
  </si>
  <si>
    <t>Factura 190 - FCVN</t>
  </si>
  <si>
    <t>Anticipo 309 [ANULADO]</t>
  </si>
  <si>
    <t>Nota de Devolución 5/NDIZCI [ANULADO]</t>
  </si>
  <si>
    <t>Cliente : 01123432 - AUTO CAM SA DE CV</t>
  </si>
  <si>
    <t>Factura 231 - FCVN</t>
  </si>
  <si>
    <t>Factura 235 - FCVN</t>
  </si>
  <si>
    <t>Recibo 346</t>
  </si>
  <si>
    <t>Factura 209 - FCVN</t>
  </si>
  <si>
    <t>Factura 236 - FCVN</t>
  </si>
  <si>
    <t>Factura 237 - FCVN</t>
  </si>
  <si>
    <t>Factura 161 - FCVN</t>
  </si>
  <si>
    <t>Anticipo 274</t>
  </si>
  <si>
    <t>Anticipo 275</t>
  </si>
  <si>
    <t>Cliente : 01123512 - ABRAHAM, OLVERA HERNANDEZ</t>
  </si>
  <si>
    <t>Anticipo 383</t>
  </si>
  <si>
    <t>Compensaciones DC 296</t>
  </si>
  <si>
    <t>Recibo 297</t>
  </si>
  <si>
    <t>Cliente : 01123549 - BAJIO MOTORS SA DE CV</t>
  </si>
  <si>
    <t>Factura 208 - FCVN</t>
  </si>
  <si>
    <t>Cliente : 01123563 - JOSE CELESTINO, PEREZ HERNANDEZ</t>
  </si>
  <si>
    <t>Anticipo 282</t>
  </si>
  <si>
    <t>Anticipo 459 [ANULADO]</t>
  </si>
  <si>
    <t>Recibo 300</t>
  </si>
  <si>
    <t>Anticipo 301</t>
  </si>
  <si>
    <t>Cliente : 01123606 - UNICARS VEHICULOS SA DE CV</t>
  </si>
  <si>
    <t>Factura 249 - FCVN</t>
  </si>
  <si>
    <t>Factura 211 - FCVN</t>
  </si>
  <si>
    <t>Abono 81 - ZEC</t>
  </si>
  <si>
    <t>Cliente : 01123621 - LORENA PAOLA, GOVELA PRIETO</t>
  </si>
  <si>
    <t>Factura 132 - FCVN</t>
  </si>
  <si>
    <t>Compensaciones DC 298</t>
  </si>
  <si>
    <t>Recibo 314</t>
  </si>
  <si>
    <t>Anticipo 315</t>
  </si>
  <si>
    <t>Cliente : 01123628 - MARIA NATALIA, VOGLIOTTI</t>
  </si>
  <si>
    <t>Factura 124 - FCVN</t>
  </si>
  <si>
    <t>Abono 54 - ZEC</t>
  </si>
  <si>
    <t>Recibo 279</t>
  </si>
  <si>
    <t>Recibo 280</t>
  </si>
  <si>
    <t>CORRECION 124 (FCVN)</t>
  </si>
  <si>
    <t>Cliente : 01123632 - FROYLAN, ROMERO PUENTE</t>
  </si>
  <si>
    <t>Factura 129 - FCVN</t>
  </si>
  <si>
    <t>Cliente : 01123634 - MARIA ALEJANDRA, PEREDA MENDIOLA</t>
  </si>
  <si>
    <t>Factura 135 - FCVN</t>
  </si>
  <si>
    <t>Cliente : 01123635 - ADRIANA, OCHOA VAZQUEZ</t>
  </si>
  <si>
    <t>Factura 125 - FCVN</t>
  </si>
  <si>
    <t>Cliente : 01123636 - ELIZABETH ABIGAIL, VAZQUEZ REYES</t>
  </si>
  <si>
    <t>Factura 134 - FCVN</t>
  </si>
  <si>
    <t>Cliente : 01123638 - BEATRIZ ADRIANA, PEDRAZA PEDRAZA</t>
  </si>
  <si>
    <t>Factura 136 - FCVN</t>
  </si>
  <si>
    <t>Cliente : 01123639 - JAVIER, ARANDA GOMEZ</t>
  </si>
  <si>
    <t>Factura 131 - FCVN</t>
  </si>
  <si>
    <t>Factura 73 - FEC</t>
  </si>
  <si>
    <t>Abono 56 - ZEC</t>
  </si>
  <si>
    <t>Abono 58 - ZEC</t>
  </si>
  <si>
    <t>Factura 76 - FEC</t>
  </si>
  <si>
    <t>Factura 140 - FCVN</t>
  </si>
  <si>
    <t>Recibo 283</t>
  </si>
  <si>
    <t>Compensaciones DC 321</t>
  </si>
  <si>
    <t>Recibo 423 [ANULADO]</t>
  </si>
  <si>
    <t>Recibo 450</t>
  </si>
  <si>
    <t>Cliente : 01123646 - MA GUADALUPE, SUAREZ GARCIA</t>
  </si>
  <si>
    <t>Factura 137 - FCVN</t>
  </si>
  <si>
    <t>Factura 75 - FEC</t>
  </si>
  <si>
    <t>Abono 57 - ZEC</t>
  </si>
  <si>
    <t>Recibo 267</t>
  </si>
  <si>
    <t>Recibo 310</t>
  </si>
  <si>
    <t>Recibo 311</t>
  </si>
  <si>
    <t>Anticipo 312</t>
  </si>
  <si>
    <t>Cliente : 01123655 - HERRERA MOTORS DE AGUASCALIENTES  SA. DE CV.</t>
  </si>
  <si>
    <t>Factura 138 - FCVN</t>
  </si>
  <si>
    <t>Cliente : 01123669 - RAYMUNDO, HERNANDEZ LOPEZ</t>
  </si>
  <si>
    <t>Anticipo 276</t>
  </si>
  <si>
    <t>Anticipo 328</t>
  </si>
  <si>
    <t>Cliente : 01123700 - COMASEMX SA DE CV</t>
  </si>
  <si>
    <t>Anticipo 294</t>
  </si>
  <si>
    <t>Cliente : 01123703 - CARMEN, MORENO SERRANO</t>
  </si>
  <si>
    <t>Anticipo 295</t>
  </si>
  <si>
    <t>Factura 151 - FCVN</t>
  </si>
  <si>
    <t>Abono 60 - ZEC</t>
  </si>
  <si>
    <t>Recibo 339</t>
  </si>
  <si>
    <t>Abono 35 - ZCVN</t>
  </si>
  <si>
    <t>Factura 113 - FEC</t>
  </si>
  <si>
    <t>Cliente : 01123708 - EDIGAR, GARCIA CASAS</t>
  </si>
  <si>
    <t>Factura 81 - FEC</t>
  </si>
  <si>
    <t>Abono 61 - ZEC</t>
  </si>
  <si>
    <t>Factura 157 - FCVN</t>
  </si>
  <si>
    <t>Recibo 336</t>
  </si>
  <si>
    <t>Recibo 337</t>
  </si>
  <si>
    <t>Cliente : 01123713 - JESUS ALEJANDRO, VILLA GALAVIZ</t>
  </si>
  <si>
    <t>Anticipo 304</t>
  </si>
  <si>
    <t>Anticipo 454</t>
  </si>
  <si>
    <t>Factura 247 - FCVN</t>
  </si>
  <si>
    <t>Factura 122 - FEC</t>
  </si>
  <si>
    <t>Abono 94 - ZEC</t>
  </si>
  <si>
    <t>Cliente : 01123753 - LAURA ELENA, NAVARRETE TORRES</t>
  </si>
  <si>
    <t>Factura 156 - FCVN</t>
  </si>
  <si>
    <t>Recibo 329</t>
  </si>
  <si>
    <t>Recibo 347</t>
  </si>
  <si>
    <t>Anticipo 348</t>
  </si>
  <si>
    <t>Cliente : 01123754 - ACSA CONTRATISTA SA DE CV</t>
  </si>
  <si>
    <t>Factura 168 - FCVN</t>
  </si>
  <si>
    <t>Cliente : 01123768 - ANA ISABEL, VELAZCO ALVAREZ</t>
  </si>
  <si>
    <t>Abono 64 - ZEC</t>
  </si>
  <si>
    <t>Factura 84 - FEC</t>
  </si>
  <si>
    <t>Factura 162 - FCVN</t>
  </si>
  <si>
    <t>Abono 66 - ZEC</t>
  </si>
  <si>
    <t>Factura 90 - FEC</t>
  </si>
  <si>
    <t>Abono 30 - ZCVN</t>
  </si>
  <si>
    <t>Abono 67 - ZEC</t>
  </si>
  <si>
    <t>Factura 91 - FEC</t>
  </si>
  <si>
    <t>Factura 172 - FCVN</t>
  </si>
  <si>
    <t>Compensaciones DC 367</t>
  </si>
  <si>
    <t>Recibo 369</t>
  </si>
  <si>
    <t>Nota de Crédito 24/NCCI</t>
  </si>
  <si>
    <t>Recibo 419</t>
  </si>
  <si>
    <t>Cliente : 01123780 - MARIA ESTHER, ALVAREZ SALDAÑA</t>
  </si>
  <si>
    <t>Anticipo 330</t>
  </si>
  <si>
    <t>Factura 86 - FEC</t>
  </si>
  <si>
    <t>Factura 167 - FCVN</t>
  </si>
  <si>
    <t>Recibo 452</t>
  </si>
  <si>
    <t>Cliente : 01123782 - IRASEMA MONSERRAT, APARICIO SESEÑA</t>
  </si>
  <si>
    <t>Anticipo 331</t>
  </si>
  <si>
    <t>Factura 92 - FEC</t>
  </si>
  <si>
    <t>Factura 173 - FCVN</t>
  </si>
  <si>
    <t>Abono 31 - ZCVN</t>
  </si>
  <si>
    <t>Abono 70 - ZEC</t>
  </si>
  <si>
    <t>Factura 176 - FCVN</t>
  </si>
  <si>
    <t>Factura 93 - FEC</t>
  </si>
  <si>
    <t>Compensaciones DC 358</t>
  </si>
  <si>
    <t>Recibo 360</t>
  </si>
  <si>
    <t>Cliente : 01123805 - JOSE CARLOS, MORA FABIAN</t>
  </si>
  <si>
    <t>Factura 174 - FCVN</t>
  </si>
  <si>
    <t>Abono 68 - ZEC</t>
  </si>
  <si>
    <t>Recibo 403</t>
  </si>
  <si>
    <t>Cliente : 01123818 - ELIUD ISRAEL, RAZO CASTILLO</t>
  </si>
  <si>
    <t>Factura 179 - FCVN</t>
  </si>
  <si>
    <t>Factura 181 - FCVN</t>
  </si>
  <si>
    <t>Factura 182 - FCVN</t>
  </si>
  <si>
    <t>Factura 185 - FCVN</t>
  </si>
  <si>
    <t>Recibo 349</t>
  </si>
  <si>
    <t>Anticipo 351</t>
  </si>
  <si>
    <t>Cliente : 01123829 - MARIA DEL CARMEN, MENDEZ ALEGRIA</t>
  </si>
  <si>
    <t>Factura 94 - FEC</t>
  </si>
  <si>
    <t>Factura 188 - FCVN</t>
  </si>
  <si>
    <t>Recibo 386</t>
  </si>
  <si>
    <t>Compensaciones DC 390</t>
  </si>
  <si>
    <t>Cliente : 01123839 - MARIA BERENICE, ZARATE RAYAS</t>
  </si>
  <si>
    <t>Anticipo 343</t>
  </si>
  <si>
    <t>Factura 223 - FCVN</t>
  </si>
  <si>
    <t>Factura 112 - FEC</t>
  </si>
  <si>
    <t>Recibo 443</t>
  </si>
  <si>
    <t>Cliente : 01123852 - CARLOS EDUARDO, BRES GARCIA</t>
  </si>
  <si>
    <t>Anticipo 372</t>
  </si>
  <si>
    <t>Factura 192 - FCVN</t>
  </si>
  <si>
    <t>Abono 72 - ZEC</t>
  </si>
  <si>
    <t>CORRECCION 72 (ZEC) [ANULADO]</t>
  </si>
  <si>
    <t>CORRECION 72 (ZEC)</t>
  </si>
  <si>
    <t>CORRECION 192 (FCVN)</t>
  </si>
  <si>
    <t>Recibo 471</t>
  </si>
  <si>
    <t>Cliente : 01123865 - CARLOS ARTURO, BARRIOS DEL ANGEL</t>
  </si>
  <si>
    <t>Factura 201 - FCVN</t>
  </si>
  <si>
    <t>Factura 98 - FEC</t>
  </si>
  <si>
    <t>Recibo 399</t>
  </si>
  <si>
    <t>Recibo 473</t>
  </si>
  <si>
    <t>Cliente : 01123872 - JOSE LUIS, TINAJERO OLVERA</t>
  </si>
  <si>
    <t>Factura 239 - FCVN</t>
  </si>
  <si>
    <t>Factura 117 - FEC</t>
  </si>
  <si>
    <t>Anticipo 455</t>
  </si>
  <si>
    <t>Recibo 470 [ANULADO]</t>
  </si>
  <si>
    <t>[ANULACION] Recibo 470</t>
  </si>
  <si>
    <t>Recibo 472</t>
  </si>
  <si>
    <t>Cliente : 01123874 - LUIS ENRIQUE, MOTA SANCHEZ</t>
  </si>
  <si>
    <t>Anticipo 381</t>
  </si>
  <si>
    <t>Factura 196 - FCVN</t>
  </si>
  <si>
    <t>Recibo 405</t>
  </si>
  <si>
    <t>Recibo 416</t>
  </si>
  <si>
    <t>Cliente : 01123886 - AURELIA BIBIANA, RODRIGUEZ BARCENAS</t>
  </si>
  <si>
    <t>Factura 202 - FCVN</t>
  </si>
  <si>
    <t>Factura 99 - FEC</t>
  </si>
  <si>
    <t>Abono 34 - ZCVN</t>
  </si>
  <si>
    <t>Abono 79 - ZEC</t>
  </si>
  <si>
    <t>Factura 206 - FCVN</t>
  </si>
  <si>
    <t>Factura 102 - FEC</t>
  </si>
  <si>
    <t>Anticipo 397 [ANULADO]</t>
  </si>
  <si>
    <t>CORRECCION 501 (PD) [ANULADO]</t>
  </si>
  <si>
    <t>CORRECCION 501 (PD)</t>
  </si>
  <si>
    <t>Compensaciones DC 465</t>
  </si>
  <si>
    <t>Recibo 476</t>
  </si>
  <si>
    <t>Cliente : 01123888 - ADRIANA, SANCHEZ ALVAREZ</t>
  </si>
  <si>
    <t>Anticipo 387</t>
  </si>
  <si>
    <t>Factura 218 - FCVN</t>
  </si>
  <si>
    <t>Factura 107 - FEC</t>
  </si>
  <si>
    <t>Abono 85 - ZEC</t>
  </si>
  <si>
    <t>Compensaciones DC 442</t>
  </si>
  <si>
    <t>Recibo 474</t>
  </si>
  <si>
    <t>Cliente : 01123891 - TIMOTEO, SILVA GUERRERO</t>
  </si>
  <si>
    <t>Anticipo 407</t>
  </si>
  <si>
    <t>Factura 214 - FCVN</t>
  </si>
  <si>
    <t>Factura 104 - FEC</t>
  </si>
  <si>
    <t>Abono 84 - ZEC</t>
  </si>
  <si>
    <t>Cliente : 01123913 - MIRIAM, NOYA MENDEZ</t>
  </si>
  <si>
    <t>Anticipo 395</t>
  </si>
  <si>
    <t>Factura 213 - FCVN</t>
  </si>
  <si>
    <t>Factura 103 - FEC</t>
  </si>
  <si>
    <t>Abono 83 - ZEC</t>
  </si>
  <si>
    <t>Cliente : 01123916 - JORGE LUIS, ARVIZU GASPAR</t>
  </si>
  <si>
    <t>Anticipo 398</t>
  </si>
  <si>
    <t>Cliente : 01123922 - ITZEL ITZAYANA, ZUÑIGA ROSAS</t>
  </si>
  <si>
    <t>Anticipo 406 [ANULADO]</t>
  </si>
  <si>
    <t>Factura 119 - FEC</t>
  </si>
  <si>
    <t>Factura 243 - FCVN</t>
  </si>
  <si>
    <t>Cliente : 01123929 - FAUSTO, ROJAS GARCIA</t>
  </si>
  <si>
    <t>Factura 215 - FCVN</t>
  </si>
  <si>
    <t>Factura 105 - FEC</t>
  </si>
  <si>
    <t>Recibo 422</t>
  </si>
  <si>
    <t>Cliente : 01123931 - RAMON, MONROY ESQUIVEL</t>
  </si>
  <si>
    <t>Anticipo 415</t>
  </si>
  <si>
    <t>Factura 220 - FCVN</t>
  </si>
  <si>
    <t>Factura 109 - FEC</t>
  </si>
  <si>
    <t>Abono 87 - ZEC</t>
  </si>
  <si>
    <t>Cliente : 01123932 - ALBERTO, GUERRERO SOSA</t>
  </si>
  <si>
    <t>Anticipo 412</t>
  </si>
  <si>
    <t>Factura 227 - FCVN</t>
  </si>
  <si>
    <t>Factura 115 - FEC</t>
  </si>
  <si>
    <t>Cliente : 01123939 - EFREN, RAMIREZ ESTEBAN</t>
  </si>
  <si>
    <t>Factura 219 - FCVN</t>
  </si>
  <si>
    <t>Factura 108 - FEC</t>
  </si>
  <si>
    <t>Abono 86 - ZEC</t>
  </si>
  <si>
    <t>Cliente : 01123940 - ALICIA, SAAVEDRA LOPEZ</t>
  </si>
  <si>
    <t>Factura 221 - FCVN</t>
  </si>
  <si>
    <t>Factura 110 - FEC</t>
  </si>
  <si>
    <t>Abono 88 - ZEC</t>
  </si>
  <si>
    <t>Cliente : 01123941 - ERIKA, MOSQUEIRA ROSADO</t>
  </si>
  <si>
    <t>Anticipo 421</t>
  </si>
  <si>
    <t>Anticipo 429</t>
  </si>
  <si>
    <t>Factura 230 - FCVN</t>
  </si>
  <si>
    <t>Factura 116 - FEC</t>
  </si>
  <si>
    <t>Cliente : 01123946 - JOSE ALBERTO, ALTAMIRANO MEZA</t>
  </si>
  <si>
    <t>Anticipo 426</t>
  </si>
  <si>
    <t>Factura 234 - FCVN</t>
  </si>
  <si>
    <t>Cliente : 01123952 - ANGELA DEL CARMEN, NOVELO CANUL</t>
  </si>
  <si>
    <t>Factura 232 - FCVN</t>
  </si>
  <si>
    <t>Abono 89 - ZEC</t>
  </si>
  <si>
    <t>Cliente : 01123954 - FANNY JANETH, BARBOZA ARELLANO</t>
  </si>
  <si>
    <t>Anticipo 428</t>
  </si>
  <si>
    <t>Cliente : 01123956 - SONIA LEYLA, JUAREZ HABIB</t>
  </si>
  <si>
    <t>Factura 225 - FCVN</t>
  </si>
  <si>
    <t>Factura 114 - FEC</t>
  </si>
  <si>
    <t>Recibo 469</t>
  </si>
  <si>
    <t>Cliente : 01123968 - ALBERTO JORGE, AGUILAR MEJIA</t>
  </si>
  <si>
    <t>Anticipo 432</t>
  </si>
  <si>
    <t>Anticipo 434</t>
  </si>
  <si>
    <t>Factura 233 - FCVN</t>
  </si>
  <si>
    <t>Recibo 477</t>
  </si>
  <si>
    <t>Cliente : 01123972 - LUIS FELIPE, HERNANDEZ ALVAREZ</t>
  </si>
  <si>
    <t>Abono 92 - ZEC</t>
  </si>
  <si>
    <t>Factura 245 - FCVN</t>
  </si>
  <si>
    <t>Recibo 475</t>
  </si>
  <si>
    <t>Cliente : 01123973 - VEHICULOS AUTOMOTRICES SA DE CV</t>
  </si>
  <si>
    <t>Factura 228 - FCVN</t>
  </si>
  <si>
    <t>Cliente : 01123974 - SUPER MOTORS SA DE CV</t>
  </si>
  <si>
    <t>Factura 229 - FCVN</t>
  </si>
  <si>
    <t>Cliente : 01123977 - MARIA DOLORES ERIKA, SANTOYO BAUTISTA</t>
  </si>
  <si>
    <t>Factura 240 - FCVN</t>
  </si>
  <si>
    <t>Recibo 460</t>
  </si>
  <si>
    <t>Cliente : 01123986 - GUSTAVO ADOLFO, TORRES CASTRO</t>
  </si>
  <si>
    <t>Anticipo 447 [ANULADO]</t>
  </si>
  <si>
    <t>Anticipo 448 [ANULADO]</t>
  </si>
  <si>
    <t>Factura 244 - FCVN</t>
  </si>
  <si>
    <t>Factura 120 - FEC</t>
  </si>
  <si>
    <t>Cliente : 01123990 - ELISABET, RAMIREZ PEREZ</t>
  </si>
  <si>
    <t>Factura 246 - FCVN</t>
  </si>
  <si>
    <t>Factura 121 - FEC</t>
  </si>
  <si>
    <t>Abono 93 - ZEC</t>
  </si>
  <si>
    <t>Cliente : 01123993 - CULIACAN MOTORS SA DE CV</t>
  </si>
  <si>
    <t>Factura 248 - FCVN</t>
  </si>
  <si>
    <t>Cliente : 01123996 - SERVICIO ITURBIDE SA DE CV</t>
  </si>
  <si>
    <t>Anticipo 466</t>
  </si>
  <si>
    <t>Cliente : 01123997 - PEREGRINA DE SAN MARTIN SA DE CV</t>
  </si>
  <si>
    <t>Factura 250 - FCVN</t>
  </si>
  <si>
    <t>Cliente : 01123998 - CHEVROLET DEL RIO SA DE CV</t>
  </si>
  <si>
    <t>Factura 251 - FCVN</t>
  </si>
  <si>
    <t>Cliente : 01123999 - CAR ONE AMERICANA SA DE CV</t>
  </si>
  <si>
    <t>Factura 252 - FCVN</t>
  </si>
  <si>
    <t>Cliente : 01126892 - BELEM, REYES TELLEZ</t>
  </si>
  <si>
    <t>CORRECION 3346 (FCVN)</t>
  </si>
  <si>
    <t>SALDO CRM</t>
  </si>
  <si>
    <t>465 PD</t>
  </si>
  <si>
    <t>439 PD</t>
  </si>
  <si>
    <t>467 PD</t>
  </si>
  <si>
    <t>466 PD</t>
  </si>
  <si>
    <t>416 PD</t>
  </si>
  <si>
    <t>737 GE</t>
  </si>
  <si>
    <t>801 GE</t>
  </si>
  <si>
    <t>818 GE</t>
  </si>
  <si>
    <t>476 PD</t>
  </si>
  <si>
    <t>478 PD</t>
  </si>
  <si>
    <t>479 PD</t>
  </si>
  <si>
    <t>480 PD</t>
  </si>
  <si>
    <t>481 PD</t>
  </si>
  <si>
    <t>482 PD</t>
  </si>
  <si>
    <t>483 PD</t>
  </si>
  <si>
    <t>484 PD</t>
  </si>
  <si>
    <t>INTERCAMBIO PP 206/FG246439</t>
  </si>
  <si>
    <t>INTERCAMBIO PP 209/FC725161</t>
  </si>
  <si>
    <t>INTERCAMBIO PP 294/FC734776</t>
  </si>
  <si>
    <t>TRASPASO FACTURACION 423</t>
  </si>
  <si>
    <t>ANTICIPO 451</t>
  </si>
  <si>
    <t>TRASPASO FACTURACION 131-NDIZCI</t>
  </si>
  <si>
    <t>TRASPASO FACTURACION FL192069</t>
  </si>
  <si>
    <t>INTERCAMBIO PP FRS63477</t>
  </si>
  <si>
    <t>INTERCAMBIO PP FC744583</t>
  </si>
  <si>
    <t>INTERCAMBIO PP FC742776</t>
  </si>
  <si>
    <t>INTERCAMBIO PP FL168641</t>
  </si>
  <si>
    <t>INTERCAMBIO PP FC739166</t>
  </si>
  <si>
    <t>INTERCAMBIO PP FC738460</t>
  </si>
  <si>
    <t>INTERCAMBIO PP FL185338</t>
  </si>
  <si>
    <t>INTERCAMBIO PP FL183863</t>
  </si>
  <si>
    <t>INTERCAMBIO PP FR570748</t>
  </si>
  <si>
    <t>INTERCAMBIO PP FC733392</t>
  </si>
  <si>
    <t>INTERCAMBIO PP FC734010</t>
  </si>
  <si>
    <t>01123655 - HERRERA MOTORS DE AGUASCALIENTES  SA. DE CV.</t>
  </si>
  <si>
    <t>01123393 - SAMUEL, GORDILLO ESTRADA</t>
  </si>
  <si>
    <t>00101868 - SAN JUAN DEL RIO MOTORS SA DE CV</t>
  </si>
  <si>
    <t>00201815 - AUTOMOTRIZ CELAYA S.A. DE C.V.</t>
  </si>
  <si>
    <t>01123639 - JAVIER, ARANDA GOMEZ</t>
  </si>
  <si>
    <t>01112855 - MARIANA, ROMO PONCE DE LEON</t>
  </si>
  <si>
    <t>01123512 - ABRAHAM, OLVERA HERNANDEZ</t>
  </si>
  <si>
    <t>01123839 - MARIA BERENICE, ZARATE RAYAS</t>
  </si>
  <si>
    <t>01123973 - VEHICULOS AUTOMOTRICES SA DE CV</t>
  </si>
  <si>
    <t>01123606 - UNICARS VEHICULOS SA DE CV</t>
  </si>
  <si>
    <t>01123997 - PEREGRINA DE SAN MARTIN SA DE CV</t>
  </si>
  <si>
    <t>01123432 - AUTO CAM SA DE CV</t>
  </si>
  <si>
    <t>01123481 - AUTOMOTRIZ DE HUIXQUILUCAN SA DE CV</t>
  </si>
  <si>
    <t>01123974 - SUPER MOTORS SA DE CV</t>
  </si>
  <si>
    <t>01123549 - BAJIO MOTORS SA DE CV</t>
  </si>
  <si>
    <t>01123480 - SAN JUAN DEL RIO MOTORS SA DE CV</t>
  </si>
  <si>
    <t>01123613 - CHEVY SAN CARLOS SA DE CV</t>
  </si>
  <si>
    <t>01123998 - CHEVROLET DEL RIO SA DE CV</t>
  </si>
  <si>
    <t>Cliente : 01123560 - MONICA, SALINAS FRIAS</t>
  </si>
  <si>
    <t>SALDO 2014 4967 (AB)</t>
  </si>
  <si>
    <t>JALAR</t>
  </si>
  <si>
    <t>SALDO 2014 4974 (AB)</t>
  </si>
  <si>
    <t>Cliente : 01123567 - MARY CRISS, GUZMAN GARCIA</t>
  </si>
  <si>
    <t>RECLASIF 2 (R )</t>
  </si>
  <si>
    <t>228-1005N/15   ROQUE HURTADO ARIANA</t>
  </si>
  <si>
    <t>228-1063N/15 ALCANTARA OROZCO GUADALUPE</t>
  </si>
  <si>
    <t>228-1112N/15 SANCHEZ PERRY ALVARO</t>
  </si>
  <si>
    <t>SALDO 2014 4972 (AB)</t>
  </si>
  <si>
    <t>SI</t>
  </si>
  <si>
    <t>P  VA A SER FALTA EN EL ACUMULADO</t>
  </si>
  <si>
    <t>NO</t>
  </si>
  <si>
    <t>MZO</t>
  </si>
  <si>
    <t>CON</t>
  </si>
  <si>
    <t>Recibo 667</t>
  </si>
  <si>
    <t>Cliente : 00106615 - LEOPOLDO, JUAREZ RODRIGUEZ</t>
  </si>
  <si>
    <t>Factura 385 - FCVN</t>
  </si>
  <si>
    <t>Abono 154 - ZEC</t>
  </si>
  <si>
    <t>Recibo 737</t>
  </si>
  <si>
    <t>Recibo 809</t>
  </si>
  <si>
    <t>ELIMINA</t>
  </si>
  <si>
    <t>Cliente : 00200315 - SAN JUAN DEL RIO MOTORS S.A., LEDESMA CENTENO</t>
  </si>
  <si>
    <t>Factura 365 - FCVN</t>
  </si>
  <si>
    <t>OCTU</t>
  </si>
  <si>
    <t>ABRI</t>
  </si>
  <si>
    <t>*</t>
  </si>
  <si>
    <t>Cliente : 00307758 - QUERETARO MOTORS, S. A.</t>
  </si>
  <si>
    <t>Factura 294 - FCVN</t>
  </si>
  <si>
    <t>Recibo 816</t>
  </si>
  <si>
    <t>Factura 422 - FCVN</t>
  </si>
  <si>
    <t>Recibo 479</t>
  </si>
  <si>
    <t>Cliente : 01109743 - JULIO CESAR, CRUZ MERIDA</t>
  </si>
  <si>
    <t>Factura 412 - FCVN</t>
  </si>
  <si>
    <t>Abono 69 - ZCVN</t>
  </si>
  <si>
    <t>Factura 413 - FCVN</t>
  </si>
  <si>
    <t>Cliente : 01111621 - MIGUEL ANGEL, CARVAJAL OTEO</t>
  </si>
  <si>
    <t>Factura 416 - FCVN</t>
  </si>
  <si>
    <t>Cliente : 01114287 - DANIEL JESUS, JURADO CARDONA</t>
  </si>
  <si>
    <t>Anticipo 808 [ANULADO]</t>
  </si>
  <si>
    <t>Factura 402 - FCVN</t>
  </si>
  <si>
    <t>Recibo 688</t>
  </si>
  <si>
    <t>Cliente : 01119819 - JESUS AURELIANO, DE MOYA GONZALEZ</t>
  </si>
  <si>
    <t>Anticipo 540 [ANULADO]</t>
  </si>
  <si>
    <t>Factura 282 - FCVN</t>
  </si>
  <si>
    <t>Recibo 577</t>
  </si>
  <si>
    <t>Recibo 585</t>
  </si>
  <si>
    <t>Recibo 813</t>
  </si>
  <si>
    <t>Factura 417 - FCVN</t>
  </si>
  <si>
    <t>Recibo 782</t>
  </si>
  <si>
    <t>Recibo 771</t>
  </si>
  <si>
    <t>Cambio de Deudor DC 19 (DD)</t>
  </si>
  <si>
    <t>Recibo 812</t>
  </si>
  <si>
    <t>Recibo 767</t>
  </si>
  <si>
    <t>NO CUENTA CON EL REGISTRO CONTABLE</t>
  </si>
  <si>
    <t>[ANULACION] Nota de Devolución 5/NDIZCI</t>
  </si>
  <si>
    <t>[ANULACION] Anticipo 309</t>
  </si>
  <si>
    <t>Recibo 651</t>
  </si>
  <si>
    <t>Recibo 774</t>
  </si>
  <si>
    <t>Recibo 773</t>
  </si>
  <si>
    <t>Cliente : 01123465 - DAVID OSVALDO, ALVAREZ</t>
  </si>
  <si>
    <t>Anticipo 641</t>
  </si>
  <si>
    <t>Factura 364 - FCVN</t>
  </si>
  <si>
    <t>Factura 187 - FEC</t>
  </si>
  <si>
    <t>Abono 142 - ZEC</t>
  </si>
  <si>
    <t>Compensaciones DC 740</t>
  </si>
  <si>
    <t>Recibo 820</t>
  </si>
  <si>
    <t>Recibo 839</t>
  </si>
  <si>
    <t>Factura 406 - FCVN</t>
  </si>
  <si>
    <t>Recibo 660</t>
  </si>
  <si>
    <t>Recibo 661</t>
  </si>
  <si>
    <t>Recibo 665</t>
  </si>
  <si>
    <t>Recibo 670</t>
  </si>
  <si>
    <t>Factura 262 - FCVN</t>
  </si>
  <si>
    <t>Abono 45 - ZCVN</t>
  </si>
  <si>
    <t>Factura 293 - FCVN</t>
  </si>
  <si>
    <t>Recibo 640</t>
  </si>
  <si>
    <t>Recibo 690</t>
  </si>
  <si>
    <t>Anticipo 691</t>
  </si>
  <si>
    <t>Factura 335 - FCVN</t>
  </si>
  <si>
    <t>Recibo 653</t>
  </si>
  <si>
    <t>Cambio de Deudor DC 15 (DD)</t>
  </si>
  <si>
    <t>Cambio de Deudor DC 16 (DC)</t>
  </si>
  <si>
    <t>Cambio de Deudor DC 17 (DC)</t>
  </si>
  <si>
    <t>Cambio de Deudor DC 18 (DC)</t>
  </si>
  <si>
    <t>Cambio de Deudor DC 19 (DC)</t>
  </si>
  <si>
    <t>Cambio de Deudor DC 20 (DC)</t>
  </si>
  <si>
    <t>Factura 336 - FCVN</t>
  </si>
  <si>
    <t>Factura 337 - FCVN</t>
  </si>
  <si>
    <t>Factura 340 - FCVN</t>
  </si>
  <si>
    <t>Abono 66 - ZCVN</t>
  </si>
  <si>
    <t>Factura 403 - FCVN</t>
  </si>
  <si>
    <t>Recibo 815</t>
  </si>
  <si>
    <t>Cliente : 01123694 - AUTOMOTRIZ DE HUXQUILUCAN SA DE CV</t>
  </si>
  <si>
    <t>Factura 339 - FCVN</t>
  </si>
  <si>
    <t>Recibo 778</t>
  </si>
  <si>
    <t>Nota de Crédito 28/NCCI [ANULADO]</t>
  </si>
  <si>
    <t>[ANULACION] Nota de Crédito 28/NCCI</t>
  </si>
  <si>
    <t>CORRECION 174 (FCVN)</t>
  </si>
  <si>
    <t>Compensaciones DC 501</t>
  </si>
  <si>
    <t>Anticipo 509</t>
  </si>
  <si>
    <t>Recibo 756</t>
  </si>
  <si>
    <t>Cliente : 01123918 - FAME MORELIA SA DE CV</t>
  </si>
  <si>
    <t>Factura 338 - FCVN</t>
  </si>
  <si>
    <t>Compensaciones DC 493</t>
  </si>
  <si>
    <t>Recibo 502</t>
  </si>
  <si>
    <t>Factura 193 - FEC</t>
  </si>
  <si>
    <t>Factura 373 - FCVN</t>
  </si>
  <si>
    <t>Recibo 715</t>
  </si>
  <si>
    <t>Recibo 748</t>
  </si>
  <si>
    <t>Compensaciones DC 849</t>
  </si>
  <si>
    <t>Recibo 851</t>
  </si>
  <si>
    <t>Recibo 490</t>
  </si>
  <si>
    <t>CORRECCION 88 (ZEC)</t>
  </si>
  <si>
    <t>CORRECCION 221 (FCVN)</t>
  </si>
  <si>
    <t>Cambio de Deudor DC 12 (DC)</t>
  </si>
  <si>
    <t>Compensaciones DC 496</t>
  </si>
  <si>
    <t>Recibo 526</t>
  </si>
  <si>
    <t>Recibo 538</t>
  </si>
  <si>
    <t>Anticipo 539</t>
  </si>
  <si>
    <t>Cliente : 01123994 - EDEN ALFONSO, GONZALEZ BETETA</t>
  </si>
  <si>
    <t>ANULACION 17 (NDIZCI)</t>
  </si>
  <si>
    <t>Nota de Devolución 17/NDIZCI</t>
  </si>
  <si>
    <t>Factura 341 - FCVN</t>
  </si>
  <si>
    <t>Cliente : 01124021 - HTAS. Y SOLUCIONES DE MAQUINADO S DE RL DE CV</t>
  </si>
  <si>
    <t>Factura 257 - FCVN</t>
  </si>
  <si>
    <t>Recibo 480</t>
  </si>
  <si>
    <t>Recibo 530</t>
  </si>
  <si>
    <t>Anticipo 531</t>
  </si>
  <si>
    <t>Cliente : 01124022 - MARTHA ALICIA, HERNANDEZ ZUÑIGA</t>
  </si>
  <si>
    <t>Factura 259 - FCVN</t>
  </si>
  <si>
    <t>Factura 126 - FEC</t>
  </si>
  <si>
    <t>Abono 95 - ZEC</t>
  </si>
  <si>
    <t>Recibo 536</t>
  </si>
  <si>
    <t>Recibo 686</t>
  </si>
  <si>
    <t>Anticipo 687</t>
  </si>
  <si>
    <t>Cliente : 01124023 - ALBERTO, SUAREZ MEDINA</t>
  </si>
  <si>
    <t>Anticipo 481</t>
  </si>
  <si>
    <t>Cliente : 01124025 - JOSE ALBERTO, MAQUEDA PEDRAZA</t>
  </si>
  <si>
    <t>Factura 256 - FCVN</t>
  </si>
  <si>
    <t>Factura 124 - FEC</t>
  </si>
  <si>
    <t>Recibo 548</t>
  </si>
  <si>
    <t>Abono 119 - ZEC</t>
  </si>
  <si>
    <t>Abono 51 - ZCVN</t>
  </si>
  <si>
    <t>Factura 307 - FCVN</t>
  </si>
  <si>
    <t>Factura 155 - FEC</t>
  </si>
  <si>
    <t>Abono 120 - ZEC</t>
  </si>
  <si>
    <t>Recibo 586</t>
  </si>
  <si>
    <t>Anticipo 587</t>
  </si>
  <si>
    <t>Cliente : 01124052 - ROSA, SALINAS MARTINEZ</t>
  </si>
  <si>
    <t>Anticipo 491</t>
  </si>
  <si>
    <t>Factura 273 - FCVN</t>
  </si>
  <si>
    <t>Recibo 525</t>
  </si>
  <si>
    <t>Anticipo 532</t>
  </si>
  <si>
    <t>Cliente : 01124058 - ROGELIO OMAR, RICO HERNANDEZ</t>
  </si>
  <si>
    <t>Anticipo 583 [ANULADO]</t>
  </si>
  <si>
    <t>Abono 127 - ZEC</t>
  </si>
  <si>
    <t>Factura 163 - FEC</t>
  </si>
  <si>
    <t>Factura 313 - FCVN</t>
  </si>
  <si>
    <t>Factura 318 - FCVN</t>
  </si>
  <si>
    <t>Factura 166 - FEC</t>
  </si>
  <si>
    <t>Abono 130 - ZEC</t>
  </si>
  <si>
    <t>Abono 56 - ZCVN</t>
  </si>
  <si>
    <t>Abono 131 - ZEC</t>
  </si>
  <si>
    <t>Factura 167 - FEC</t>
  </si>
  <si>
    <t>Recibo 639</t>
  </si>
  <si>
    <t>Factura 175 - FEC</t>
  </si>
  <si>
    <t>Abono 136 - ZEC</t>
  </si>
  <si>
    <t>Abono 57 - ZCVN</t>
  </si>
  <si>
    <t>Cliente : 01124070 - CLAUDIA, CAMINO GARCIA</t>
  </si>
  <si>
    <t>Anticipo 510 [ANULADO]</t>
  </si>
  <si>
    <t>Factura 277 - FCVN</t>
  </si>
  <si>
    <t>Factura 144 - FEC</t>
  </si>
  <si>
    <t>Abono 108 - ZEC</t>
  </si>
  <si>
    <t>Anticipo 537</t>
  </si>
  <si>
    <t>Recibo 550</t>
  </si>
  <si>
    <t>Nota de Débito 11/NWDCI</t>
  </si>
  <si>
    <t>Cliente : 01124089 - MARGARITA, ESCOBEDO GONZALEZ</t>
  </si>
  <si>
    <t>Anticipo 541 [ANULADO]</t>
  </si>
  <si>
    <t>Factura 290 - FCVN</t>
  </si>
  <si>
    <t>Recibo 557</t>
  </si>
  <si>
    <t>Compensaciones DC 594</t>
  </si>
  <si>
    <t>Recibo 595</t>
  </si>
  <si>
    <t>Cliente : 01124098 - EDUARDO, CARRETE GARCIA</t>
  </si>
  <si>
    <t>Anticipo 545 [ANULADO]</t>
  </si>
  <si>
    <t>Factura 299 - FCVN</t>
  </si>
  <si>
    <t>Abono 114 - ZEC</t>
  </si>
  <si>
    <t>Recibo 564</t>
  </si>
  <si>
    <t>Cliente : 01124137 - FRANCISCO JAVIER, MALDONADO OLAY</t>
  </si>
  <si>
    <t>Anticipo 590 [ANULADO]</t>
  </si>
  <si>
    <t>Factura 321 - FCVN</t>
  </si>
  <si>
    <t>Recibo 620</t>
  </si>
  <si>
    <t>Cliente : 01124138 - GRISELDA MIREYA, ROSAS VIDAL</t>
  </si>
  <si>
    <t>Factura 309 - FCVN</t>
  </si>
  <si>
    <t>Factura 157 - FEC</t>
  </si>
  <si>
    <t>Abono 123 - ZEC</t>
  </si>
  <si>
    <t>Abono 52 - ZCVN</t>
  </si>
  <si>
    <t>Abono 124 - ZEC</t>
  </si>
  <si>
    <t>Factura 158 - FEC</t>
  </si>
  <si>
    <t>Factura 310 - FCVN</t>
  </si>
  <si>
    <t>Factura 159 - FEC</t>
  </si>
  <si>
    <t>Abono 125 - ZEC</t>
  </si>
  <si>
    <t>Recibo 604</t>
  </si>
  <si>
    <t>Cambio de Deudor DC 14 (DC)</t>
  </si>
  <si>
    <t>Cliente : 01124152 - AGROINSUMOS DEL CENTRO SA DE CV</t>
  </si>
  <si>
    <t>agosto</t>
  </si>
  <si>
    <t>Nota de Devolución 19/NDIZCI [ANULADO]</t>
  </si>
  <si>
    <t>Cliente : 01124179 - DIEGO ALFREDO, DE LA MORA LOPEZ</t>
  </si>
  <si>
    <t>RECIBO 596 (RF)</t>
  </si>
  <si>
    <t>CORRECCION 596 (REC RF)</t>
  </si>
  <si>
    <t>Anticipo 596 [ANULADO]</t>
  </si>
  <si>
    <t>Factura 325 - FCVN</t>
  </si>
  <si>
    <t>Recibo 696</t>
  </si>
  <si>
    <t>Cliente : 01124184 - SINDY BERENICE, HERNANDEZ GUTIERREZ</t>
  </si>
  <si>
    <t>Anticipo 610 [ANULADO]</t>
  </si>
  <si>
    <t>Factura 334 - FCVN</t>
  </si>
  <si>
    <t>Cliente : 01124193 - MATAMOROS AUTOS SA DE CV</t>
  </si>
  <si>
    <t>Factura 320 - FCVN</t>
  </si>
  <si>
    <t>Cliente : 01124197 - JOSE LUIS, RICO AGUILAR</t>
  </si>
  <si>
    <t>Factura 377 - FCVN</t>
  </si>
  <si>
    <t>Recibo 845</t>
  </si>
  <si>
    <t>Recibo 848</t>
  </si>
  <si>
    <t>RECIBO 612 (RF)</t>
  </si>
  <si>
    <t>ANTICIPO 613 (RF)</t>
  </si>
  <si>
    <t>ANULACION 612 (RF)</t>
  </si>
  <si>
    <t>ANULACION 613 (RF)</t>
  </si>
  <si>
    <t>Anticipo 612 [ANULADO]</t>
  </si>
  <si>
    <t>Anticipo 613 [ANULADO]</t>
  </si>
  <si>
    <t>Abono 134 - ZEC</t>
  </si>
  <si>
    <t>Factura 171 - FEC</t>
  </si>
  <si>
    <t>Factura 329 - FCVN</t>
  </si>
  <si>
    <t>Cliente : 01124213 - MARIA DEL SOCORRO YOLANDA, SOMARRIBA HERNANDEZ</t>
  </si>
  <si>
    <t>Factura 327 - FCVN</t>
  </si>
  <si>
    <t>Factura 169 - FEC</t>
  </si>
  <si>
    <t>Abono 133 - ZEC</t>
  </si>
  <si>
    <t>Recibo 636</t>
  </si>
  <si>
    <t>Recibo 637</t>
  </si>
  <si>
    <t>Anticipo 638</t>
  </si>
  <si>
    <t>Cliente : 01124214 - ELOHIM, BANDA BALDERAS</t>
  </si>
  <si>
    <t>Anticipo 618 [ANULADO]</t>
  </si>
  <si>
    <t>Factura 170 - FEC</t>
  </si>
  <si>
    <t>Factura 328 - FCVN</t>
  </si>
  <si>
    <t>Compensaciones DC 675</t>
  </si>
  <si>
    <t>Cliente : 01124226 - RAFAEL, GUERRERO CUELLAR</t>
  </si>
  <si>
    <t>Factura 332 - FCVN</t>
  </si>
  <si>
    <t>Cliente : 01124227 - ROGELIO, QUINTANA CORTES</t>
  </si>
  <si>
    <t>Anticipo 623 [ANULADO]</t>
  </si>
  <si>
    <t>Factura 330 - FCVN</t>
  </si>
  <si>
    <t>Factura 172 - FEC</t>
  </si>
  <si>
    <t>Recibo 634</t>
  </si>
  <si>
    <t>Recibo 689</t>
  </si>
  <si>
    <t>Compensaciones DC 697</t>
  </si>
  <si>
    <t>Recibo 699</t>
  </si>
  <si>
    <t>Cliente : 01124229 - ALBERTO IVAN, VERGARA JIMENEZ</t>
  </si>
  <si>
    <t>Factura 331 - FCVN</t>
  </si>
  <si>
    <t>Factura 173 - FEC</t>
  </si>
  <si>
    <t>Compensaciones DC 645</t>
  </si>
  <si>
    <t>Recibo 714</t>
  </si>
  <si>
    <t>Cliente : 01124266 - JOSEFINA, YAÑEZ AMADOR</t>
  </si>
  <si>
    <t>Anticipo 632 [ANULADO]</t>
  </si>
  <si>
    <t>Factura 174 - FEC</t>
  </si>
  <si>
    <t>Factura 343 - FCVN</t>
  </si>
  <si>
    <t>Compensaciones DC 682</t>
  </si>
  <si>
    <t>Recibo 684</t>
  </si>
  <si>
    <t>Cliente : 01124280 - PASCUAL, MATA LOPEZ</t>
  </si>
  <si>
    <t>Factura 346 - FCVN</t>
  </si>
  <si>
    <t>Factura 177 - FEC</t>
  </si>
  <si>
    <t>Compensaciones DC 712</t>
  </si>
  <si>
    <t>Cliente : 01124295 - EDGAR GONZALO, CASTILLO CRUZ</t>
  </si>
  <si>
    <t>Nota de Devolución 18/NDIZCI</t>
  </si>
  <si>
    <t>Cliente : 01124296 - ELISA LEONOR, TREJO DIAZ</t>
  </si>
  <si>
    <t>Anticipo 694 [ANULADO]</t>
  </si>
  <si>
    <t>Factura 371 - FCVN</t>
  </si>
  <si>
    <t>Factura 192 - FEC</t>
  </si>
  <si>
    <t>Abono 147 - ZEC</t>
  </si>
  <si>
    <t>Recibo 728</t>
  </si>
  <si>
    <t>Recibo 729</t>
  </si>
  <si>
    <t>Cliente : 01124297 - MARIA EDITH, SAUCEDO RODRIGUEZ</t>
  </si>
  <si>
    <t>Factura 184 - FEC</t>
  </si>
  <si>
    <t>Factura 353 - FCVN</t>
  </si>
  <si>
    <t>Recibo 734</t>
  </si>
  <si>
    <t>Recibo 735</t>
  </si>
  <si>
    <t>Recibo 736</t>
  </si>
  <si>
    <t>Cliente : 01124303 - MOTORES DE LA PAZ SA P I DE CV</t>
  </si>
  <si>
    <t>Factura 356 - FCVN</t>
  </si>
  <si>
    <t>Cliente : 01124305 - SOLUCION EJECUTIVA MOVIL DEL NORTE SA DE CV</t>
  </si>
  <si>
    <t>Factura 357 - FCVN</t>
  </si>
  <si>
    <t>Cliente : 01124312 - JAIME ARTURO, CASASOLA CASASOLA</t>
  </si>
  <si>
    <t>Factura 185 - FEC</t>
  </si>
  <si>
    <t>Factura 354 - FCVN</t>
  </si>
  <si>
    <t>Recibo 716</t>
  </si>
  <si>
    <t>Recibo 717</t>
  </si>
  <si>
    <t>Compensaciones DC 825</t>
  </si>
  <si>
    <t>Cliente : 01124314 - ALMA ROSA, LEDESMA HERNANDEZ</t>
  </si>
  <si>
    <t>Anticipo 695 [ANULADO]</t>
  </si>
  <si>
    <t>Abono 145 - ZEC</t>
  </si>
  <si>
    <t>Factura 190 - FEC</t>
  </si>
  <si>
    <t>Factura 369 - FCVN</t>
  </si>
  <si>
    <t>Abono 65 - ZCVN</t>
  </si>
  <si>
    <t>Abono 157 - ZEC</t>
  </si>
  <si>
    <t>Factura 202 - FEC</t>
  </si>
  <si>
    <t>Factura 392 - FCVN</t>
  </si>
  <si>
    <t>Factura 203 - FEC</t>
  </si>
  <si>
    <t>Abono 158 - ZEC</t>
  </si>
  <si>
    <t>Recibo 824</t>
  </si>
  <si>
    <t>Cliente : 01124316 - CARLOS MANUEL RUBEN, CARRILLO GONZALEZ</t>
  </si>
  <si>
    <t>Factura 358 - FCVN</t>
  </si>
  <si>
    <t>Factura 186 - FEC</t>
  </si>
  <si>
    <t>Recibo 855</t>
  </si>
  <si>
    <t>Cliente : 01124323 - MA. JOSEFA, FABELA CHAVEZ</t>
  </si>
  <si>
    <t>Anticipo 705 [ANULADO]</t>
  </si>
  <si>
    <t>Factura 362 - FCVN</t>
  </si>
  <si>
    <t>Factura 188 - FEC</t>
  </si>
  <si>
    <t>Abono 60 - ZCVN</t>
  </si>
  <si>
    <t>Abono 143 - ZEC</t>
  </si>
  <si>
    <t>Factura 367 - FCVN</t>
  </si>
  <si>
    <t>Factura 189 - FEC</t>
  </si>
  <si>
    <t>Abono 144 - ZEC</t>
  </si>
  <si>
    <t>Recibo 720</t>
  </si>
  <si>
    <t>Compensaciones DC 805</t>
  </si>
  <si>
    <t>Recibo 807</t>
  </si>
  <si>
    <t>Cliente : 01124324 - AUTOS SAN JERONIMO SA DE CV</t>
  </si>
  <si>
    <t>Factura 360 - FCVN</t>
  </si>
  <si>
    <t>Cliente : 01124327 - AUTOMOTRIZ TAXQUEÑA SA DE CCV</t>
  </si>
  <si>
    <t>Factura 361 - FCVN</t>
  </si>
  <si>
    <t>Cliente : 01124330 - CASA LOPEZ SA DE CV</t>
  </si>
  <si>
    <t>Factura 363 - FCVN</t>
  </si>
  <si>
    <t>Cliente : 01124339 - ALEJANDRO, FLORES REYES</t>
  </si>
  <si>
    <t>Anticipo 713 [ANULADO]</t>
  </si>
  <si>
    <t>Cliente : 01124344 - ALEJANDRO, FLORES PALACIOS</t>
  </si>
  <si>
    <t>Factura 378 - FCVN</t>
  </si>
  <si>
    <t>Abono 150 - ZEC</t>
  </si>
  <si>
    <t>Recibo 818</t>
  </si>
  <si>
    <t>Compensaciones DC 858</t>
  </si>
  <si>
    <t>Recibo 859</t>
  </si>
  <si>
    <t>Cliente : 01124345 - JOSE TRINIDAD, MENDOZA OLVERA</t>
  </si>
  <si>
    <t>ANTICIPO 718 (RF)</t>
  </si>
  <si>
    <t>CORRECCION 718 (ANT RF)</t>
  </si>
  <si>
    <t>Anticipo 718 [ANULADO]</t>
  </si>
  <si>
    <t>Cliente : 01124356 - EDUARDO KARIM, AMAYA ASSAD</t>
  </si>
  <si>
    <t>Factura 382 - FCVN</t>
  </si>
  <si>
    <t>Factura 197 - FEC</t>
  </si>
  <si>
    <t>Abono 152 - ZEC</t>
  </si>
  <si>
    <t>Recibo 733</t>
  </si>
  <si>
    <t>Cliente : 01124357 - GISELA, BENITEZ PIOQUINTO</t>
  </si>
  <si>
    <t>Factura 199 - FEC</t>
  </si>
  <si>
    <t>Factura 387 - FCVN</t>
  </si>
  <si>
    <t>Recibo 739</t>
  </si>
  <si>
    <t>Cliente : 01124364 - CARLOS, SILVA RANGEL</t>
  </si>
  <si>
    <t>Factura 381 - FCVN</t>
  </si>
  <si>
    <t>Recibo 726</t>
  </si>
  <si>
    <t>Cliente : 01124391 - ALEJANDRA ESTEPHANIE, RODRIGUEZ PELAYO</t>
  </si>
  <si>
    <t>Factura 390 - FCVN</t>
  </si>
  <si>
    <t>Factura 200 - FEC</t>
  </si>
  <si>
    <t>Abono 156 - ZEC</t>
  </si>
  <si>
    <t>Cliente : 01124394 - MARIA DEL ROSARIO, RODRIGUEZ SANCHEZ</t>
  </si>
  <si>
    <t>Anticipo 743 [ANULADO]</t>
  </si>
  <si>
    <t>Abono 160 - ZEC</t>
  </si>
  <si>
    <t>Factura 205 - FEC</t>
  </si>
  <si>
    <t>Factura 404 - FCVN</t>
  </si>
  <si>
    <t>Cliente : 01124395 - KARINA, AVILES MENDOZA</t>
  </si>
  <si>
    <t>Factura 391 - FCVN</t>
  </si>
  <si>
    <t>Factura 201 - FEC</t>
  </si>
  <si>
    <t>Recibo 783</t>
  </si>
  <si>
    <t>Recibo 785</t>
  </si>
  <si>
    <t>Cliente : 01124400 - DANIELA ISABEL, BUZO GUTIERREZ</t>
  </si>
  <si>
    <t>Anticipo 803 [ANULADO]</t>
  </si>
  <si>
    <t>Anticipo 804 [ANULADO]</t>
  </si>
  <si>
    <t>Factura 398 - FCVN</t>
  </si>
  <si>
    <t>Recibo 860</t>
  </si>
  <si>
    <t>Cliente : 01124404 - LUZ DEL CARMEN, MONDRAGON RUIZ</t>
  </si>
  <si>
    <t>Anticipo 793</t>
  </si>
  <si>
    <t>Factura 393 - FCVN</t>
  </si>
  <si>
    <t>Factura 204 - FEC</t>
  </si>
  <si>
    <t>Recibo 842</t>
  </si>
  <si>
    <t>Recibo 846 [ANULADO]</t>
  </si>
  <si>
    <t>Cliente : 01124414 - GABRIELA MARIA, RODAS BRISEÑO</t>
  </si>
  <si>
    <t>Factura 397 - FCVN</t>
  </si>
  <si>
    <t>Abono 159 - ZEC</t>
  </si>
  <si>
    <t>Recibo 844</t>
  </si>
  <si>
    <t>Cliente : 01124415 - JOSE ALFREDO, LUGO CALLEJAS</t>
  </si>
  <si>
    <t>Factura 399 - FCVN</t>
  </si>
  <si>
    <t>Recibo 817</t>
  </si>
  <si>
    <t>Recibo 819</t>
  </si>
  <si>
    <t>Abono 67 - ZCVN</t>
  </si>
  <si>
    <t>Factura 400 - FCVN</t>
  </si>
  <si>
    <t>Cliente : 01124421 - FIDEL, RUBIO VARGAS</t>
  </si>
  <si>
    <t>Anticipo 838 [ANULADO]</t>
  </si>
  <si>
    <t>Factura 405 - FCVN</t>
  </si>
  <si>
    <t>Factura 206 - FEC</t>
  </si>
  <si>
    <t>Abono 161 - ZEC</t>
  </si>
  <si>
    <t>Cliente : 01124428 - GLORIA ELVIA, JIMENEZ GONZALEZ</t>
  </si>
  <si>
    <t>ANTICIPO 854 (RF)</t>
  </si>
  <si>
    <t>CORRECCION 854 (ANT RF)</t>
  </si>
  <si>
    <t>Anticipo 854 [ANULADO]</t>
  </si>
  <si>
    <t>Factura 410 - FCVN</t>
  </si>
  <si>
    <t>Cliente : 01124435 - ALMA DELIA, JIMENEZ ACOSTA</t>
  </si>
  <si>
    <t>Abono 163 - ZEC</t>
  </si>
  <si>
    <t>Factura 208 - FEC</t>
  </si>
  <si>
    <t>Factura 411 - FCVN</t>
  </si>
  <si>
    <t>Cliente : 01124437 - VERONICA, SANCHEZ REYES</t>
  </si>
  <si>
    <t>Anticipo 857 [ANULADO]</t>
  </si>
  <si>
    <t>Factura 414 - FCVN</t>
  </si>
  <si>
    <t>Factura 209 - FEC</t>
  </si>
  <si>
    <t>Cliente : 01124446 - MARIA ANA, GALINDO SOTELO</t>
  </si>
  <si>
    <t>Factura 210 - FEC</t>
  </si>
  <si>
    <t>Factura 415 - FCVN</t>
  </si>
  <si>
    <t>Abono 164 - ZEC</t>
  </si>
  <si>
    <t>Abono 70 - ZCVN</t>
  </si>
  <si>
    <t>Factura 211 - FEC</t>
  </si>
  <si>
    <t>Factura 418 - FCVN</t>
  </si>
  <si>
    <t>Cliente : 01124447 - LUIS EDUARDO, MOTA RANGEL</t>
  </si>
  <si>
    <t>Factura 421 - FCVN</t>
  </si>
  <si>
    <t>Cliente : 01124449 - JOSE LUIS, HABIB NIETO</t>
  </si>
  <si>
    <t>Factura 419 - FCVN</t>
  </si>
  <si>
    <t>Cliente : 01124450 - JUAN ROBERTO, QUINTANAR BAUTISTA</t>
  </si>
  <si>
    <t>Factura 420 - FCVN</t>
  </si>
  <si>
    <t>SALDO INICIALES</t>
  </si>
  <si>
    <t>Cliente : 01124209 - RICARDO, DIAZ MORALES</t>
  </si>
  <si>
    <t xml:space="preserve">DUPLICADO </t>
  </si>
  <si>
    <t>INTERCAMBIOS</t>
  </si>
  <si>
    <t>53 PD</t>
  </si>
  <si>
    <t>54 PD</t>
  </si>
  <si>
    <t>55 PD</t>
  </si>
  <si>
    <t>1072 GE</t>
  </si>
  <si>
    <t>17 NC</t>
  </si>
  <si>
    <t>470 PD</t>
  </si>
  <si>
    <t>405 PD</t>
  </si>
  <si>
    <t>1063 GE</t>
  </si>
  <si>
    <t>1064 GE</t>
  </si>
  <si>
    <t>1065 GE</t>
  </si>
  <si>
    <t>1066 GE</t>
  </si>
  <si>
    <t>1067 GE</t>
  </si>
  <si>
    <t>1068 GE</t>
  </si>
  <si>
    <t>RECL REC CAJA CI 828</t>
  </si>
  <si>
    <t>RECL REC CAJA CI 840</t>
  </si>
  <si>
    <t>RECL REC CAJA CI 843</t>
  </si>
  <si>
    <t>RECL REC CAJA CI 846</t>
  </si>
  <si>
    <t>TRASPASO FACTURACION 11-NDIZCI</t>
  </si>
  <si>
    <t>DEVOLUCION 12-NDIZCI</t>
  </si>
  <si>
    <t>TRASPASO FACTURACION 13-NDIZCI</t>
  </si>
  <si>
    <t>TRASPASO FACTURACION 555</t>
  </si>
  <si>
    <t>TRASPASO FACTURACION 31-NCCI</t>
  </si>
  <si>
    <t>TRASPASO FACTURACION 167-NDIZCI</t>
  </si>
  <si>
    <t>TRASPASO FACTURACION 166-NDIZCI</t>
  </si>
  <si>
    <t>TRASPASO FACTURACION 139-NDIZCI</t>
  </si>
  <si>
    <t>TRASPASO FACTURACION 168-NDIZCI</t>
  </si>
  <si>
    <t>TRASPASO FACTURACION 54-NDIZCI</t>
  </si>
  <si>
    <t>TRASPASO FACTURACION 157-NDIZCI</t>
  </si>
  <si>
    <t>01123481 - AUTOMOTRIZ DE HUXQUILICAN SA DE CV</t>
  </si>
  <si>
    <t>01124327 - AUTOMOTRIZ TAXQUEÑA SA DE CCV</t>
  </si>
  <si>
    <t>01124324 - AUTOS SAN JERONIMO SA DE CV</t>
  </si>
  <si>
    <t>01123999 - CAR ONE AMERICANA SA DE CV</t>
  </si>
  <si>
    <t>01124330 - CASA LOPEZ SA DE CV</t>
  </si>
  <si>
    <t>01123918 - FAME MORELIA SA DE CV</t>
  </si>
  <si>
    <t>01124044 - HERRERA MOTORS DE LA HUASTECA SA DE CV</t>
  </si>
  <si>
    <t>01124193 - MATAMOROS AUTOS SA DE CV</t>
  </si>
  <si>
    <t>01124303 - MOTORES DE LA PAZ SA P I DE CV</t>
  </si>
  <si>
    <t>01124317 - ISAIAS OMEYOTL, RUGERIO TELLO</t>
  </si>
  <si>
    <t>01124335 - LUCIO DANIEL, ARREOLA TRUJILLO</t>
  </si>
  <si>
    <t>01124386 - MATILDE, RAMIREZ FLORES</t>
  </si>
  <si>
    <t>01124404 - LUZ DEL CARMEN, MONDRAGON RUIZ</t>
  </si>
  <si>
    <t>01124052 - ROSA, SALINAS MARTINEZ</t>
  </si>
  <si>
    <t>01124023 - ALBERTO, SUAREZ MEDINA</t>
  </si>
  <si>
    <t>01123621 - LORENA PAOLA, GOVELA PRIETO</t>
  </si>
  <si>
    <t>01123700 - COMASEMX SA DE CV</t>
  </si>
  <si>
    <t>01124138 - GRISELDA MIREYA, ROSAS VIDAL</t>
  </si>
  <si>
    <t>01123669 - RAYMUNDO, HERNANDEZ LOPEZ</t>
  </si>
  <si>
    <t>MAZO</t>
  </si>
  <si>
    <t>DUPLICADO</t>
  </si>
  <si>
    <t>OCT</t>
  </si>
  <si>
    <t>SEP</t>
  </si>
  <si>
    <t>JUL</t>
  </si>
  <si>
    <t>1556 GE</t>
  </si>
  <si>
    <t>TRASPASO FACTURACION FG205332</t>
  </si>
  <si>
    <t>TRASPASO FACTURACION 3130</t>
  </si>
  <si>
    <t>1557 GE</t>
  </si>
  <si>
    <t>SEP SALDO 2014</t>
  </si>
  <si>
    <t>FALTA Q SE VEA REFLEJADO EN CRM SERIA SALDO A FAVOR PERO EN VALE DICE DEVOLUCION POR EL SALDO PERO NO LO CALIZO LA DEVOLUCION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</si>
</sst>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00000000"/>
    <numFmt numFmtId="166" formatCode="_-* #,##0\ _€_-;\-* #,##0\ _€_-;_-* &quot;-&quot;??\ _€_-;_-@_-"/>
    <numFmt numFmtId="167" formatCode="000000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Book Antiqua"/>
      <family val="1"/>
    </font>
    <font>
      <sz val="12"/>
      <name val="Book Antiqua"/>
      <family val="1"/>
    </font>
    <font>
      <b/>
      <sz val="11"/>
      <color indexed="18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Book Antiqua"/>
      <family val="1"/>
    </font>
    <font>
      <sz val="10"/>
      <name val="Book Antiqua"/>
      <family val="1"/>
    </font>
    <font>
      <b/>
      <sz val="10"/>
      <color indexed="54"/>
      <name val="Book Antiqua"/>
      <family val="1"/>
    </font>
    <font>
      <sz val="10"/>
      <color indexed="10"/>
      <name val="Arial"/>
      <family val="2"/>
    </font>
    <font>
      <b/>
      <sz val="10"/>
      <color indexed="20"/>
      <name val="Book Antiqua"/>
      <family val="1"/>
    </font>
    <font>
      <b/>
      <sz val="9"/>
      <name val="Book Antiqua"/>
      <family val="1"/>
    </font>
    <font>
      <sz val="11"/>
      <color indexed="8"/>
      <name val="Calibri"/>
      <family val="2"/>
    </font>
    <font>
      <b/>
      <sz val="10"/>
      <color indexed="10"/>
      <name val="Book Antiqua"/>
      <family val="1"/>
    </font>
    <font>
      <b/>
      <sz val="10"/>
      <name val="Book Antiqua"/>
      <family val="1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9" tint="-0.249977111117893"/>
      <name val="MS Sans Serif"/>
      <family val="2"/>
    </font>
    <font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MS Sans Serif"/>
      <family val="2"/>
    </font>
    <font>
      <sz val="8"/>
      <name val="Tahoma"/>
      <family val="2"/>
    </font>
    <font>
      <b/>
      <sz val="8"/>
      <name val="MS Sans Serif"/>
      <family val="2"/>
    </font>
    <font>
      <b/>
      <sz val="10"/>
      <color theme="1"/>
      <name val="Arial"/>
      <family val="2"/>
    </font>
    <font>
      <b/>
      <sz val="8"/>
      <name val="Tahoma"/>
      <family val="2"/>
    </font>
    <font>
      <b/>
      <sz val="8"/>
      <color rgb="FFC00000"/>
      <name val="MS Sans Serif"/>
      <family val="2"/>
    </font>
    <font>
      <sz val="10"/>
      <color theme="1"/>
      <name val="Arial"/>
      <family val="2"/>
    </font>
    <font>
      <sz val="8"/>
      <color rgb="FFC00000"/>
      <name val="MS Sans Serif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8"/>
      <color indexed="61"/>
      <name val="MS Sans Serif"/>
      <family val="2"/>
    </font>
    <font>
      <b/>
      <sz val="8"/>
      <color indexed="61"/>
      <name val="MS Sans Serif"/>
      <family val="2"/>
    </font>
    <font>
      <sz val="8"/>
      <name val="MS Sans Serif"/>
      <charset val="1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  <font>
      <sz val="8"/>
      <color indexed="61"/>
      <name val="MS Sans Serif"/>
      <charset val="1"/>
    </font>
    <font>
      <b/>
      <sz val="10"/>
      <color theme="5" tint="-0.249977111117893"/>
      <name val="Arial"/>
      <family val="2"/>
    </font>
    <font>
      <b/>
      <sz val="11"/>
      <color theme="5" tint="-0.249977111117893"/>
      <name val="Book Antiqua"/>
      <family val="1"/>
    </font>
    <font>
      <b/>
      <sz val="11"/>
      <color theme="5" tint="-0.249977111117893"/>
      <name val="Calibri"/>
      <family val="2"/>
      <scheme val="minor"/>
    </font>
    <font>
      <b/>
      <sz val="10"/>
      <color theme="5" tint="-0.249977111117893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2"/>
      </right>
      <top style="medium">
        <color indexed="62"/>
      </top>
      <bottom style="hair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6" fillId="0" borderId="0"/>
  </cellStyleXfs>
  <cellXfs count="416">
    <xf numFmtId="0" fontId="0" fillId="0" borderId="0" xfId="0"/>
    <xf numFmtId="164" fontId="7" fillId="0" borderId="10" xfId="3" applyFont="1" applyFill="1" applyBorder="1" applyAlignment="1">
      <alignment vertical="center"/>
    </xf>
    <xf numFmtId="164" fontId="7" fillId="0" borderId="9" xfId="3" applyFont="1" applyFill="1" applyBorder="1" applyAlignment="1">
      <alignment vertical="center"/>
    </xf>
    <xf numFmtId="0" fontId="4" fillId="0" borderId="0" xfId="1"/>
    <xf numFmtId="0" fontId="4" fillId="0" borderId="0" xfId="1" applyFill="1"/>
    <xf numFmtId="164" fontId="4" fillId="0" borderId="0" xfId="3" applyFill="1"/>
    <xf numFmtId="0" fontId="4" fillId="0" borderId="0" xfId="1" applyFill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7" fontId="4" fillId="0" borderId="2" xfId="1" applyNumberFormat="1" applyFill="1" applyBorder="1" applyAlignment="1">
      <alignment horizontal="center"/>
    </xf>
    <xf numFmtId="0" fontId="4" fillId="0" borderId="2" xfId="1" applyFill="1" applyBorder="1"/>
    <xf numFmtId="164" fontId="4" fillId="0" borderId="2" xfId="3" applyFill="1" applyBorder="1"/>
    <xf numFmtId="0" fontId="8" fillId="0" borderId="2" xfId="1" applyFont="1" applyFill="1" applyBorder="1"/>
    <xf numFmtId="0" fontId="4" fillId="0" borderId="0" xfId="1" applyFont="1"/>
    <xf numFmtId="164" fontId="9" fillId="0" borderId="3" xfId="3" applyFont="1" applyFill="1" applyBorder="1"/>
    <xf numFmtId="0" fontId="11" fillId="0" borderId="4" xfId="1" applyFont="1" applyFill="1" applyBorder="1"/>
    <xf numFmtId="0" fontId="11" fillId="0" borderId="4" xfId="1" applyFont="1" applyFill="1" applyBorder="1" applyAlignment="1">
      <alignment horizontal="center"/>
    </xf>
    <xf numFmtId="164" fontId="11" fillId="0" borderId="4" xfId="3" applyFont="1" applyFill="1" applyBorder="1"/>
    <xf numFmtId="164" fontId="11" fillId="0" borderId="5" xfId="3" applyFont="1" applyFill="1" applyBorder="1"/>
    <xf numFmtId="164" fontId="12" fillId="0" borderId="6" xfId="3" applyFont="1" applyFill="1" applyBorder="1"/>
    <xf numFmtId="14" fontId="4" fillId="0" borderId="0" xfId="1" applyNumberFormat="1" applyFill="1" applyAlignment="1">
      <alignment horizontal="center"/>
    </xf>
    <xf numFmtId="164" fontId="13" fillId="0" borderId="0" xfId="3" applyFont="1" applyFill="1"/>
    <xf numFmtId="164" fontId="4" fillId="0" borderId="0" xfId="3" applyFill="1" applyAlignment="1"/>
    <xf numFmtId="0" fontId="4" fillId="0" borderId="0" xfId="1" applyNumberFormat="1" applyFill="1" applyAlignment="1"/>
    <xf numFmtId="0" fontId="4" fillId="0" borderId="0" xfId="3" applyNumberFormat="1" applyFill="1"/>
    <xf numFmtId="0" fontId="4" fillId="0" borderId="0" xfId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17" fontId="4" fillId="0" borderId="0" xfId="1" applyNumberFormat="1" applyFill="1" applyAlignment="1">
      <alignment horizontal="center"/>
    </xf>
    <xf numFmtId="0" fontId="4" fillId="0" borderId="2" xfId="1" applyFont="1" applyFill="1" applyBorder="1"/>
    <xf numFmtId="0" fontId="4" fillId="0" borderId="2" xfId="1" applyFont="1" applyBorder="1"/>
    <xf numFmtId="164" fontId="4" fillId="0" borderId="0" xfId="3" applyFont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164" fontId="4" fillId="0" borderId="0" xfId="3"/>
    <xf numFmtId="0" fontId="14" fillId="0" borderId="0" xfId="1" applyFont="1" applyFill="1" applyAlignment="1">
      <alignment horizontal="center"/>
    </xf>
    <xf numFmtId="17" fontId="4" fillId="0" borderId="7" xfId="1" applyNumberFormat="1" applyFill="1" applyBorder="1" applyAlignment="1">
      <alignment horizontal="center"/>
    </xf>
    <xf numFmtId="164" fontId="4" fillId="0" borderId="2" xfId="3" applyFont="1" applyFill="1" applyBorder="1"/>
    <xf numFmtId="0" fontId="10" fillId="0" borderId="8" xfId="1" applyFont="1" applyFill="1" applyBorder="1" applyAlignment="1">
      <alignment horizontal="center"/>
    </xf>
    <xf numFmtId="164" fontId="4" fillId="0" borderId="2" xfId="3" applyFont="1" applyBorder="1"/>
    <xf numFmtId="164" fontId="4" fillId="0" borderId="2" xfId="3" applyBorder="1"/>
    <xf numFmtId="0" fontId="8" fillId="0" borderId="0" xfId="1" applyFont="1" applyFill="1"/>
    <xf numFmtId="0" fontId="4" fillId="0" borderId="0" xfId="1" applyFont="1" applyFill="1"/>
    <xf numFmtId="14" fontId="4" fillId="0" borderId="0" xfId="1" applyNumberFormat="1" applyAlignment="1">
      <alignment horizontal="center"/>
    </xf>
    <xf numFmtId="4" fontId="4" fillId="0" borderId="0" xfId="1" applyNumberFormat="1"/>
    <xf numFmtId="0" fontId="4" fillId="0" borderId="7" xfId="1" applyBorder="1"/>
    <xf numFmtId="0" fontId="4" fillId="0" borderId="2" xfId="1" applyBorder="1"/>
    <xf numFmtId="0" fontId="4" fillId="0" borderId="0" xfId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" xfId="1" applyBorder="1" applyAlignment="1">
      <alignment horizontal="center"/>
    </xf>
    <xf numFmtId="0" fontId="8" fillId="0" borderId="2" xfId="1" applyFont="1" applyBorder="1"/>
    <xf numFmtId="164" fontId="4" fillId="0" borderId="7" xfId="3" applyFont="1" applyBorder="1"/>
    <xf numFmtId="164" fontId="4" fillId="0" borderId="0" xfId="1" applyNumberFormat="1" applyFill="1"/>
    <xf numFmtId="0" fontId="4" fillId="0" borderId="2" xfId="1" applyFill="1" applyBorder="1" applyAlignment="1">
      <alignment horizontal="center"/>
    </xf>
    <xf numFmtId="0" fontId="4" fillId="0" borderId="7" xfId="1" applyFill="1" applyBorder="1" applyAlignment="1">
      <alignment horizontal="center"/>
    </xf>
    <xf numFmtId="0" fontId="4" fillId="0" borderId="7" xfId="1" applyFill="1" applyBorder="1"/>
    <xf numFmtId="164" fontId="4" fillId="0" borderId="7" xfId="3" applyFont="1" applyFill="1" applyBorder="1"/>
    <xf numFmtId="0" fontId="8" fillId="0" borderId="7" xfId="1" applyFont="1" applyBorder="1"/>
    <xf numFmtId="164" fontId="4" fillId="0" borderId="2" xfId="4" applyFont="1" applyBorder="1"/>
    <xf numFmtId="0" fontId="13" fillId="0" borderId="0" xfId="1" applyFont="1" applyFill="1" applyAlignment="1">
      <alignment horizontal="center"/>
    </xf>
    <xf numFmtId="14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/>
    <xf numFmtId="164" fontId="13" fillId="0" borderId="0" xfId="3" applyFont="1" applyFill="1" applyAlignment="1"/>
    <xf numFmtId="0" fontId="13" fillId="0" borderId="0" xfId="1" applyNumberFormat="1" applyFont="1" applyFill="1" applyAlignment="1">
      <alignment horizontal="left"/>
    </xf>
    <xf numFmtId="164" fontId="13" fillId="0" borderId="0" xfId="3" applyFont="1" applyFill="1" applyAlignment="1">
      <alignment horizontal="center"/>
    </xf>
    <xf numFmtId="0" fontId="13" fillId="0" borderId="0" xfId="1" applyNumberFormat="1" applyFont="1" applyFill="1"/>
    <xf numFmtId="164" fontId="17" fillId="0" borderId="0" xfId="3" applyFont="1" applyFill="1" applyAlignment="1">
      <alignment horizontal="center"/>
    </xf>
    <xf numFmtId="17" fontId="4" fillId="0" borderId="2" xfId="3" applyNumberFormat="1" applyFont="1" applyBorder="1" applyAlignment="1">
      <alignment horizontal="center"/>
    </xf>
    <xf numFmtId="17" fontId="4" fillId="0" borderId="2" xfId="3" applyNumberFormat="1" applyFont="1" applyFill="1" applyBorder="1" applyAlignment="1">
      <alignment horizontal="center"/>
    </xf>
    <xf numFmtId="0" fontId="4" fillId="2" borderId="0" xfId="1" applyFill="1" applyAlignment="1">
      <alignment horizontal="center"/>
    </xf>
    <xf numFmtId="14" fontId="4" fillId="2" borderId="0" xfId="1" applyNumberFormat="1" applyFill="1" applyAlignment="1">
      <alignment horizontal="center"/>
    </xf>
    <xf numFmtId="0" fontId="4" fillId="2" borderId="0" xfId="1" applyFill="1"/>
    <xf numFmtId="164" fontId="4" fillId="2" borderId="0" xfId="3" applyFill="1"/>
    <xf numFmtId="164" fontId="4" fillId="2" borderId="0" xfId="3" applyFont="1" applyFill="1"/>
    <xf numFmtId="0" fontId="4" fillId="0" borderId="0" xfId="1" applyFont="1" applyFill="1" applyAlignment="1">
      <alignment horizontal="center"/>
    </xf>
    <xf numFmtId="14" fontId="4" fillId="0" borderId="0" xfId="1" applyNumberFormat="1" applyFont="1" applyFill="1" applyAlignment="1">
      <alignment horizontal="center"/>
    </xf>
    <xf numFmtId="164" fontId="4" fillId="0" borderId="0" xfId="3" applyFont="1"/>
    <xf numFmtId="164" fontId="4" fillId="0" borderId="0" xfId="3"/>
    <xf numFmtId="17" fontId="4" fillId="0" borderId="7" xfId="1" applyNumberFormat="1" applyFill="1" applyBorder="1" applyAlignment="1">
      <alignment horizontal="center"/>
    </xf>
    <xf numFmtId="0" fontId="4" fillId="0" borderId="0" xfId="1" applyFont="1" applyFill="1"/>
    <xf numFmtId="164" fontId="4" fillId="0" borderId="7" xfId="3" applyFont="1" applyBorder="1"/>
    <xf numFmtId="0" fontId="4" fillId="0" borderId="7" xfId="1" applyFill="1" applyBorder="1" applyAlignment="1">
      <alignment horizontal="center"/>
    </xf>
    <xf numFmtId="0" fontId="4" fillId="0" borderId="7" xfId="1" applyFill="1" applyBorder="1"/>
    <xf numFmtId="164" fontId="4" fillId="0" borderId="7" xfId="3" applyFont="1" applyFill="1" applyBorder="1"/>
    <xf numFmtId="164" fontId="4" fillId="0" borderId="2" xfId="4" applyFont="1" applyBorder="1"/>
    <xf numFmtId="164" fontId="9" fillId="0" borderId="0" xfId="1" applyNumberFormat="1" applyFont="1" applyFill="1"/>
    <xf numFmtId="164" fontId="4" fillId="3" borderId="7" xfId="3" applyFont="1" applyFill="1" applyBorder="1"/>
    <xf numFmtId="164" fontId="4" fillId="3" borderId="2" xfId="3" applyFont="1" applyFill="1" applyBorder="1"/>
    <xf numFmtId="164" fontId="4" fillId="3" borderId="2" xfId="3" applyFill="1" applyBorder="1"/>
    <xf numFmtId="0" fontId="4" fillId="0" borderId="0" xfId="1"/>
    <xf numFmtId="0" fontId="4" fillId="0" borderId="0" xfId="1" applyFill="1"/>
    <xf numFmtId="164" fontId="4" fillId="0" borderId="0" xfId="3" applyFill="1"/>
    <xf numFmtId="0" fontId="4" fillId="0" borderId="0" xfId="1" applyFill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164" fontId="7" fillId="0" borderId="1" xfId="3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7" fontId="4" fillId="0" borderId="2" xfId="1" applyNumberFormat="1" applyFill="1" applyBorder="1" applyAlignment="1">
      <alignment horizontal="center"/>
    </xf>
    <xf numFmtId="0" fontId="4" fillId="0" borderId="2" xfId="1" applyFill="1" applyBorder="1"/>
    <xf numFmtId="164" fontId="4" fillId="0" borderId="2" xfId="3" applyFill="1" applyBorder="1"/>
    <xf numFmtId="0" fontId="8" fillId="0" borderId="2" xfId="1" applyFont="1" applyFill="1" applyBorder="1"/>
    <xf numFmtId="0" fontId="4" fillId="0" borderId="0" xfId="1" applyFont="1"/>
    <xf numFmtId="164" fontId="9" fillId="0" borderId="3" xfId="3" applyFont="1" applyFill="1" applyBorder="1"/>
    <xf numFmtId="0" fontId="11" fillId="0" borderId="4" xfId="1" applyFont="1" applyFill="1" applyBorder="1"/>
    <xf numFmtId="0" fontId="11" fillId="0" borderId="4" xfId="1" applyFont="1" applyFill="1" applyBorder="1" applyAlignment="1">
      <alignment horizontal="center"/>
    </xf>
    <xf numFmtId="164" fontId="11" fillId="0" borderId="4" xfId="3" applyFont="1" applyFill="1" applyBorder="1"/>
    <xf numFmtId="164" fontId="11" fillId="0" borderId="5" xfId="3" applyFont="1" applyFill="1" applyBorder="1"/>
    <xf numFmtId="164" fontId="12" fillId="0" borderId="6" xfId="3" applyFont="1" applyFill="1" applyBorder="1"/>
    <xf numFmtId="14" fontId="4" fillId="0" borderId="0" xfId="1" applyNumberFormat="1" applyFill="1" applyAlignment="1">
      <alignment horizontal="center"/>
    </xf>
    <xf numFmtId="164" fontId="13" fillId="0" borderId="0" xfId="3" applyFont="1" applyFill="1"/>
    <xf numFmtId="164" fontId="4" fillId="0" borderId="0" xfId="3" applyFill="1" applyBorder="1"/>
    <xf numFmtId="164" fontId="4" fillId="0" borderId="0" xfId="3" applyFill="1" applyAlignment="1"/>
    <xf numFmtId="0" fontId="4" fillId="0" borderId="0" xfId="1" applyNumberFormat="1" applyFill="1" applyAlignment="1"/>
    <xf numFmtId="0" fontId="4" fillId="0" borderId="0" xfId="3" applyNumberFormat="1" applyFill="1"/>
    <xf numFmtId="0" fontId="11" fillId="0" borderId="0" xfId="1" applyFont="1" applyFill="1" applyAlignment="1">
      <alignment horizontal="center"/>
    </xf>
    <xf numFmtId="164" fontId="15" fillId="0" borderId="0" xfId="1" applyNumberFormat="1" applyFont="1" applyFill="1" applyAlignment="1">
      <alignment horizontal="center"/>
    </xf>
    <xf numFmtId="164" fontId="4" fillId="0" borderId="3" xfId="3" applyFill="1" applyBorder="1" applyAlignment="1">
      <alignment horizontal="left"/>
    </xf>
    <xf numFmtId="17" fontId="4" fillId="0" borderId="0" xfId="1" applyNumberFormat="1" applyFill="1" applyAlignment="1">
      <alignment horizontal="center"/>
    </xf>
    <xf numFmtId="0" fontId="4" fillId="0" borderId="2" xfId="1" applyFont="1" applyFill="1" applyBorder="1"/>
    <xf numFmtId="0" fontId="4" fillId="0" borderId="2" xfId="1" applyFont="1" applyBorder="1"/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14" fillId="0" borderId="0" xfId="1" applyFont="1" applyFill="1" applyAlignment="1">
      <alignment horizontal="center"/>
    </xf>
    <xf numFmtId="164" fontId="4" fillId="0" borderId="2" xfId="3" applyFont="1" applyFill="1" applyBorder="1"/>
    <xf numFmtId="164" fontId="4" fillId="0" borderId="7" xfId="3" applyFill="1" applyBorder="1"/>
    <xf numFmtId="0" fontId="10" fillId="0" borderId="8" xfId="1" applyFont="1" applyFill="1" applyBorder="1" applyAlignment="1">
      <alignment horizontal="center"/>
    </xf>
    <xf numFmtId="164" fontId="4" fillId="0" borderId="2" xfId="3" applyFont="1" applyBorder="1"/>
    <xf numFmtId="164" fontId="4" fillId="0" borderId="2" xfId="3" applyBorder="1"/>
    <xf numFmtId="14" fontId="4" fillId="0" borderId="0" xfId="1" applyNumberFormat="1" applyAlignment="1">
      <alignment horizontal="center"/>
    </xf>
    <xf numFmtId="4" fontId="4" fillId="0" borderId="0" xfId="1" applyNumberFormat="1"/>
    <xf numFmtId="0" fontId="4" fillId="0" borderId="7" xfId="1" applyBorder="1"/>
    <xf numFmtId="0" fontId="4" fillId="0" borderId="2" xfId="1" applyBorder="1"/>
    <xf numFmtId="0" fontId="4" fillId="0" borderId="0" xfId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" xfId="1" applyBorder="1" applyAlignment="1">
      <alignment horizontal="center"/>
    </xf>
    <xf numFmtId="0" fontId="8" fillId="0" borderId="2" xfId="1" applyFont="1" applyBorder="1"/>
    <xf numFmtId="0" fontId="4" fillId="0" borderId="7" xfId="1" applyBorder="1" applyAlignment="1">
      <alignment horizontal="center"/>
    </xf>
    <xf numFmtId="164" fontId="4" fillId="0" borderId="0" xfId="1" applyNumberFormat="1" applyFill="1"/>
    <xf numFmtId="0" fontId="4" fillId="0" borderId="2" xfId="1" applyFill="1" applyBorder="1" applyAlignment="1">
      <alignment horizontal="center"/>
    </xf>
    <xf numFmtId="0" fontId="8" fillId="0" borderId="7" xfId="1" applyFont="1" applyBorder="1"/>
    <xf numFmtId="0" fontId="13" fillId="0" borderId="0" xfId="1" applyFont="1" applyAlignment="1">
      <alignment horizontal="center"/>
    </xf>
    <xf numFmtId="0" fontId="13" fillId="0" borderId="0" xfId="1" applyFont="1"/>
    <xf numFmtId="164" fontId="13" fillId="0" borderId="0" xfId="3" applyFont="1"/>
    <xf numFmtId="0" fontId="13" fillId="0" borderId="0" xfId="1" applyFont="1" applyFill="1" applyAlignment="1">
      <alignment horizontal="center"/>
    </xf>
    <xf numFmtId="14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/>
    <xf numFmtId="164" fontId="13" fillId="0" borderId="0" xfId="3" applyFont="1" applyFill="1" applyAlignment="1"/>
    <xf numFmtId="0" fontId="13" fillId="0" borderId="0" xfId="1" applyNumberFormat="1" applyFont="1" applyFill="1" applyAlignment="1">
      <alignment horizontal="left"/>
    </xf>
    <xf numFmtId="164" fontId="13" fillId="0" borderId="0" xfId="3" applyFont="1" applyFill="1" applyAlignment="1">
      <alignment horizontal="center"/>
    </xf>
    <xf numFmtId="0" fontId="13" fillId="0" borderId="0" xfId="1" applyNumberFormat="1" applyFont="1" applyFill="1"/>
    <xf numFmtId="17" fontId="4" fillId="0" borderId="2" xfId="3" applyNumberFormat="1" applyBorder="1" applyAlignment="1">
      <alignment horizontal="center"/>
    </xf>
    <xf numFmtId="17" fontId="4" fillId="0" borderId="2" xfId="3" applyNumberFormat="1" applyFill="1" applyBorder="1" applyAlignment="1">
      <alignment horizontal="center"/>
    </xf>
    <xf numFmtId="14" fontId="13" fillId="0" borderId="0" xfId="1" applyNumberFormat="1" applyFont="1" applyAlignment="1">
      <alignment horizontal="center"/>
    </xf>
    <xf numFmtId="0" fontId="13" fillId="0" borderId="0" xfId="1" applyFont="1" applyFill="1"/>
    <xf numFmtId="17" fontId="4" fillId="0" borderId="7" xfId="3" applyNumberFormat="1" applyBorder="1" applyAlignment="1">
      <alignment horizontal="center"/>
    </xf>
    <xf numFmtId="164" fontId="4" fillId="0" borderId="7" xfId="3" applyBorder="1"/>
    <xf numFmtId="0" fontId="9" fillId="0" borderId="0" xfId="1" applyFont="1" applyFill="1"/>
    <xf numFmtId="0" fontId="9" fillId="0" borderId="0" xfId="1" applyFont="1"/>
    <xf numFmtId="164" fontId="9" fillId="0" borderId="0" xfId="3" applyFont="1" applyFill="1" applyBorder="1"/>
    <xf numFmtId="0" fontId="18" fillId="0" borderId="0" xfId="1" applyFont="1" applyFill="1" applyAlignment="1">
      <alignment horizontal="center"/>
    </xf>
    <xf numFmtId="0" fontId="3" fillId="0" borderId="0" xfId="0" applyFont="1"/>
    <xf numFmtId="164" fontId="9" fillId="0" borderId="3" xfId="3" applyFont="1" applyFill="1" applyBorder="1" applyAlignment="1">
      <alignment horizontal="left"/>
    </xf>
    <xf numFmtId="164" fontId="19" fillId="0" borderId="0" xfId="3" applyFont="1" applyFill="1"/>
    <xf numFmtId="0" fontId="2" fillId="0" borderId="0" xfId="0" applyFont="1"/>
    <xf numFmtId="0" fontId="20" fillId="0" borderId="0" xfId="1" applyFont="1" applyFill="1"/>
    <xf numFmtId="0" fontId="21" fillId="0" borderId="0" xfId="0" applyFont="1"/>
    <xf numFmtId="0" fontId="20" fillId="0" borderId="0" xfId="1" applyFont="1"/>
    <xf numFmtId="17" fontId="20" fillId="0" borderId="0" xfId="1" applyNumberFormat="1" applyFont="1" applyFill="1"/>
    <xf numFmtId="0" fontId="23" fillId="0" borderId="2" xfId="1" applyFont="1" applyBorder="1" applyAlignment="1">
      <alignment horizontal="center"/>
    </xf>
    <xf numFmtId="0" fontId="23" fillId="0" borderId="2" xfId="1" applyFont="1" applyBorder="1"/>
    <xf numFmtId="17" fontId="23" fillId="0" borderId="2" xfId="3" applyNumberFormat="1" applyFont="1" applyBorder="1" applyAlignment="1">
      <alignment horizontal="center"/>
    </xf>
    <xf numFmtId="164" fontId="23" fillId="0" borderId="2" xfId="3" applyFont="1" applyFill="1" applyBorder="1"/>
    <xf numFmtId="164" fontId="23" fillId="0" borderId="2" xfId="3" applyFont="1" applyBorder="1"/>
    <xf numFmtId="0" fontId="23" fillId="0" borderId="2" xfId="1" applyFont="1" applyFill="1" applyBorder="1"/>
    <xf numFmtId="0" fontId="24" fillId="0" borderId="0" xfId="0" applyFont="1"/>
    <xf numFmtId="0" fontId="25" fillId="0" borderId="0" xfId="0" applyFont="1"/>
    <xf numFmtId="0" fontId="23" fillId="0" borderId="0" xfId="1" applyFont="1"/>
    <xf numFmtId="0" fontId="23" fillId="0" borderId="2" xfId="1" applyFont="1" applyFill="1" applyBorder="1" applyAlignment="1">
      <alignment horizontal="center"/>
    </xf>
    <xf numFmtId="17" fontId="23" fillId="0" borderId="2" xfId="1" applyNumberFormat="1" applyFont="1" applyFill="1" applyBorder="1" applyAlignment="1">
      <alignment horizontal="center"/>
    </xf>
    <xf numFmtId="164" fontId="23" fillId="3" borderId="2" xfId="3" applyFont="1" applyFill="1" applyBorder="1"/>
    <xf numFmtId="165" fontId="4" fillId="0" borderId="0" xfId="1" applyNumberFormat="1"/>
    <xf numFmtId="165" fontId="7" fillId="0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/>
    <xf numFmtId="43" fontId="4" fillId="0" borderId="0" xfId="10" applyFont="1"/>
    <xf numFmtId="43" fontId="7" fillId="0" borderId="1" xfId="10" applyFont="1" applyFill="1" applyBorder="1" applyAlignment="1">
      <alignment horizontal="center" vertical="center"/>
    </xf>
    <xf numFmtId="43" fontId="0" fillId="0" borderId="0" xfId="10" applyFont="1"/>
    <xf numFmtId="43" fontId="7" fillId="0" borderId="9" xfId="10" applyFont="1" applyFill="1" applyBorder="1" applyAlignment="1">
      <alignment vertical="center"/>
    </xf>
    <xf numFmtId="43" fontId="7" fillId="0" borderId="10" xfId="10" applyFont="1" applyFill="1" applyBorder="1" applyAlignment="1">
      <alignment vertical="center"/>
    </xf>
    <xf numFmtId="0" fontId="0" fillId="0" borderId="0" xfId="0" applyFill="1"/>
    <xf numFmtId="164" fontId="4" fillId="0" borderId="0" xfId="1" applyNumberFormat="1"/>
    <xf numFmtId="43" fontId="4" fillId="0" borderId="0" xfId="1" applyNumberFormat="1"/>
    <xf numFmtId="0" fontId="0" fillId="0" borderId="0" xfId="0"/>
    <xf numFmtId="43" fontId="0" fillId="0" borderId="0" xfId="10" applyFont="1"/>
    <xf numFmtId="165" fontId="0" fillId="0" borderId="0" xfId="0" applyNumberFormat="1" applyFill="1"/>
    <xf numFmtId="43" fontId="0" fillId="0" borderId="0" xfId="10" applyFont="1" applyFill="1"/>
    <xf numFmtId="43" fontId="0" fillId="0" borderId="0" xfId="0" applyNumberFormat="1" applyFill="1"/>
    <xf numFmtId="43" fontId="3" fillId="0" borderId="0" xfId="10" applyFont="1"/>
    <xf numFmtId="0" fontId="0" fillId="0" borderId="0" xfId="0" applyFill="1" applyBorder="1"/>
    <xf numFmtId="0" fontId="0" fillId="4" borderId="0" xfId="0" applyFill="1"/>
    <xf numFmtId="165" fontId="0" fillId="4" borderId="0" xfId="0" applyNumberFormat="1" applyFill="1"/>
    <xf numFmtId="43" fontId="0" fillId="4" borderId="0" xfId="10" applyFont="1" applyFill="1"/>
    <xf numFmtId="165" fontId="0" fillId="5" borderId="0" xfId="0" applyNumberFormat="1" applyFill="1"/>
    <xf numFmtId="0" fontId="0" fillId="5" borderId="0" xfId="0" applyFill="1" applyBorder="1"/>
    <xf numFmtId="0" fontId="0" fillId="5" borderId="0" xfId="0" applyFill="1"/>
    <xf numFmtId="43" fontId="0" fillId="5" borderId="0" xfId="10" applyFont="1" applyFill="1"/>
    <xf numFmtId="0" fontId="0" fillId="0" borderId="0" xfId="0" applyFont="1" applyFill="1"/>
    <xf numFmtId="0" fontId="3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6" fillId="0" borderId="11" xfId="12" applyNumberFormat="1" applyFont="1" applyFill="1" applyBorder="1" applyAlignment="1" applyProtection="1">
      <alignment horizontal="left" vertical="center"/>
    </xf>
    <xf numFmtId="0" fontId="26" fillId="0" borderId="13" xfId="12" applyNumberFormat="1" applyFont="1" applyFill="1" applyBorder="1" applyAlignment="1" applyProtection="1">
      <alignment horizontal="left" vertical="center"/>
    </xf>
    <xf numFmtId="22" fontId="26" fillId="0" borderId="11" xfId="12" applyNumberFormat="1" applyFont="1" applyFill="1" applyBorder="1" applyAlignment="1" applyProtection="1">
      <alignment horizontal="left" vertical="center"/>
    </xf>
    <xf numFmtId="14" fontId="26" fillId="0" borderId="11" xfId="12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9" fillId="0" borderId="17" xfId="12" applyNumberFormat="1" applyFont="1" applyFill="1" applyBorder="1" applyAlignment="1" applyProtection="1">
      <alignment horizontal="center" vertical="center"/>
    </xf>
    <xf numFmtId="0" fontId="9" fillId="0" borderId="18" xfId="12" applyNumberFormat="1" applyFont="1" applyFill="1" applyBorder="1" applyAlignment="1" applyProtection="1">
      <alignment horizontal="center" vertical="center"/>
    </xf>
    <xf numFmtId="0" fontId="3" fillId="6" borderId="0" xfId="0" applyFont="1" applyFill="1" applyAlignment="1">
      <alignment vertical="center"/>
    </xf>
    <xf numFmtId="0" fontId="30" fillId="6" borderId="12" xfId="12" applyNumberFormat="1" applyFont="1" applyFill="1" applyBorder="1" applyAlignment="1" applyProtection="1">
      <alignment horizontal="center" vertical="center"/>
    </xf>
    <xf numFmtId="0" fontId="28" fillId="6" borderId="14" xfId="12" applyNumberFormat="1" applyFont="1" applyFill="1" applyBorder="1" applyAlignment="1" applyProtection="1">
      <alignment vertical="center"/>
    </xf>
    <xf numFmtId="0" fontId="28" fillId="6" borderId="15" xfId="12" applyNumberFormat="1" applyFont="1" applyFill="1" applyBorder="1" applyAlignment="1" applyProtection="1">
      <alignment vertical="center"/>
    </xf>
    <xf numFmtId="43" fontId="0" fillId="0" borderId="0" xfId="10" applyFont="1" applyFill="1" applyAlignment="1">
      <alignment vertical="center"/>
    </xf>
    <xf numFmtId="43" fontId="9" fillId="0" borderId="17" xfId="10" applyFont="1" applyFill="1" applyBorder="1" applyAlignment="1" applyProtection="1">
      <alignment horizontal="center" vertical="center"/>
    </xf>
    <xf numFmtId="43" fontId="26" fillId="0" borderId="11" xfId="10" applyFont="1" applyFill="1" applyBorder="1" applyAlignment="1" applyProtection="1">
      <alignment horizontal="right" vertical="center"/>
    </xf>
    <xf numFmtId="43" fontId="28" fillId="6" borderId="15" xfId="10" applyFont="1" applyFill="1" applyBorder="1" applyAlignment="1" applyProtection="1">
      <alignment vertical="center"/>
    </xf>
    <xf numFmtId="43" fontId="28" fillId="6" borderId="16" xfId="10" applyFont="1" applyFill="1" applyBorder="1" applyAlignment="1" applyProtection="1">
      <alignment vertical="center"/>
    </xf>
    <xf numFmtId="43" fontId="28" fillId="0" borderId="11" xfId="10" applyFont="1" applyFill="1" applyBorder="1" applyAlignment="1" applyProtection="1">
      <alignment horizontal="right" vertical="center"/>
    </xf>
    <xf numFmtId="43" fontId="0" fillId="0" borderId="0" xfId="0" applyNumberFormat="1" applyFill="1" applyAlignment="1">
      <alignment vertical="center"/>
    </xf>
    <xf numFmtId="14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/>
    </xf>
    <xf numFmtId="14" fontId="26" fillId="0" borderId="0" xfId="13" applyNumberFormat="1" applyFont="1" applyFill="1" applyBorder="1" applyAlignment="1" applyProtection="1">
      <alignment horizontal="center"/>
    </xf>
    <xf numFmtId="43" fontId="26" fillId="0" borderId="0" xfId="1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10" applyFont="1" applyFill="1" applyAlignment="1">
      <alignment vertical="center"/>
    </xf>
    <xf numFmtId="14" fontId="0" fillId="0" borderId="0" xfId="10" applyNumberFormat="1" applyFont="1" applyFill="1" applyAlignment="1">
      <alignment vertical="center"/>
    </xf>
    <xf numFmtId="0" fontId="30" fillId="7" borderId="12" xfId="12" applyNumberFormat="1" applyFont="1" applyFill="1" applyBorder="1" applyAlignment="1" applyProtection="1">
      <alignment horizontal="center" vertical="center"/>
    </xf>
    <xf numFmtId="0" fontId="28" fillId="7" borderId="14" xfId="12" applyNumberFormat="1" applyFont="1" applyFill="1" applyBorder="1" applyAlignment="1" applyProtection="1">
      <alignment vertical="center"/>
    </xf>
    <xf numFmtId="0" fontId="28" fillId="7" borderId="15" xfId="12" applyNumberFormat="1" applyFont="1" applyFill="1" applyBorder="1" applyAlignment="1" applyProtection="1">
      <alignment vertical="center"/>
    </xf>
    <xf numFmtId="43" fontId="28" fillId="7" borderId="15" xfId="10" applyFont="1" applyFill="1" applyBorder="1" applyAlignment="1" applyProtection="1">
      <alignment vertical="center"/>
    </xf>
    <xf numFmtId="43" fontId="28" fillId="7" borderId="16" xfId="10" applyFont="1" applyFill="1" applyBorder="1" applyAlignment="1" applyProtection="1">
      <alignment vertical="center"/>
    </xf>
    <xf numFmtId="0" fontId="3" fillId="7" borderId="0" xfId="0" applyFont="1" applyFill="1" applyAlignment="1">
      <alignment vertical="center"/>
    </xf>
    <xf numFmtId="43" fontId="26" fillId="7" borderId="11" xfId="10" applyFont="1" applyFill="1" applyBorder="1" applyAlignment="1" applyProtection="1">
      <alignment horizontal="right" vertical="center"/>
    </xf>
    <xf numFmtId="0" fontId="27" fillId="6" borderId="12" xfId="12" applyNumberFormat="1" applyFont="1" applyFill="1" applyBorder="1" applyAlignment="1" applyProtection="1">
      <alignment horizontal="center" vertical="center"/>
    </xf>
    <xf numFmtId="43" fontId="1" fillId="0" borderId="0" xfId="10" applyFont="1" applyFill="1" applyAlignment="1">
      <alignment vertical="center"/>
    </xf>
    <xf numFmtId="43" fontId="32" fillId="0" borderId="0" xfId="10" applyFont="1" applyFill="1" applyAlignment="1">
      <alignment horizontal="center" vertical="center"/>
    </xf>
    <xf numFmtId="43" fontId="1" fillId="7" borderId="0" xfId="10" applyFont="1" applyFill="1" applyAlignment="1">
      <alignment vertical="center"/>
    </xf>
    <xf numFmtId="43" fontId="26" fillId="0" borderId="0" xfId="10" applyFont="1" applyFill="1" applyBorder="1" applyAlignment="1" applyProtection="1">
      <alignment horizontal="right" vertical="center"/>
    </xf>
    <xf numFmtId="43" fontId="28" fillId="0" borderId="0" xfId="10" applyFont="1" applyFill="1" applyBorder="1" applyAlignment="1" applyProtection="1">
      <alignment horizontal="right" vertical="center"/>
    </xf>
    <xf numFmtId="43" fontId="28" fillId="0" borderId="0" xfId="13" applyFont="1" applyFill="1" applyBorder="1" applyAlignment="1" applyProtection="1">
      <alignment horizontal="center"/>
    </xf>
    <xf numFmtId="43" fontId="28" fillId="0" borderId="3" xfId="13" applyFont="1" applyFill="1" applyBorder="1" applyAlignment="1" applyProtection="1">
      <alignment horizontal="center"/>
    </xf>
    <xf numFmtId="43" fontId="26" fillId="8" borderId="16" xfId="10" applyFont="1" applyFill="1" applyBorder="1" applyAlignment="1" applyProtection="1">
      <alignment horizontal="right" vertical="center"/>
    </xf>
    <xf numFmtId="43" fontId="26" fillId="0" borderId="0" xfId="10" applyFont="1" applyFill="1" applyBorder="1" applyAlignment="1" applyProtection="1">
      <alignment horizontal="center"/>
    </xf>
    <xf numFmtId="0" fontId="9" fillId="0" borderId="0" xfId="12" applyNumberFormat="1" applyFont="1" applyFill="1" applyBorder="1" applyAlignment="1" applyProtection="1">
      <alignment horizontal="center" vertical="center"/>
    </xf>
    <xf numFmtId="43" fontId="26" fillId="0" borderId="16" xfId="10" applyFont="1" applyFill="1" applyBorder="1" applyAlignment="1" applyProtection="1">
      <alignment horizontal="right" vertical="center"/>
    </xf>
    <xf numFmtId="43" fontId="28" fillId="9" borderId="0" xfId="13" applyFont="1" applyFill="1" applyBorder="1" applyAlignment="1" applyProtection="1">
      <alignment horizontal="center"/>
    </xf>
    <xf numFmtId="43" fontId="1" fillId="9" borderId="0" xfId="10" applyFont="1" applyFill="1" applyAlignment="1">
      <alignment vertical="center"/>
    </xf>
    <xf numFmtId="43" fontId="3" fillId="0" borderId="0" xfId="10" applyFont="1" applyFill="1" applyAlignment="1">
      <alignment horizontal="right" vertical="center"/>
    </xf>
    <xf numFmtId="0" fontId="33" fillId="0" borderId="13" xfId="12" applyNumberFormat="1" applyFont="1" applyFill="1" applyBorder="1" applyAlignment="1" applyProtection="1">
      <alignment horizontal="left" vertical="center"/>
    </xf>
    <xf numFmtId="22" fontId="33" fillId="0" borderId="11" xfId="12" applyNumberFormat="1" applyFont="1" applyFill="1" applyBorder="1" applyAlignment="1" applyProtection="1">
      <alignment horizontal="left" vertical="center"/>
    </xf>
    <xf numFmtId="0" fontId="33" fillId="0" borderId="11" xfId="12" applyNumberFormat="1" applyFont="1" applyFill="1" applyBorder="1" applyAlignment="1" applyProtection="1">
      <alignment horizontal="left" vertical="center"/>
    </xf>
    <xf numFmtId="43" fontId="33" fillId="0" borderId="11" xfId="10" applyFont="1" applyFill="1" applyBorder="1" applyAlignment="1" applyProtection="1">
      <alignment horizontal="right" vertical="center"/>
    </xf>
    <xf numFmtId="0" fontId="34" fillId="0" borderId="0" xfId="0" applyFont="1" applyFill="1" applyAlignment="1">
      <alignment vertical="center"/>
    </xf>
    <xf numFmtId="0" fontId="35" fillId="7" borderId="0" xfId="0" applyFont="1" applyFill="1" applyAlignment="1">
      <alignment vertical="center"/>
    </xf>
    <xf numFmtId="14" fontId="26" fillId="10" borderId="0" xfId="0" applyNumberFormat="1" applyFont="1" applyFill="1" applyBorder="1" applyAlignment="1" applyProtection="1">
      <alignment horizontal="center"/>
    </xf>
    <xf numFmtId="0" fontId="26" fillId="10" borderId="0" xfId="0" applyNumberFormat="1" applyFont="1" applyFill="1" applyBorder="1" applyAlignment="1" applyProtection="1">
      <alignment horizontal="center"/>
    </xf>
    <xf numFmtId="14" fontId="26" fillId="10" borderId="0" xfId="13" applyNumberFormat="1" applyFont="1" applyFill="1" applyBorder="1" applyAlignment="1" applyProtection="1">
      <alignment horizontal="center"/>
    </xf>
    <xf numFmtId="43" fontId="26" fillId="10" borderId="0" xfId="10" applyFont="1" applyFill="1" applyBorder="1" applyAlignment="1" applyProtection="1">
      <alignment horizontal="center"/>
    </xf>
    <xf numFmtId="166" fontId="3" fillId="0" borderId="0" xfId="10" applyNumberFormat="1" applyFont="1" applyFill="1" applyAlignment="1">
      <alignment horizontal="center" vertical="center"/>
    </xf>
    <xf numFmtId="166" fontId="9" fillId="0" borderId="17" xfId="10" applyNumberFormat="1" applyFont="1" applyFill="1" applyBorder="1" applyAlignment="1" applyProtection="1">
      <alignment horizontal="center" vertical="center"/>
    </xf>
    <xf numFmtId="166" fontId="28" fillId="6" borderId="15" xfId="10" applyNumberFormat="1" applyFont="1" applyFill="1" applyBorder="1" applyAlignment="1" applyProtection="1">
      <alignment horizontal="center" vertical="center"/>
    </xf>
    <xf numFmtId="166" fontId="28" fillId="0" borderId="11" xfId="10" applyNumberFormat="1" applyFont="1" applyFill="1" applyBorder="1" applyAlignment="1" applyProtection="1">
      <alignment horizontal="center" vertical="center"/>
    </xf>
    <xf numFmtId="166" fontId="31" fillId="0" borderId="11" xfId="10" applyNumberFormat="1" applyFont="1" applyFill="1" applyBorder="1" applyAlignment="1" applyProtection="1">
      <alignment horizontal="center" vertical="center"/>
    </xf>
    <xf numFmtId="166" fontId="9" fillId="0" borderId="0" xfId="3" applyNumberFormat="1" applyFont="1" applyFill="1" applyBorder="1" applyAlignment="1">
      <alignment horizontal="center"/>
    </xf>
    <xf numFmtId="166" fontId="28" fillId="7" borderId="15" xfId="10" applyNumberFormat="1" applyFont="1" applyFill="1" applyBorder="1" applyAlignment="1" applyProtection="1">
      <alignment horizontal="center" vertical="center"/>
    </xf>
    <xf numFmtId="166" fontId="28" fillId="0" borderId="0" xfId="10" applyNumberFormat="1" applyFont="1" applyFill="1" applyBorder="1" applyAlignment="1" applyProtection="1">
      <alignment horizontal="center"/>
    </xf>
    <xf numFmtId="166" fontId="28" fillId="0" borderId="0" xfId="13" applyNumberFormat="1" applyFont="1" applyFill="1" applyBorder="1" applyAlignment="1" applyProtection="1">
      <alignment horizontal="center"/>
    </xf>
    <xf numFmtId="166" fontId="28" fillId="10" borderId="0" xfId="13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22" fontId="26" fillId="0" borderId="11" xfId="6" applyNumberFormat="1" applyFont="1" applyFill="1" applyBorder="1" applyAlignment="1" applyProtection="1">
      <alignment horizontal="left" vertical="top"/>
    </xf>
    <xf numFmtId="0" fontId="26" fillId="0" borderId="11" xfId="6" applyNumberFormat="1" applyFont="1" applyFill="1" applyBorder="1" applyAlignment="1" applyProtection="1">
      <alignment horizontal="left" vertical="top"/>
    </xf>
    <xf numFmtId="43" fontId="26" fillId="0" borderId="11" xfId="10" applyFont="1" applyFill="1" applyBorder="1" applyAlignment="1" applyProtection="1">
      <alignment horizontal="right" vertical="top"/>
    </xf>
    <xf numFmtId="1" fontId="28" fillId="0" borderId="11" xfId="10" applyNumberFormat="1" applyFont="1" applyFill="1" applyBorder="1" applyAlignment="1" applyProtection="1">
      <alignment horizontal="center"/>
    </xf>
    <xf numFmtId="0" fontId="0" fillId="0" borderId="0" xfId="0" applyAlignment="1"/>
    <xf numFmtId="14" fontId="26" fillId="0" borderId="11" xfId="6" applyNumberFormat="1" applyFont="1" applyFill="1" applyBorder="1" applyAlignment="1" applyProtection="1">
      <alignment horizontal="left" vertical="top"/>
    </xf>
    <xf numFmtId="0" fontId="37" fillId="0" borderId="0" xfId="6" applyNumberFormat="1" applyFont="1" applyFill="1" applyBorder="1" applyAlignment="1" applyProtection="1">
      <alignment horizontal="left" vertical="top"/>
    </xf>
    <xf numFmtId="43" fontId="37" fillId="0" borderId="0" xfId="10" applyFont="1" applyFill="1" applyBorder="1" applyAlignment="1" applyProtection="1">
      <alignment horizontal="left" vertical="top"/>
    </xf>
    <xf numFmtId="1" fontId="38" fillId="0" borderId="0" xfId="10" applyNumberFormat="1" applyFont="1" applyFill="1" applyBorder="1" applyAlignment="1" applyProtection="1">
      <alignment horizontal="center"/>
    </xf>
    <xf numFmtId="43" fontId="0" fillId="0" borderId="0" xfId="10" applyFont="1" applyAlignment="1"/>
    <xf numFmtId="1" fontId="9" fillId="0" borderId="0" xfId="10" applyNumberFormat="1" applyFont="1" applyAlignment="1">
      <alignment horizontal="center"/>
    </xf>
    <xf numFmtId="0" fontId="28" fillId="12" borderId="14" xfId="6" applyNumberFormat="1" applyFont="1" applyFill="1" applyBorder="1" applyAlignment="1" applyProtection="1">
      <alignment horizontal="center" vertical="center"/>
    </xf>
    <xf numFmtId="0" fontId="28" fillId="12" borderId="11" xfId="6" applyNumberFormat="1" applyFont="1" applyFill="1" applyBorder="1" applyAlignment="1" applyProtection="1">
      <alignment horizontal="center" vertical="center"/>
    </xf>
    <xf numFmtId="43" fontId="28" fillId="12" borderId="11" xfId="10" applyFont="1" applyFill="1" applyBorder="1" applyAlignment="1" applyProtection="1">
      <alignment horizontal="center" vertical="center"/>
    </xf>
    <xf numFmtId="1" fontId="28" fillId="12" borderId="11" xfId="10" applyNumberFormat="1" applyFont="1" applyFill="1" applyBorder="1" applyAlignment="1" applyProtection="1">
      <alignment horizontal="center"/>
    </xf>
    <xf numFmtId="0" fontId="30" fillId="12" borderId="12" xfId="6" applyNumberFormat="1" applyFont="1" applyFill="1" applyBorder="1" applyAlignment="1" applyProtection="1">
      <alignment horizontal="center" vertical="top"/>
    </xf>
    <xf numFmtId="0" fontId="28" fillId="12" borderId="14" xfId="6" applyNumberFormat="1" applyFont="1" applyFill="1" applyBorder="1" applyAlignment="1" applyProtection="1">
      <alignment vertical="top"/>
    </xf>
    <xf numFmtId="0" fontId="28" fillId="12" borderId="15" xfId="6" applyNumberFormat="1" applyFont="1" applyFill="1" applyBorder="1" applyAlignment="1" applyProtection="1">
      <alignment vertical="top"/>
    </xf>
    <xf numFmtId="43" fontId="28" fillId="12" borderId="15" xfId="10" applyFont="1" applyFill="1" applyBorder="1" applyAlignment="1" applyProtection="1">
      <alignment vertical="top"/>
    </xf>
    <xf numFmtId="1" fontId="28" fillId="12" borderId="15" xfId="10" applyNumberFormat="1" applyFont="1" applyFill="1" applyBorder="1" applyAlignment="1" applyProtection="1">
      <alignment horizontal="center"/>
    </xf>
    <xf numFmtId="43" fontId="28" fillId="12" borderId="16" xfId="10" applyFont="1" applyFill="1" applyBorder="1" applyAlignment="1" applyProtection="1">
      <alignment vertical="top"/>
    </xf>
    <xf numFmtId="43" fontId="28" fillId="12" borderId="15" xfId="6" applyNumberFormat="1" applyFont="1" applyFill="1" applyBorder="1" applyAlignment="1" applyProtection="1">
      <alignment vertical="top"/>
    </xf>
    <xf numFmtId="0" fontId="26" fillId="12" borderId="13" xfId="6" applyNumberFormat="1" applyFont="1" applyFill="1" applyBorder="1" applyAlignment="1" applyProtection="1">
      <alignment horizontal="left" vertical="top"/>
    </xf>
    <xf numFmtId="0" fontId="30" fillId="11" borderId="12" xfId="12" applyNumberFormat="1" applyFont="1" applyFill="1" applyBorder="1" applyAlignment="1" applyProtection="1">
      <alignment horizontal="center" vertical="center"/>
    </xf>
    <xf numFmtId="0" fontId="28" fillId="11" borderId="14" xfId="12" applyNumberFormat="1" applyFont="1" applyFill="1" applyBorder="1" applyAlignment="1" applyProtection="1">
      <alignment vertical="center"/>
    </xf>
    <xf numFmtId="0" fontId="28" fillId="11" borderId="15" xfId="12" applyNumberFormat="1" applyFont="1" applyFill="1" applyBorder="1" applyAlignment="1" applyProtection="1">
      <alignment vertical="center"/>
    </xf>
    <xf numFmtId="43" fontId="28" fillId="11" borderId="15" xfId="10" applyFont="1" applyFill="1" applyBorder="1" applyAlignment="1" applyProtection="1">
      <alignment vertical="center"/>
    </xf>
    <xf numFmtId="166" fontId="28" fillId="11" borderId="15" xfId="10" applyNumberFormat="1" applyFont="1" applyFill="1" applyBorder="1" applyAlignment="1" applyProtection="1">
      <alignment horizontal="center" vertical="center"/>
    </xf>
    <xf numFmtId="43" fontId="28" fillId="11" borderId="16" xfId="10" applyFont="1" applyFill="1" applyBorder="1" applyAlignment="1" applyProtection="1">
      <alignment vertical="center"/>
    </xf>
    <xf numFmtId="0" fontId="3" fillId="11" borderId="0" xfId="0" applyFont="1" applyFill="1" applyAlignment="1">
      <alignment vertical="center"/>
    </xf>
    <xf numFmtId="43" fontId="26" fillId="11" borderId="11" xfId="10" applyFont="1" applyFill="1" applyBorder="1" applyAlignment="1" applyProtection="1">
      <alignment horizontal="right" vertical="center"/>
    </xf>
    <xf numFmtId="43" fontId="3" fillId="11" borderId="0" xfId="10" applyFont="1" applyFill="1" applyAlignment="1">
      <alignment vertical="center"/>
    </xf>
    <xf numFmtId="0" fontId="28" fillId="12" borderId="15" xfId="6" applyNumberFormat="1" applyFont="1" applyFill="1" applyBorder="1" applyAlignment="1" applyProtection="1">
      <alignment horizontal="right" vertical="top"/>
    </xf>
    <xf numFmtId="43" fontId="3" fillId="0" borderId="0" xfId="10" applyFont="1" applyAlignment="1"/>
    <xf numFmtId="14" fontId="26" fillId="0" borderId="14" xfId="12" applyNumberFormat="1" applyFont="1" applyFill="1" applyBorder="1" applyAlignment="1" applyProtection="1">
      <alignment horizontal="left" vertical="center"/>
    </xf>
    <xf numFmtId="0" fontId="26" fillId="0" borderId="15" xfId="12" applyNumberFormat="1" applyFont="1" applyFill="1" applyBorder="1" applyAlignment="1" applyProtection="1">
      <alignment horizontal="left" vertical="center"/>
    </xf>
    <xf numFmtId="43" fontId="26" fillId="0" borderId="15" xfId="10" applyFont="1" applyFill="1" applyBorder="1" applyAlignment="1" applyProtection="1">
      <alignment horizontal="right" vertical="center"/>
    </xf>
    <xf numFmtId="166" fontId="28" fillId="0" borderId="15" xfId="10" applyNumberFormat="1" applyFont="1" applyFill="1" applyBorder="1" applyAlignment="1" applyProtection="1">
      <alignment horizontal="center" vertical="center"/>
    </xf>
    <xf numFmtId="43" fontId="0" fillId="0" borderId="0" xfId="0" applyNumberFormat="1" applyAlignment="1"/>
    <xf numFmtId="43" fontId="39" fillId="0" borderId="11" xfId="10" applyFont="1" applyFill="1" applyBorder="1" applyAlignment="1" applyProtection="1">
      <alignment horizontal="right" vertical="top" wrapText="1"/>
    </xf>
    <xf numFmtId="0" fontId="30" fillId="12" borderId="12" xfId="12" applyNumberFormat="1" applyFont="1" applyFill="1" applyBorder="1" applyAlignment="1" applyProtection="1">
      <alignment horizontal="center" vertical="center"/>
    </xf>
    <xf numFmtId="0" fontId="28" fillId="12" borderId="14" xfId="12" applyNumberFormat="1" applyFont="1" applyFill="1" applyBorder="1" applyAlignment="1" applyProtection="1">
      <alignment vertical="center"/>
    </xf>
    <xf numFmtId="0" fontId="28" fillId="12" borderId="15" xfId="12" applyNumberFormat="1" applyFont="1" applyFill="1" applyBorder="1" applyAlignment="1" applyProtection="1">
      <alignment vertical="center"/>
    </xf>
    <xf numFmtId="43" fontId="28" fillId="12" borderId="15" xfId="10" applyFont="1" applyFill="1" applyBorder="1" applyAlignment="1" applyProtection="1">
      <alignment vertical="center"/>
    </xf>
    <xf numFmtId="166" fontId="28" fillId="12" borderId="15" xfId="10" applyNumberFormat="1" applyFont="1" applyFill="1" applyBorder="1" applyAlignment="1" applyProtection="1">
      <alignment horizontal="center" vertical="center"/>
    </xf>
    <xf numFmtId="43" fontId="28" fillId="12" borderId="16" xfId="10" applyFont="1" applyFill="1" applyBorder="1" applyAlignment="1" applyProtection="1">
      <alignment vertical="center"/>
    </xf>
    <xf numFmtId="0" fontId="9" fillId="0" borderId="0" xfId="0" applyFont="1" applyFill="1" applyAlignment="1"/>
    <xf numFmtId="0" fontId="0" fillId="0" borderId="0" xfId="0" applyFill="1" applyAlignment="1"/>
    <xf numFmtId="165" fontId="4" fillId="0" borderId="7" xfId="1" applyNumberFormat="1" applyFill="1" applyBorder="1"/>
    <xf numFmtId="0" fontId="4" fillId="0" borderId="7" xfId="1" applyFont="1" applyBorder="1"/>
    <xf numFmtId="165" fontId="4" fillId="0" borderId="2" xfId="1" applyNumberFormat="1" applyFill="1" applyBorder="1"/>
    <xf numFmtId="165" fontId="22" fillId="0" borderId="11" xfId="13" applyNumberFormat="1" applyFont="1" applyFill="1" applyBorder="1" applyAlignment="1" applyProtection="1"/>
    <xf numFmtId="165" fontId="4" fillId="0" borderId="2" xfId="1" applyNumberFormat="1" applyBorder="1"/>
    <xf numFmtId="165" fontId="23" fillId="0" borderId="2" xfId="1" applyNumberFormat="1" applyFont="1" applyBorder="1"/>
    <xf numFmtId="165" fontId="25" fillId="0" borderId="0" xfId="0" applyNumberFormat="1" applyFont="1"/>
    <xf numFmtId="165" fontId="4" fillId="0" borderId="2" xfId="1" applyNumberFormat="1" applyFont="1" applyFill="1" applyBorder="1"/>
    <xf numFmtId="17" fontId="4" fillId="0" borderId="0" xfId="1" applyNumberFormat="1"/>
    <xf numFmtId="165" fontId="23" fillId="0" borderId="0" xfId="1" applyNumberFormat="1" applyFont="1"/>
    <xf numFmtId="0" fontId="4" fillId="13" borderId="2" xfId="1" applyFill="1" applyBorder="1" applyAlignment="1">
      <alignment horizontal="center"/>
    </xf>
    <xf numFmtId="0" fontId="4" fillId="13" borderId="2" xfId="1" applyFill="1" applyBorder="1"/>
    <xf numFmtId="165" fontId="4" fillId="13" borderId="2" xfId="1" applyNumberFormat="1" applyFill="1" applyBorder="1"/>
    <xf numFmtId="17" fontId="4" fillId="13" borderId="2" xfId="3" applyNumberFormat="1" applyFill="1" applyBorder="1" applyAlignment="1">
      <alignment horizontal="center"/>
    </xf>
    <xf numFmtId="164" fontId="4" fillId="13" borderId="2" xfId="3" applyFill="1" applyBorder="1"/>
    <xf numFmtId="0" fontId="4" fillId="13" borderId="2" xfId="1" applyFont="1" applyFill="1" applyBorder="1"/>
    <xf numFmtId="0" fontId="20" fillId="13" borderId="0" xfId="1" applyFont="1" applyFill="1"/>
    <xf numFmtId="165" fontId="4" fillId="13" borderId="0" xfId="1" applyNumberFormat="1" applyFill="1"/>
    <xf numFmtId="0" fontId="0" fillId="13" borderId="0" xfId="0" applyFill="1"/>
    <xf numFmtId="0" fontId="21" fillId="13" borderId="0" xfId="0" applyFont="1" applyFill="1"/>
    <xf numFmtId="165" fontId="0" fillId="13" borderId="0" xfId="0" applyNumberFormat="1" applyFill="1"/>
    <xf numFmtId="165" fontId="11" fillId="0" borderId="4" xfId="1" applyNumberFormat="1" applyFont="1" applyFill="1" applyBorder="1"/>
    <xf numFmtId="165" fontId="4" fillId="0" borderId="0" xfId="1" applyNumberForma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ill="1"/>
    <xf numFmtId="43" fontId="2" fillId="0" borderId="0" xfId="10" applyFont="1" applyFill="1" applyAlignment="1">
      <alignment vertical="center"/>
    </xf>
    <xf numFmtId="0" fontId="4" fillId="0" borderId="0" xfId="0" applyFont="1" applyAlignment="1"/>
    <xf numFmtId="0" fontId="0" fillId="12" borderId="0" xfId="0" applyFill="1" applyAlignment="1"/>
    <xf numFmtId="22" fontId="39" fillId="0" borderId="11" xfId="0" applyNumberFormat="1" applyFont="1" applyFill="1" applyBorder="1" applyAlignment="1" applyProtection="1">
      <alignment horizontal="left" vertical="top"/>
    </xf>
    <xf numFmtId="0" fontId="39" fillId="0" borderId="11" xfId="0" applyNumberFormat="1" applyFont="1" applyFill="1" applyBorder="1" applyAlignment="1" applyProtection="1">
      <alignment horizontal="left" vertical="top"/>
    </xf>
    <xf numFmtId="43" fontId="39" fillId="0" borderId="11" xfId="10" applyFont="1" applyFill="1" applyBorder="1" applyAlignment="1" applyProtection="1">
      <alignment horizontal="right" vertical="top"/>
    </xf>
    <xf numFmtId="1" fontId="28" fillId="0" borderId="11" xfId="10" applyNumberFormat="1" applyFont="1" applyFill="1" applyBorder="1" applyAlignment="1" applyProtection="1">
      <alignment horizontal="center" vertical="center"/>
    </xf>
    <xf numFmtId="14" fontId="39" fillId="0" borderId="11" xfId="0" applyNumberFormat="1" applyFont="1" applyFill="1" applyBorder="1" applyAlignment="1" applyProtection="1">
      <alignment horizontal="left" vertical="top"/>
    </xf>
    <xf numFmtId="43" fontId="39" fillId="4" borderId="11" xfId="10" applyFont="1" applyFill="1" applyBorder="1" applyAlignment="1" applyProtection="1">
      <alignment horizontal="right" vertical="top"/>
    </xf>
    <xf numFmtId="43" fontId="39" fillId="14" borderId="11" xfId="10" applyFont="1" applyFill="1" applyBorder="1" applyAlignment="1" applyProtection="1">
      <alignment horizontal="right" vertical="top"/>
    </xf>
    <xf numFmtId="43" fontId="39" fillId="15" borderId="11" xfId="10" applyFont="1" applyFill="1" applyBorder="1" applyAlignment="1" applyProtection="1">
      <alignment horizontal="right" vertical="top"/>
    </xf>
    <xf numFmtId="0" fontId="30" fillId="3" borderId="12" xfId="0" applyNumberFormat="1" applyFont="1" applyFill="1" applyBorder="1" applyAlignment="1" applyProtection="1">
      <alignment horizontal="center" vertical="top"/>
    </xf>
    <xf numFmtId="0" fontId="28" fillId="3" borderId="14" xfId="0" applyNumberFormat="1" applyFont="1" applyFill="1" applyBorder="1" applyAlignment="1" applyProtection="1">
      <alignment vertical="top"/>
    </xf>
    <xf numFmtId="0" fontId="28" fillId="3" borderId="15" xfId="0" applyNumberFormat="1" applyFont="1" applyFill="1" applyBorder="1" applyAlignment="1" applyProtection="1">
      <alignment vertical="top"/>
    </xf>
    <xf numFmtId="43" fontId="28" fillId="3" borderId="15" xfId="10" applyFont="1" applyFill="1" applyBorder="1" applyAlignment="1" applyProtection="1">
      <alignment vertical="top"/>
    </xf>
    <xf numFmtId="1" fontId="28" fillId="3" borderId="15" xfId="10" applyNumberFormat="1" applyFont="1" applyFill="1" applyBorder="1" applyAlignment="1" applyProtection="1">
      <alignment horizontal="center" vertical="center"/>
    </xf>
    <xf numFmtId="43" fontId="28" fillId="3" borderId="16" xfId="10" applyFont="1" applyFill="1" applyBorder="1" applyAlignment="1" applyProtection="1">
      <alignment vertical="top"/>
    </xf>
    <xf numFmtId="0" fontId="9" fillId="3" borderId="0" xfId="0" applyFont="1" applyFill="1" applyAlignment="1"/>
    <xf numFmtId="43" fontId="39" fillId="16" borderId="11" xfId="10" applyFont="1" applyFill="1" applyBorder="1" applyAlignment="1" applyProtection="1">
      <alignment horizontal="right" vertical="top"/>
    </xf>
    <xf numFmtId="43" fontId="39" fillId="7" borderId="11" xfId="10" applyFont="1" applyFill="1" applyBorder="1" applyAlignment="1" applyProtection="1">
      <alignment horizontal="right" vertical="top"/>
    </xf>
    <xf numFmtId="43" fontId="39" fillId="17" borderId="11" xfId="10" applyFont="1" applyFill="1" applyBorder="1" applyAlignment="1" applyProtection="1">
      <alignment horizontal="right" vertical="top"/>
    </xf>
    <xf numFmtId="43" fontId="39" fillId="18" borderId="11" xfId="10" applyFont="1" applyFill="1" applyBorder="1" applyAlignment="1" applyProtection="1">
      <alignment horizontal="right" vertical="top"/>
    </xf>
    <xf numFmtId="164" fontId="0" fillId="0" borderId="0" xfId="0" applyNumberFormat="1" applyAlignment="1"/>
    <xf numFmtId="43" fontId="39" fillId="12" borderId="11" xfId="10" applyFont="1" applyFill="1" applyBorder="1" applyAlignment="1" applyProtection="1">
      <alignment horizontal="right" vertical="top"/>
    </xf>
    <xf numFmtId="0" fontId="26" fillId="0" borderId="11" xfId="0" applyNumberFormat="1" applyFont="1" applyFill="1" applyBorder="1" applyAlignment="1" applyProtection="1">
      <alignment horizontal="left" vertical="top"/>
    </xf>
    <xf numFmtId="0" fontId="42" fillId="0" borderId="0" xfId="0" applyNumberFormat="1" applyFont="1" applyFill="1" applyBorder="1" applyAlignment="1" applyProtection="1">
      <alignment horizontal="left" vertical="top"/>
    </xf>
    <xf numFmtId="43" fontId="42" fillId="0" borderId="0" xfId="10" applyFont="1" applyFill="1" applyBorder="1" applyAlignment="1" applyProtection="1">
      <alignment horizontal="left" vertical="top"/>
    </xf>
    <xf numFmtId="1" fontId="38" fillId="0" borderId="0" xfId="10" applyNumberFormat="1" applyFont="1" applyFill="1" applyBorder="1" applyAlignment="1" applyProtection="1">
      <alignment horizontal="center" vertical="center"/>
    </xf>
    <xf numFmtId="1" fontId="9" fillId="0" borderId="0" xfId="10" applyNumberFormat="1" applyFont="1" applyAlignment="1">
      <alignment horizontal="center" vertical="center"/>
    </xf>
    <xf numFmtId="0" fontId="28" fillId="12" borderId="14" xfId="0" applyNumberFormat="1" applyFont="1" applyFill="1" applyBorder="1" applyAlignment="1" applyProtection="1">
      <alignment vertical="top"/>
    </xf>
    <xf numFmtId="0" fontId="28" fillId="12" borderId="11" xfId="0" applyNumberFormat="1" applyFont="1" applyFill="1" applyBorder="1" applyAlignment="1" applyProtection="1">
      <alignment horizontal="left" vertical="top"/>
    </xf>
    <xf numFmtId="43" fontId="28" fillId="12" borderId="11" xfId="10" applyFont="1" applyFill="1" applyBorder="1" applyAlignment="1" applyProtection="1">
      <alignment horizontal="left" vertical="top"/>
    </xf>
    <xf numFmtId="1" fontId="28" fillId="12" borderId="11" xfId="10" applyNumberFormat="1" applyFont="1" applyFill="1" applyBorder="1" applyAlignment="1" applyProtection="1">
      <alignment horizontal="center" vertical="center"/>
    </xf>
    <xf numFmtId="0" fontId="30" fillId="12" borderId="12" xfId="0" applyNumberFormat="1" applyFont="1" applyFill="1" applyBorder="1" applyAlignment="1" applyProtection="1">
      <alignment horizontal="center" vertical="top"/>
    </xf>
    <xf numFmtId="0" fontId="28" fillId="12" borderId="15" xfId="0" applyNumberFormat="1" applyFont="1" applyFill="1" applyBorder="1" applyAlignment="1" applyProtection="1">
      <alignment vertical="top"/>
    </xf>
    <xf numFmtId="1" fontId="28" fillId="12" borderId="15" xfId="10" applyNumberFormat="1" applyFont="1" applyFill="1" applyBorder="1" applyAlignment="1" applyProtection="1">
      <alignment horizontal="center" vertical="center"/>
    </xf>
    <xf numFmtId="0" fontId="39" fillId="12" borderId="13" xfId="0" applyNumberFormat="1" applyFont="1" applyFill="1" applyBorder="1" applyAlignment="1" applyProtection="1">
      <alignment horizontal="left" vertical="top"/>
    </xf>
    <xf numFmtId="0" fontId="30" fillId="12" borderId="13" xfId="0" applyNumberFormat="1" applyFont="1" applyFill="1" applyBorder="1" applyAlignment="1" applyProtection="1">
      <alignment horizontal="center" vertical="top"/>
    </xf>
    <xf numFmtId="0" fontId="3" fillId="0" borderId="0" xfId="0" applyFont="1" applyAlignment="1"/>
    <xf numFmtId="43" fontId="3" fillId="0" borderId="0" xfId="0" applyNumberFormat="1" applyFont="1" applyAlignment="1"/>
    <xf numFmtId="167" fontId="26" fillId="0" borderId="0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>
      <alignment horizontal="center"/>
    </xf>
    <xf numFmtId="166" fontId="28" fillId="0" borderId="0" xfId="13" applyNumberFormat="1" applyFont="1" applyFill="1" applyBorder="1" applyAlignment="1" applyProtection="1">
      <alignment horizontal="left"/>
    </xf>
    <xf numFmtId="43" fontId="9" fillId="0" borderId="0" xfId="0" applyNumberFormat="1" applyFont="1" applyAlignment="1"/>
    <xf numFmtId="0" fontId="43" fillId="0" borderId="0" xfId="1" applyNumberFormat="1" applyFont="1" applyFill="1" applyAlignment="1">
      <alignment horizontal="center" vertical="center"/>
    </xf>
    <xf numFmtId="0" fontId="44" fillId="0" borderId="19" xfId="3" applyNumberFormat="1" applyFont="1" applyFill="1" applyBorder="1" applyAlignment="1">
      <alignment horizontal="center" vertical="center"/>
    </xf>
    <xf numFmtId="0" fontId="43" fillId="0" borderId="7" xfId="3" applyNumberFormat="1" applyFont="1" applyFill="1" applyBorder="1" applyAlignment="1">
      <alignment horizontal="center" vertical="center"/>
    </xf>
    <xf numFmtId="0" fontId="43" fillId="0" borderId="2" xfId="3" applyNumberFormat="1" applyFont="1" applyFill="1" applyBorder="1" applyAlignment="1">
      <alignment horizontal="center" vertical="center"/>
    </xf>
    <xf numFmtId="0" fontId="43" fillId="0" borderId="3" xfId="3" applyNumberFormat="1" applyFont="1" applyFill="1" applyBorder="1" applyAlignment="1">
      <alignment horizontal="center" vertical="center"/>
    </xf>
    <xf numFmtId="0" fontId="45" fillId="0" borderId="0" xfId="0" applyNumberFormat="1" applyFont="1" applyFill="1" applyAlignment="1">
      <alignment horizontal="center" vertical="center"/>
    </xf>
    <xf numFmtId="0" fontId="46" fillId="0" borderId="4" xfId="3" applyNumberFormat="1" applyFont="1" applyFill="1" applyBorder="1" applyAlignment="1">
      <alignment horizontal="center" vertical="center"/>
    </xf>
    <xf numFmtId="43" fontId="26" fillId="7" borderId="0" xfId="10" applyFont="1" applyFill="1" applyBorder="1" applyAlignment="1" applyProtection="1">
      <alignment horizontal="center"/>
    </xf>
    <xf numFmtId="165" fontId="26" fillId="7" borderId="0" xfId="0" applyNumberFormat="1" applyFont="1" applyFill="1" applyBorder="1" applyAlignment="1" applyProtection="1">
      <alignment horizontal="center"/>
    </xf>
    <xf numFmtId="0" fontId="26" fillId="7" borderId="0" xfId="0" applyNumberFormat="1" applyFont="1" applyFill="1" applyBorder="1" applyAlignment="1" applyProtection="1">
      <alignment horizontal="center"/>
    </xf>
    <xf numFmtId="14" fontId="26" fillId="7" borderId="0" xfId="13" applyNumberFormat="1" applyFont="1" applyFill="1" applyBorder="1" applyAlignment="1" applyProtection="1">
      <alignment horizontal="center"/>
    </xf>
    <xf numFmtId="166" fontId="28" fillId="7" borderId="0" xfId="13" applyNumberFormat="1" applyFont="1" applyFill="1" applyBorder="1" applyAlignment="1" applyProtection="1">
      <alignment horizontal="center"/>
    </xf>
    <xf numFmtId="0" fontId="0" fillId="7" borderId="0" xfId="0" applyFill="1" applyAlignment="1">
      <alignment vertical="center"/>
    </xf>
    <xf numFmtId="43" fontId="9" fillId="0" borderId="0" xfId="10" applyFont="1" applyAlignment="1"/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5" fontId="6" fillId="0" borderId="3" xfId="1" applyNumberFormat="1" applyFont="1" applyFill="1" applyBorder="1" applyAlignment="1">
      <alignment horizontal="center"/>
    </xf>
  </cellXfs>
  <cellStyles count="21">
    <cellStyle name="Estilo 1" xfId="2"/>
    <cellStyle name="Millares" xfId="10" builtinId="3"/>
    <cellStyle name="Millares 2" xfId="4"/>
    <cellStyle name="Millares 3" xfId="3"/>
    <cellStyle name="Millares 4" xfId="9"/>
    <cellStyle name="Millares 4 2" xfId="13"/>
    <cellStyle name="Moneda [0] 2" xfId="9"/>
    <cellStyle name="Moneda [0] 2 2" xfId="13"/>
    <cellStyle name="Moneda 2" xfId="9"/>
    <cellStyle name="Moneda 2 2" xfId="13"/>
    <cellStyle name="Normal" xfId="0" builtinId="0"/>
    <cellStyle name="Normal 2" xfId="5"/>
    <cellStyle name="Normal 2 2" xfId="8"/>
    <cellStyle name="Normal 2 2 2" xfId="12"/>
    <cellStyle name="Normal 3" xfId="6"/>
    <cellStyle name="Normal 4" xfId="1"/>
    <cellStyle name="Normal 5" xfId="7"/>
    <cellStyle name="Normal 5 2" xfId="11"/>
    <cellStyle name="Normal 6" xfId="14"/>
    <cellStyle name="Porcentual 2" xfId="9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workbookViewId="0">
      <pane ySplit="6" topLeftCell="A223" activePane="bottomLeft" state="frozen"/>
      <selection pane="bottomLeft" activeCell="F239" sqref="F239"/>
    </sheetView>
  </sheetViews>
  <sheetFormatPr baseColWidth="10" defaultRowHeight="15" x14ac:dyDescent="0.25"/>
  <cols>
    <col min="1" max="1" width="12.7109375" bestFit="1" customWidth="1"/>
    <col min="2" max="2" width="9" style="181" bestFit="1" customWidth="1"/>
    <col min="3" max="3" width="65.5703125" bestFit="1" customWidth="1"/>
    <col min="4" max="4" width="11.28515625" bestFit="1" customWidth="1"/>
    <col min="5" max="7" width="15.5703125" style="185" bestFit="1" customWidth="1"/>
    <col min="8" max="8" width="22.7109375" bestFit="1" customWidth="1"/>
    <col min="10" max="12" width="15.5703125" bestFit="1" customWidth="1"/>
  </cols>
  <sheetData>
    <row r="1" spans="1:8" ht="20.25" x14ac:dyDescent="0.3">
      <c r="A1" s="410" t="s">
        <v>0</v>
      </c>
      <c r="B1" s="410"/>
      <c r="C1" s="410"/>
      <c r="D1" s="410"/>
      <c r="E1" s="410"/>
      <c r="F1" s="410"/>
      <c r="G1" s="410"/>
      <c r="H1" s="410"/>
    </row>
    <row r="2" spans="1:8" ht="15.75" x14ac:dyDescent="0.25">
      <c r="A2" s="411" t="s">
        <v>1555</v>
      </c>
      <c r="B2" s="411"/>
      <c r="C2" s="411"/>
      <c r="D2" s="411"/>
      <c r="E2" s="411"/>
      <c r="F2" s="411"/>
      <c r="G2" s="411"/>
      <c r="H2" s="411"/>
    </row>
    <row r="3" spans="1:8" ht="16.5" thickBot="1" x14ac:dyDescent="0.3">
      <c r="A3" s="412" t="s">
        <v>1556</v>
      </c>
      <c r="B3" s="412"/>
      <c r="C3" s="412"/>
      <c r="D3" s="412"/>
      <c r="E3" s="412"/>
      <c r="F3" s="412"/>
      <c r="G3" s="412"/>
      <c r="H3" s="412"/>
    </row>
    <row r="4" spans="1:8" ht="15.75" thickTop="1" x14ac:dyDescent="0.25">
      <c r="A4" s="89"/>
      <c r="B4" s="179"/>
      <c r="C4" s="89"/>
      <c r="D4" s="89"/>
      <c r="E4" s="183"/>
      <c r="F4" s="183"/>
      <c r="G4" s="183"/>
      <c r="H4" s="89"/>
    </row>
    <row r="5" spans="1:8" ht="15.75" thickBot="1" x14ac:dyDescent="0.3">
      <c r="A5" s="89"/>
      <c r="B5" s="179"/>
      <c r="C5" s="89"/>
      <c r="D5" s="89"/>
      <c r="E5" s="183"/>
      <c r="F5" s="183"/>
      <c r="G5" s="183"/>
      <c r="H5" s="89"/>
    </row>
    <row r="6" spans="1:8" ht="15.75" thickBot="1" x14ac:dyDescent="0.3">
      <c r="A6" s="93"/>
      <c r="B6" s="180" t="s">
        <v>649</v>
      </c>
      <c r="C6" s="93" t="s">
        <v>5</v>
      </c>
      <c r="D6" s="93"/>
      <c r="E6" s="186" t="s">
        <v>724</v>
      </c>
      <c r="F6" s="187" t="s">
        <v>725</v>
      </c>
      <c r="G6" s="184" t="s">
        <v>7</v>
      </c>
      <c r="H6" s="95" t="s">
        <v>9</v>
      </c>
    </row>
    <row r="7" spans="1:8" s="188" customFormat="1" x14ac:dyDescent="0.25">
      <c r="B7" s="193">
        <v>108776</v>
      </c>
      <c r="C7" s="188" t="s">
        <v>735</v>
      </c>
      <c r="E7" s="194">
        <v>391100</v>
      </c>
      <c r="F7" s="194">
        <v>391100</v>
      </c>
      <c r="G7" s="194">
        <f t="shared" ref="G7:G69" si="0">+E7-F7</f>
        <v>0</v>
      </c>
    </row>
    <row r="8" spans="1:8" s="188" customFormat="1" x14ac:dyDescent="0.25">
      <c r="B8" s="193">
        <v>110042</v>
      </c>
      <c r="C8" s="188" t="s">
        <v>935</v>
      </c>
      <c r="E8" s="194">
        <v>0.01</v>
      </c>
      <c r="F8" s="194">
        <v>0</v>
      </c>
      <c r="G8" s="194">
        <f t="shared" si="0"/>
        <v>0.01</v>
      </c>
      <c r="H8" s="188" t="s">
        <v>989</v>
      </c>
    </row>
    <row r="9" spans="1:8" s="188" customFormat="1" x14ac:dyDescent="0.25">
      <c r="B9" s="193">
        <v>201849</v>
      </c>
      <c r="C9" s="188" t="s">
        <v>736</v>
      </c>
      <c r="E9" s="194">
        <v>5856.62</v>
      </c>
      <c r="F9" s="194">
        <v>5856.62</v>
      </c>
      <c r="G9" s="194">
        <f t="shared" si="0"/>
        <v>0</v>
      </c>
    </row>
    <row r="10" spans="1:8" s="188" customFormat="1" x14ac:dyDescent="0.25">
      <c r="B10" s="193">
        <v>209654</v>
      </c>
      <c r="C10" s="188" t="s">
        <v>220</v>
      </c>
      <c r="E10" s="194">
        <v>367400</v>
      </c>
      <c r="F10" s="194">
        <v>0</v>
      </c>
      <c r="G10" s="194">
        <f t="shared" si="0"/>
        <v>367400</v>
      </c>
      <c r="H10" s="188" t="s">
        <v>990</v>
      </c>
    </row>
    <row r="11" spans="1:8" s="188" customFormat="1" x14ac:dyDescent="0.25">
      <c r="B11" s="193">
        <v>213221</v>
      </c>
      <c r="C11" s="197" t="s">
        <v>936</v>
      </c>
      <c r="E11" s="194">
        <v>0.01</v>
      </c>
      <c r="F11" s="194">
        <v>0</v>
      </c>
      <c r="G11" s="194">
        <f t="shared" si="0"/>
        <v>0.01</v>
      </c>
      <c r="H11" s="197" t="s">
        <v>989</v>
      </c>
    </row>
    <row r="12" spans="1:8" s="188" customFormat="1" x14ac:dyDescent="0.25">
      <c r="B12" s="193">
        <v>214888</v>
      </c>
      <c r="C12" s="188" t="s">
        <v>737</v>
      </c>
      <c r="E12" s="194">
        <v>550208</v>
      </c>
      <c r="F12" s="194">
        <v>235808.78</v>
      </c>
      <c r="G12" s="194">
        <f t="shared" si="0"/>
        <v>314399.21999999997</v>
      </c>
      <c r="H12" s="197" t="s">
        <v>991</v>
      </c>
    </row>
    <row r="13" spans="1:8" s="188" customFormat="1" x14ac:dyDescent="0.25">
      <c r="B13" s="193">
        <v>300858</v>
      </c>
      <c r="C13" s="188" t="s">
        <v>738</v>
      </c>
      <c r="E13" s="194">
        <v>143000</v>
      </c>
      <c r="F13" s="194">
        <v>141999.99</v>
      </c>
      <c r="G13" s="194">
        <f t="shared" si="0"/>
        <v>1000.0100000000093</v>
      </c>
      <c r="H13" s="197" t="s">
        <v>990</v>
      </c>
    </row>
    <row r="14" spans="1:8" s="188" customFormat="1" x14ac:dyDescent="0.25">
      <c r="B14" s="193">
        <v>307758</v>
      </c>
      <c r="C14" s="188" t="s">
        <v>739</v>
      </c>
      <c r="E14" s="194">
        <v>2.1827872842550278E-11</v>
      </c>
      <c r="F14" s="194">
        <v>0</v>
      </c>
      <c r="G14" s="194">
        <f t="shared" si="0"/>
        <v>2.1827872842550278E-11</v>
      </c>
    </row>
    <row r="15" spans="1:8" s="188" customFormat="1" x14ac:dyDescent="0.25">
      <c r="B15" s="193">
        <v>1102301</v>
      </c>
      <c r="C15" s="188" t="s">
        <v>740</v>
      </c>
      <c r="E15" s="194">
        <v>95120.91</v>
      </c>
      <c r="F15" s="194">
        <v>95120.9</v>
      </c>
      <c r="G15" s="194">
        <f t="shared" si="0"/>
        <v>1.0000000009313226E-2</v>
      </c>
    </row>
    <row r="16" spans="1:8" s="188" customFormat="1" x14ac:dyDescent="0.25">
      <c r="B16" s="193">
        <v>1104134</v>
      </c>
      <c r="C16" s="188" t="s">
        <v>741</v>
      </c>
      <c r="E16" s="194">
        <v>710400</v>
      </c>
      <c r="F16" s="194">
        <v>710399.99999999988</v>
      </c>
      <c r="G16" s="194">
        <f t="shared" si="0"/>
        <v>0</v>
      </c>
    </row>
    <row r="17" spans="2:8" s="188" customFormat="1" x14ac:dyDescent="0.25">
      <c r="B17" s="193">
        <v>1104457</v>
      </c>
      <c r="C17" s="188" t="s">
        <v>742</v>
      </c>
      <c r="E17" s="194">
        <v>32000</v>
      </c>
      <c r="F17" s="194">
        <v>32000</v>
      </c>
      <c r="G17" s="194">
        <f t="shared" si="0"/>
        <v>0</v>
      </c>
    </row>
    <row r="18" spans="2:8" s="188" customFormat="1" x14ac:dyDescent="0.25">
      <c r="B18" s="193">
        <v>1105284</v>
      </c>
      <c r="C18" s="197" t="s">
        <v>937</v>
      </c>
      <c r="E18" s="194">
        <v>307000</v>
      </c>
      <c r="F18" s="194">
        <v>0</v>
      </c>
      <c r="G18" s="194">
        <f t="shared" si="0"/>
        <v>307000</v>
      </c>
      <c r="H18" s="197" t="s">
        <v>989</v>
      </c>
    </row>
    <row r="19" spans="2:8" s="188" customFormat="1" x14ac:dyDescent="0.25">
      <c r="B19" s="193">
        <v>1106297</v>
      </c>
      <c r="C19" s="188" t="s">
        <v>743</v>
      </c>
      <c r="E19" s="194">
        <v>167500</v>
      </c>
      <c r="F19" s="194">
        <v>167500</v>
      </c>
      <c r="G19" s="194">
        <f t="shared" si="0"/>
        <v>0</v>
      </c>
    </row>
    <row r="20" spans="2:8" s="188" customFormat="1" x14ac:dyDescent="0.25">
      <c r="B20" s="193">
        <v>1106752</v>
      </c>
      <c r="C20" s="188" t="s">
        <v>744</v>
      </c>
      <c r="E20" s="194">
        <v>467806.01</v>
      </c>
      <c r="F20" s="194">
        <v>0</v>
      </c>
      <c r="G20" s="194">
        <f t="shared" si="0"/>
        <v>467806.01</v>
      </c>
      <c r="H20" s="197" t="s">
        <v>991</v>
      </c>
    </row>
    <row r="21" spans="2:8" s="188" customFormat="1" x14ac:dyDescent="0.25">
      <c r="B21" s="193">
        <v>1108627</v>
      </c>
      <c r="C21" s="188" t="s">
        <v>745</v>
      </c>
      <c r="E21" s="194">
        <v>148564.47</v>
      </c>
      <c r="F21" s="194">
        <v>148564.47</v>
      </c>
      <c r="G21" s="194">
        <f t="shared" si="0"/>
        <v>0</v>
      </c>
    </row>
    <row r="22" spans="2:8" s="188" customFormat="1" x14ac:dyDescent="0.25">
      <c r="B22" s="193">
        <v>1111621</v>
      </c>
      <c r="C22" s="188" t="s">
        <v>746</v>
      </c>
      <c r="E22" s="194">
        <v>0</v>
      </c>
      <c r="F22" s="194">
        <v>0</v>
      </c>
      <c r="G22" s="194">
        <f t="shared" si="0"/>
        <v>0</v>
      </c>
    </row>
    <row r="23" spans="2:8" s="188" customFormat="1" x14ac:dyDescent="0.25">
      <c r="B23" s="193">
        <v>1112848</v>
      </c>
      <c r="C23" s="188" t="s">
        <v>747</v>
      </c>
      <c r="E23" s="194">
        <v>94700</v>
      </c>
      <c r="F23" s="194">
        <v>94700</v>
      </c>
      <c r="G23" s="194">
        <f t="shared" si="0"/>
        <v>0</v>
      </c>
    </row>
    <row r="24" spans="2:8" s="188" customFormat="1" x14ac:dyDescent="0.25">
      <c r="B24" s="193">
        <v>1114353</v>
      </c>
      <c r="C24" s="197" t="s">
        <v>939</v>
      </c>
      <c r="E24" s="194">
        <v>145000</v>
      </c>
      <c r="F24" s="194">
        <v>0</v>
      </c>
      <c r="G24" s="194">
        <f t="shared" si="0"/>
        <v>145000</v>
      </c>
      <c r="H24" s="197" t="s">
        <v>992</v>
      </c>
    </row>
    <row r="25" spans="2:8" s="188" customFormat="1" x14ac:dyDescent="0.25">
      <c r="B25" s="193">
        <v>1115495</v>
      </c>
      <c r="C25" s="197" t="s">
        <v>940</v>
      </c>
      <c r="E25" s="194">
        <v>145000</v>
      </c>
      <c r="F25" s="194">
        <v>0</v>
      </c>
      <c r="G25" s="194">
        <f t="shared" si="0"/>
        <v>145000</v>
      </c>
      <c r="H25" s="197" t="s">
        <v>992</v>
      </c>
    </row>
    <row r="26" spans="2:8" s="188" customFormat="1" x14ac:dyDescent="0.25">
      <c r="B26" s="193">
        <v>1116255</v>
      </c>
      <c r="C26" s="188" t="s">
        <v>748</v>
      </c>
      <c r="E26" s="194">
        <v>137100</v>
      </c>
      <c r="F26" s="194">
        <v>0</v>
      </c>
      <c r="G26" s="194">
        <f t="shared" si="0"/>
        <v>137100</v>
      </c>
      <c r="H26" s="197" t="s">
        <v>991</v>
      </c>
    </row>
    <row r="27" spans="2:8" s="188" customFormat="1" x14ac:dyDescent="0.25">
      <c r="B27" s="193">
        <v>1116362</v>
      </c>
      <c r="C27" s="197" t="s">
        <v>941</v>
      </c>
      <c r="E27" s="194">
        <v>273900</v>
      </c>
      <c r="F27" s="194">
        <v>0</v>
      </c>
      <c r="G27" s="194">
        <f t="shared" si="0"/>
        <v>273900</v>
      </c>
      <c r="H27" s="197" t="s">
        <v>991</v>
      </c>
    </row>
    <row r="28" spans="2:8" s="188" customFormat="1" x14ac:dyDescent="0.25">
      <c r="B28" s="193">
        <v>1116799</v>
      </c>
      <c r="C28" s="197" t="s">
        <v>942</v>
      </c>
      <c r="E28" s="194">
        <v>244300</v>
      </c>
      <c r="F28" s="194">
        <v>0</v>
      </c>
      <c r="G28" s="194">
        <f t="shared" si="0"/>
        <v>244300</v>
      </c>
      <c r="H28" s="197" t="s">
        <v>993</v>
      </c>
    </row>
    <row r="29" spans="2:8" s="188" customFormat="1" x14ac:dyDescent="0.25">
      <c r="B29" s="193">
        <v>1117400</v>
      </c>
      <c r="C29" s="188" t="s">
        <v>749</v>
      </c>
      <c r="E29" s="194">
        <v>369600</v>
      </c>
      <c r="F29" s="194">
        <v>180000</v>
      </c>
      <c r="G29" s="194">
        <f t="shared" si="0"/>
        <v>189600</v>
      </c>
      <c r="H29" s="197" t="s">
        <v>994</v>
      </c>
    </row>
    <row r="30" spans="2:8" s="188" customFormat="1" x14ac:dyDescent="0.25">
      <c r="B30" s="193">
        <v>1117404</v>
      </c>
      <c r="C30" s="188" t="s">
        <v>723</v>
      </c>
      <c r="E30" s="194">
        <v>-136000</v>
      </c>
      <c r="F30" s="194">
        <v>0</v>
      </c>
      <c r="G30" s="194">
        <f t="shared" si="0"/>
        <v>-136000</v>
      </c>
      <c r="H30" s="197" t="s">
        <v>990</v>
      </c>
    </row>
    <row r="31" spans="2:8" s="188" customFormat="1" x14ac:dyDescent="0.25">
      <c r="B31" s="193">
        <v>1117408</v>
      </c>
      <c r="C31" s="197" t="s">
        <v>943</v>
      </c>
      <c r="E31" s="194">
        <v>2095.4100000000035</v>
      </c>
      <c r="F31" s="194">
        <v>0</v>
      </c>
      <c r="G31" s="194">
        <f t="shared" si="0"/>
        <v>2095.4100000000035</v>
      </c>
      <c r="H31" s="197" t="s">
        <v>990</v>
      </c>
    </row>
    <row r="32" spans="2:8" s="188" customFormat="1" x14ac:dyDescent="0.25">
      <c r="B32" s="193">
        <v>1117416</v>
      </c>
      <c r="C32" s="188" t="s">
        <v>750</v>
      </c>
      <c r="E32" s="194">
        <f>119400</f>
        <v>119400</v>
      </c>
      <c r="F32" s="194">
        <v>105000</v>
      </c>
      <c r="G32" s="194">
        <f t="shared" si="0"/>
        <v>14400</v>
      </c>
      <c r="H32" s="197" t="s">
        <v>990</v>
      </c>
    </row>
    <row r="33" spans="2:9" s="188" customFormat="1" x14ac:dyDescent="0.25">
      <c r="B33" s="193">
        <v>1117642</v>
      </c>
      <c r="C33" s="197" t="s">
        <v>944</v>
      </c>
      <c r="E33" s="194">
        <v>138000</v>
      </c>
      <c r="F33" s="194">
        <v>0</v>
      </c>
      <c r="G33" s="194">
        <f t="shared" si="0"/>
        <v>138000</v>
      </c>
      <c r="H33" s="197" t="s">
        <v>996</v>
      </c>
      <c r="I33" s="188" t="s">
        <v>997</v>
      </c>
    </row>
    <row r="34" spans="2:9" s="188" customFormat="1" x14ac:dyDescent="0.25">
      <c r="B34" s="193">
        <v>1118702</v>
      </c>
      <c r="C34" s="197" t="s">
        <v>945</v>
      </c>
      <c r="E34" s="194">
        <v>15000</v>
      </c>
      <c r="F34" s="194">
        <v>0</v>
      </c>
      <c r="G34" s="194">
        <f t="shared" si="0"/>
        <v>15000</v>
      </c>
      <c r="H34" s="197" t="s">
        <v>990</v>
      </c>
    </row>
    <row r="35" spans="2:9" s="188" customFormat="1" x14ac:dyDescent="0.25">
      <c r="B35" s="193">
        <v>1119173</v>
      </c>
      <c r="C35" s="197" t="s">
        <v>946</v>
      </c>
      <c r="E35" s="194">
        <v>151100</v>
      </c>
      <c r="F35" s="194">
        <v>0</v>
      </c>
      <c r="G35" s="194">
        <f t="shared" si="0"/>
        <v>151100</v>
      </c>
      <c r="H35" s="197" t="s">
        <v>998</v>
      </c>
      <c r="I35" s="188" t="s">
        <v>999</v>
      </c>
    </row>
    <row r="36" spans="2:9" s="203" customFormat="1" x14ac:dyDescent="0.25">
      <c r="B36" s="201">
        <v>1119204</v>
      </c>
      <c r="C36" s="202" t="s">
        <v>947</v>
      </c>
      <c r="E36" s="204">
        <v>113400.01</v>
      </c>
      <c r="F36" s="204">
        <v>0</v>
      </c>
      <c r="G36" s="204">
        <f t="shared" si="0"/>
        <v>113400.01</v>
      </c>
      <c r="H36" s="202" t="s">
        <v>1000</v>
      </c>
      <c r="I36" s="203" t="s">
        <v>1001</v>
      </c>
    </row>
    <row r="37" spans="2:9" s="188" customFormat="1" x14ac:dyDescent="0.25">
      <c r="B37" s="193">
        <v>1119609</v>
      </c>
      <c r="C37" s="188" t="s">
        <v>751</v>
      </c>
      <c r="E37" s="194">
        <v>322800</v>
      </c>
      <c r="F37" s="194">
        <v>322799.99</v>
      </c>
      <c r="G37" s="194">
        <f t="shared" si="0"/>
        <v>1.0000000009313226E-2</v>
      </c>
      <c r="H37" s="197" t="s">
        <v>993</v>
      </c>
    </row>
    <row r="38" spans="2:9" s="188" customFormat="1" x14ac:dyDescent="0.25">
      <c r="B38" s="193">
        <v>1120052</v>
      </c>
      <c r="C38" s="197" t="s">
        <v>995</v>
      </c>
      <c r="E38" s="194">
        <v>167000</v>
      </c>
      <c r="F38" s="194"/>
      <c r="G38" s="194">
        <f t="shared" si="0"/>
        <v>167000</v>
      </c>
      <c r="H38" s="197" t="s">
        <v>1002</v>
      </c>
    </row>
    <row r="39" spans="2:9" s="188" customFormat="1" x14ac:dyDescent="0.25">
      <c r="B39" s="193">
        <v>1120078</v>
      </c>
      <c r="C39" s="188" t="s">
        <v>752</v>
      </c>
      <c r="E39" s="194">
        <v>411200</v>
      </c>
      <c r="F39" s="194">
        <v>411200</v>
      </c>
      <c r="G39" s="194">
        <f t="shared" si="0"/>
        <v>0</v>
      </c>
    </row>
    <row r="40" spans="2:9" s="188" customFormat="1" x14ac:dyDescent="0.25">
      <c r="B40" s="193">
        <v>1120178</v>
      </c>
      <c r="C40" s="197" t="s">
        <v>948</v>
      </c>
      <c r="E40" s="194">
        <v>144000</v>
      </c>
      <c r="F40" s="194">
        <v>0</v>
      </c>
      <c r="G40" s="194">
        <f t="shared" si="0"/>
        <v>144000</v>
      </c>
      <c r="H40" s="197" t="s">
        <v>990</v>
      </c>
    </row>
    <row r="41" spans="2:9" s="188" customFormat="1" x14ac:dyDescent="0.25">
      <c r="B41" s="193">
        <v>1120333</v>
      </c>
      <c r="C41" s="197" t="s">
        <v>949</v>
      </c>
      <c r="E41" s="194">
        <v>144000</v>
      </c>
      <c r="F41" s="194">
        <v>0</v>
      </c>
      <c r="G41" s="194">
        <f t="shared" si="0"/>
        <v>144000</v>
      </c>
      <c r="H41" s="197" t="s">
        <v>996</v>
      </c>
    </row>
    <row r="42" spans="2:9" s="188" customFormat="1" x14ac:dyDescent="0.25">
      <c r="B42" s="193">
        <v>1120838</v>
      </c>
      <c r="C42" s="188" t="s">
        <v>753</v>
      </c>
      <c r="E42" s="194">
        <v>38540.83</v>
      </c>
      <c r="F42" s="194">
        <v>2000</v>
      </c>
      <c r="G42" s="194">
        <f t="shared" si="0"/>
        <v>36540.83</v>
      </c>
      <c r="H42" s="197" t="s">
        <v>1003</v>
      </c>
      <c r="I42" s="188" t="s">
        <v>1004</v>
      </c>
    </row>
    <row r="43" spans="2:9" s="188" customFormat="1" x14ac:dyDescent="0.25">
      <c r="B43" s="193">
        <v>1120964</v>
      </c>
      <c r="C43" s="197" t="s">
        <v>950</v>
      </c>
      <c r="E43" s="194">
        <v>168800</v>
      </c>
      <c r="F43" s="194">
        <v>0</v>
      </c>
      <c r="G43" s="194">
        <f t="shared" si="0"/>
        <v>168800</v>
      </c>
      <c r="H43" s="197" t="s">
        <v>992</v>
      </c>
    </row>
    <row r="44" spans="2:9" s="203" customFormat="1" x14ac:dyDescent="0.25">
      <c r="B44" s="201">
        <v>1121063</v>
      </c>
      <c r="C44" s="202" t="s">
        <v>951</v>
      </c>
      <c r="E44" s="204">
        <v>200500</v>
      </c>
      <c r="F44" s="204">
        <v>0</v>
      </c>
      <c r="G44" s="204">
        <f t="shared" si="0"/>
        <v>200500</v>
      </c>
      <c r="H44" s="203" t="s">
        <v>990</v>
      </c>
      <c r="I44" s="203" t="s">
        <v>1005</v>
      </c>
    </row>
    <row r="45" spans="2:9" s="188" customFormat="1" x14ac:dyDescent="0.25">
      <c r="B45" s="193">
        <v>1121148</v>
      </c>
      <c r="C45" s="197" t="s">
        <v>952</v>
      </c>
      <c r="E45" s="194">
        <v>128000</v>
      </c>
      <c r="F45" s="194">
        <v>0</v>
      </c>
      <c r="G45" s="194">
        <f t="shared" si="0"/>
        <v>128000</v>
      </c>
      <c r="H45" s="197" t="s">
        <v>990</v>
      </c>
    </row>
    <row r="46" spans="2:9" s="188" customFormat="1" x14ac:dyDescent="0.25">
      <c r="B46" s="193">
        <v>1121151</v>
      </c>
      <c r="C46" s="188" t="s">
        <v>953</v>
      </c>
      <c r="E46" s="194">
        <v>16000</v>
      </c>
      <c r="F46" s="194">
        <v>0</v>
      </c>
      <c r="G46" s="194">
        <f t="shared" si="0"/>
        <v>16000</v>
      </c>
      <c r="H46" s="197" t="s">
        <v>990</v>
      </c>
    </row>
    <row r="47" spans="2:9" s="188" customFormat="1" x14ac:dyDescent="0.25">
      <c r="B47" s="193">
        <v>1121152</v>
      </c>
      <c r="C47" s="188" t="s">
        <v>754</v>
      </c>
      <c r="E47" s="194">
        <v>161000</v>
      </c>
      <c r="F47" s="194">
        <v>144000</v>
      </c>
      <c r="G47" s="194">
        <f t="shared" si="0"/>
        <v>17000</v>
      </c>
      <c r="H47" s="197" t="s">
        <v>991</v>
      </c>
      <c r="I47" s="188" t="s">
        <v>1004</v>
      </c>
    </row>
    <row r="48" spans="2:9" s="188" customFormat="1" x14ac:dyDescent="0.25">
      <c r="B48" s="193">
        <v>1121161</v>
      </c>
      <c r="C48" s="188" t="s">
        <v>905</v>
      </c>
      <c r="E48" s="194">
        <v>21000</v>
      </c>
      <c r="F48" s="194">
        <v>0</v>
      </c>
      <c r="G48" s="194">
        <f t="shared" si="0"/>
        <v>21000</v>
      </c>
      <c r="H48" s="197" t="s">
        <v>990</v>
      </c>
    </row>
    <row r="49" spans="2:8" s="188" customFormat="1" x14ac:dyDescent="0.25">
      <c r="B49" s="193">
        <v>1121183</v>
      </c>
      <c r="C49" s="188" t="s">
        <v>755</v>
      </c>
      <c r="E49" s="194">
        <v>240400</v>
      </c>
      <c r="F49" s="194">
        <v>213000</v>
      </c>
      <c r="G49" s="194">
        <f t="shared" si="0"/>
        <v>27400</v>
      </c>
      <c r="H49" s="197" t="s">
        <v>990</v>
      </c>
    </row>
    <row r="50" spans="2:8" s="188" customFormat="1" x14ac:dyDescent="0.25">
      <c r="B50" s="193">
        <v>1121212</v>
      </c>
      <c r="C50" s="197" t="s">
        <v>938</v>
      </c>
      <c r="E50" s="194">
        <v>31700</v>
      </c>
      <c r="F50" s="194">
        <v>0</v>
      </c>
      <c r="G50" s="194">
        <f t="shared" si="0"/>
        <v>31700</v>
      </c>
      <c r="H50" s="188" t="s">
        <v>990</v>
      </c>
    </row>
    <row r="51" spans="2:8" s="188" customFormat="1" x14ac:dyDescent="0.25">
      <c r="B51" s="193">
        <v>1121213</v>
      </c>
      <c r="C51" s="188" t="s">
        <v>906</v>
      </c>
      <c r="E51" s="194">
        <v>301700</v>
      </c>
      <c r="F51" s="194">
        <v>0</v>
      </c>
      <c r="G51" s="194">
        <f t="shared" si="0"/>
        <v>301700</v>
      </c>
      <c r="H51" s="188" t="s">
        <v>1006</v>
      </c>
    </row>
    <row r="52" spans="2:8" s="188" customFormat="1" x14ac:dyDescent="0.25">
      <c r="B52" s="193">
        <v>1121229</v>
      </c>
      <c r="C52" s="188" t="s">
        <v>907</v>
      </c>
      <c r="E52" s="194">
        <v>145000</v>
      </c>
      <c r="F52" s="194">
        <v>0</v>
      </c>
      <c r="G52" s="194">
        <f t="shared" si="0"/>
        <v>145000</v>
      </c>
      <c r="H52" s="188" t="s">
        <v>994</v>
      </c>
    </row>
    <row r="53" spans="2:8" s="188" customFormat="1" x14ac:dyDescent="0.25">
      <c r="B53" s="193">
        <v>1121232</v>
      </c>
      <c r="C53" s="188" t="s">
        <v>908</v>
      </c>
      <c r="E53" s="194">
        <v>145000</v>
      </c>
      <c r="F53" s="194">
        <v>0</v>
      </c>
      <c r="G53" s="194">
        <f t="shared" si="0"/>
        <v>145000</v>
      </c>
      <c r="H53" s="188" t="s">
        <v>994</v>
      </c>
    </row>
    <row r="54" spans="2:8" s="188" customFormat="1" x14ac:dyDescent="0.25">
      <c r="B54" s="193">
        <v>1121234</v>
      </c>
      <c r="C54" s="188" t="s">
        <v>756</v>
      </c>
      <c r="E54" s="194">
        <v>184183.38</v>
      </c>
      <c r="F54" s="194">
        <f>--184183.38</f>
        <v>184183.38</v>
      </c>
      <c r="G54" s="194">
        <f t="shared" si="0"/>
        <v>0</v>
      </c>
    </row>
    <row r="55" spans="2:8" s="188" customFormat="1" x14ac:dyDescent="0.25">
      <c r="B55" s="193">
        <v>1121313</v>
      </c>
      <c r="C55" s="188" t="s">
        <v>909</v>
      </c>
      <c r="E55" s="194">
        <v>15000</v>
      </c>
      <c r="F55" s="194">
        <v>0</v>
      </c>
      <c r="G55" s="194">
        <f t="shared" si="0"/>
        <v>15000</v>
      </c>
      <c r="H55" s="188" t="s">
        <v>1007</v>
      </c>
    </row>
    <row r="56" spans="2:8" s="188" customFormat="1" x14ac:dyDescent="0.25">
      <c r="B56" s="193">
        <v>1121486</v>
      </c>
      <c r="C56" s="188" t="s">
        <v>910</v>
      </c>
      <c r="E56" s="194">
        <v>0</v>
      </c>
      <c r="F56" s="194">
        <v>7000</v>
      </c>
      <c r="G56" s="194">
        <f t="shared" si="0"/>
        <v>-7000</v>
      </c>
      <c r="H56" s="188" t="s">
        <v>1008</v>
      </c>
    </row>
    <row r="57" spans="2:8" s="188" customFormat="1" x14ac:dyDescent="0.25">
      <c r="B57" s="193">
        <v>1121495</v>
      </c>
      <c r="C57" s="188" t="s">
        <v>911</v>
      </c>
      <c r="E57" s="194">
        <v>0</v>
      </c>
      <c r="F57" s="194">
        <v>18237.52</v>
      </c>
      <c r="G57" s="194">
        <f t="shared" si="0"/>
        <v>-18237.52</v>
      </c>
      <c r="H57" s="188" t="s">
        <v>1009</v>
      </c>
    </row>
    <row r="58" spans="2:8" s="188" customFormat="1" x14ac:dyDescent="0.25">
      <c r="B58" s="193">
        <v>1121534</v>
      </c>
      <c r="C58" s="188" t="s">
        <v>912</v>
      </c>
      <c r="E58" s="194">
        <v>0</v>
      </c>
      <c r="F58" s="194">
        <v>13549.79</v>
      </c>
      <c r="G58" s="194">
        <f t="shared" si="0"/>
        <v>-13549.79</v>
      </c>
      <c r="H58" s="188" t="s">
        <v>1010</v>
      </c>
    </row>
    <row r="59" spans="2:8" s="188" customFormat="1" x14ac:dyDescent="0.25">
      <c r="B59" s="193">
        <v>1121557</v>
      </c>
      <c r="C59" s="188" t="s">
        <v>913</v>
      </c>
      <c r="E59" s="194">
        <v>138600</v>
      </c>
      <c r="F59" s="194">
        <v>0</v>
      </c>
      <c r="G59" s="194">
        <f t="shared" si="0"/>
        <v>138600</v>
      </c>
      <c r="H59" s="188" t="s">
        <v>1000</v>
      </c>
    </row>
    <row r="60" spans="2:8" s="188" customFormat="1" x14ac:dyDescent="0.25">
      <c r="B60" s="193">
        <v>1121558</v>
      </c>
      <c r="C60" s="188" t="s">
        <v>914</v>
      </c>
      <c r="E60" s="194">
        <v>0</v>
      </c>
      <c r="F60" s="194">
        <v>2000</v>
      </c>
      <c r="G60" s="194">
        <f t="shared" si="0"/>
        <v>-2000</v>
      </c>
      <c r="H60" s="188" t="s">
        <v>1000</v>
      </c>
    </row>
    <row r="61" spans="2:8" s="188" customFormat="1" x14ac:dyDescent="0.25">
      <c r="B61" s="193">
        <v>1121708</v>
      </c>
      <c r="C61" s="188" t="s">
        <v>915</v>
      </c>
      <c r="E61" s="194">
        <v>143100</v>
      </c>
      <c r="F61" s="194">
        <v>0</v>
      </c>
      <c r="G61" s="194">
        <f t="shared" si="0"/>
        <v>143100</v>
      </c>
      <c r="H61" s="188" t="s">
        <v>992</v>
      </c>
    </row>
    <row r="62" spans="2:8" s="188" customFormat="1" x14ac:dyDescent="0.25">
      <c r="B62" s="193">
        <v>1121806</v>
      </c>
      <c r="C62" s="188" t="s">
        <v>757</v>
      </c>
      <c r="E62" s="194">
        <v>309300</v>
      </c>
      <c r="F62" s="194">
        <v>256900</v>
      </c>
      <c r="G62" s="194">
        <f t="shared" si="0"/>
        <v>52400</v>
      </c>
      <c r="H62" s="188" t="s">
        <v>994</v>
      </c>
    </row>
    <row r="63" spans="2:8" s="188" customFormat="1" x14ac:dyDescent="0.25">
      <c r="B63" s="193">
        <v>1121891</v>
      </c>
      <c r="C63" s="188" t="s">
        <v>916</v>
      </c>
      <c r="E63" s="194">
        <v>30000.01</v>
      </c>
      <c r="F63" s="194">
        <v>0</v>
      </c>
      <c r="G63" s="194">
        <f t="shared" si="0"/>
        <v>30000.01</v>
      </c>
      <c r="H63" s="188" t="s">
        <v>990</v>
      </c>
    </row>
    <row r="64" spans="2:8" s="188" customFormat="1" x14ac:dyDescent="0.25">
      <c r="B64" s="193">
        <v>1121904</v>
      </c>
      <c r="C64" s="188" t="s">
        <v>917</v>
      </c>
      <c r="E64" s="194">
        <v>261400</v>
      </c>
      <c r="F64" s="194">
        <v>0</v>
      </c>
      <c r="G64" s="194">
        <f t="shared" si="0"/>
        <v>261400</v>
      </c>
      <c r="H64" s="188" t="s">
        <v>1006</v>
      </c>
    </row>
    <row r="65" spans="2:9" s="188" customFormat="1" x14ac:dyDescent="0.25">
      <c r="B65" s="193">
        <v>1121905</v>
      </c>
      <c r="C65" s="188" t="s">
        <v>918</v>
      </c>
      <c r="E65" s="194">
        <v>0</v>
      </c>
      <c r="F65" s="194">
        <v>8887.5499999999993</v>
      </c>
      <c r="G65" s="194">
        <f t="shared" si="0"/>
        <v>-8887.5499999999993</v>
      </c>
      <c r="H65" s="188" t="s">
        <v>1000</v>
      </c>
    </row>
    <row r="66" spans="2:9" s="188" customFormat="1" x14ac:dyDescent="0.25">
      <c r="B66" s="193">
        <v>1122191</v>
      </c>
      <c r="C66" s="188" t="s">
        <v>919</v>
      </c>
      <c r="E66" s="194">
        <v>302200</v>
      </c>
      <c r="F66" s="194">
        <v>0</v>
      </c>
      <c r="G66" s="194">
        <f t="shared" si="0"/>
        <v>302200</v>
      </c>
      <c r="H66" s="188" t="s">
        <v>994</v>
      </c>
    </row>
    <row r="67" spans="2:9" s="188" customFormat="1" x14ac:dyDescent="0.25">
      <c r="B67" s="193">
        <v>1122193</v>
      </c>
      <c r="C67" s="188" t="s">
        <v>920</v>
      </c>
      <c r="E67" s="194">
        <v>160400</v>
      </c>
      <c r="F67" s="194">
        <v>0</v>
      </c>
      <c r="G67" s="194">
        <f t="shared" si="0"/>
        <v>160400</v>
      </c>
      <c r="H67" s="188" t="s">
        <v>994</v>
      </c>
    </row>
    <row r="68" spans="2:9" s="188" customFormat="1" x14ac:dyDescent="0.25">
      <c r="B68" s="193">
        <v>1122195</v>
      </c>
      <c r="C68" s="188" t="s">
        <v>921</v>
      </c>
      <c r="E68" s="194">
        <v>161200</v>
      </c>
      <c r="F68" s="194">
        <v>0</v>
      </c>
      <c r="G68" s="194">
        <f t="shared" si="0"/>
        <v>161200</v>
      </c>
      <c r="H68" s="188" t="s">
        <v>996</v>
      </c>
    </row>
    <row r="69" spans="2:9" s="188" customFormat="1" x14ac:dyDescent="0.25">
      <c r="B69" s="193">
        <v>1122196</v>
      </c>
      <c r="C69" s="188" t="s">
        <v>758</v>
      </c>
      <c r="E69" s="194">
        <v>383301.62</v>
      </c>
      <c r="F69" s="194">
        <v>376301.63</v>
      </c>
      <c r="G69" s="194">
        <f t="shared" si="0"/>
        <v>6999.9899999999907</v>
      </c>
      <c r="H69" s="188" t="s">
        <v>1012</v>
      </c>
      <c r="I69" s="188" t="s">
        <v>1011</v>
      </c>
    </row>
    <row r="70" spans="2:9" s="188" customFormat="1" x14ac:dyDescent="0.25">
      <c r="B70" s="193">
        <v>1122461</v>
      </c>
      <c r="C70" s="188" t="s">
        <v>922</v>
      </c>
      <c r="E70" s="194">
        <v>0</v>
      </c>
      <c r="F70" s="194">
        <v>1500</v>
      </c>
      <c r="G70" s="194">
        <f t="shared" ref="G70:G133" si="1">+E70-F70</f>
        <v>-1500</v>
      </c>
      <c r="H70" s="188" t="s">
        <v>994</v>
      </c>
    </row>
    <row r="71" spans="2:9" s="188" customFormat="1" x14ac:dyDescent="0.25">
      <c r="B71" s="193">
        <v>1122672</v>
      </c>
      <c r="C71" s="188" t="s">
        <v>923</v>
      </c>
      <c r="E71" s="194">
        <v>178000</v>
      </c>
      <c r="F71" s="194">
        <v>0</v>
      </c>
      <c r="G71" s="194">
        <f t="shared" si="1"/>
        <v>178000</v>
      </c>
      <c r="H71" s="205" t="s">
        <v>994</v>
      </c>
    </row>
    <row r="72" spans="2:9" s="188" customFormat="1" x14ac:dyDescent="0.25">
      <c r="B72" s="193">
        <v>1122712</v>
      </c>
      <c r="C72" s="188" t="s">
        <v>924</v>
      </c>
      <c r="E72" s="194">
        <v>0</v>
      </c>
      <c r="F72" s="194">
        <v>40000</v>
      </c>
      <c r="G72" s="194">
        <f t="shared" si="1"/>
        <v>-40000</v>
      </c>
      <c r="H72" s="205" t="s">
        <v>1013</v>
      </c>
    </row>
    <row r="73" spans="2:9" s="188" customFormat="1" x14ac:dyDescent="0.25">
      <c r="B73" s="193">
        <v>1122715</v>
      </c>
      <c r="C73" s="188" t="s">
        <v>925</v>
      </c>
      <c r="E73" s="194">
        <v>0</v>
      </c>
      <c r="F73" s="194">
        <v>1360.92</v>
      </c>
      <c r="G73" s="194">
        <f t="shared" si="1"/>
        <v>-1360.92</v>
      </c>
      <c r="H73" s="205" t="s">
        <v>1013</v>
      </c>
      <c r="I73" s="188" t="s">
        <v>1015</v>
      </c>
    </row>
    <row r="74" spans="2:9" s="188" customFormat="1" x14ac:dyDescent="0.25">
      <c r="B74" s="193">
        <v>1122779</v>
      </c>
      <c r="C74" s="188" t="s">
        <v>926</v>
      </c>
      <c r="E74" s="194">
        <v>0.01</v>
      </c>
      <c r="F74" s="194">
        <v>0</v>
      </c>
      <c r="G74" s="194">
        <f t="shared" si="1"/>
        <v>0.01</v>
      </c>
      <c r="H74" s="205" t="s">
        <v>989</v>
      </c>
    </row>
    <row r="75" spans="2:9" s="188" customFormat="1" x14ac:dyDescent="0.25">
      <c r="B75" s="193">
        <v>1122781</v>
      </c>
      <c r="C75" s="188" t="s">
        <v>927</v>
      </c>
      <c r="E75" s="194">
        <v>7000</v>
      </c>
      <c r="F75" s="194">
        <v>0</v>
      </c>
      <c r="G75" s="194">
        <f t="shared" si="1"/>
        <v>7000</v>
      </c>
      <c r="H75" s="205" t="s">
        <v>993</v>
      </c>
    </row>
    <row r="76" spans="2:9" s="188" customFormat="1" x14ac:dyDescent="0.25">
      <c r="B76" s="193">
        <v>1122821</v>
      </c>
      <c r="C76" s="188" t="s">
        <v>928</v>
      </c>
      <c r="E76" s="194">
        <v>0.01</v>
      </c>
      <c r="F76" s="194">
        <v>0</v>
      </c>
      <c r="G76" s="194">
        <f t="shared" si="1"/>
        <v>0.01</v>
      </c>
      <c r="H76" s="188" t="s">
        <v>989</v>
      </c>
    </row>
    <row r="77" spans="2:9" s="188" customFormat="1" x14ac:dyDescent="0.25">
      <c r="B77" s="193">
        <v>1122825</v>
      </c>
      <c r="C77" s="188" t="s">
        <v>929</v>
      </c>
      <c r="E77" s="194">
        <v>0.01</v>
      </c>
      <c r="F77" s="194">
        <v>0</v>
      </c>
      <c r="G77" s="194">
        <f t="shared" si="1"/>
        <v>0.01</v>
      </c>
      <c r="H77" s="188" t="s">
        <v>989</v>
      </c>
    </row>
    <row r="78" spans="2:9" s="188" customFormat="1" x14ac:dyDescent="0.25">
      <c r="B78" s="193">
        <v>1122838</v>
      </c>
      <c r="C78" s="188" t="s">
        <v>930</v>
      </c>
      <c r="E78" s="194">
        <v>0.3</v>
      </c>
      <c r="F78" s="194">
        <v>0</v>
      </c>
      <c r="G78" s="194">
        <f t="shared" si="1"/>
        <v>0.3</v>
      </c>
      <c r="H78" s="188" t="s">
        <v>989</v>
      </c>
    </row>
    <row r="79" spans="2:9" s="188" customFormat="1" x14ac:dyDescent="0.25">
      <c r="B79" s="193">
        <v>1122855</v>
      </c>
      <c r="C79" s="188" t="s">
        <v>931</v>
      </c>
      <c r="E79" s="194">
        <v>123000</v>
      </c>
      <c r="F79" s="194">
        <v>0</v>
      </c>
      <c r="G79" s="194">
        <f t="shared" si="1"/>
        <v>123000</v>
      </c>
      <c r="H79" s="188" t="s">
        <v>992</v>
      </c>
    </row>
    <row r="80" spans="2:9" s="188" customFormat="1" x14ac:dyDescent="0.25">
      <c r="B80" s="193">
        <v>1122860</v>
      </c>
      <c r="C80" s="188" t="s">
        <v>932</v>
      </c>
      <c r="E80" s="194">
        <v>167700</v>
      </c>
      <c r="F80" s="194">
        <v>0</v>
      </c>
      <c r="G80" s="194">
        <f t="shared" si="1"/>
        <v>167700</v>
      </c>
      <c r="H80" s="188" t="s">
        <v>1014</v>
      </c>
    </row>
    <row r="81" spans="2:9" s="188" customFormat="1" x14ac:dyDescent="0.25">
      <c r="B81" s="193">
        <v>1122861</v>
      </c>
      <c r="C81" s="188" t="s">
        <v>933</v>
      </c>
      <c r="E81" s="194">
        <v>123000</v>
      </c>
      <c r="F81" s="194">
        <v>0</v>
      </c>
      <c r="G81" s="194">
        <f t="shared" si="1"/>
        <v>123000</v>
      </c>
      <c r="H81" s="188" t="s">
        <v>993</v>
      </c>
    </row>
    <row r="82" spans="2:9" s="188" customFormat="1" x14ac:dyDescent="0.25">
      <c r="B82" s="193">
        <v>1122884</v>
      </c>
      <c r="C82" s="188" t="s">
        <v>934</v>
      </c>
      <c r="E82" s="194">
        <v>0.01</v>
      </c>
      <c r="F82" s="194">
        <v>0</v>
      </c>
      <c r="G82" s="194">
        <f t="shared" si="1"/>
        <v>0.01</v>
      </c>
      <c r="H82" s="188" t="s">
        <v>989</v>
      </c>
    </row>
    <row r="83" spans="2:9" s="188" customFormat="1" x14ac:dyDescent="0.25">
      <c r="B83" s="193">
        <v>1122897</v>
      </c>
      <c r="C83" s="188" t="s">
        <v>954</v>
      </c>
      <c r="E83" s="194">
        <v>0.01</v>
      </c>
      <c r="F83" s="194">
        <v>0</v>
      </c>
      <c r="G83" s="194">
        <f t="shared" si="1"/>
        <v>0.01</v>
      </c>
      <c r="H83" s="188" t="s">
        <v>989</v>
      </c>
    </row>
    <row r="84" spans="2:9" s="188" customFormat="1" x14ac:dyDescent="0.25">
      <c r="B84" s="193">
        <v>1122902</v>
      </c>
      <c r="C84" s="188" t="s">
        <v>955</v>
      </c>
      <c r="E84" s="194">
        <v>0.02</v>
      </c>
      <c r="F84" s="194">
        <v>0</v>
      </c>
      <c r="G84" s="194">
        <f t="shared" si="1"/>
        <v>0.02</v>
      </c>
      <c r="H84" s="188" t="s">
        <v>989</v>
      </c>
    </row>
    <row r="85" spans="2:9" s="188" customFormat="1" x14ac:dyDescent="0.25">
      <c r="B85" s="193">
        <v>1122905</v>
      </c>
      <c r="C85" s="197" t="s">
        <v>956</v>
      </c>
      <c r="E85" s="194">
        <v>0.01</v>
      </c>
      <c r="F85" s="194">
        <v>0</v>
      </c>
      <c r="G85" s="194">
        <f t="shared" si="1"/>
        <v>0.01</v>
      </c>
      <c r="H85" s="188" t="s">
        <v>989</v>
      </c>
    </row>
    <row r="86" spans="2:9" s="188" customFormat="1" x14ac:dyDescent="0.25">
      <c r="B86" s="193">
        <v>1122913</v>
      </c>
      <c r="C86" s="197" t="s">
        <v>957</v>
      </c>
      <c r="E86" s="194">
        <v>0.01</v>
      </c>
      <c r="F86" s="194">
        <v>0</v>
      </c>
      <c r="G86" s="194">
        <f t="shared" si="1"/>
        <v>0.01</v>
      </c>
      <c r="H86" s="188" t="s">
        <v>989</v>
      </c>
    </row>
    <row r="87" spans="2:9" s="188" customFormat="1" x14ac:dyDescent="0.25">
      <c r="B87" s="193">
        <v>1122918</v>
      </c>
      <c r="C87" s="197" t="s">
        <v>958</v>
      </c>
      <c r="E87" s="194">
        <v>0.1</v>
      </c>
      <c r="F87" s="194">
        <v>0</v>
      </c>
      <c r="G87" s="194">
        <f t="shared" si="1"/>
        <v>0.1</v>
      </c>
      <c r="H87" s="188" t="s">
        <v>989</v>
      </c>
    </row>
    <row r="88" spans="2:9" s="188" customFormat="1" x14ac:dyDescent="0.25">
      <c r="B88" s="193">
        <v>1122945</v>
      </c>
      <c r="C88" s="188" t="s">
        <v>959</v>
      </c>
      <c r="E88" s="194">
        <v>0.01</v>
      </c>
      <c r="F88" s="194">
        <v>0</v>
      </c>
      <c r="G88" s="194">
        <f t="shared" si="1"/>
        <v>0.01</v>
      </c>
      <c r="H88" s="188" t="s">
        <v>989</v>
      </c>
    </row>
    <row r="89" spans="2:9" s="188" customFormat="1" x14ac:dyDescent="0.25">
      <c r="B89" s="193">
        <v>1122952</v>
      </c>
      <c r="C89" s="188" t="s">
        <v>960</v>
      </c>
      <c r="E89" s="194">
        <v>91900</v>
      </c>
      <c r="F89" s="194">
        <v>0</v>
      </c>
      <c r="G89" s="194">
        <f t="shared" si="1"/>
        <v>91900</v>
      </c>
      <c r="H89" s="188" t="s">
        <v>991</v>
      </c>
    </row>
    <row r="90" spans="2:9" s="188" customFormat="1" x14ac:dyDescent="0.25">
      <c r="B90" s="193">
        <v>1122953</v>
      </c>
      <c r="C90" s="188" t="s">
        <v>961</v>
      </c>
      <c r="E90" s="194">
        <v>0.01</v>
      </c>
      <c r="F90" s="194">
        <v>0</v>
      </c>
      <c r="G90" s="194">
        <f t="shared" si="1"/>
        <v>0.01</v>
      </c>
      <c r="H90" s="188" t="s">
        <v>989</v>
      </c>
    </row>
    <row r="91" spans="2:9" s="188" customFormat="1" x14ac:dyDescent="0.25">
      <c r="B91" s="193">
        <v>1122956</v>
      </c>
      <c r="C91" s="197" t="s">
        <v>962</v>
      </c>
      <c r="E91" s="194">
        <v>0.01</v>
      </c>
      <c r="F91" s="194">
        <v>0</v>
      </c>
      <c r="G91" s="194">
        <f t="shared" si="1"/>
        <v>0.01</v>
      </c>
      <c r="H91" s="188" t="s">
        <v>989</v>
      </c>
    </row>
    <row r="92" spans="2:9" s="188" customFormat="1" x14ac:dyDescent="0.25">
      <c r="B92" s="193">
        <v>1122970</v>
      </c>
      <c r="C92" s="197" t="s">
        <v>963</v>
      </c>
      <c r="E92" s="194">
        <v>0</v>
      </c>
      <c r="F92" s="194">
        <v>10</v>
      </c>
      <c r="G92" s="194">
        <f t="shared" si="1"/>
        <v>-10</v>
      </c>
      <c r="H92" s="188" t="s">
        <v>989</v>
      </c>
    </row>
    <row r="93" spans="2:9" s="188" customFormat="1" x14ac:dyDescent="0.25">
      <c r="B93" s="193">
        <v>1122974</v>
      </c>
      <c r="C93" s="197" t="s">
        <v>964</v>
      </c>
      <c r="E93" s="194">
        <v>0.01</v>
      </c>
      <c r="F93" s="194">
        <v>0</v>
      </c>
      <c r="G93" s="194">
        <f t="shared" si="1"/>
        <v>0.01</v>
      </c>
      <c r="H93" s="188" t="s">
        <v>989</v>
      </c>
    </row>
    <row r="94" spans="2:9" s="188" customFormat="1" x14ac:dyDescent="0.25">
      <c r="B94" s="193">
        <v>1122977</v>
      </c>
      <c r="C94" s="197" t="s">
        <v>965</v>
      </c>
      <c r="E94" s="194">
        <v>0</v>
      </c>
      <c r="F94" s="194">
        <v>6839.99</v>
      </c>
      <c r="G94" s="194">
        <f t="shared" si="1"/>
        <v>-6839.99</v>
      </c>
      <c r="H94" s="188" t="s">
        <v>1013</v>
      </c>
      <c r="I94" s="188" t="s">
        <v>1015</v>
      </c>
    </row>
    <row r="95" spans="2:9" s="188" customFormat="1" x14ac:dyDescent="0.25">
      <c r="B95" s="193">
        <v>1122978</v>
      </c>
      <c r="C95" s="197" t="s">
        <v>966</v>
      </c>
      <c r="E95" s="194">
        <v>0.01</v>
      </c>
      <c r="F95" s="194">
        <v>0</v>
      </c>
      <c r="G95" s="194">
        <f t="shared" si="1"/>
        <v>0.01</v>
      </c>
      <c r="H95" s="188" t="s">
        <v>989</v>
      </c>
    </row>
    <row r="96" spans="2:9" s="188" customFormat="1" x14ac:dyDescent="0.25">
      <c r="B96" s="193">
        <v>1122988</v>
      </c>
      <c r="C96" s="188" t="s">
        <v>759</v>
      </c>
      <c r="E96" s="194">
        <v>165900</v>
      </c>
      <c r="F96" s="194">
        <v>165900</v>
      </c>
      <c r="G96" s="194">
        <f t="shared" si="1"/>
        <v>0</v>
      </c>
    </row>
    <row r="97" spans="2:9" s="188" customFormat="1" x14ac:dyDescent="0.25">
      <c r="B97" s="193">
        <v>1122990</v>
      </c>
      <c r="C97" s="197" t="s">
        <v>967</v>
      </c>
      <c r="E97" s="194">
        <v>145000</v>
      </c>
      <c r="F97" s="194">
        <v>0</v>
      </c>
      <c r="G97" s="194">
        <f t="shared" si="1"/>
        <v>145000</v>
      </c>
      <c r="H97" s="188" t="s">
        <v>992</v>
      </c>
    </row>
    <row r="98" spans="2:9" s="188" customFormat="1" x14ac:dyDescent="0.25">
      <c r="B98" s="193">
        <v>1122993</v>
      </c>
      <c r="C98" s="188" t="s">
        <v>760</v>
      </c>
      <c r="E98" s="194">
        <v>150000</v>
      </c>
      <c r="F98" s="194">
        <v>150000</v>
      </c>
      <c r="G98" s="194">
        <f t="shared" si="1"/>
        <v>0</v>
      </c>
      <c r="H98" s="188" t="s">
        <v>992</v>
      </c>
      <c r="I98" s="188" t="s">
        <v>1029</v>
      </c>
    </row>
    <row r="99" spans="2:9" s="188" customFormat="1" x14ac:dyDescent="0.25">
      <c r="B99" s="193">
        <v>1122999</v>
      </c>
      <c r="C99" s="188" t="s">
        <v>761</v>
      </c>
      <c r="E99" s="194">
        <v>127130.01</v>
      </c>
      <c r="F99" s="194">
        <v>127130</v>
      </c>
      <c r="G99" s="194">
        <f t="shared" si="1"/>
        <v>9.9999999947613105E-3</v>
      </c>
      <c r="H99" s="188" t="s">
        <v>989</v>
      </c>
    </row>
    <row r="100" spans="2:9" s="188" customFormat="1" x14ac:dyDescent="0.25">
      <c r="B100" s="193">
        <v>1123002</v>
      </c>
      <c r="C100" s="197" t="s">
        <v>968</v>
      </c>
      <c r="E100" s="194">
        <v>0.02</v>
      </c>
      <c r="F100" s="194">
        <v>0</v>
      </c>
      <c r="G100" s="194">
        <f t="shared" si="1"/>
        <v>0.02</v>
      </c>
      <c r="H100" s="188" t="s">
        <v>989</v>
      </c>
    </row>
    <row r="101" spans="2:9" s="188" customFormat="1" x14ac:dyDescent="0.25">
      <c r="B101" s="193">
        <v>1123003</v>
      </c>
      <c r="C101" s="188" t="s">
        <v>762</v>
      </c>
      <c r="E101" s="194">
        <v>150400</v>
      </c>
      <c r="F101" s="194">
        <v>150400</v>
      </c>
      <c r="G101" s="194">
        <f t="shared" si="1"/>
        <v>0</v>
      </c>
    </row>
    <row r="102" spans="2:9" s="188" customFormat="1" x14ac:dyDescent="0.25">
      <c r="B102" s="193">
        <v>1123028</v>
      </c>
      <c r="C102" s="197" t="s">
        <v>969</v>
      </c>
      <c r="E102" s="194">
        <v>0.59</v>
      </c>
      <c r="F102" s="194">
        <v>0</v>
      </c>
      <c r="G102" s="194">
        <f t="shared" si="1"/>
        <v>0.59</v>
      </c>
      <c r="H102" s="188" t="s">
        <v>989</v>
      </c>
    </row>
    <row r="103" spans="2:9" s="188" customFormat="1" x14ac:dyDescent="0.25">
      <c r="B103" s="193">
        <v>1123032</v>
      </c>
      <c r="C103" s="188" t="s">
        <v>763</v>
      </c>
      <c r="E103" s="194">
        <v>161500</v>
      </c>
      <c r="F103" s="194">
        <v>161499.99</v>
      </c>
      <c r="G103" s="194">
        <f t="shared" si="1"/>
        <v>1.0000000009313226E-2</v>
      </c>
      <c r="H103" s="188" t="s">
        <v>989</v>
      </c>
    </row>
    <row r="104" spans="2:9" s="188" customFormat="1" x14ac:dyDescent="0.25">
      <c r="B104" s="193">
        <v>1123041</v>
      </c>
      <c r="C104" s="188" t="s">
        <v>764</v>
      </c>
      <c r="E104" s="194">
        <v>139630</v>
      </c>
      <c r="F104" s="194">
        <v>139630</v>
      </c>
      <c r="G104" s="194">
        <f t="shared" si="1"/>
        <v>0</v>
      </c>
    </row>
    <row r="105" spans="2:9" s="188" customFormat="1" x14ac:dyDescent="0.25">
      <c r="B105" s="193">
        <v>1123046</v>
      </c>
      <c r="C105" s="188" t="s">
        <v>765</v>
      </c>
      <c r="E105" s="194">
        <v>155680</v>
      </c>
      <c r="F105" s="194">
        <v>155680</v>
      </c>
      <c r="G105" s="194">
        <f t="shared" si="1"/>
        <v>0</v>
      </c>
    </row>
    <row r="106" spans="2:9" s="188" customFormat="1" x14ac:dyDescent="0.25">
      <c r="B106" s="193">
        <v>1123050</v>
      </c>
      <c r="C106" s="197" t="s">
        <v>0</v>
      </c>
      <c r="E106" s="194">
        <v>570000.01</v>
      </c>
      <c r="F106" s="194">
        <v>0</v>
      </c>
      <c r="G106" s="194">
        <f t="shared" si="1"/>
        <v>570000.01</v>
      </c>
      <c r="H106" s="188" t="s">
        <v>991</v>
      </c>
    </row>
    <row r="107" spans="2:9" s="188" customFormat="1" x14ac:dyDescent="0.25">
      <c r="B107" s="193">
        <v>1123054</v>
      </c>
      <c r="C107" s="188" t="s">
        <v>766</v>
      </c>
      <c r="E107" s="194">
        <v>132432.98000000001</v>
      </c>
      <c r="F107" s="194">
        <v>132432.98000000001</v>
      </c>
      <c r="G107" s="194">
        <f t="shared" si="1"/>
        <v>0</v>
      </c>
    </row>
    <row r="108" spans="2:9" s="188" customFormat="1" x14ac:dyDescent="0.25">
      <c r="B108" s="193">
        <v>1123063</v>
      </c>
      <c r="C108" s="197" t="s">
        <v>970</v>
      </c>
      <c r="E108" s="194">
        <v>0</v>
      </c>
      <c r="F108" s="194">
        <v>4.9400000000000004</v>
      </c>
      <c r="G108" s="194">
        <f t="shared" si="1"/>
        <v>-4.9400000000000004</v>
      </c>
      <c r="H108" s="188" t="s">
        <v>989</v>
      </c>
    </row>
    <row r="109" spans="2:9" s="188" customFormat="1" x14ac:dyDescent="0.25">
      <c r="B109" s="193">
        <v>1123079</v>
      </c>
      <c r="C109" s="188" t="s">
        <v>767</v>
      </c>
      <c r="E109" s="194">
        <v>147000</v>
      </c>
      <c r="F109" s="194">
        <v>147000</v>
      </c>
      <c r="G109" s="194">
        <f t="shared" si="1"/>
        <v>0</v>
      </c>
      <c r="H109" s="195"/>
    </row>
    <row r="110" spans="2:9" s="188" customFormat="1" x14ac:dyDescent="0.25">
      <c r="B110" s="193">
        <v>1123087</v>
      </c>
      <c r="C110" s="188" t="s">
        <v>768</v>
      </c>
      <c r="E110" s="194">
        <v>115000.01</v>
      </c>
      <c r="F110" s="194">
        <v>115000.01</v>
      </c>
      <c r="G110" s="194">
        <f t="shared" si="1"/>
        <v>0</v>
      </c>
    </row>
    <row r="111" spans="2:9" s="188" customFormat="1" x14ac:dyDescent="0.25">
      <c r="B111" s="193">
        <v>1123092</v>
      </c>
      <c r="C111" s="188" t="s">
        <v>769</v>
      </c>
      <c r="E111" s="194">
        <v>223510</v>
      </c>
      <c r="F111" s="194">
        <v>223509.99</v>
      </c>
      <c r="G111" s="194">
        <f t="shared" si="1"/>
        <v>1.0000000009313226E-2</v>
      </c>
    </row>
    <row r="112" spans="2:9" s="188" customFormat="1" x14ac:dyDescent="0.25">
      <c r="B112" s="193">
        <v>1123095</v>
      </c>
      <c r="C112" s="188" t="s">
        <v>770</v>
      </c>
      <c r="E112" s="194">
        <v>119000</v>
      </c>
      <c r="F112" s="194">
        <v>119000</v>
      </c>
      <c r="G112" s="194">
        <f t="shared" si="1"/>
        <v>0</v>
      </c>
    </row>
    <row r="113" spans="2:9" s="188" customFormat="1" x14ac:dyDescent="0.25">
      <c r="B113" s="193">
        <v>1123099</v>
      </c>
      <c r="C113" s="188" t="s">
        <v>771</v>
      </c>
      <c r="E113" s="194">
        <v>51125.63</v>
      </c>
      <c r="F113" s="194">
        <v>51125.630000000005</v>
      </c>
      <c r="G113" s="194">
        <f t="shared" si="1"/>
        <v>0</v>
      </c>
    </row>
    <row r="114" spans="2:9" s="188" customFormat="1" x14ac:dyDescent="0.25">
      <c r="B114" s="193">
        <v>1123103</v>
      </c>
      <c r="C114" s="197" t="s">
        <v>971</v>
      </c>
      <c r="E114" s="194">
        <v>0</v>
      </c>
      <c r="F114" s="194">
        <v>705</v>
      </c>
      <c r="G114" s="194">
        <f t="shared" si="1"/>
        <v>-705</v>
      </c>
      <c r="H114" s="188" t="s">
        <v>1013</v>
      </c>
      <c r="I114" s="188" t="s">
        <v>1015</v>
      </c>
    </row>
    <row r="115" spans="2:9" s="188" customFormat="1" x14ac:dyDescent="0.25">
      <c r="B115" s="193">
        <v>1123105</v>
      </c>
      <c r="C115" s="188" t="s">
        <v>772</v>
      </c>
      <c r="E115" s="194">
        <v>170400</v>
      </c>
      <c r="F115" s="194">
        <v>170400</v>
      </c>
      <c r="G115" s="194">
        <f t="shared" si="1"/>
        <v>0</v>
      </c>
    </row>
    <row r="116" spans="2:9" s="188" customFormat="1" x14ac:dyDescent="0.25">
      <c r="B116" s="193">
        <v>1123110</v>
      </c>
      <c r="C116" s="197" t="s">
        <v>972</v>
      </c>
      <c r="E116" s="194">
        <v>150000</v>
      </c>
      <c r="F116" s="194">
        <v>100000</v>
      </c>
      <c r="G116" s="194">
        <f t="shared" si="1"/>
        <v>50000</v>
      </c>
      <c r="H116" s="188" t="s">
        <v>990</v>
      </c>
      <c r="I116" s="194" t="s">
        <v>1016</v>
      </c>
    </row>
    <row r="117" spans="2:9" s="188" customFormat="1" x14ac:dyDescent="0.25">
      <c r="B117" s="193">
        <v>1123112</v>
      </c>
      <c r="C117" s="188" t="s">
        <v>773</v>
      </c>
      <c r="E117" s="194">
        <v>140000</v>
      </c>
      <c r="F117" s="194">
        <v>140000</v>
      </c>
      <c r="G117" s="194">
        <f t="shared" si="1"/>
        <v>0</v>
      </c>
    </row>
    <row r="118" spans="2:9" s="188" customFormat="1" x14ac:dyDescent="0.25">
      <c r="B118" s="193">
        <v>1123115</v>
      </c>
      <c r="C118" s="197" t="s">
        <v>973</v>
      </c>
      <c r="E118" s="194">
        <v>0.01</v>
      </c>
      <c r="F118" s="194">
        <v>0</v>
      </c>
      <c r="G118" s="194">
        <f t="shared" si="1"/>
        <v>0.01</v>
      </c>
      <c r="H118" s="188" t="s">
        <v>989</v>
      </c>
    </row>
    <row r="119" spans="2:9" s="188" customFormat="1" x14ac:dyDescent="0.25">
      <c r="B119" s="193">
        <v>1123129</v>
      </c>
      <c r="C119" s="188" t="s">
        <v>774</v>
      </c>
      <c r="E119" s="194">
        <v>114500</v>
      </c>
      <c r="F119" s="194">
        <v>114500</v>
      </c>
      <c r="G119" s="194">
        <f t="shared" si="1"/>
        <v>0</v>
      </c>
    </row>
    <row r="120" spans="2:9" s="188" customFormat="1" x14ac:dyDescent="0.25">
      <c r="B120" s="193">
        <v>1123138</v>
      </c>
      <c r="C120" s="197" t="s">
        <v>974</v>
      </c>
      <c r="E120" s="194">
        <v>145000</v>
      </c>
      <c r="F120" s="194">
        <v>0</v>
      </c>
      <c r="G120" s="194">
        <f t="shared" si="1"/>
        <v>145000</v>
      </c>
      <c r="H120" s="188" t="s">
        <v>991</v>
      </c>
    </row>
    <row r="121" spans="2:9" s="188" customFormat="1" x14ac:dyDescent="0.25">
      <c r="B121" s="193">
        <v>1123139</v>
      </c>
      <c r="C121" s="197" t="s">
        <v>975</v>
      </c>
      <c r="E121" s="194">
        <v>145000</v>
      </c>
      <c r="F121" s="194">
        <v>0</v>
      </c>
      <c r="G121" s="194">
        <f t="shared" si="1"/>
        <v>145000</v>
      </c>
      <c r="H121" s="188" t="s">
        <v>991</v>
      </c>
    </row>
    <row r="122" spans="2:9" s="188" customFormat="1" x14ac:dyDescent="0.25">
      <c r="B122" s="193">
        <v>1123146</v>
      </c>
      <c r="C122" s="188" t="s">
        <v>775</v>
      </c>
      <c r="E122" s="194">
        <v>135900</v>
      </c>
      <c r="F122" s="194">
        <v>135899.99</v>
      </c>
      <c r="G122" s="194">
        <f t="shared" si="1"/>
        <v>1.0000000009313226E-2</v>
      </c>
      <c r="H122" s="188" t="s">
        <v>989</v>
      </c>
    </row>
    <row r="123" spans="2:9" s="188" customFormat="1" x14ac:dyDescent="0.25">
      <c r="B123" s="193">
        <v>1123149</v>
      </c>
      <c r="C123" s="188" t="s">
        <v>776</v>
      </c>
      <c r="E123" s="194">
        <v>174460</v>
      </c>
      <c r="F123" s="194">
        <v>174460</v>
      </c>
      <c r="G123" s="194">
        <f t="shared" si="1"/>
        <v>0</v>
      </c>
    </row>
    <row r="124" spans="2:9" s="188" customFormat="1" x14ac:dyDescent="0.25">
      <c r="B124" s="193">
        <v>1123153</v>
      </c>
      <c r="C124" s="188" t="s">
        <v>777</v>
      </c>
      <c r="E124" s="194">
        <v>133920</v>
      </c>
      <c r="F124" s="194">
        <v>133920</v>
      </c>
      <c r="G124" s="194">
        <f t="shared" si="1"/>
        <v>0</v>
      </c>
    </row>
    <row r="125" spans="2:9" s="188" customFormat="1" x14ac:dyDescent="0.25">
      <c r="B125" s="193">
        <v>1123155</v>
      </c>
      <c r="C125" s="188" t="s">
        <v>778</v>
      </c>
      <c r="E125" s="194">
        <v>167699.99</v>
      </c>
      <c r="F125" s="194">
        <v>167700</v>
      </c>
      <c r="G125" s="194">
        <f t="shared" si="1"/>
        <v>-1.0000000009313226E-2</v>
      </c>
      <c r="I125" s="188" t="s">
        <v>1017</v>
      </c>
    </row>
    <row r="126" spans="2:9" s="188" customFormat="1" x14ac:dyDescent="0.25">
      <c r="B126" s="193">
        <v>1123160</v>
      </c>
      <c r="C126" s="188" t="s">
        <v>779</v>
      </c>
      <c r="E126" s="194">
        <v>125000.01</v>
      </c>
      <c r="F126" s="194">
        <v>125000.01</v>
      </c>
      <c r="G126" s="194">
        <f t="shared" si="1"/>
        <v>0</v>
      </c>
    </row>
    <row r="127" spans="2:9" s="188" customFormat="1" x14ac:dyDescent="0.25">
      <c r="B127" s="193">
        <v>1123170</v>
      </c>
      <c r="C127" s="188" t="s">
        <v>780</v>
      </c>
      <c r="E127" s="194">
        <v>198300</v>
      </c>
      <c r="F127" s="194">
        <v>179600</v>
      </c>
      <c r="G127" s="194">
        <f t="shared" si="1"/>
        <v>18700</v>
      </c>
      <c r="H127" s="188" t="s">
        <v>989</v>
      </c>
      <c r="I127" s="188" t="s">
        <v>1018</v>
      </c>
    </row>
    <row r="128" spans="2:9" s="188" customFormat="1" x14ac:dyDescent="0.25">
      <c r="B128" s="193">
        <v>1123175</v>
      </c>
      <c r="C128" s="188" t="s">
        <v>781</v>
      </c>
      <c r="E128" s="194">
        <v>129760</v>
      </c>
      <c r="F128" s="194">
        <v>129760</v>
      </c>
      <c r="G128" s="194">
        <f t="shared" si="1"/>
        <v>0</v>
      </c>
    </row>
    <row r="129" spans="2:10" s="188" customFormat="1" x14ac:dyDescent="0.25">
      <c r="B129" s="193">
        <v>1123178</v>
      </c>
      <c r="C129" s="188" t="s">
        <v>782</v>
      </c>
      <c r="E129" s="194">
        <v>80900</v>
      </c>
      <c r="F129" s="194">
        <v>80899.94</v>
      </c>
      <c r="G129" s="194">
        <f t="shared" si="1"/>
        <v>5.9999999997671694E-2</v>
      </c>
      <c r="H129" s="188" t="s">
        <v>989</v>
      </c>
    </row>
    <row r="130" spans="2:10" s="188" customFormat="1" x14ac:dyDescent="0.25">
      <c r="B130" s="193">
        <v>1123182</v>
      </c>
      <c r="C130" s="188" t="s">
        <v>783</v>
      </c>
      <c r="E130" s="194">
        <v>204000.01</v>
      </c>
      <c r="F130" s="194">
        <v>204000</v>
      </c>
      <c r="G130" s="194">
        <f t="shared" si="1"/>
        <v>1.0000000009313226E-2</v>
      </c>
      <c r="H130" s="188" t="s">
        <v>989</v>
      </c>
    </row>
    <row r="131" spans="2:10" s="188" customFormat="1" x14ac:dyDescent="0.25">
      <c r="B131" s="193">
        <v>1123184</v>
      </c>
      <c r="C131" s="188" t="s">
        <v>784</v>
      </c>
      <c r="E131" s="194">
        <v>227300.01</v>
      </c>
      <c r="F131" s="194">
        <v>224300</v>
      </c>
      <c r="G131" s="194">
        <f t="shared" si="1"/>
        <v>3000.0100000000093</v>
      </c>
      <c r="I131" s="188">
        <v>-6000</v>
      </c>
      <c r="J131" s="188" t="s">
        <v>896</v>
      </c>
    </row>
    <row r="132" spans="2:10" s="188" customFormat="1" x14ac:dyDescent="0.25">
      <c r="B132" s="193">
        <v>1123185</v>
      </c>
      <c r="C132" s="188" t="s">
        <v>785</v>
      </c>
      <c r="E132" s="194">
        <v>153520.01</v>
      </c>
      <c r="F132" s="194">
        <v>153520</v>
      </c>
      <c r="G132" s="194">
        <f t="shared" si="1"/>
        <v>1.0000000009313226E-2</v>
      </c>
      <c r="H132" s="188" t="s">
        <v>989</v>
      </c>
    </row>
    <row r="133" spans="2:10" s="188" customFormat="1" x14ac:dyDescent="0.25">
      <c r="B133" s="193">
        <v>1123186</v>
      </c>
      <c r="C133" s="188" t="s">
        <v>786</v>
      </c>
      <c r="E133" s="194">
        <v>134400</v>
      </c>
      <c r="F133" s="194">
        <v>134400</v>
      </c>
      <c r="G133" s="194">
        <f t="shared" si="1"/>
        <v>0</v>
      </c>
    </row>
    <row r="134" spans="2:10" s="188" customFormat="1" x14ac:dyDescent="0.25">
      <c r="B134" s="193">
        <v>1123188</v>
      </c>
      <c r="C134" s="188" t="s">
        <v>787</v>
      </c>
      <c r="E134" s="194">
        <v>112700</v>
      </c>
      <c r="F134" s="194">
        <v>135700</v>
      </c>
      <c r="G134" s="194">
        <f t="shared" ref="G134:G197" si="2">+E134-F134</f>
        <v>-23000</v>
      </c>
      <c r="H134" s="188" t="s">
        <v>991</v>
      </c>
    </row>
    <row r="135" spans="2:10" s="188" customFormat="1" x14ac:dyDescent="0.25">
      <c r="B135" s="193">
        <v>1123192</v>
      </c>
      <c r="C135" s="188" t="s">
        <v>788</v>
      </c>
      <c r="E135" s="194">
        <v>128720</v>
      </c>
      <c r="F135" s="194">
        <v>128720</v>
      </c>
      <c r="G135" s="194">
        <f t="shared" si="2"/>
        <v>0</v>
      </c>
    </row>
    <row r="136" spans="2:10" s="188" customFormat="1" x14ac:dyDescent="0.25">
      <c r="B136" s="193">
        <v>1123196</v>
      </c>
      <c r="C136" s="188" t="s">
        <v>789</v>
      </c>
      <c r="E136" s="194">
        <v>337600</v>
      </c>
      <c r="F136" s="194">
        <v>337600</v>
      </c>
      <c r="G136" s="194">
        <f t="shared" si="2"/>
        <v>0</v>
      </c>
    </row>
    <row r="137" spans="2:10" s="188" customFormat="1" x14ac:dyDescent="0.25">
      <c r="B137" s="193">
        <v>1123200</v>
      </c>
      <c r="C137" s="188" t="s">
        <v>790</v>
      </c>
      <c r="E137" s="194">
        <v>195400.01</v>
      </c>
      <c r="F137" s="194">
        <v>195400</v>
      </c>
      <c r="G137" s="194">
        <f t="shared" si="2"/>
        <v>1.0000000009313226E-2</v>
      </c>
    </row>
    <row r="138" spans="2:10" s="188" customFormat="1" x14ac:dyDescent="0.25">
      <c r="B138" s="193">
        <v>1123201</v>
      </c>
      <c r="C138" s="188" t="s">
        <v>976</v>
      </c>
      <c r="E138" s="194">
        <v>135700</v>
      </c>
      <c r="F138" s="194">
        <v>0</v>
      </c>
      <c r="G138" s="194">
        <f t="shared" si="2"/>
        <v>135700</v>
      </c>
      <c r="H138" s="188" t="s">
        <v>1000</v>
      </c>
    </row>
    <row r="139" spans="2:10" s="188" customFormat="1" x14ac:dyDescent="0.25">
      <c r="B139" s="193">
        <v>1123203</v>
      </c>
      <c r="C139" s="188" t="s">
        <v>791</v>
      </c>
      <c r="E139" s="194">
        <v>163000.01999999999</v>
      </c>
      <c r="F139" s="194">
        <v>163000</v>
      </c>
      <c r="G139" s="194">
        <f t="shared" si="2"/>
        <v>1.9999999989522621E-2</v>
      </c>
      <c r="H139" s="188" t="s">
        <v>989</v>
      </c>
    </row>
    <row r="140" spans="2:10" s="198" customFormat="1" x14ac:dyDescent="0.25">
      <c r="B140" s="199">
        <v>1123208</v>
      </c>
      <c r="C140" s="198" t="s">
        <v>792</v>
      </c>
      <c r="E140" s="200">
        <v>147200</v>
      </c>
      <c r="F140" s="200">
        <v>140200</v>
      </c>
      <c r="G140" s="200">
        <f t="shared" si="2"/>
        <v>7000</v>
      </c>
      <c r="I140" s="198" t="s">
        <v>988</v>
      </c>
    </row>
    <row r="141" spans="2:10" s="188" customFormat="1" x14ac:dyDescent="0.25">
      <c r="B141" s="193">
        <v>1123209</v>
      </c>
      <c r="C141" s="188" t="s">
        <v>793</v>
      </c>
      <c r="E141" s="194">
        <v>140900</v>
      </c>
      <c r="F141" s="194">
        <v>140900</v>
      </c>
      <c r="G141" s="194">
        <f t="shared" si="2"/>
        <v>0</v>
      </c>
    </row>
    <row r="142" spans="2:10" s="188" customFormat="1" x14ac:dyDescent="0.25">
      <c r="B142" s="193">
        <v>1123211</v>
      </c>
      <c r="C142" s="188" t="s">
        <v>794</v>
      </c>
      <c r="E142" s="194">
        <v>193320.01</v>
      </c>
      <c r="F142" s="194">
        <v>193320</v>
      </c>
      <c r="G142" s="194">
        <f t="shared" si="2"/>
        <v>1.0000000009313226E-2</v>
      </c>
    </row>
    <row r="143" spans="2:10" s="188" customFormat="1" x14ac:dyDescent="0.25">
      <c r="B143" s="193">
        <v>1123212</v>
      </c>
      <c r="C143" s="188" t="s">
        <v>795</v>
      </c>
      <c r="E143" s="194">
        <v>250500</v>
      </c>
      <c r="F143" s="194">
        <v>250500</v>
      </c>
      <c r="G143" s="194">
        <f t="shared" si="2"/>
        <v>0</v>
      </c>
    </row>
    <row r="144" spans="2:10" s="188" customFormat="1" x14ac:dyDescent="0.25">
      <c r="B144" s="193">
        <v>1123269</v>
      </c>
      <c r="C144" s="188" t="s">
        <v>796</v>
      </c>
      <c r="E144" s="194">
        <v>780000</v>
      </c>
      <c r="F144" s="194">
        <v>780000</v>
      </c>
      <c r="G144" s="194">
        <f t="shared" si="2"/>
        <v>0</v>
      </c>
    </row>
    <row r="145" spans="2:10" s="188" customFormat="1" x14ac:dyDescent="0.25">
      <c r="B145" s="193">
        <v>1123277</v>
      </c>
      <c r="C145" s="188" t="s">
        <v>797</v>
      </c>
      <c r="E145" s="194">
        <v>0</v>
      </c>
      <c r="F145" s="194">
        <v>0</v>
      </c>
      <c r="G145" s="194">
        <f t="shared" si="2"/>
        <v>0</v>
      </c>
    </row>
    <row r="146" spans="2:10" s="188" customFormat="1" x14ac:dyDescent="0.25">
      <c r="B146" s="193">
        <v>1123278</v>
      </c>
      <c r="C146" s="188" t="s">
        <v>798</v>
      </c>
      <c r="E146" s="194">
        <v>486500</v>
      </c>
      <c r="F146" s="194">
        <v>440306.27</v>
      </c>
      <c r="G146" s="194">
        <f t="shared" si="2"/>
        <v>46193.729999999981</v>
      </c>
      <c r="H146" s="192" t="s">
        <v>990</v>
      </c>
      <c r="I146" s="188" t="s">
        <v>1019</v>
      </c>
    </row>
    <row r="147" spans="2:10" s="188" customFormat="1" x14ac:dyDescent="0.25">
      <c r="B147" s="193">
        <v>1123285</v>
      </c>
      <c r="C147" s="188" t="s">
        <v>799</v>
      </c>
      <c r="E147" s="194">
        <v>353000</v>
      </c>
      <c r="F147" s="194">
        <v>176500</v>
      </c>
      <c r="G147" s="194">
        <f t="shared" si="2"/>
        <v>176500</v>
      </c>
      <c r="H147" s="188" t="s">
        <v>1020</v>
      </c>
    </row>
    <row r="148" spans="2:10" s="188" customFormat="1" x14ac:dyDescent="0.25">
      <c r="B148" s="193">
        <v>1123289</v>
      </c>
      <c r="C148" s="188" t="s">
        <v>800</v>
      </c>
      <c r="E148" s="194">
        <v>152300</v>
      </c>
      <c r="F148" s="194">
        <v>152300</v>
      </c>
      <c r="G148" s="194">
        <f t="shared" si="2"/>
        <v>0</v>
      </c>
    </row>
    <row r="149" spans="2:10" s="188" customFormat="1" x14ac:dyDescent="0.25">
      <c r="B149" s="193">
        <v>1123293</v>
      </c>
      <c r="C149" s="188" t="s">
        <v>801</v>
      </c>
      <c r="E149" s="194">
        <v>149000</v>
      </c>
      <c r="F149" s="194">
        <v>149000</v>
      </c>
      <c r="G149" s="194">
        <f t="shared" si="2"/>
        <v>0</v>
      </c>
    </row>
    <row r="150" spans="2:10" s="188" customFormat="1" x14ac:dyDescent="0.25">
      <c r="B150" s="193">
        <v>1123302</v>
      </c>
      <c r="C150" s="188" t="s">
        <v>802</v>
      </c>
      <c r="E150" s="194">
        <v>312700</v>
      </c>
      <c r="F150" s="194">
        <v>312700</v>
      </c>
      <c r="G150" s="194">
        <f t="shared" si="2"/>
        <v>0</v>
      </c>
    </row>
    <row r="151" spans="2:10" s="188" customFormat="1" x14ac:dyDescent="0.25">
      <c r="B151" s="193">
        <v>1123313</v>
      </c>
      <c r="C151" s="188" t="s">
        <v>803</v>
      </c>
      <c r="E151" s="194">
        <v>5000</v>
      </c>
      <c r="F151" s="194">
        <v>5000</v>
      </c>
      <c r="G151" s="194">
        <f t="shared" si="2"/>
        <v>0</v>
      </c>
    </row>
    <row r="152" spans="2:10" s="188" customFormat="1" x14ac:dyDescent="0.25">
      <c r="B152" s="193">
        <v>1123314</v>
      </c>
      <c r="C152" s="188" t="s">
        <v>804</v>
      </c>
      <c r="E152" s="194">
        <v>208000</v>
      </c>
      <c r="F152" s="194">
        <v>208000</v>
      </c>
      <c r="G152" s="194">
        <f t="shared" si="2"/>
        <v>0</v>
      </c>
    </row>
    <row r="153" spans="2:10" s="188" customFormat="1" x14ac:dyDescent="0.25">
      <c r="B153" s="193">
        <v>1123318</v>
      </c>
      <c r="C153" s="188" t="s">
        <v>805</v>
      </c>
      <c r="E153" s="194">
        <v>171400</v>
      </c>
      <c r="F153" s="194">
        <v>171400</v>
      </c>
      <c r="G153" s="194">
        <f t="shared" si="2"/>
        <v>0</v>
      </c>
    </row>
    <row r="154" spans="2:10" s="188" customFormat="1" x14ac:dyDescent="0.25">
      <c r="B154" s="193">
        <v>1123319</v>
      </c>
      <c r="C154" s="188" t="s">
        <v>806</v>
      </c>
      <c r="E154" s="194">
        <v>165400</v>
      </c>
      <c r="F154" s="194">
        <v>161702.32</v>
      </c>
      <c r="G154" s="194">
        <f t="shared" si="2"/>
        <v>3697.679999999993</v>
      </c>
      <c r="H154" s="188" t="s">
        <v>991</v>
      </c>
      <c r="I154" s="188" t="s">
        <v>726</v>
      </c>
      <c r="J154" s="188" t="s">
        <v>1021</v>
      </c>
    </row>
    <row r="155" spans="2:10" s="188" customFormat="1" x14ac:dyDescent="0.25">
      <c r="B155" s="193">
        <v>1123320</v>
      </c>
      <c r="C155" s="188" t="s">
        <v>807</v>
      </c>
      <c r="E155" s="194">
        <v>467400</v>
      </c>
      <c r="F155" s="194">
        <v>312400.55</v>
      </c>
      <c r="G155" s="194">
        <f t="shared" si="2"/>
        <v>154999.45000000001</v>
      </c>
      <c r="H155" s="188" t="s">
        <v>991</v>
      </c>
      <c r="I155" s="188" t="s">
        <v>1022</v>
      </c>
    </row>
    <row r="156" spans="2:10" s="188" customFormat="1" x14ac:dyDescent="0.25">
      <c r="B156" s="193">
        <v>1123322</v>
      </c>
      <c r="C156" s="188" t="s">
        <v>808</v>
      </c>
      <c r="E156" s="194">
        <v>191400</v>
      </c>
      <c r="F156" s="194">
        <v>191400</v>
      </c>
      <c r="G156" s="194">
        <f t="shared" si="2"/>
        <v>0</v>
      </c>
      <c r="H156" s="195"/>
    </row>
    <row r="157" spans="2:10" s="188" customFormat="1" x14ac:dyDescent="0.25">
      <c r="B157" s="193">
        <v>1123323</v>
      </c>
      <c r="C157" s="188" t="s">
        <v>809</v>
      </c>
      <c r="E157" s="194">
        <v>256700</v>
      </c>
      <c r="F157" s="194">
        <v>236700.04</v>
      </c>
      <c r="G157" s="194">
        <f t="shared" si="2"/>
        <v>19999.959999999992</v>
      </c>
      <c r="H157" s="195" t="s">
        <v>990</v>
      </c>
    </row>
    <row r="158" spans="2:10" s="188" customFormat="1" x14ac:dyDescent="0.25">
      <c r="B158" s="193">
        <v>1123324</v>
      </c>
      <c r="C158" s="188" t="s">
        <v>810</v>
      </c>
      <c r="E158" s="194">
        <v>127200</v>
      </c>
      <c r="F158" s="194">
        <v>127200</v>
      </c>
      <c r="G158" s="194">
        <f t="shared" si="2"/>
        <v>0</v>
      </c>
      <c r="H158" s="195"/>
    </row>
    <row r="159" spans="2:10" s="188" customFormat="1" x14ac:dyDescent="0.25">
      <c r="B159" s="193">
        <v>1123325</v>
      </c>
      <c r="C159" s="188" t="s">
        <v>811</v>
      </c>
      <c r="E159" s="194">
        <v>140389.99</v>
      </c>
      <c r="F159" s="194">
        <v>140390</v>
      </c>
      <c r="G159" s="194">
        <f t="shared" si="2"/>
        <v>-1.0000000009313226E-2</v>
      </c>
    </row>
    <row r="160" spans="2:10" s="188" customFormat="1" x14ac:dyDescent="0.25">
      <c r="B160" s="193">
        <v>1123330</v>
      </c>
      <c r="C160" s="188" t="s">
        <v>812</v>
      </c>
      <c r="E160" s="194">
        <v>403900</v>
      </c>
      <c r="F160" s="194">
        <v>403900</v>
      </c>
      <c r="G160" s="194">
        <f t="shared" si="2"/>
        <v>0</v>
      </c>
    </row>
    <row r="161" spans="2:12" s="188" customFormat="1" x14ac:dyDescent="0.25">
      <c r="B161" s="193">
        <v>1123334</v>
      </c>
      <c r="C161" s="188" t="s">
        <v>813</v>
      </c>
      <c r="E161" s="194">
        <v>186600.01</v>
      </c>
      <c r="F161" s="194">
        <v>186600</v>
      </c>
      <c r="G161" s="194">
        <f t="shared" si="2"/>
        <v>1.0000000009313226E-2</v>
      </c>
      <c r="H161" s="188" t="s">
        <v>993</v>
      </c>
    </row>
    <row r="162" spans="2:12" s="188" customFormat="1" x14ac:dyDescent="0.25">
      <c r="B162" s="193">
        <v>1123336</v>
      </c>
      <c r="C162" s="188" t="s">
        <v>814</v>
      </c>
      <c r="E162" s="194">
        <v>169500</v>
      </c>
      <c r="F162" s="194">
        <v>169500</v>
      </c>
      <c r="G162" s="194">
        <f t="shared" si="2"/>
        <v>0</v>
      </c>
    </row>
    <row r="163" spans="2:12" s="188" customFormat="1" x14ac:dyDescent="0.25">
      <c r="B163" s="193">
        <v>1123337</v>
      </c>
      <c r="C163" s="188" t="s">
        <v>815</v>
      </c>
      <c r="E163" s="194">
        <v>140100</v>
      </c>
      <c r="F163" s="194">
        <v>140100</v>
      </c>
      <c r="G163" s="194">
        <f t="shared" si="2"/>
        <v>0</v>
      </c>
    </row>
    <row r="164" spans="2:12" s="188" customFormat="1" x14ac:dyDescent="0.25">
      <c r="B164" s="193">
        <v>1123342</v>
      </c>
      <c r="C164" s="188" t="s">
        <v>816</v>
      </c>
      <c r="E164" s="194">
        <v>151299.99</v>
      </c>
      <c r="F164" s="194">
        <v>148300</v>
      </c>
      <c r="G164" s="194">
        <f t="shared" si="2"/>
        <v>2999.9899999999907</v>
      </c>
      <c r="H164" s="188" t="s">
        <v>991</v>
      </c>
      <c r="I164" s="188" t="s">
        <v>1023</v>
      </c>
    </row>
    <row r="165" spans="2:12" s="188" customFormat="1" x14ac:dyDescent="0.25">
      <c r="B165" s="193">
        <v>1123343</v>
      </c>
      <c r="C165" s="188" t="s">
        <v>817</v>
      </c>
      <c r="E165" s="194">
        <v>167400</v>
      </c>
      <c r="F165" s="194">
        <v>167400</v>
      </c>
      <c r="G165" s="194">
        <f t="shared" si="2"/>
        <v>0</v>
      </c>
    </row>
    <row r="166" spans="2:12" s="188" customFormat="1" x14ac:dyDescent="0.25">
      <c r="B166" s="193">
        <v>1123345</v>
      </c>
      <c r="C166" s="188" t="s">
        <v>818</v>
      </c>
      <c r="E166" s="194">
        <v>167400</v>
      </c>
      <c r="F166" s="194">
        <v>167400</v>
      </c>
      <c r="G166" s="194">
        <f t="shared" si="2"/>
        <v>0</v>
      </c>
    </row>
    <row r="167" spans="2:12" s="188" customFormat="1" x14ac:dyDescent="0.25">
      <c r="B167" s="193">
        <v>1123350</v>
      </c>
      <c r="C167" s="188" t="s">
        <v>819</v>
      </c>
      <c r="E167" s="194">
        <v>148300</v>
      </c>
      <c r="F167" s="194">
        <v>148300</v>
      </c>
      <c r="G167" s="194">
        <f t="shared" si="2"/>
        <v>0</v>
      </c>
    </row>
    <row r="168" spans="2:12" s="188" customFormat="1" x14ac:dyDescent="0.25">
      <c r="B168" s="193">
        <v>1123351</v>
      </c>
      <c r="C168" s="188" t="s">
        <v>820</v>
      </c>
      <c r="E168" s="194">
        <v>154470</v>
      </c>
      <c r="F168" s="194">
        <v>154470</v>
      </c>
      <c r="G168" s="194">
        <f t="shared" si="2"/>
        <v>0</v>
      </c>
    </row>
    <row r="169" spans="2:12" s="188" customFormat="1" x14ac:dyDescent="0.25">
      <c r="B169" s="193">
        <v>1123363</v>
      </c>
      <c r="C169" s="188" t="s">
        <v>821</v>
      </c>
      <c r="E169" s="194">
        <v>103400</v>
      </c>
      <c r="F169" s="194">
        <v>103400</v>
      </c>
      <c r="G169" s="194">
        <f t="shared" si="2"/>
        <v>0</v>
      </c>
    </row>
    <row r="170" spans="2:12" s="188" customFormat="1" x14ac:dyDescent="0.25">
      <c r="B170" s="193">
        <v>1123364</v>
      </c>
      <c r="C170" s="188" t="s">
        <v>822</v>
      </c>
      <c r="E170" s="194">
        <v>141100</v>
      </c>
      <c r="F170" s="194">
        <v>141100</v>
      </c>
      <c r="G170" s="194">
        <f t="shared" si="2"/>
        <v>0</v>
      </c>
    </row>
    <row r="171" spans="2:12" s="188" customFormat="1" x14ac:dyDescent="0.25">
      <c r="B171" s="193">
        <v>1123368</v>
      </c>
      <c r="C171" s="188" t="s">
        <v>823</v>
      </c>
      <c r="E171" s="194">
        <v>305057.99</v>
      </c>
      <c r="F171" s="194">
        <v>305057.99</v>
      </c>
      <c r="G171" s="194">
        <f t="shared" si="2"/>
        <v>0</v>
      </c>
    </row>
    <row r="172" spans="2:12" s="188" customFormat="1" x14ac:dyDescent="0.25">
      <c r="B172" s="193">
        <v>1123371</v>
      </c>
      <c r="C172" s="188" t="s">
        <v>824</v>
      </c>
      <c r="E172" s="194">
        <v>172400</v>
      </c>
      <c r="F172" s="194">
        <v>172400</v>
      </c>
      <c r="G172" s="194">
        <f t="shared" si="2"/>
        <v>0</v>
      </c>
    </row>
    <row r="173" spans="2:12" s="188" customFormat="1" x14ac:dyDescent="0.25">
      <c r="B173" s="193">
        <v>1123374</v>
      </c>
      <c r="C173" s="188" t="s">
        <v>825</v>
      </c>
      <c r="E173" s="194">
        <v>256500</v>
      </c>
      <c r="F173" s="194">
        <v>250600</v>
      </c>
      <c r="G173" s="194">
        <f t="shared" si="2"/>
        <v>5900</v>
      </c>
      <c r="H173" s="188" t="s">
        <v>993</v>
      </c>
      <c r="I173" s="188" t="s">
        <v>1024</v>
      </c>
    </row>
    <row r="174" spans="2:12" s="188" customFormat="1" x14ac:dyDescent="0.25">
      <c r="B174" s="193">
        <v>1123376</v>
      </c>
      <c r="C174" s="188" t="s">
        <v>826</v>
      </c>
      <c r="E174" s="194">
        <v>188500</v>
      </c>
      <c r="F174" s="194">
        <v>160500</v>
      </c>
      <c r="G174" s="194">
        <f t="shared" si="2"/>
        <v>28000</v>
      </c>
      <c r="H174" s="188" t="s">
        <v>990</v>
      </c>
    </row>
    <row r="175" spans="2:12" s="188" customFormat="1" x14ac:dyDescent="0.25">
      <c r="B175" s="193">
        <v>1123383</v>
      </c>
      <c r="C175" s="188" t="s">
        <v>827</v>
      </c>
      <c r="E175" s="194">
        <v>100400</v>
      </c>
      <c r="F175" s="194">
        <v>100400.86</v>
      </c>
      <c r="G175" s="194">
        <f t="shared" si="2"/>
        <v>-0.86000000000058208</v>
      </c>
      <c r="K175" s="194"/>
      <c r="L175" s="194"/>
    </row>
    <row r="176" spans="2:12" s="188" customFormat="1" x14ac:dyDescent="0.25">
      <c r="B176" s="193">
        <v>1123384</v>
      </c>
      <c r="C176" s="188" t="s">
        <v>828</v>
      </c>
      <c r="E176" s="194">
        <v>329700</v>
      </c>
      <c r="F176" s="194">
        <v>329700</v>
      </c>
      <c r="G176" s="194">
        <f t="shared" si="2"/>
        <v>0</v>
      </c>
      <c r="J176" s="194"/>
    </row>
    <row r="177" spans="2:9" s="188" customFormat="1" x14ac:dyDescent="0.25">
      <c r="B177" s="193">
        <v>1123385</v>
      </c>
      <c r="C177" s="188" t="s">
        <v>829</v>
      </c>
      <c r="E177" s="194">
        <f>238756.71</f>
        <v>238756.71</v>
      </c>
      <c r="F177" s="194">
        <v>238756.72</v>
      </c>
      <c r="G177" s="194">
        <f t="shared" si="2"/>
        <v>-1.0000000009313226E-2</v>
      </c>
      <c r="H177" s="188" t="s">
        <v>991</v>
      </c>
      <c r="I177" s="188" t="s">
        <v>1025</v>
      </c>
    </row>
    <row r="178" spans="2:9" s="188" customFormat="1" x14ac:dyDescent="0.25">
      <c r="B178" s="193">
        <v>1123392</v>
      </c>
      <c r="C178" s="188" t="s">
        <v>830</v>
      </c>
      <c r="E178" s="194">
        <v>171200</v>
      </c>
      <c r="F178" s="194">
        <v>146199.88</v>
      </c>
      <c r="G178" s="194">
        <f t="shared" si="2"/>
        <v>25000.119999999995</v>
      </c>
      <c r="H178" s="188" t="s">
        <v>989</v>
      </c>
    </row>
    <row r="179" spans="2:9" s="188" customFormat="1" x14ac:dyDescent="0.25">
      <c r="B179" s="193">
        <v>1123393</v>
      </c>
      <c r="C179" s="188" t="s">
        <v>831</v>
      </c>
      <c r="E179" s="194">
        <v>305100</v>
      </c>
      <c r="F179" s="194">
        <v>313570</v>
      </c>
      <c r="G179" s="194">
        <f t="shared" si="2"/>
        <v>-8470</v>
      </c>
      <c r="H179" s="188" t="s">
        <v>993</v>
      </c>
    </row>
    <row r="180" spans="2:9" s="188" customFormat="1" x14ac:dyDescent="0.25">
      <c r="B180" s="193">
        <v>1123404</v>
      </c>
      <c r="C180" s="188" t="s">
        <v>832</v>
      </c>
      <c r="E180" s="194">
        <v>165400.01</v>
      </c>
      <c r="F180" s="194">
        <v>165400</v>
      </c>
      <c r="G180" s="194">
        <f t="shared" si="2"/>
        <v>1.0000000009313226E-2</v>
      </c>
      <c r="H180" s="188" t="s">
        <v>989</v>
      </c>
    </row>
    <row r="181" spans="2:9" s="188" customFormat="1" x14ac:dyDescent="0.25">
      <c r="B181" s="193">
        <v>1123405</v>
      </c>
      <c r="C181" s="188" t="s">
        <v>833</v>
      </c>
      <c r="E181" s="194">
        <v>120800</v>
      </c>
      <c r="F181" s="194">
        <v>120800</v>
      </c>
      <c r="G181" s="194">
        <f t="shared" si="2"/>
        <v>0</v>
      </c>
    </row>
    <row r="182" spans="2:9" s="188" customFormat="1" x14ac:dyDescent="0.25">
      <c r="B182" s="193">
        <v>1123410</v>
      </c>
      <c r="C182" s="188" t="s">
        <v>834</v>
      </c>
      <c r="E182" s="194">
        <v>162320</v>
      </c>
      <c r="F182" s="194">
        <v>0</v>
      </c>
      <c r="G182" s="194">
        <f t="shared" si="2"/>
        <v>162320</v>
      </c>
      <c r="H182" s="188" t="s">
        <v>1014</v>
      </c>
    </row>
    <row r="183" spans="2:9" s="188" customFormat="1" x14ac:dyDescent="0.25">
      <c r="B183" s="193">
        <v>1123411</v>
      </c>
      <c r="C183" s="188" t="s">
        <v>835</v>
      </c>
      <c r="E183" s="194">
        <v>209300</v>
      </c>
      <c r="F183" s="194">
        <v>209300</v>
      </c>
      <c r="G183" s="194">
        <f t="shared" si="2"/>
        <v>0</v>
      </c>
    </row>
    <row r="184" spans="2:9" s="188" customFormat="1" x14ac:dyDescent="0.25">
      <c r="B184" s="193">
        <v>1123415</v>
      </c>
      <c r="C184" s="188" t="s">
        <v>836</v>
      </c>
      <c r="E184" s="194">
        <v>163300</v>
      </c>
      <c r="F184" s="194">
        <v>50000</v>
      </c>
      <c r="G184" s="194">
        <f t="shared" si="2"/>
        <v>113300</v>
      </c>
      <c r="H184" s="188" t="s">
        <v>991</v>
      </c>
    </row>
    <row r="185" spans="2:9" s="188" customFormat="1" x14ac:dyDescent="0.25">
      <c r="B185" s="193">
        <v>1123424</v>
      </c>
      <c r="C185" s="188" t="s">
        <v>837</v>
      </c>
      <c r="E185" s="194">
        <v>108400.01</v>
      </c>
      <c r="F185" s="194">
        <v>108409.64</v>
      </c>
      <c r="G185" s="194">
        <f t="shared" si="2"/>
        <v>-9.6300000000046566</v>
      </c>
      <c r="I185" s="188">
        <v>108400.01</v>
      </c>
    </row>
    <row r="186" spans="2:9" s="188" customFormat="1" x14ac:dyDescent="0.25">
      <c r="B186" s="193">
        <v>1123426</v>
      </c>
      <c r="C186" s="188" t="s">
        <v>838</v>
      </c>
      <c r="E186" s="194">
        <v>132099.99</v>
      </c>
      <c r="F186" s="194">
        <v>132100</v>
      </c>
      <c r="G186" s="194">
        <f t="shared" si="2"/>
        <v>-1.0000000009313226E-2</v>
      </c>
      <c r="I186" s="194">
        <v>132099.99</v>
      </c>
    </row>
    <row r="187" spans="2:9" s="188" customFormat="1" x14ac:dyDescent="0.25">
      <c r="B187" s="193">
        <v>1123429</v>
      </c>
      <c r="C187" s="188" t="s">
        <v>839</v>
      </c>
      <c r="E187" s="194">
        <v>138390.01999999999</v>
      </c>
      <c r="F187" s="194">
        <v>110700</v>
      </c>
      <c r="G187" s="194">
        <f t="shared" si="2"/>
        <v>27690.01999999999</v>
      </c>
      <c r="H187" s="188" t="s">
        <v>993</v>
      </c>
      <c r="I187" s="188" t="s">
        <v>1026</v>
      </c>
    </row>
    <row r="188" spans="2:9" s="188" customFormat="1" x14ac:dyDescent="0.25">
      <c r="B188" s="193">
        <v>1123434</v>
      </c>
      <c r="C188" s="188" t="s">
        <v>840</v>
      </c>
      <c r="E188" s="194">
        <v>126187.2</v>
      </c>
      <c r="F188" s="194">
        <v>126187.2</v>
      </c>
      <c r="G188" s="194">
        <f t="shared" si="2"/>
        <v>0</v>
      </c>
    </row>
    <row r="189" spans="2:9" s="188" customFormat="1" x14ac:dyDescent="0.25">
      <c r="B189" s="193">
        <v>1123444</v>
      </c>
      <c r="C189" s="188" t="s">
        <v>841</v>
      </c>
      <c r="E189" s="194">
        <v>204400</v>
      </c>
      <c r="F189" s="194">
        <v>204400</v>
      </c>
      <c r="G189" s="194">
        <f t="shared" si="2"/>
        <v>0</v>
      </c>
    </row>
    <row r="190" spans="2:9" s="188" customFormat="1" x14ac:dyDescent="0.25">
      <c r="B190" s="193">
        <v>1123449</v>
      </c>
      <c r="C190" s="188" t="s">
        <v>842</v>
      </c>
      <c r="E190" s="194">
        <v>127901.83</v>
      </c>
      <c r="F190" s="194">
        <v>128963.7</v>
      </c>
      <c r="G190" s="194">
        <f t="shared" si="2"/>
        <v>-1061.8699999999953</v>
      </c>
      <c r="H190" s="188" t="s">
        <v>992</v>
      </c>
    </row>
    <row r="191" spans="2:9" s="188" customFormat="1" x14ac:dyDescent="0.25">
      <c r="B191" s="193">
        <v>1123450</v>
      </c>
      <c r="C191" s="188" t="s">
        <v>843</v>
      </c>
      <c r="E191" s="194">
        <v>349500.01</v>
      </c>
      <c r="F191" s="194">
        <v>349500.01</v>
      </c>
      <c r="G191" s="194">
        <f t="shared" si="2"/>
        <v>0</v>
      </c>
    </row>
    <row r="192" spans="2:9" s="188" customFormat="1" x14ac:dyDescent="0.25">
      <c r="B192" s="193">
        <v>1123451</v>
      </c>
      <c r="C192" s="188" t="s">
        <v>844</v>
      </c>
      <c r="E192" s="194">
        <v>185599.99</v>
      </c>
      <c r="F192" s="194">
        <v>185599.99</v>
      </c>
      <c r="G192" s="194">
        <f t="shared" si="2"/>
        <v>0</v>
      </c>
    </row>
    <row r="193" spans="2:10" s="188" customFormat="1" x14ac:dyDescent="0.25">
      <c r="B193" s="193">
        <v>1123454</v>
      </c>
      <c r="C193" s="188" t="s">
        <v>845</v>
      </c>
      <c r="E193" s="194">
        <v>156800</v>
      </c>
      <c r="F193" s="194">
        <v>156800</v>
      </c>
      <c r="G193" s="194">
        <f t="shared" si="2"/>
        <v>0</v>
      </c>
    </row>
    <row r="194" spans="2:10" s="188" customFormat="1" x14ac:dyDescent="0.25">
      <c r="B194" s="193">
        <v>1123458</v>
      </c>
      <c r="C194" s="188" t="s">
        <v>846</v>
      </c>
      <c r="E194" s="194">
        <v>143100</v>
      </c>
      <c r="F194" s="194">
        <v>143100</v>
      </c>
      <c r="G194" s="194">
        <f t="shared" si="2"/>
        <v>0</v>
      </c>
    </row>
    <row r="195" spans="2:10" s="188" customFormat="1" x14ac:dyDescent="0.25">
      <c r="B195" s="193">
        <v>1123463</v>
      </c>
      <c r="C195" s="188" t="s">
        <v>847</v>
      </c>
      <c r="E195" s="194">
        <v>247900</v>
      </c>
      <c r="F195" s="194">
        <v>247900</v>
      </c>
      <c r="G195" s="194">
        <f t="shared" si="2"/>
        <v>0</v>
      </c>
    </row>
    <row r="196" spans="2:10" s="188" customFormat="1" x14ac:dyDescent="0.25">
      <c r="B196" s="193">
        <v>1123465</v>
      </c>
      <c r="C196" s="188" t="s">
        <v>848</v>
      </c>
      <c r="E196" s="194">
        <v>183100</v>
      </c>
      <c r="F196" s="194">
        <v>183100</v>
      </c>
      <c r="G196" s="194">
        <f t="shared" si="2"/>
        <v>0</v>
      </c>
    </row>
    <row r="197" spans="2:10" s="188" customFormat="1" x14ac:dyDescent="0.25">
      <c r="B197" s="193">
        <v>1123467</v>
      </c>
      <c r="C197" s="188" t="s">
        <v>849</v>
      </c>
      <c r="E197" s="194">
        <v>670286.89</v>
      </c>
      <c r="F197" s="194">
        <v>670286.89</v>
      </c>
      <c r="G197" s="194">
        <f t="shared" si="2"/>
        <v>0</v>
      </c>
    </row>
    <row r="198" spans="2:10" s="188" customFormat="1" x14ac:dyDescent="0.25">
      <c r="B198" s="193">
        <v>1123470</v>
      </c>
      <c r="C198" s="188" t="s">
        <v>850</v>
      </c>
      <c r="E198" s="194">
        <v>120000</v>
      </c>
      <c r="F198" s="194">
        <v>120000</v>
      </c>
      <c r="G198" s="194">
        <f t="shared" ref="G198:G261" si="3">+E198-F198</f>
        <v>0</v>
      </c>
    </row>
    <row r="199" spans="2:10" s="188" customFormat="1" x14ac:dyDescent="0.25">
      <c r="B199" s="193">
        <v>1123478</v>
      </c>
      <c r="C199" s="188" t="s">
        <v>740</v>
      </c>
      <c r="E199" s="194">
        <v>239180.54</v>
      </c>
      <c r="F199" s="194">
        <v>239180.54</v>
      </c>
      <c r="G199" s="194">
        <f t="shared" si="3"/>
        <v>0</v>
      </c>
    </row>
    <row r="200" spans="2:10" s="188" customFormat="1" x14ac:dyDescent="0.25">
      <c r="B200" s="193">
        <v>1123479</v>
      </c>
      <c r="C200" s="188" t="s">
        <v>851</v>
      </c>
      <c r="E200" s="194">
        <v>250973.33000000002</v>
      </c>
      <c r="F200" s="194">
        <v>250973.32</v>
      </c>
      <c r="G200" s="194">
        <f t="shared" si="3"/>
        <v>1.0000000009313226E-2</v>
      </c>
      <c r="H200" s="188" t="s">
        <v>989</v>
      </c>
      <c r="I200" s="188" t="s">
        <v>1027</v>
      </c>
    </row>
    <row r="201" spans="2:10" s="188" customFormat="1" x14ac:dyDescent="0.25">
      <c r="B201" s="193">
        <v>1123480</v>
      </c>
      <c r="C201" s="188" t="s">
        <v>852</v>
      </c>
      <c r="E201" s="194">
        <v>458154.32999999996</v>
      </c>
      <c r="F201" s="194">
        <v>458154.32999999996</v>
      </c>
      <c r="G201" s="194">
        <f t="shared" si="3"/>
        <v>0</v>
      </c>
    </row>
    <row r="202" spans="2:10" s="188" customFormat="1" x14ac:dyDescent="0.25">
      <c r="B202" s="193">
        <v>1123481</v>
      </c>
      <c r="C202" s="188" t="s">
        <v>853</v>
      </c>
      <c r="E202" s="194">
        <v>286007.38</v>
      </c>
      <c r="F202" s="194">
        <v>286007.38</v>
      </c>
      <c r="G202" s="194">
        <f t="shared" si="3"/>
        <v>0</v>
      </c>
    </row>
    <row r="203" spans="2:10" s="188" customFormat="1" x14ac:dyDescent="0.25">
      <c r="B203" s="193">
        <v>1123484</v>
      </c>
      <c r="C203" s="188" t="s">
        <v>854</v>
      </c>
      <c r="E203" s="194">
        <v>328700</v>
      </c>
      <c r="F203" s="194">
        <v>167400</v>
      </c>
      <c r="G203" s="194">
        <f t="shared" si="3"/>
        <v>161300</v>
      </c>
      <c r="H203" s="188" t="s">
        <v>991</v>
      </c>
    </row>
    <row r="204" spans="2:10" s="188" customFormat="1" x14ac:dyDescent="0.25">
      <c r="B204" s="193">
        <v>1123491</v>
      </c>
      <c r="C204" s="188" t="s">
        <v>855</v>
      </c>
      <c r="E204" s="194">
        <v>165250</v>
      </c>
      <c r="F204" s="194">
        <v>165249.57</v>
      </c>
      <c r="G204" s="194">
        <f t="shared" si="3"/>
        <v>0.42999999999301508</v>
      </c>
      <c r="H204" s="188" t="s">
        <v>989</v>
      </c>
    </row>
    <row r="205" spans="2:10" s="188" customFormat="1" x14ac:dyDescent="0.25">
      <c r="B205" s="193">
        <v>1123492</v>
      </c>
      <c r="C205" s="188" t="s">
        <v>856</v>
      </c>
      <c r="E205" s="194">
        <v>104900</v>
      </c>
      <c r="F205" s="194">
        <v>104900</v>
      </c>
      <c r="G205" s="194">
        <f t="shared" si="3"/>
        <v>0</v>
      </c>
    </row>
    <row r="206" spans="2:10" s="188" customFormat="1" x14ac:dyDescent="0.25">
      <c r="B206" s="193">
        <v>1123501</v>
      </c>
      <c r="C206" s="188" t="s">
        <v>857</v>
      </c>
      <c r="E206" s="194">
        <v>258500</v>
      </c>
      <c r="F206" s="194">
        <v>60000</v>
      </c>
      <c r="G206" s="194">
        <f t="shared" si="3"/>
        <v>198500</v>
      </c>
      <c r="H206" s="188" t="s">
        <v>991</v>
      </c>
    </row>
    <row r="207" spans="2:10" s="188" customFormat="1" x14ac:dyDescent="0.25">
      <c r="B207" s="193">
        <v>1123504</v>
      </c>
      <c r="C207" s="188" t="s">
        <v>858</v>
      </c>
      <c r="E207" s="194">
        <v>140600</v>
      </c>
      <c r="F207" s="194">
        <v>105600</v>
      </c>
      <c r="G207" s="194">
        <f t="shared" si="3"/>
        <v>35000</v>
      </c>
      <c r="H207" s="188" t="s">
        <v>1020</v>
      </c>
    </row>
    <row r="208" spans="2:10" x14ac:dyDescent="0.25">
      <c r="B208" s="193">
        <v>1123509</v>
      </c>
      <c r="C208" s="188" t="s">
        <v>859</v>
      </c>
      <c r="D208" s="188"/>
      <c r="E208" s="194">
        <v>171400</v>
      </c>
      <c r="F208" s="194">
        <v>171400</v>
      </c>
      <c r="G208" s="194">
        <f t="shared" si="3"/>
        <v>0</v>
      </c>
      <c r="H208" s="188"/>
      <c r="I208" s="188"/>
      <c r="J208" s="188"/>
    </row>
    <row r="209" spans="2:8" x14ac:dyDescent="0.25">
      <c r="B209" s="181">
        <v>1123510</v>
      </c>
      <c r="C209" t="s">
        <v>860</v>
      </c>
      <c r="E209" s="185">
        <v>103400</v>
      </c>
      <c r="F209" s="185">
        <v>103399.95</v>
      </c>
      <c r="G209" s="194">
        <f t="shared" si="3"/>
        <v>5.0000000002910383E-2</v>
      </c>
      <c r="H209" s="188" t="s">
        <v>989</v>
      </c>
    </row>
    <row r="210" spans="2:8" x14ac:dyDescent="0.25">
      <c r="B210" s="181">
        <v>1123511</v>
      </c>
      <c r="C210" t="s">
        <v>861</v>
      </c>
      <c r="E210" s="185">
        <v>168890</v>
      </c>
      <c r="F210" s="185">
        <v>168890</v>
      </c>
      <c r="G210" s="194">
        <f t="shared" si="3"/>
        <v>0</v>
      </c>
    </row>
    <row r="211" spans="2:8" x14ac:dyDescent="0.25">
      <c r="B211" s="181">
        <v>1123512</v>
      </c>
      <c r="C211" t="s">
        <v>862</v>
      </c>
      <c r="E211" s="185">
        <v>169900</v>
      </c>
      <c r="F211" s="185">
        <v>169900</v>
      </c>
      <c r="G211" s="194">
        <f t="shared" si="3"/>
        <v>0</v>
      </c>
    </row>
    <row r="212" spans="2:8" x14ac:dyDescent="0.25">
      <c r="B212" s="181">
        <v>1123520</v>
      </c>
      <c r="C212" t="s">
        <v>863</v>
      </c>
      <c r="E212" s="185">
        <v>751900</v>
      </c>
      <c r="F212" s="185">
        <v>769233.98</v>
      </c>
      <c r="G212" s="194">
        <f t="shared" si="3"/>
        <v>-17333.979999999981</v>
      </c>
      <c r="H212" s="188" t="s">
        <v>992</v>
      </c>
    </row>
    <row r="213" spans="2:8" x14ac:dyDescent="0.25">
      <c r="B213" s="181">
        <v>1123525</v>
      </c>
      <c r="C213" t="s">
        <v>864</v>
      </c>
      <c r="E213" s="185">
        <v>146200</v>
      </c>
      <c r="F213" s="185">
        <v>146200</v>
      </c>
      <c r="G213" s="194">
        <f t="shared" si="3"/>
        <v>0</v>
      </c>
    </row>
    <row r="214" spans="2:8" x14ac:dyDescent="0.25">
      <c r="B214" s="181">
        <v>1123533</v>
      </c>
      <c r="C214" t="s">
        <v>865</v>
      </c>
      <c r="E214" s="185">
        <v>164500</v>
      </c>
      <c r="F214" s="185">
        <v>164500</v>
      </c>
      <c r="G214" s="194">
        <f t="shared" si="3"/>
        <v>0</v>
      </c>
    </row>
    <row r="215" spans="2:8" x14ac:dyDescent="0.25">
      <c r="B215" s="181">
        <v>1123534</v>
      </c>
      <c r="C215" t="s">
        <v>866</v>
      </c>
      <c r="E215" s="185">
        <v>191700</v>
      </c>
      <c r="F215" s="185">
        <v>70000</v>
      </c>
      <c r="G215" s="194">
        <f t="shared" si="3"/>
        <v>121700</v>
      </c>
      <c r="H215" s="188" t="s">
        <v>991</v>
      </c>
    </row>
    <row r="216" spans="2:8" x14ac:dyDescent="0.25">
      <c r="B216" s="181">
        <v>1123538</v>
      </c>
      <c r="C216" t="s">
        <v>867</v>
      </c>
      <c r="E216" s="185">
        <v>160500</v>
      </c>
      <c r="F216" s="185">
        <v>10000</v>
      </c>
      <c r="G216" s="194">
        <f t="shared" si="3"/>
        <v>150500</v>
      </c>
      <c r="H216" s="188" t="s">
        <v>993</v>
      </c>
    </row>
    <row r="217" spans="2:8" x14ac:dyDescent="0.25">
      <c r="B217" s="181">
        <v>1123540</v>
      </c>
      <c r="C217" t="s">
        <v>868</v>
      </c>
      <c r="E217" s="185">
        <v>143100</v>
      </c>
      <c r="F217" s="185">
        <v>50000</v>
      </c>
      <c r="G217" s="194">
        <f t="shared" si="3"/>
        <v>93100</v>
      </c>
      <c r="H217" s="188" t="s">
        <v>991</v>
      </c>
    </row>
    <row r="218" spans="2:8" x14ac:dyDescent="0.25">
      <c r="B218" s="181">
        <v>1123545</v>
      </c>
      <c r="C218" t="s">
        <v>869</v>
      </c>
      <c r="E218" s="185">
        <v>141100</v>
      </c>
      <c r="F218" s="185">
        <v>90000</v>
      </c>
      <c r="G218" s="194">
        <f t="shared" si="3"/>
        <v>51100</v>
      </c>
      <c r="H218" s="188" t="s">
        <v>991</v>
      </c>
    </row>
    <row r="219" spans="2:8" x14ac:dyDescent="0.25">
      <c r="B219" s="181">
        <v>1123546</v>
      </c>
      <c r="C219" t="s">
        <v>870</v>
      </c>
      <c r="E219" s="185">
        <v>169400</v>
      </c>
      <c r="F219" s="185">
        <v>34040</v>
      </c>
      <c r="G219" s="194">
        <f t="shared" si="3"/>
        <v>135360</v>
      </c>
      <c r="H219" t="s">
        <v>991</v>
      </c>
    </row>
    <row r="220" spans="2:8" x14ac:dyDescent="0.25">
      <c r="B220" s="181">
        <v>1123551</v>
      </c>
      <c r="C220" t="s">
        <v>871</v>
      </c>
      <c r="E220" s="185">
        <v>165400</v>
      </c>
      <c r="F220" s="185">
        <v>165400</v>
      </c>
      <c r="G220" s="194">
        <f t="shared" si="3"/>
        <v>0</v>
      </c>
    </row>
    <row r="221" spans="2:8" x14ac:dyDescent="0.25">
      <c r="B221" s="181">
        <v>1123557</v>
      </c>
      <c r="C221" t="s">
        <v>872</v>
      </c>
      <c r="E221" s="185">
        <v>227400</v>
      </c>
      <c r="F221" s="185">
        <v>224400</v>
      </c>
      <c r="G221" s="194">
        <f t="shared" si="3"/>
        <v>3000</v>
      </c>
      <c r="H221" t="s">
        <v>991</v>
      </c>
    </row>
    <row r="222" spans="2:8" x14ac:dyDescent="0.25">
      <c r="B222" s="181">
        <v>1123559</v>
      </c>
      <c r="C222" t="s">
        <v>977</v>
      </c>
      <c r="E222" s="185">
        <v>145000</v>
      </c>
      <c r="F222" s="185">
        <v>0</v>
      </c>
      <c r="G222" s="194">
        <f t="shared" si="3"/>
        <v>145000</v>
      </c>
      <c r="H222" t="s">
        <v>994</v>
      </c>
    </row>
    <row r="223" spans="2:8" x14ac:dyDescent="0.25">
      <c r="B223" s="181">
        <v>1123560</v>
      </c>
      <c r="C223" t="s">
        <v>978</v>
      </c>
      <c r="E223" s="185">
        <v>145000</v>
      </c>
      <c r="F223" s="185">
        <v>0</v>
      </c>
      <c r="G223" s="194">
        <f t="shared" si="3"/>
        <v>145000</v>
      </c>
      <c r="H223" t="s">
        <v>994</v>
      </c>
    </row>
    <row r="224" spans="2:8" x14ac:dyDescent="0.25">
      <c r="B224" s="181">
        <v>1123561</v>
      </c>
      <c r="C224" t="s">
        <v>979</v>
      </c>
      <c r="E224" s="185">
        <v>145000</v>
      </c>
      <c r="F224" s="185">
        <v>0</v>
      </c>
      <c r="G224" s="194">
        <f t="shared" si="3"/>
        <v>145000</v>
      </c>
    </row>
    <row r="225" spans="2:9" x14ac:dyDescent="0.25">
      <c r="B225" s="181">
        <v>1123562</v>
      </c>
      <c r="C225" t="s">
        <v>980</v>
      </c>
      <c r="E225" s="185">
        <v>145000</v>
      </c>
      <c r="F225" s="185">
        <v>0</v>
      </c>
      <c r="G225" s="194">
        <f t="shared" si="3"/>
        <v>145000</v>
      </c>
      <c r="H225" t="s">
        <v>996</v>
      </c>
    </row>
    <row r="226" spans="2:9" x14ac:dyDescent="0.25">
      <c r="B226" s="181">
        <v>1123563</v>
      </c>
      <c r="C226" t="s">
        <v>981</v>
      </c>
      <c r="E226" s="185">
        <v>145000</v>
      </c>
      <c r="F226" s="185">
        <v>0</v>
      </c>
      <c r="G226" s="194">
        <f t="shared" si="3"/>
        <v>145000</v>
      </c>
      <c r="H226" t="s">
        <v>991</v>
      </c>
    </row>
    <row r="227" spans="2:9" x14ac:dyDescent="0.25">
      <c r="B227" s="181">
        <v>1123566</v>
      </c>
      <c r="C227" t="s">
        <v>873</v>
      </c>
      <c r="E227" s="185">
        <v>166000</v>
      </c>
      <c r="F227" s="185">
        <v>118000</v>
      </c>
      <c r="G227" s="194">
        <f t="shared" si="3"/>
        <v>48000</v>
      </c>
      <c r="H227" t="s">
        <v>991</v>
      </c>
      <c r="I227" s="191" t="s">
        <v>1028</v>
      </c>
    </row>
    <row r="228" spans="2:9" x14ac:dyDescent="0.25">
      <c r="B228" s="181">
        <v>1123567</v>
      </c>
      <c r="C228" t="s">
        <v>982</v>
      </c>
      <c r="E228" s="185">
        <v>145000</v>
      </c>
      <c r="F228" s="185">
        <v>0</v>
      </c>
      <c r="G228" s="194">
        <f t="shared" si="3"/>
        <v>145000</v>
      </c>
      <c r="H228" t="s">
        <v>993</v>
      </c>
    </row>
    <row r="229" spans="2:9" x14ac:dyDescent="0.25">
      <c r="B229" s="181">
        <v>1123568</v>
      </c>
      <c r="C229" t="s">
        <v>983</v>
      </c>
      <c r="E229" s="185">
        <v>191500</v>
      </c>
      <c r="F229" s="185">
        <v>0</v>
      </c>
      <c r="G229" s="194">
        <f t="shared" si="3"/>
        <v>191500</v>
      </c>
      <c r="H229" t="s">
        <v>991</v>
      </c>
    </row>
    <row r="230" spans="2:9" x14ac:dyDescent="0.25">
      <c r="B230" s="181">
        <v>1123569</v>
      </c>
      <c r="C230" t="s">
        <v>874</v>
      </c>
      <c r="E230" s="185">
        <v>133000</v>
      </c>
      <c r="F230" s="185">
        <v>0</v>
      </c>
      <c r="G230" s="194">
        <f t="shared" si="3"/>
        <v>133000</v>
      </c>
      <c r="H230" t="s">
        <v>989</v>
      </c>
    </row>
    <row r="231" spans="2:9" x14ac:dyDescent="0.25">
      <c r="B231" s="181">
        <v>1123571</v>
      </c>
      <c r="C231" t="s">
        <v>875</v>
      </c>
      <c r="E231" s="185">
        <v>166400</v>
      </c>
      <c r="F231" s="185">
        <v>50000</v>
      </c>
      <c r="G231" s="194">
        <f t="shared" si="3"/>
        <v>116400</v>
      </c>
      <c r="H231" t="s">
        <v>991</v>
      </c>
    </row>
    <row r="232" spans="2:9" x14ac:dyDescent="0.25">
      <c r="B232" s="181">
        <v>1123573</v>
      </c>
      <c r="C232" t="s">
        <v>876</v>
      </c>
      <c r="E232" s="185">
        <v>143000</v>
      </c>
      <c r="F232" s="185">
        <v>0</v>
      </c>
      <c r="G232" s="194">
        <f t="shared" si="3"/>
        <v>143000</v>
      </c>
      <c r="H232" t="s">
        <v>989</v>
      </c>
    </row>
    <row r="233" spans="2:9" x14ac:dyDescent="0.25">
      <c r="B233" s="181">
        <v>1123576</v>
      </c>
      <c r="C233" t="s">
        <v>877</v>
      </c>
      <c r="E233" s="185">
        <v>135100</v>
      </c>
      <c r="F233" s="185">
        <v>16500</v>
      </c>
      <c r="G233" s="194">
        <f t="shared" si="3"/>
        <v>118600</v>
      </c>
      <c r="H233" t="s">
        <v>991</v>
      </c>
    </row>
    <row r="234" spans="2:9" x14ac:dyDescent="0.25">
      <c r="B234" s="181">
        <v>1123583</v>
      </c>
      <c r="C234" t="s">
        <v>878</v>
      </c>
      <c r="E234" s="185">
        <v>261000</v>
      </c>
      <c r="F234" s="185">
        <v>195000</v>
      </c>
      <c r="G234" s="194">
        <f t="shared" si="3"/>
        <v>66000</v>
      </c>
      <c r="H234" t="s">
        <v>991</v>
      </c>
    </row>
    <row r="235" spans="2:9" x14ac:dyDescent="0.25">
      <c r="B235" s="181">
        <v>1123585</v>
      </c>
      <c r="C235" t="s">
        <v>879</v>
      </c>
      <c r="E235" s="185">
        <v>0</v>
      </c>
      <c r="F235" s="185">
        <v>35000</v>
      </c>
      <c r="G235" s="194">
        <f t="shared" si="3"/>
        <v>-35000</v>
      </c>
      <c r="H235" t="s">
        <v>991</v>
      </c>
    </row>
    <row r="236" spans="2:9" x14ac:dyDescent="0.25">
      <c r="B236" s="181">
        <v>1123608</v>
      </c>
      <c r="C236" t="s">
        <v>880</v>
      </c>
      <c r="E236" s="185">
        <v>103400.01</v>
      </c>
      <c r="F236" s="185">
        <v>50000</v>
      </c>
      <c r="G236" s="194">
        <f t="shared" si="3"/>
        <v>53400.009999999995</v>
      </c>
      <c r="H236" t="s">
        <v>991</v>
      </c>
    </row>
    <row r="237" spans="2:9" x14ac:dyDescent="0.25">
      <c r="B237" s="181">
        <v>1123610</v>
      </c>
      <c r="C237" t="s">
        <v>881</v>
      </c>
      <c r="E237" s="185">
        <v>0</v>
      </c>
      <c r="F237" s="185">
        <v>60000</v>
      </c>
      <c r="G237" s="194">
        <f t="shared" si="3"/>
        <v>-60000</v>
      </c>
      <c r="H237" t="s">
        <v>991</v>
      </c>
    </row>
    <row r="238" spans="2:9" x14ac:dyDescent="0.25">
      <c r="B238" s="181">
        <v>1123611</v>
      </c>
      <c r="C238" t="s">
        <v>882</v>
      </c>
      <c r="E238" s="185">
        <v>0</v>
      </c>
      <c r="F238" s="185">
        <v>30900</v>
      </c>
      <c r="G238" s="194">
        <f t="shared" si="3"/>
        <v>-30900</v>
      </c>
      <c r="H238" t="s">
        <v>991</v>
      </c>
    </row>
    <row r="239" spans="2:9" x14ac:dyDescent="0.25">
      <c r="B239" s="181">
        <v>1123613</v>
      </c>
      <c r="C239" t="s">
        <v>883</v>
      </c>
      <c r="E239" s="185">
        <v>115118.12</v>
      </c>
      <c r="F239" s="185">
        <v>0</v>
      </c>
      <c r="G239" s="194">
        <f t="shared" si="3"/>
        <v>115118.12</v>
      </c>
      <c r="H239" t="s">
        <v>1006</v>
      </c>
    </row>
    <row r="240" spans="2:9" x14ac:dyDescent="0.25">
      <c r="B240" s="181">
        <v>1123619</v>
      </c>
      <c r="C240" t="s">
        <v>884</v>
      </c>
      <c r="E240" s="185">
        <v>125486.67</v>
      </c>
      <c r="F240" s="185">
        <v>125486.66</v>
      </c>
      <c r="G240" s="194">
        <f t="shared" si="3"/>
        <v>9.9999999947613105E-3</v>
      </c>
    </row>
    <row r="241" spans="2:8" x14ac:dyDescent="0.25">
      <c r="B241" s="181">
        <v>1123622</v>
      </c>
      <c r="C241" t="s">
        <v>885</v>
      </c>
      <c r="E241" s="185">
        <v>113557.11</v>
      </c>
      <c r="F241" s="185">
        <v>113557.11</v>
      </c>
      <c r="G241" s="194">
        <f t="shared" si="3"/>
        <v>0</v>
      </c>
    </row>
    <row r="242" spans="2:8" x14ac:dyDescent="0.25">
      <c r="B242" s="181">
        <v>1123623</v>
      </c>
      <c r="C242" t="s">
        <v>886</v>
      </c>
      <c r="E242" s="185">
        <v>148566.23000000001</v>
      </c>
      <c r="F242" s="185">
        <v>148566.23000000001</v>
      </c>
      <c r="G242" s="194">
        <f t="shared" si="3"/>
        <v>0</v>
      </c>
    </row>
    <row r="243" spans="2:8" x14ac:dyDescent="0.25">
      <c r="B243" s="181">
        <v>1123723</v>
      </c>
      <c r="C243" t="s">
        <v>887</v>
      </c>
      <c r="E243" s="185">
        <v>125484.9</v>
      </c>
      <c r="F243" s="185">
        <v>125484.9</v>
      </c>
      <c r="G243" s="194">
        <f t="shared" si="3"/>
        <v>0</v>
      </c>
    </row>
    <row r="244" spans="2:8" x14ac:dyDescent="0.25">
      <c r="B244" s="181">
        <v>1123727</v>
      </c>
      <c r="C244" t="s">
        <v>888</v>
      </c>
      <c r="E244" s="185">
        <v>161711.38</v>
      </c>
      <c r="F244" s="185">
        <v>161711.38</v>
      </c>
      <c r="G244" s="194">
        <f t="shared" si="3"/>
        <v>0</v>
      </c>
    </row>
    <row r="245" spans="2:8" x14ac:dyDescent="0.25">
      <c r="B245" s="181">
        <v>1123790</v>
      </c>
      <c r="C245" t="s">
        <v>984</v>
      </c>
      <c r="E245" s="185">
        <v>366600</v>
      </c>
      <c r="F245" s="185">
        <v>0</v>
      </c>
      <c r="G245" s="194">
        <f t="shared" si="3"/>
        <v>366600</v>
      </c>
    </row>
    <row r="246" spans="2:8" x14ac:dyDescent="0.25">
      <c r="B246" s="181">
        <v>1123993</v>
      </c>
      <c r="C246" t="s">
        <v>889</v>
      </c>
      <c r="E246" s="185">
        <v>148564.47</v>
      </c>
      <c r="F246" s="185">
        <v>148564.47</v>
      </c>
      <c r="G246" s="194">
        <f t="shared" si="3"/>
        <v>0</v>
      </c>
    </row>
    <row r="247" spans="2:8" x14ac:dyDescent="0.25">
      <c r="B247" s="181">
        <v>1123995</v>
      </c>
      <c r="C247" t="s">
        <v>985</v>
      </c>
      <c r="E247" s="185">
        <v>204950</v>
      </c>
      <c r="F247" s="185">
        <v>0</v>
      </c>
      <c r="G247" s="194">
        <f t="shared" si="3"/>
        <v>204950</v>
      </c>
      <c r="H247" t="s">
        <v>991</v>
      </c>
    </row>
    <row r="248" spans="2:8" x14ac:dyDescent="0.25">
      <c r="B248" s="181">
        <v>1124190</v>
      </c>
      <c r="C248" t="s">
        <v>986</v>
      </c>
      <c r="E248" s="185">
        <v>99900</v>
      </c>
      <c r="F248" s="185">
        <v>0</v>
      </c>
      <c r="G248" s="194">
        <f t="shared" si="3"/>
        <v>99900</v>
      </c>
      <c r="H248" t="s">
        <v>989</v>
      </c>
    </row>
    <row r="249" spans="2:8" x14ac:dyDescent="0.25">
      <c r="B249" s="181">
        <v>1124225</v>
      </c>
      <c r="C249" t="s">
        <v>890</v>
      </c>
      <c r="E249" s="185">
        <v>639730.30000000005</v>
      </c>
      <c r="F249" s="185">
        <v>639730.30000000005</v>
      </c>
      <c r="G249" s="194">
        <f t="shared" si="3"/>
        <v>0</v>
      </c>
    </row>
    <row r="250" spans="2:8" x14ac:dyDescent="0.25">
      <c r="B250" s="181">
        <v>1124327</v>
      </c>
      <c r="C250" t="s">
        <v>891</v>
      </c>
      <c r="E250" s="185">
        <v>167581.62</v>
      </c>
      <c r="F250" s="185">
        <v>167581.62</v>
      </c>
      <c r="G250" s="194">
        <f t="shared" si="3"/>
        <v>0</v>
      </c>
    </row>
    <row r="251" spans="2:8" x14ac:dyDescent="0.25">
      <c r="B251" s="181">
        <v>1125149</v>
      </c>
      <c r="C251" t="s">
        <v>892</v>
      </c>
      <c r="E251" s="185">
        <v>186843.32</v>
      </c>
      <c r="F251" s="185">
        <v>186843.32</v>
      </c>
      <c r="G251" s="194">
        <f t="shared" si="3"/>
        <v>0</v>
      </c>
    </row>
    <row r="252" spans="2:8" x14ac:dyDescent="0.25">
      <c r="B252" s="181">
        <v>1125426</v>
      </c>
      <c r="C252" t="s">
        <v>893</v>
      </c>
      <c r="E252" s="185">
        <v>216194.49</v>
      </c>
      <c r="F252" s="185">
        <v>216194.49</v>
      </c>
      <c r="G252" s="194">
        <f t="shared" si="3"/>
        <v>0</v>
      </c>
    </row>
    <row r="253" spans="2:8" x14ac:dyDescent="0.25">
      <c r="B253" s="181">
        <v>1126205</v>
      </c>
      <c r="C253" t="s">
        <v>894</v>
      </c>
      <c r="E253" s="185">
        <v>0</v>
      </c>
      <c r="F253" s="185">
        <v>124013.47</v>
      </c>
      <c r="G253" s="194">
        <f t="shared" si="3"/>
        <v>-124013.47</v>
      </c>
    </row>
    <row r="254" spans="2:8" x14ac:dyDescent="0.25">
      <c r="C254" s="191" t="s">
        <v>458</v>
      </c>
      <c r="E254" s="185">
        <v>0</v>
      </c>
      <c r="F254" s="185">
        <v>29076.41</v>
      </c>
      <c r="G254" s="194">
        <f t="shared" si="3"/>
        <v>-29076.41</v>
      </c>
    </row>
    <row r="255" spans="2:8" x14ac:dyDescent="0.25">
      <c r="C255" t="s">
        <v>897</v>
      </c>
      <c r="E255" s="185">
        <v>0</v>
      </c>
      <c r="F255" s="185">
        <v>10000</v>
      </c>
      <c r="G255" s="194">
        <f t="shared" si="3"/>
        <v>-10000</v>
      </c>
    </row>
    <row r="256" spans="2:8" x14ac:dyDescent="0.25">
      <c r="C256" t="s">
        <v>898</v>
      </c>
      <c r="E256" s="185">
        <v>0</v>
      </c>
      <c r="F256" s="185">
        <v>487516.39</v>
      </c>
      <c r="G256" s="194">
        <f t="shared" si="3"/>
        <v>-487516.39</v>
      </c>
    </row>
    <row r="257" spans="2:7" x14ac:dyDescent="0.25">
      <c r="C257" t="s">
        <v>899</v>
      </c>
      <c r="E257" s="185">
        <v>0</v>
      </c>
      <c r="F257" s="185">
        <v>5480</v>
      </c>
      <c r="G257" s="194">
        <f t="shared" si="3"/>
        <v>-5480</v>
      </c>
    </row>
    <row r="258" spans="2:7" x14ac:dyDescent="0.25">
      <c r="C258" t="s">
        <v>900</v>
      </c>
      <c r="E258" s="185">
        <v>0</v>
      </c>
      <c r="F258" s="185">
        <v>40000</v>
      </c>
      <c r="G258" s="194">
        <f t="shared" si="3"/>
        <v>-40000</v>
      </c>
    </row>
    <row r="259" spans="2:7" x14ac:dyDescent="0.25">
      <c r="C259" t="s">
        <v>901</v>
      </c>
      <c r="E259" s="185">
        <v>0</v>
      </c>
      <c r="F259" s="185">
        <v>5000</v>
      </c>
      <c r="G259" s="194">
        <f t="shared" si="3"/>
        <v>-5000</v>
      </c>
    </row>
    <row r="260" spans="2:7" x14ac:dyDescent="0.25">
      <c r="C260" t="s">
        <v>902</v>
      </c>
      <c r="E260" s="185">
        <v>0</v>
      </c>
      <c r="F260" s="185">
        <v>10000</v>
      </c>
      <c r="G260" s="194">
        <f t="shared" si="3"/>
        <v>-10000</v>
      </c>
    </row>
    <row r="261" spans="2:7" x14ac:dyDescent="0.25">
      <c r="C261" t="s">
        <v>903</v>
      </c>
      <c r="E261" s="185">
        <v>0</v>
      </c>
      <c r="F261" s="185">
        <v>7200</v>
      </c>
      <c r="G261" s="194">
        <f t="shared" si="3"/>
        <v>-7200</v>
      </c>
    </row>
    <row r="262" spans="2:7" x14ac:dyDescent="0.25">
      <c r="C262" t="s">
        <v>904</v>
      </c>
      <c r="E262" s="185">
        <v>0</v>
      </c>
      <c r="F262" s="185">
        <v>5000</v>
      </c>
      <c r="G262" s="194">
        <f t="shared" ref="G262:G263" si="4">+E262-F262</f>
        <v>-5000</v>
      </c>
    </row>
    <row r="263" spans="2:7" x14ac:dyDescent="0.25">
      <c r="C263" t="s">
        <v>895</v>
      </c>
      <c r="E263" s="185">
        <v>5000</v>
      </c>
      <c r="F263" s="185">
        <v>0</v>
      </c>
      <c r="G263" s="194">
        <f t="shared" si="4"/>
        <v>5000</v>
      </c>
    </row>
    <row r="264" spans="2:7" s="159" customFormat="1" x14ac:dyDescent="0.25">
      <c r="B264" s="182"/>
      <c r="C264" s="206" t="s">
        <v>1030</v>
      </c>
      <c r="E264" s="196">
        <f>SUM(E7:E263)</f>
        <v>39636891.999999978</v>
      </c>
      <c r="F264" s="196">
        <f>SUM(F7:F263)</f>
        <v>28622977.889999989</v>
      </c>
      <c r="G264" s="196">
        <f>SUM(G7:G263)</f>
        <v>11013914.109999992</v>
      </c>
    </row>
    <row r="266" spans="2:7" x14ac:dyDescent="0.25">
      <c r="E266" s="196"/>
      <c r="F266" s="196"/>
    </row>
    <row r="267" spans="2:7" x14ac:dyDescent="0.25">
      <c r="C267" s="206" t="s">
        <v>1032</v>
      </c>
      <c r="E267" s="196">
        <f>+G264</f>
        <v>11013914.109999992</v>
      </c>
      <c r="F267" s="196"/>
    </row>
    <row r="268" spans="2:7" x14ac:dyDescent="0.25">
      <c r="C268" s="206" t="s">
        <v>1031</v>
      </c>
      <c r="E268" s="196">
        <v>11013963.800000018</v>
      </c>
    </row>
    <row r="269" spans="2:7" x14ac:dyDescent="0.25">
      <c r="C269" s="206" t="s">
        <v>1033</v>
      </c>
      <c r="E269" s="196">
        <f>+E267-E268</f>
        <v>-49.690000025555491</v>
      </c>
    </row>
  </sheetData>
  <autoFilter ref="A6:H265"/>
  <sortState ref="B7:K264">
    <sortCondition ref="B7:B264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252"/>
  <sheetViews>
    <sheetView workbookViewId="0">
      <pane ySplit="6" topLeftCell="A167" activePane="bottomLeft" state="frozen"/>
      <selection pane="bottomLeft" activeCell="I181" sqref="I181"/>
    </sheetView>
  </sheetViews>
  <sheetFormatPr baseColWidth="10" defaultRowHeight="15" x14ac:dyDescent="0.25"/>
  <cols>
    <col min="1" max="1" width="15.85546875" bestFit="1" customWidth="1"/>
    <col min="2" max="2" width="20.5703125" bestFit="1" customWidth="1"/>
    <col min="3" max="3" width="46.42578125" bestFit="1" customWidth="1"/>
    <col min="5" max="5" width="13.85546875" bestFit="1" customWidth="1"/>
    <col min="6" max="6" width="11.28515625" bestFit="1" customWidth="1"/>
    <col min="7" max="7" width="15.5703125" bestFit="1" customWidth="1"/>
    <col min="8" max="8" width="44.28515625" bestFit="1" customWidth="1"/>
  </cols>
  <sheetData>
    <row r="1" spans="1:8" ht="20.25" x14ac:dyDescent="0.3">
      <c r="A1" s="410" t="s">
        <v>0</v>
      </c>
      <c r="B1" s="410"/>
      <c r="C1" s="410"/>
      <c r="D1" s="410"/>
      <c r="E1" s="410"/>
      <c r="F1" s="410"/>
      <c r="G1" s="410"/>
      <c r="H1" s="410"/>
    </row>
    <row r="2" spans="1:8" ht="15.75" x14ac:dyDescent="0.25">
      <c r="A2" s="411" t="s">
        <v>1</v>
      </c>
      <c r="B2" s="411"/>
      <c r="C2" s="411"/>
      <c r="D2" s="411"/>
      <c r="E2" s="411"/>
      <c r="F2" s="411"/>
      <c r="G2" s="411"/>
      <c r="H2" s="411"/>
    </row>
    <row r="3" spans="1:8" ht="16.5" thickBot="1" x14ac:dyDescent="0.3">
      <c r="A3" s="412" t="s">
        <v>2</v>
      </c>
      <c r="B3" s="412"/>
      <c r="C3" s="412"/>
      <c r="D3" s="412"/>
      <c r="E3" s="412"/>
      <c r="F3" s="412"/>
      <c r="G3" s="412"/>
      <c r="H3" s="412"/>
    </row>
    <row r="4" spans="1:8" ht="15.75" thickTop="1" x14ac:dyDescent="0.25">
      <c r="A4" s="3"/>
      <c r="B4" s="3"/>
      <c r="C4" s="3"/>
      <c r="D4" s="3"/>
      <c r="E4" s="3"/>
      <c r="F4" s="3"/>
      <c r="G4" s="3"/>
      <c r="H4" s="3"/>
    </row>
    <row r="5" spans="1:8" ht="15.75" thickBot="1" x14ac:dyDescent="0.3">
      <c r="A5" s="3"/>
      <c r="B5" s="3"/>
      <c r="C5" s="3"/>
      <c r="D5" s="3"/>
      <c r="E5" s="3"/>
      <c r="F5" s="3"/>
      <c r="G5" s="3"/>
      <c r="H5" s="3"/>
    </row>
    <row r="6" spans="1:8" ht="15.75" thickBot="1" x14ac:dyDescent="0.3">
      <c r="A6" s="7" t="s">
        <v>3</v>
      </c>
      <c r="B6" s="7" t="s">
        <v>4</v>
      </c>
      <c r="C6" s="7" t="s">
        <v>5</v>
      </c>
      <c r="D6" s="7" t="s">
        <v>6</v>
      </c>
      <c r="E6" s="2" t="s">
        <v>7</v>
      </c>
      <c r="F6" s="1"/>
      <c r="G6" s="8" t="s">
        <v>8</v>
      </c>
      <c r="H6" s="9" t="s">
        <v>9</v>
      </c>
    </row>
    <row r="7" spans="1:8" x14ac:dyDescent="0.25">
      <c r="A7" s="54" t="s">
        <v>10</v>
      </c>
      <c r="B7" s="55" t="s">
        <v>11</v>
      </c>
      <c r="C7" s="45" t="s">
        <v>12</v>
      </c>
      <c r="D7" s="36">
        <v>41852</v>
      </c>
      <c r="E7" s="56"/>
      <c r="F7" s="56">
        <v>-8887.5499999999993</v>
      </c>
      <c r="G7" s="51"/>
      <c r="H7" s="57" t="s">
        <v>13</v>
      </c>
    </row>
    <row r="8" spans="1:8" x14ac:dyDescent="0.25">
      <c r="A8" s="53" t="s">
        <v>14</v>
      </c>
      <c r="B8" s="11" t="s">
        <v>15</v>
      </c>
      <c r="C8" s="46" t="s">
        <v>16</v>
      </c>
      <c r="D8" s="10">
        <v>41883</v>
      </c>
      <c r="E8" s="37">
        <v>198492.01</v>
      </c>
      <c r="F8" s="37"/>
      <c r="G8" s="37"/>
      <c r="H8" s="50" t="s">
        <v>17</v>
      </c>
    </row>
    <row r="9" spans="1:8" x14ac:dyDescent="0.25">
      <c r="A9" s="49" t="s">
        <v>18</v>
      </c>
      <c r="B9" s="46" t="s">
        <v>19</v>
      </c>
      <c r="C9" s="46" t="s">
        <v>20</v>
      </c>
      <c r="D9" s="58"/>
      <c r="E9" s="37"/>
      <c r="F9" s="37">
        <v>-13549.79</v>
      </c>
      <c r="G9" s="37"/>
      <c r="H9" s="50" t="s">
        <v>21</v>
      </c>
    </row>
    <row r="10" spans="1:8" x14ac:dyDescent="0.25">
      <c r="A10" s="49" t="s">
        <v>22</v>
      </c>
      <c r="B10" s="46" t="s">
        <v>23</v>
      </c>
      <c r="C10" s="46" t="s">
        <v>24</v>
      </c>
      <c r="D10" s="67">
        <v>41974</v>
      </c>
      <c r="E10" s="37">
        <v>0.01</v>
      </c>
      <c r="F10" s="37"/>
      <c r="G10" s="39"/>
      <c r="H10" s="50" t="s">
        <v>25</v>
      </c>
    </row>
    <row r="11" spans="1:8" x14ac:dyDescent="0.25">
      <c r="A11" s="53" t="s">
        <v>26</v>
      </c>
      <c r="B11" s="11" t="s">
        <v>27</v>
      </c>
      <c r="C11" s="46" t="s">
        <v>28</v>
      </c>
      <c r="D11" s="10">
        <v>41852</v>
      </c>
      <c r="E11" s="37"/>
      <c r="F11" s="37">
        <v>-9822.8799999999992</v>
      </c>
      <c r="G11" s="37"/>
      <c r="H11" s="50" t="s">
        <v>13</v>
      </c>
    </row>
    <row r="12" spans="1:8" x14ac:dyDescent="0.25">
      <c r="A12" s="49" t="s">
        <v>29</v>
      </c>
      <c r="B12" s="46" t="s">
        <v>30</v>
      </c>
      <c r="C12" s="46" t="s">
        <v>31</v>
      </c>
      <c r="D12" s="67">
        <v>41974</v>
      </c>
      <c r="E12" s="37">
        <v>0.01</v>
      </c>
      <c r="F12" s="37"/>
      <c r="G12" s="39"/>
      <c r="H12" s="50" t="s">
        <v>25</v>
      </c>
    </row>
    <row r="13" spans="1:8" x14ac:dyDescent="0.25">
      <c r="A13" s="49" t="s">
        <v>32</v>
      </c>
      <c r="B13" s="46" t="s">
        <v>33</v>
      </c>
      <c r="C13" s="46" t="s">
        <v>34</v>
      </c>
      <c r="D13" s="67">
        <v>41974</v>
      </c>
      <c r="E13" s="37">
        <v>150000</v>
      </c>
      <c r="F13" s="37"/>
      <c r="G13" s="39">
        <v>103700</v>
      </c>
      <c r="H13" s="50" t="s">
        <v>35</v>
      </c>
    </row>
    <row r="14" spans="1:8" x14ac:dyDescent="0.25">
      <c r="A14" s="49" t="s">
        <v>36</v>
      </c>
      <c r="B14" s="46" t="s">
        <v>37</v>
      </c>
      <c r="C14" s="46" t="s">
        <v>38</v>
      </c>
      <c r="D14" s="67">
        <v>41974</v>
      </c>
      <c r="E14" s="37">
        <v>250500</v>
      </c>
      <c r="F14" s="37"/>
      <c r="G14" s="39"/>
      <c r="H14" s="50" t="s">
        <v>17</v>
      </c>
    </row>
    <row r="15" spans="1:8" x14ac:dyDescent="0.25">
      <c r="A15" s="49" t="s">
        <v>39</v>
      </c>
      <c r="B15" s="46" t="s">
        <v>40</v>
      </c>
      <c r="C15" s="46" t="s">
        <v>41</v>
      </c>
      <c r="D15" s="67">
        <v>41974</v>
      </c>
      <c r="E15" s="37">
        <v>165000</v>
      </c>
      <c r="F15" s="37"/>
      <c r="G15" s="39"/>
      <c r="H15" s="50" t="s">
        <v>17</v>
      </c>
    </row>
    <row r="16" spans="1:8" x14ac:dyDescent="0.25">
      <c r="A16" s="49" t="s">
        <v>42</v>
      </c>
      <c r="B16" s="46" t="s">
        <v>43</v>
      </c>
      <c r="C16" s="46" t="s">
        <v>44</v>
      </c>
      <c r="D16" s="67">
        <v>41974</v>
      </c>
      <c r="E16" s="37">
        <v>0.01</v>
      </c>
      <c r="F16" s="37"/>
      <c r="G16" s="39"/>
      <c r="H16" s="50" t="s">
        <v>25</v>
      </c>
    </row>
    <row r="17" spans="1:8" x14ac:dyDescent="0.25">
      <c r="A17" s="53" t="s">
        <v>45</v>
      </c>
      <c r="B17" s="11" t="s">
        <v>46</v>
      </c>
      <c r="C17" s="46" t="s">
        <v>47</v>
      </c>
      <c r="D17" s="10">
        <v>41883</v>
      </c>
      <c r="E17" s="37">
        <v>160400</v>
      </c>
      <c r="F17" s="37"/>
      <c r="G17" s="37"/>
      <c r="H17" s="50" t="s">
        <v>17</v>
      </c>
    </row>
    <row r="18" spans="1:8" x14ac:dyDescent="0.25">
      <c r="A18" s="49" t="s">
        <v>48</v>
      </c>
      <c r="B18" s="46" t="s">
        <v>49</v>
      </c>
      <c r="C18" s="46" t="s">
        <v>50</v>
      </c>
      <c r="D18" s="67">
        <v>41974</v>
      </c>
      <c r="E18" s="37">
        <v>145000</v>
      </c>
      <c r="F18" s="37"/>
      <c r="G18" s="39"/>
      <c r="H18" s="50" t="s">
        <v>17</v>
      </c>
    </row>
    <row r="19" spans="1:8" x14ac:dyDescent="0.25">
      <c r="A19" s="49" t="s">
        <v>51</v>
      </c>
      <c r="B19" s="46" t="s">
        <v>52</v>
      </c>
      <c r="C19" s="46" t="s">
        <v>53</v>
      </c>
      <c r="D19" s="67">
        <v>41974</v>
      </c>
      <c r="E19" s="37">
        <v>0.01</v>
      </c>
      <c r="F19" s="37"/>
      <c r="G19" s="39"/>
      <c r="H19" s="50" t="s">
        <v>25</v>
      </c>
    </row>
    <row r="20" spans="1:8" x14ac:dyDescent="0.25">
      <c r="A20" s="49" t="s">
        <v>54</v>
      </c>
      <c r="B20" s="46" t="s">
        <v>55</v>
      </c>
      <c r="C20" s="46" t="s">
        <v>53</v>
      </c>
      <c r="D20" s="10">
        <v>41913</v>
      </c>
      <c r="E20" s="37">
        <v>270000</v>
      </c>
      <c r="F20" s="37"/>
      <c r="G20" s="37"/>
      <c r="H20" s="50"/>
    </row>
    <row r="21" spans="1:8" x14ac:dyDescent="0.25">
      <c r="A21" s="49" t="s">
        <v>56</v>
      </c>
      <c r="B21" s="46" t="s">
        <v>57</v>
      </c>
      <c r="C21" s="46" t="s">
        <v>53</v>
      </c>
      <c r="D21" s="67">
        <v>41974</v>
      </c>
      <c r="E21" s="37">
        <v>300000</v>
      </c>
      <c r="F21" s="37"/>
      <c r="G21" s="39"/>
      <c r="H21" s="50"/>
    </row>
    <row r="22" spans="1:8" x14ac:dyDescent="0.25">
      <c r="A22" s="49" t="s">
        <v>58</v>
      </c>
      <c r="B22" s="46" t="s">
        <v>59</v>
      </c>
      <c r="C22" s="46" t="s">
        <v>60</v>
      </c>
      <c r="D22" s="67">
        <v>41974</v>
      </c>
      <c r="E22" s="37"/>
      <c r="F22" s="37">
        <v>-4.9400000000000004</v>
      </c>
      <c r="G22" s="39"/>
      <c r="H22" s="50" t="s">
        <v>25</v>
      </c>
    </row>
    <row r="23" spans="1:8" x14ac:dyDescent="0.25">
      <c r="A23" s="49" t="s">
        <v>61</v>
      </c>
      <c r="B23" s="46" t="s">
        <v>62</v>
      </c>
      <c r="C23" s="46" t="s">
        <v>63</v>
      </c>
      <c r="D23" s="67">
        <v>41974</v>
      </c>
      <c r="E23" s="37"/>
      <c r="F23" s="37">
        <v>-1500</v>
      </c>
      <c r="G23" s="39"/>
      <c r="H23" s="50" t="s">
        <v>64</v>
      </c>
    </row>
    <row r="24" spans="1:8" x14ac:dyDescent="0.25">
      <c r="A24" s="49" t="s">
        <v>65</v>
      </c>
      <c r="B24" s="46" t="s">
        <v>66</v>
      </c>
      <c r="C24" s="46" t="s">
        <v>67</v>
      </c>
      <c r="D24" s="67">
        <v>41974</v>
      </c>
      <c r="E24" s="37">
        <v>0.01</v>
      </c>
      <c r="F24" s="37"/>
      <c r="G24" s="39"/>
      <c r="H24" s="50" t="s">
        <v>25</v>
      </c>
    </row>
    <row r="25" spans="1:8" x14ac:dyDescent="0.25">
      <c r="A25" s="49" t="s">
        <v>68</v>
      </c>
      <c r="B25" s="46" t="s">
        <v>69</v>
      </c>
      <c r="C25" s="46" t="s">
        <v>70</v>
      </c>
      <c r="D25" s="67">
        <v>41974</v>
      </c>
      <c r="E25" s="37">
        <v>216194.49</v>
      </c>
      <c r="F25" s="37"/>
      <c r="G25" s="39"/>
      <c r="H25" s="11" t="s">
        <v>71</v>
      </c>
    </row>
    <row r="26" spans="1:8" x14ac:dyDescent="0.25">
      <c r="A26" s="49" t="s">
        <v>72</v>
      </c>
      <c r="B26" s="46" t="s">
        <v>73</v>
      </c>
      <c r="C26" s="46" t="s">
        <v>74</v>
      </c>
      <c r="D26" s="67">
        <v>41974</v>
      </c>
      <c r="E26" s="37">
        <v>178000</v>
      </c>
      <c r="F26" s="37"/>
      <c r="G26" s="39"/>
      <c r="H26" s="50" t="s">
        <v>17</v>
      </c>
    </row>
    <row r="27" spans="1:8" x14ac:dyDescent="0.25">
      <c r="A27" s="49" t="s">
        <v>75</v>
      </c>
      <c r="B27" s="46" t="s">
        <v>76</v>
      </c>
      <c r="C27" s="46" t="s">
        <v>77</v>
      </c>
      <c r="D27" s="10">
        <v>41944</v>
      </c>
      <c r="E27" s="12">
        <v>38540.83</v>
      </c>
      <c r="F27" s="37"/>
      <c r="G27" s="39">
        <v>83859.17</v>
      </c>
      <c r="H27" s="50" t="s">
        <v>35</v>
      </c>
    </row>
    <row r="28" spans="1:8" x14ac:dyDescent="0.25">
      <c r="A28" s="49" t="s">
        <v>78</v>
      </c>
      <c r="B28" s="46" t="s">
        <v>79</v>
      </c>
      <c r="C28" s="46" t="s">
        <v>80</v>
      </c>
      <c r="D28" s="10">
        <v>41944</v>
      </c>
      <c r="E28" s="37">
        <v>128000</v>
      </c>
      <c r="F28" s="37"/>
      <c r="G28" s="39"/>
      <c r="H28" s="50" t="s">
        <v>17</v>
      </c>
    </row>
    <row r="29" spans="1:8" x14ac:dyDescent="0.25">
      <c r="A29" s="49" t="s">
        <v>81</v>
      </c>
      <c r="B29" s="46" t="s">
        <v>82</v>
      </c>
      <c r="C29" s="46" t="s">
        <v>83</v>
      </c>
      <c r="D29" s="67">
        <v>41974</v>
      </c>
      <c r="E29" s="37">
        <v>0.01</v>
      </c>
      <c r="F29" s="37"/>
      <c r="G29" s="39"/>
      <c r="H29" s="50" t="s">
        <v>25</v>
      </c>
    </row>
    <row r="30" spans="1:8" x14ac:dyDescent="0.25">
      <c r="A30" s="49" t="s">
        <v>84</v>
      </c>
      <c r="B30" s="46" t="s">
        <v>85</v>
      </c>
      <c r="C30" s="46" t="s">
        <v>86</v>
      </c>
      <c r="D30" s="67">
        <v>41974</v>
      </c>
      <c r="E30" s="37">
        <v>123000</v>
      </c>
      <c r="F30" s="37"/>
      <c r="G30" s="39"/>
      <c r="H30" s="50" t="s">
        <v>17</v>
      </c>
    </row>
    <row r="31" spans="1:8" x14ac:dyDescent="0.25">
      <c r="A31" s="49" t="s">
        <v>87</v>
      </c>
      <c r="B31" s="46" t="s">
        <v>88</v>
      </c>
      <c r="C31" s="46" t="s">
        <v>89</v>
      </c>
      <c r="D31" s="67">
        <v>41974</v>
      </c>
      <c r="E31" s="37">
        <v>135700</v>
      </c>
      <c r="F31" s="37"/>
      <c r="G31" s="39"/>
      <c r="H31" s="50" t="s">
        <v>17</v>
      </c>
    </row>
    <row r="32" spans="1:8" x14ac:dyDescent="0.25">
      <c r="A32" s="49" t="s">
        <v>90</v>
      </c>
      <c r="B32" s="46" t="s">
        <v>91</v>
      </c>
      <c r="C32" s="46" t="s">
        <v>92</v>
      </c>
      <c r="D32" s="67">
        <v>41974</v>
      </c>
      <c r="E32" s="37">
        <v>139630</v>
      </c>
      <c r="F32" s="37"/>
      <c r="G32" s="39"/>
      <c r="H32" s="50" t="s">
        <v>17</v>
      </c>
    </row>
    <row r="33" spans="1:9" x14ac:dyDescent="0.25">
      <c r="A33" s="49" t="s">
        <v>93</v>
      </c>
      <c r="B33" s="46" t="s">
        <v>94</v>
      </c>
      <c r="C33" s="46" t="s">
        <v>95</v>
      </c>
      <c r="D33" s="67">
        <v>41974</v>
      </c>
      <c r="E33" s="37">
        <v>123000</v>
      </c>
      <c r="F33" s="37"/>
      <c r="G33" s="39"/>
      <c r="H33" s="50" t="s">
        <v>17</v>
      </c>
      <c r="I33" s="3"/>
    </row>
    <row r="34" spans="1:9" x14ac:dyDescent="0.25">
      <c r="A34" s="49" t="s">
        <v>96</v>
      </c>
      <c r="B34" s="46" t="s">
        <v>97</v>
      </c>
      <c r="C34" s="46" t="s">
        <v>98</v>
      </c>
      <c r="D34" s="67">
        <v>41974</v>
      </c>
      <c r="E34" s="37">
        <v>0.01</v>
      </c>
      <c r="F34" s="37"/>
      <c r="G34" s="39"/>
      <c r="H34" s="50" t="s">
        <v>25</v>
      </c>
      <c r="I34" s="3"/>
    </row>
    <row r="35" spans="1:9" x14ac:dyDescent="0.25">
      <c r="A35" s="49" t="s">
        <v>99</v>
      </c>
      <c r="B35" s="46" t="s">
        <v>100</v>
      </c>
      <c r="C35" s="46" t="s">
        <v>101</v>
      </c>
      <c r="D35" s="67">
        <v>41974</v>
      </c>
      <c r="E35" s="37">
        <v>0.3</v>
      </c>
      <c r="F35" s="37"/>
      <c r="G35" s="39"/>
      <c r="H35" s="50" t="s">
        <v>25</v>
      </c>
      <c r="I35" s="3"/>
    </row>
    <row r="36" spans="1:9" x14ac:dyDescent="0.25">
      <c r="A36" s="49" t="s">
        <v>102</v>
      </c>
      <c r="B36" s="46" t="s">
        <v>103</v>
      </c>
      <c r="C36" s="46" t="s">
        <v>104</v>
      </c>
      <c r="D36" s="67">
        <v>41974</v>
      </c>
      <c r="E36" s="37">
        <v>148564.47</v>
      </c>
      <c r="F36" s="37"/>
      <c r="G36" s="39"/>
      <c r="H36" s="11" t="s">
        <v>71</v>
      </c>
      <c r="I36" s="3"/>
    </row>
    <row r="37" spans="1:9" x14ac:dyDescent="0.25">
      <c r="A37" s="49" t="s">
        <v>105</v>
      </c>
      <c r="B37" s="46" t="s">
        <v>106</v>
      </c>
      <c r="C37" s="46" t="s">
        <v>107</v>
      </c>
      <c r="D37" s="67">
        <v>41974</v>
      </c>
      <c r="E37" s="37">
        <v>162000</v>
      </c>
      <c r="F37" s="37"/>
      <c r="G37" s="39"/>
      <c r="H37" s="50" t="s">
        <v>17</v>
      </c>
      <c r="I37" s="3"/>
    </row>
    <row r="38" spans="1:9" x14ac:dyDescent="0.25">
      <c r="A38" s="49" t="s">
        <v>108</v>
      </c>
      <c r="B38" s="46" t="s">
        <v>109</v>
      </c>
      <c r="C38" s="46" t="s">
        <v>110</v>
      </c>
      <c r="D38" s="67">
        <v>41974</v>
      </c>
      <c r="E38" s="37">
        <v>162000</v>
      </c>
      <c r="F38" s="37"/>
      <c r="G38" s="39"/>
      <c r="H38" s="50" t="s">
        <v>17</v>
      </c>
      <c r="I38" s="3"/>
    </row>
    <row r="39" spans="1:9" x14ac:dyDescent="0.25">
      <c r="A39" s="49" t="s">
        <v>111</v>
      </c>
      <c r="B39" s="46" t="s">
        <v>112</v>
      </c>
      <c r="C39" s="46" t="s">
        <v>113</v>
      </c>
      <c r="D39" s="67">
        <v>41974</v>
      </c>
      <c r="E39" s="37">
        <v>0.59</v>
      </c>
      <c r="F39" s="37"/>
      <c r="G39" s="39"/>
      <c r="H39" s="50" t="s">
        <v>25</v>
      </c>
      <c r="I39" s="3"/>
    </row>
    <row r="40" spans="1:9" x14ac:dyDescent="0.25">
      <c r="A40" s="49" t="s">
        <v>114</v>
      </c>
      <c r="B40" s="46" t="s">
        <v>115</v>
      </c>
      <c r="C40" s="46" t="s">
        <v>116</v>
      </c>
      <c r="D40" s="10">
        <v>41944</v>
      </c>
      <c r="E40" s="37">
        <v>48959.69</v>
      </c>
      <c r="F40" s="37"/>
      <c r="G40" s="39">
        <v>111040.31</v>
      </c>
      <c r="H40" s="50" t="s">
        <v>35</v>
      </c>
      <c r="I40" s="4" t="s">
        <v>117</v>
      </c>
    </row>
    <row r="41" spans="1:9" x14ac:dyDescent="0.25">
      <c r="A41" s="49" t="s">
        <v>118</v>
      </c>
      <c r="B41" s="46" t="s">
        <v>119</v>
      </c>
      <c r="C41" s="46" t="s">
        <v>120</v>
      </c>
      <c r="D41" s="67">
        <v>41974</v>
      </c>
      <c r="E41" s="37">
        <v>162700</v>
      </c>
      <c r="F41" s="37"/>
      <c r="G41" s="39">
        <v>5000</v>
      </c>
      <c r="H41" s="50" t="s">
        <v>35</v>
      </c>
      <c r="I41" s="3"/>
    </row>
    <row r="42" spans="1:9" x14ac:dyDescent="0.25">
      <c r="A42" s="48" t="s">
        <v>121</v>
      </c>
      <c r="B42" s="29" t="s">
        <v>122</v>
      </c>
      <c r="C42" s="29" t="s">
        <v>123</v>
      </c>
      <c r="D42" s="10">
        <v>41609</v>
      </c>
      <c r="E42" s="12">
        <v>113400.01</v>
      </c>
      <c r="F42" s="12"/>
      <c r="G42" s="12"/>
      <c r="H42" s="13" t="s">
        <v>17</v>
      </c>
      <c r="I42" s="3"/>
    </row>
    <row r="43" spans="1:9" x14ac:dyDescent="0.25">
      <c r="A43" s="49" t="s">
        <v>124</v>
      </c>
      <c r="B43" s="46" t="s">
        <v>125</v>
      </c>
      <c r="C43" s="46" t="s">
        <v>126</v>
      </c>
      <c r="D43" s="10">
        <v>41609</v>
      </c>
      <c r="E43" s="37">
        <v>132200</v>
      </c>
      <c r="F43" s="37"/>
      <c r="G43" s="39">
        <v>28700</v>
      </c>
      <c r="H43" s="50" t="s">
        <v>35</v>
      </c>
      <c r="I43" s="3"/>
    </row>
    <row r="44" spans="1:9" x14ac:dyDescent="0.25">
      <c r="A44" s="49" t="s">
        <v>127</v>
      </c>
      <c r="B44" s="46" t="s">
        <v>128</v>
      </c>
      <c r="C44" s="46" t="s">
        <v>129</v>
      </c>
      <c r="D44" s="10">
        <v>41609</v>
      </c>
      <c r="E44" s="37">
        <v>95120.91</v>
      </c>
      <c r="F44" s="37"/>
      <c r="G44" s="39"/>
      <c r="H44" s="11" t="s">
        <v>71</v>
      </c>
      <c r="I44" s="3"/>
    </row>
    <row r="45" spans="1:9" x14ac:dyDescent="0.25">
      <c r="A45" s="53" t="s">
        <v>130</v>
      </c>
      <c r="B45" s="11" t="s">
        <v>131</v>
      </c>
      <c r="C45" s="11" t="s">
        <v>132</v>
      </c>
      <c r="D45" s="10">
        <v>41944</v>
      </c>
      <c r="E45" s="12">
        <v>273900</v>
      </c>
      <c r="F45" s="12"/>
      <c r="G45" s="12"/>
      <c r="H45" s="13" t="s">
        <v>17</v>
      </c>
      <c r="I45" s="3"/>
    </row>
    <row r="46" spans="1:9" x14ac:dyDescent="0.25">
      <c r="A46" s="53" t="s">
        <v>133</v>
      </c>
      <c r="B46" s="11" t="s">
        <v>134</v>
      </c>
      <c r="C46" s="46" t="s">
        <v>135</v>
      </c>
      <c r="D46" s="10">
        <v>41791</v>
      </c>
      <c r="E46" s="12">
        <v>2095.4100000000035</v>
      </c>
      <c r="F46" s="12"/>
      <c r="G46" s="12"/>
      <c r="H46" s="13" t="s">
        <v>17</v>
      </c>
      <c r="I46" s="4" t="s">
        <v>117</v>
      </c>
    </row>
    <row r="47" spans="1:9" x14ac:dyDescent="0.25">
      <c r="A47" s="49" t="s">
        <v>136</v>
      </c>
      <c r="B47" s="46" t="s">
        <v>137</v>
      </c>
      <c r="C47" s="46" t="s">
        <v>138</v>
      </c>
      <c r="D47" s="10">
        <v>41944</v>
      </c>
      <c r="E47" s="12"/>
      <c r="F47" s="12">
        <v>-1360.92</v>
      </c>
      <c r="G47" s="40"/>
      <c r="H47" s="50" t="s">
        <v>139</v>
      </c>
      <c r="I47" s="3"/>
    </row>
    <row r="48" spans="1:9" x14ac:dyDescent="0.25">
      <c r="A48" s="49" t="s">
        <v>140</v>
      </c>
      <c r="B48" s="46" t="s">
        <v>141</v>
      </c>
      <c r="C48" s="46" t="s">
        <v>142</v>
      </c>
      <c r="D48" s="10">
        <v>41609</v>
      </c>
      <c r="E48" s="37">
        <v>140000</v>
      </c>
      <c r="F48" s="37"/>
      <c r="G48" s="39">
        <v>20000</v>
      </c>
      <c r="H48" s="50" t="s">
        <v>35</v>
      </c>
      <c r="I48" s="3"/>
    </row>
    <row r="49" spans="1:8" x14ac:dyDescent="0.25">
      <c r="A49" s="49" t="s">
        <v>143</v>
      </c>
      <c r="B49" s="46" t="s">
        <v>144</v>
      </c>
      <c r="C49" s="46" t="s">
        <v>145</v>
      </c>
      <c r="D49" s="10">
        <v>41609</v>
      </c>
      <c r="E49" s="37">
        <v>337600</v>
      </c>
      <c r="F49" s="37"/>
      <c r="G49" s="39"/>
      <c r="H49" s="13" t="s">
        <v>17</v>
      </c>
    </row>
    <row r="50" spans="1:8" x14ac:dyDescent="0.25">
      <c r="A50" s="49" t="s">
        <v>146</v>
      </c>
      <c r="B50" s="46" t="s">
        <v>147</v>
      </c>
      <c r="C50" s="46" t="s">
        <v>148</v>
      </c>
      <c r="D50" s="10">
        <v>41609</v>
      </c>
      <c r="E50" s="37">
        <v>220320</v>
      </c>
      <c r="F50" s="37"/>
      <c r="G50" s="39"/>
      <c r="H50" s="13" t="s">
        <v>17</v>
      </c>
    </row>
    <row r="51" spans="1:8" x14ac:dyDescent="0.25">
      <c r="A51" s="49" t="s">
        <v>149</v>
      </c>
      <c r="B51" s="46" t="s">
        <v>150</v>
      </c>
      <c r="C51" s="46" t="s">
        <v>151</v>
      </c>
      <c r="D51" s="67">
        <v>41974</v>
      </c>
      <c r="E51" s="37">
        <v>0.01</v>
      </c>
      <c r="F51" s="37"/>
      <c r="G51" s="39"/>
      <c r="H51" s="50" t="s">
        <v>25</v>
      </c>
    </row>
    <row r="52" spans="1:8" x14ac:dyDescent="0.25">
      <c r="A52" s="49" t="s">
        <v>152</v>
      </c>
      <c r="B52" s="46" t="s">
        <v>153</v>
      </c>
      <c r="C52" s="46" t="s">
        <v>154</v>
      </c>
      <c r="D52" s="67">
        <v>41974</v>
      </c>
      <c r="E52" s="37">
        <v>7000</v>
      </c>
      <c r="F52" s="37"/>
      <c r="G52" s="39"/>
      <c r="H52" s="50" t="s">
        <v>155</v>
      </c>
    </row>
    <row r="53" spans="1:8" x14ac:dyDescent="0.25">
      <c r="A53" s="49" t="s">
        <v>156</v>
      </c>
      <c r="B53" s="46" t="s">
        <v>157</v>
      </c>
      <c r="C53" s="46" t="s">
        <v>158</v>
      </c>
      <c r="D53" s="67">
        <v>41974</v>
      </c>
      <c r="E53" s="37">
        <v>0.01</v>
      </c>
      <c r="F53" s="37"/>
      <c r="G53" s="39"/>
      <c r="H53" s="50" t="s">
        <v>25</v>
      </c>
    </row>
    <row r="54" spans="1:8" x14ac:dyDescent="0.25">
      <c r="A54" s="49" t="s">
        <v>159</v>
      </c>
      <c r="B54" s="46" t="s">
        <v>160</v>
      </c>
      <c r="C54" s="46" t="s">
        <v>161</v>
      </c>
      <c r="D54" s="67">
        <v>41974</v>
      </c>
      <c r="E54" s="37">
        <v>391100</v>
      </c>
      <c r="F54" s="37"/>
      <c r="G54" s="39">
        <v>50000</v>
      </c>
      <c r="H54" s="50" t="s">
        <v>35</v>
      </c>
    </row>
    <row r="55" spans="1:8" x14ac:dyDescent="0.25">
      <c r="A55" s="49" t="s">
        <v>162</v>
      </c>
      <c r="B55" s="46" t="s">
        <v>163</v>
      </c>
      <c r="C55" s="46" t="s">
        <v>164</v>
      </c>
      <c r="D55" s="67">
        <v>41974</v>
      </c>
      <c r="E55" s="37">
        <v>639730.30000000005</v>
      </c>
      <c r="F55" s="37"/>
      <c r="G55" s="39"/>
      <c r="H55" s="11" t="s">
        <v>71</v>
      </c>
    </row>
    <row r="56" spans="1:8" x14ac:dyDescent="0.25">
      <c r="A56" s="49" t="s">
        <v>165</v>
      </c>
      <c r="B56" s="46" t="s">
        <v>166</v>
      </c>
      <c r="C56" s="46" t="s">
        <v>167</v>
      </c>
      <c r="D56" s="67">
        <v>41974</v>
      </c>
      <c r="E56" s="37">
        <v>0.01</v>
      </c>
      <c r="F56" s="37"/>
      <c r="G56" s="39"/>
      <c r="H56" s="50" t="s">
        <v>25</v>
      </c>
    </row>
    <row r="57" spans="1:8" x14ac:dyDescent="0.25">
      <c r="A57" s="49" t="s">
        <v>168</v>
      </c>
      <c r="B57" s="46" t="s">
        <v>169</v>
      </c>
      <c r="C57" s="46" t="s">
        <v>170</v>
      </c>
      <c r="D57" s="67">
        <v>41974</v>
      </c>
      <c r="E57" s="37">
        <v>167581.62</v>
      </c>
      <c r="F57" s="37"/>
      <c r="G57" s="39"/>
      <c r="H57" s="11" t="s">
        <v>71</v>
      </c>
    </row>
    <row r="58" spans="1:8" x14ac:dyDescent="0.25">
      <c r="A58" s="49" t="s">
        <v>171</v>
      </c>
      <c r="B58" s="46" t="s">
        <v>172</v>
      </c>
      <c r="C58" s="46" t="s">
        <v>173</v>
      </c>
      <c r="D58" s="67">
        <v>41974</v>
      </c>
      <c r="E58" s="37">
        <v>0.01</v>
      </c>
      <c r="F58" s="37"/>
      <c r="G58" s="39"/>
      <c r="H58" s="50" t="s">
        <v>25</v>
      </c>
    </row>
    <row r="59" spans="1:8" x14ac:dyDescent="0.25">
      <c r="A59" s="49" t="s">
        <v>174</v>
      </c>
      <c r="B59" s="46" t="s">
        <v>175</v>
      </c>
      <c r="C59" s="46" t="s">
        <v>176</v>
      </c>
      <c r="D59" s="10">
        <v>41944</v>
      </c>
      <c r="E59" s="12">
        <v>102400</v>
      </c>
      <c r="F59" s="12"/>
      <c r="G59" s="40"/>
      <c r="H59" s="13" t="s">
        <v>17</v>
      </c>
    </row>
    <row r="60" spans="1:8" x14ac:dyDescent="0.25">
      <c r="A60" s="49" t="s">
        <v>177</v>
      </c>
      <c r="B60" s="46" t="s">
        <v>178</v>
      </c>
      <c r="C60" s="46" t="s">
        <v>179</v>
      </c>
      <c r="D60" s="67">
        <v>41974</v>
      </c>
      <c r="E60" s="37">
        <v>0.01</v>
      </c>
      <c r="F60" s="37"/>
      <c r="G60" s="39"/>
      <c r="H60" s="50" t="s">
        <v>25</v>
      </c>
    </row>
    <row r="61" spans="1:8" x14ac:dyDescent="0.25">
      <c r="A61" s="49" t="s">
        <v>180</v>
      </c>
      <c r="B61" s="46" t="s">
        <v>181</v>
      </c>
      <c r="C61" s="46" t="s">
        <v>182</v>
      </c>
      <c r="D61" s="67">
        <v>41974</v>
      </c>
      <c r="E61" s="37">
        <v>322800</v>
      </c>
      <c r="F61" s="37"/>
      <c r="G61" s="39">
        <v>3500</v>
      </c>
      <c r="H61" s="50" t="s">
        <v>35</v>
      </c>
    </row>
    <row r="62" spans="1:8" x14ac:dyDescent="0.25">
      <c r="A62" s="49" t="s">
        <v>183</v>
      </c>
      <c r="B62" s="46" t="s">
        <v>184</v>
      </c>
      <c r="C62" s="46" t="s">
        <v>110</v>
      </c>
      <c r="D62" s="67">
        <v>41974</v>
      </c>
      <c r="E62" s="37">
        <v>145000</v>
      </c>
      <c r="F62" s="37"/>
      <c r="G62" s="39"/>
      <c r="H62" s="13" t="s">
        <v>17</v>
      </c>
    </row>
    <row r="63" spans="1:8" x14ac:dyDescent="0.25">
      <c r="A63" s="49" t="s">
        <v>185</v>
      </c>
      <c r="B63" s="46" t="s">
        <v>186</v>
      </c>
      <c r="C63" s="46" t="s">
        <v>187</v>
      </c>
      <c r="D63" s="67">
        <v>41974</v>
      </c>
      <c r="E63" s="37">
        <v>115000.01</v>
      </c>
      <c r="F63" s="37"/>
      <c r="G63" s="39">
        <v>50000</v>
      </c>
      <c r="H63" s="50" t="s">
        <v>35</v>
      </c>
    </row>
    <row r="64" spans="1:8" x14ac:dyDescent="0.25">
      <c r="A64" s="49" t="s">
        <v>188</v>
      </c>
      <c r="B64" s="46" t="s">
        <v>189</v>
      </c>
      <c r="C64" s="46" t="s">
        <v>190</v>
      </c>
      <c r="D64" s="67">
        <v>41974</v>
      </c>
      <c r="E64" s="37"/>
      <c r="F64" s="37">
        <v>-10</v>
      </c>
      <c r="G64" s="39"/>
      <c r="H64" s="50" t="s">
        <v>25</v>
      </c>
    </row>
    <row r="65" spans="1:8" x14ac:dyDescent="0.25">
      <c r="A65" s="49" t="s">
        <v>191</v>
      </c>
      <c r="B65" s="46" t="s">
        <v>192</v>
      </c>
      <c r="C65" s="46" t="s">
        <v>193</v>
      </c>
      <c r="D65" s="67">
        <v>41974</v>
      </c>
      <c r="E65" s="37">
        <v>94700</v>
      </c>
      <c r="F65" s="37"/>
      <c r="G65" s="39">
        <v>45000</v>
      </c>
      <c r="H65" s="50" t="s">
        <v>35</v>
      </c>
    </row>
    <row r="66" spans="1:8" x14ac:dyDescent="0.25">
      <c r="A66" s="49" t="s">
        <v>194</v>
      </c>
      <c r="B66" s="46" t="s">
        <v>195</v>
      </c>
      <c r="C66" s="46" t="s">
        <v>196</v>
      </c>
      <c r="D66" s="67">
        <v>41974</v>
      </c>
      <c r="E66" s="37"/>
      <c r="F66" s="37">
        <v>-6839.99</v>
      </c>
      <c r="G66" s="39"/>
      <c r="H66" s="50" t="s">
        <v>139</v>
      </c>
    </row>
    <row r="67" spans="1:8" x14ac:dyDescent="0.25">
      <c r="A67" s="49" t="s">
        <v>197</v>
      </c>
      <c r="B67" s="46" t="s">
        <v>198</v>
      </c>
      <c r="C67" s="46" t="s">
        <v>199</v>
      </c>
      <c r="D67" s="67">
        <v>41974</v>
      </c>
      <c r="E67" s="37">
        <v>148564.47</v>
      </c>
      <c r="F67" s="37"/>
      <c r="G67" s="39"/>
      <c r="H67" s="11" t="s">
        <v>71</v>
      </c>
    </row>
    <row r="68" spans="1:8" x14ac:dyDescent="0.25">
      <c r="A68" s="49" t="s">
        <v>200</v>
      </c>
      <c r="B68" s="46" t="s">
        <v>201</v>
      </c>
      <c r="C68" s="46" t="s">
        <v>202</v>
      </c>
      <c r="D68" s="67">
        <v>41974</v>
      </c>
      <c r="E68" s="37">
        <v>133920</v>
      </c>
      <c r="F68" s="37"/>
      <c r="G68" s="39">
        <v>32180</v>
      </c>
      <c r="H68" s="50" t="s">
        <v>35</v>
      </c>
    </row>
    <row r="69" spans="1:8" x14ac:dyDescent="0.25">
      <c r="A69" s="49" t="s">
        <v>203</v>
      </c>
      <c r="B69" s="46" t="s">
        <v>204</v>
      </c>
      <c r="C69" s="46" t="s">
        <v>205</v>
      </c>
      <c r="D69" s="67">
        <v>41974</v>
      </c>
      <c r="E69" s="37">
        <v>125484.9</v>
      </c>
      <c r="F69" s="37"/>
      <c r="G69" s="39"/>
      <c r="H69" s="11" t="s">
        <v>71</v>
      </c>
    </row>
    <row r="70" spans="1:8" x14ac:dyDescent="0.25">
      <c r="A70" s="49" t="s">
        <v>206</v>
      </c>
      <c r="B70" s="46" t="s">
        <v>207</v>
      </c>
      <c r="C70" s="46" t="s">
        <v>208</v>
      </c>
      <c r="D70" s="67">
        <v>41974</v>
      </c>
      <c r="E70" s="37">
        <v>179600</v>
      </c>
      <c r="F70" s="37"/>
      <c r="G70" s="39"/>
      <c r="H70" s="13" t="s">
        <v>17</v>
      </c>
    </row>
    <row r="71" spans="1:8" x14ac:dyDescent="0.25">
      <c r="A71" s="49" t="s">
        <v>209</v>
      </c>
      <c r="B71" s="46" t="s">
        <v>210</v>
      </c>
      <c r="C71" s="46" t="s">
        <v>211</v>
      </c>
      <c r="D71" s="67">
        <v>41974</v>
      </c>
      <c r="E71" s="37">
        <v>167700</v>
      </c>
      <c r="F71" s="37"/>
      <c r="G71" s="39"/>
      <c r="H71" s="13" t="s">
        <v>17</v>
      </c>
    </row>
    <row r="72" spans="1:8" x14ac:dyDescent="0.25">
      <c r="A72" s="49" t="s">
        <v>212</v>
      </c>
      <c r="B72" s="46" t="s">
        <v>213</v>
      </c>
      <c r="C72" s="46" t="s">
        <v>214</v>
      </c>
      <c r="D72" s="67">
        <v>41974</v>
      </c>
      <c r="E72" s="37">
        <v>186843.32</v>
      </c>
      <c r="F72" s="37"/>
      <c r="G72" s="39"/>
      <c r="H72" s="11" t="s">
        <v>71</v>
      </c>
    </row>
    <row r="73" spans="1:8" x14ac:dyDescent="0.25">
      <c r="A73" s="49" t="s">
        <v>215</v>
      </c>
      <c r="B73" s="46" t="s">
        <v>216</v>
      </c>
      <c r="C73" s="46" t="s">
        <v>217</v>
      </c>
      <c r="D73" s="67">
        <v>41974</v>
      </c>
      <c r="E73" s="37">
        <v>223510</v>
      </c>
      <c r="F73" s="37"/>
      <c r="G73" s="39">
        <v>95790</v>
      </c>
      <c r="H73" s="50" t="s">
        <v>35</v>
      </c>
    </row>
    <row r="74" spans="1:8" x14ac:dyDescent="0.25">
      <c r="A74" s="49" t="s">
        <v>218</v>
      </c>
      <c r="B74" s="46" t="s">
        <v>219</v>
      </c>
      <c r="C74" s="46" t="s">
        <v>220</v>
      </c>
      <c r="D74" s="67">
        <v>41974</v>
      </c>
      <c r="E74" s="37">
        <v>367400</v>
      </c>
      <c r="F74" s="37"/>
      <c r="G74" s="39">
        <v>100000</v>
      </c>
      <c r="H74" s="50" t="s">
        <v>35</v>
      </c>
    </row>
    <row r="75" spans="1:8" x14ac:dyDescent="0.25">
      <c r="A75" s="49" t="s">
        <v>221</v>
      </c>
      <c r="B75" s="46" t="s">
        <v>222</v>
      </c>
      <c r="C75" s="46" t="s">
        <v>223</v>
      </c>
      <c r="D75" s="67">
        <v>41974</v>
      </c>
      <c r="E75" s="37">
        <v>147000</v>
      </c>
      <c r="F75" s="37"/>
      <c r="G75" s="39"/>
      <c r="H75" s="13" t="s">
        <v>17</v>
      </c>
    </row>
    <row r="76" spans="1:8" x14ac:dyDescent="0.25">
      <c r="A76" s="49" t="s">
        <v>224</v>
      </c>
      <c r="B76" s="46" t="s">
        <v>225</v>
      </c>
      <c r="C76" s="46" t="s">
        <v>226</v>
      </c>
      <c r="D76" s="67">
        <v>41974</v>
      </c>
      <c r="E76" s="37">
        <v>153000</v>
      </c>
      <c r="F76" s="37"/>
      <c r="G76" s="39">
        <v>10000</v>
      </c>
      <c r="H76" s="13" t="s">
        <v>17</v>
      </c>
    </row>
    <row r="77" spans="1:8" x14ac:dyDescent="0.25">
      <c r="A77" s="49" t="s">
        <v>227</v>
      </c>
      <c r="B77" s="46" t="s">
        <v>228</v>
      </c>
      <c r="C77" s="46" t="s">
        <v>229</v>
      </c>
      <c r="D77" s="67">
        <v>41974</v>
      </c>
      <c r="E77" s="37"/>
      <c r="F77" s="37">
        <v>-37000</v>
      </c>
      <c r="G77" s="39"/>
      <c r="H77" s="50" t="s">
        <v>230</v>
      </c>
    </row>
    <row r="78" spans="1:8" x14ac:dyDescent="0.25">
      <c r="A78" s="49" t="s">
        <v>231</v>
      </c>
      <c r="B78" s="46" t="s">
        <v>232</v>
      </c>
      <c r="C78" s="46" t="s">
        <v>233</v>
      </c>
      <c r="D78" s="67">
        <v>41974</v>
      </c>
      <c r="E78" s="37">
        <v>145000</v>
      </c>
      <c r="F78" s="37"/>
      <c r="G78" s="39"/>
      <c r="H78" s="13" t="s">
        <v>17</v>
      </c>
    </row>
    <row r="79" spans="1:8" x14ac:dyDescent="0.25">
      <c r="A79" s="49" t="s">
        <v>234</v>
      </c>
      <c r="B79" s="46" t="s">
        <v>235</v>
      </c>
      <c r="C79" s="46" t="s">
        <v>176</v>
      </c>
      <c r="D79" s="67">
        <v>41974</v>
      </c>
      <c r="E79" s="37">
        <v>206900</v>
      </c>
      <c r="F79" s="37"/>
      <c r="G79" s="39">
        <v>74000</v>
      </c>
      <c r="H79" s="50" t="s">
        <v>35</v>
      </c>
    </row>
    <row r="80" spans="1:8" x14ac:dyDescent="0.25">
      <c r="A80" s="49" t="s">
        <v>236</v>
      </c>
      <c r="B80" s="46" t="s">
        <v>237</v>
      </c>
      <c r="C80" s="46" t="s">
        <v>238</v>
      </c>
      <c r="D80" s="67">
        <v>41974</v>
      </c>
      <c r="E80" s="37">
        <v>0.1</v>
      </c>
      <c r="F80" s="37"/>
      <c r="G80" s="39"/>
      <c r="H80" s="50" t="s">
        <v>25</v>
      </c>
    </row>
    <row r="81" spans="1:8" x14ac:dyDescent="0.25">
      <c r="A81" s="49" t="s">
        <v>239</v>
      </c>
      <c r="B81" s="46" t="s">
        <v>240</v>
      </c>
      <c r="C81" s="46" t="s">
        <v>241</v>
      </c>
      <c r="D81" s="67">
        <v>41974</v>
      </c>
      <c r="E81" s="37">
        <v>0.01</v>
      </c>
      <c r="F81" s="37"/>
      <c r="G81" s="39"/>
      <c r="H81" s="50" t="s">
        <v>25</v>
      </c>
    </row>
    <row r="82" spans="1:8" x14ac:dyDescent="0.25">
      <c r="A82" s="49" t="s">
        <v>242</v>
      </c>
      <c r="B82" s="46" t="s">
        <v>243</v>
      </c>
      <c r="C82" s="46" t="s">
        <v>244</v>
      </c>
      <c r="D82" s="67">
        <v>41974</v>
      </c>
      <c r="E82" s="37">
        <v>0.01</v>
      </c>
      <c r="F82" s="37"/>
      <c r="G82" s="39"/>
      <c r="H82" s="50" t="s">
        <v>25</v>
      </c>
    </row>
    <row r="83" spans="1:8" x14ac:dyDescent="0.25">
      <c r="A83" s="49" t="s">
        <v>245</v>
      </c>
      <c r="B83" s="46" t="s">
        <v>246</v>
      </c>
      <c r="C83" s="46" t="s">
        <v>247</v>
      </c>
      <c r="D83" s="67">
        <v>41974</v>
      </c>
      <c r="E83" s="37">
        <v>71500</v>
      </c>
      <c r="F83" s="37"/>
      <c r="G83" s="39">
        <v>71500</v>
      </c>
      <c r="H83" s="50" t="s">
        <v>35</v>
      </c>
    </row>
    <row r="84" spans="1:8" x14ac:dyDescent="0.25">
      <c r="A84" s="49" t="s">
        <v>248</v>
      </c>
      <c r="B84" s="46" t="s">
        <v>249</v>
      </c>
      <c r="C84" s="46" t="s">
        <v>250</v>
      </c>
      <c r="D84" s="67">
        <v>41974</v>
      </c>
      <c r="E84" s="37">
        <v>383301.62</v>
      </c>
      <c r="F84" s="37"/>
      <c r="G84" s="39">
        <v>441248.38</v>
      </c>
      <c r="H84" s="50" t="s">
        <v>35</v>
      </c>
    </row>
    <row r="85" spans="1:8" x14ac:dyDescent="0.25">
      <c r="A85" s="49" t="s">
        <v>251</v>
      </c>
      <c r="B85" s="46" t="s">
        <v>252</v>
      </c>
      <c r="C85" s="46" t="s">
        <v>253</v>
      </c>
      <c r="D85" s="67">
        <v>41974</v>
      </c>
      <c r="E85" s="37">
        <v>114500</v>
      </c>
      <c r="F85" s="37"/>
      <c r="G85" s="39">
        <v>50000</v>
      </c>
      <c r="H85" s="50" t="s">
        <v>35</v>
      </c>
    </row>
    <row r="86" spans="1:8" x14ac:dyDescent="0.25">
      <c r="A86" s="49" t="s">
        <v>254</v>
      </c>
      <c r="B86" s="46" t="s">
        <v>255</v>
      </c>
      <c r="C86" s="46" t="s">
        <v>229</v>
      </c>
      <c r="D86" s="67">
        <v>41974</v>
      </c>
      <c r="E86" s="37">
        <v>143000</v>
      </c>
      <c r="F86" s="37"/>
      <c r="G86" s="39"/>
      <c r="H86" s="13" t="s">
        <v>17</v>
      </c>
    </row>
    <row r="87" spans="1:8" x14ac:dyDescent="0.25">
      <c r="A87" s="49" t="s">
        <v>256</v>
      </c>
      <c r="B87" s="46" t="s">
        <v>257</v>
      </c>
      <c r="C87" s="46" t="s">
        <v>176</v>
      </c>
      <c r="D87" s="67">
        <v>41974</v>
      </c>
      <c r="E87" s="37"/>
      <c r="F87" s="37">
        <v>-50000</v>
      </c>
      <c r="G87" s="39"/>
      <c r="H87" s="50" t="s">
        <v>258</v>
      </c>
    </row>
    <row r="88" spans="1:8" x14ac:dyDescent="0.25">
      <c r="A88" s="49" t="s">
        <v>259</v>
      </c>
      <c r="B88" s="46" t="s">
        <v>260</v>
      </c>
      <c r="C88" s="46" t="s">
        <v>261</v>
      </c>
      <c r="D88" s="67">
        <v>41974</v>
      </c>
      <c r="E88" s="37">
        <v>0.01</v>
      </c>
      <c r="F88" s="37"/>
      <c r="G88" s="39"/>
      <c r="H88" s="50" t="s">
        <v>25</v>
      </c>
    </row>
    <row r="89" spans="1:8" x14ac:dyDescent="0.25">
      <c r="A89" s="53" t="s">
        <v>262</v>
      </c>
      <c r="B89" s="11" t="s">
        <v>263</v>
      </c>
      <c r="C89" s="46" t="s">
        <v>264</v>
      </c>
      <c r="D89" s="10">
        <v>41821</v>
      </c>
      <c r="E89" s="37">
        <v>15000</v>
      </c>
      <c r="F89" s="37"/>
      <c r="G89" s="37"/>
      <c r="H89" s="13" t="s">
        <v>265</v>
      </c>
    </row>
    <row r="90" spans="1:8" x14ac:dyDescent="0.25">
      <c r="A90" s="49" t="s">
        <v>266</v>
      </c>
      <c r="B90" s="46" t="s">
        <v>267</v>
      </c>
      <c r="C90" s="46" t="s">
        <v>268</v>
      </c>
      <c r="D90" s="67">
        <v>41974</v>
      </c>
      <c r="E90" s="37">
        <v>170400</v>
      </c>
      <c r="F90" s="37"/>
      <c r="G90" s="39">
        <v>53000</v>
      </c>
      <c r="H90" s="50" t="s">
        <v>35</v>
      </c>
    </row>
    <row r="91" spans="1:8" x14ac:dyDescent="0.25">
      <c r="A91" s="49" t="s">
        <v>269</v>
      </c>
      <c r="B91" s="46" t="s">
        <v>270</v>
      </c>
      <c r="C91" s="46" t="s">
        <v>271</v>
      </c>
      <c r="D91" s="67">
        <v>41974</v>
      </c>
      <c r="E91" s="37"/>
      <c r="F91" s="37">
        <v>-5856.62</v>
      </c>
      <c r="G91" s="39"/>
      <c r="H91" s="50" t="s">
        <v>272</v>
      </c>
    </row>
    <row r="92" spans="1:8" x14ac:dyDescent="0.25">
      <c r="A92" s="49" t="s">
        <v>273</v>
      </c>
      <c r="B92" s="46" t="s">
        <v>274</v>
      </c>
      <c r="C92" s="46" t="s">
        <v>275</v>
      </c>
      <c r="D92" s="67">
        <v>41974</v>
      </c>
      <c r="E92" s="37">
        <v>150400</v>
      </c>
      <c r="F92" s="37"/>
      <c r="G92" s="39">
        <v>40000</v>
      </c>
      <c r="H92" s="50" t="s">
        <v>35</v>
      </c>
    </row>
    <row r="93" spans="1:8" x14ac:dyDescent="0.25">
      <c r="A93" s="49" t="s">
        <v>276</v>
      </c>
      <c r="B93" s="46" t="s">
        <v>277</v>
      </c>
      <c r="C93" s="46" t="s">
        <v>278</v>
      </c>
      <c r="D93" s="67">
        <v>41974</v>
      </c>
      <c r="E93" s="37">
        <v>0.02</v>
      </c>
      <c r="F93" s="37"/>
      <c r="G93" s="39"/>
      <c r="H93" s="50" t="s">
        <v>25</v>
      </c>
    </row>
    <row r="94" spans="1:8" x14ac:dyDescent="0.25">
      <c r="A94" s="49" t="s">
        <v>279</v>
      </c>
      <c r="B94" s="46" t="s">
        <v>280</v>
      </c>
      <c r="C94" s="46" t="s">
        <v>281</v>
      </c>
      <c r="D94" s="67">
        <v>41974</v>
      </c>
      <c r="E94" s="37">
        <v>127130.01</v>
      </c>
      <c r="F94" s="37"/>
      <c r="G94" s="39">
        <v>13570</v>
      </c>
      <c r="H94" s="50" t="s">
        <v>35</v>
      </c>
    </row>
    <row r="95" spans="1:8" x14ac:dyDescent="0.25">
      <c r="A95" s="49" t="s">
        <v>282</v>
      </c>
      <c r="B95" s="46" t="s">
        <v>283</v>
      </c>
      <c r="C95" s="46" t="s">
        <v>284</v>
      </c>
      <c r="D95" s="67">
        <v>41974</v>
      </c>
      <c r="E95" s="37">
        <v>112700</v>
      </c>
      <c r="F95" s="37"/>
      <c r="G95" s="39">
        <v>30000</v>
      </c>
      <c r="H95" s="50" t="s">
        <v>35</v>
      </c>
    </row>
    <row r="96" spans="1:8" x14ac:dyDescent="0.25">
      <c r="A96" s="49" t="s">
        <v>285</v>
      </c>
      <c r="B96" s="46" t="s">
        <v>286</v>
      </c>
      <c r="C96" s="46" t="s">
        <v>287</v>
      </c>
      <c r="D96" s="67">
        <v>41974</v>
      </c>
      <c r="E96" s="37">
        <v>161711.38</v>
      </c>
      <c r="F96" s="37"/>
      <c r="G96" s="39"/>
      <c r="H96" s="11" t="s">
        <v>71</v>
      </c>
    </row>
    <row r="97" spans="1:8" x14ac:dyDescent="0.25">
      <c r="A97" s="49" t="s">
        <v>288</v>
      </c>
      <c r="B97" s="46" t="s">
        <v>289</v>
      </c>
      <c r="C97" s="46" t="s">
        <v>244</v>
      </c>
      <c r="D97" s="67">
        <v>41974</v>
      </c>
      <c r="E97" s="37">
        <v>0.01</v>
      </c>
      <c r="F97" s="37"/>
      <c r="G97" s="39"/>
      <c r="H97" s="50" t="s">
        <v>25</v>
      </c>
    </row>
    <row r="98" spans="1:8" x14ac:dyDescent="0.25">
      <c r="A98" s="49" t="s">
        <v>290</v>
      </c>
      <c r="B98" s="46" t="s">
        <v>291</v>
      </c>
      <c r="C98" s="46" t="s">
        <v>292</v>
      </c>
      <c r="D98" s="67">
        <v>41974</v>
      </c>
      <c r="E98" s="37"/>
      <c r="F98" s="37">
        <v>-20000</v>
      </c>
      <c r="G98" s="39"/>
      <c r="H98" s="50" t="s">
        <v>293</v>
      </c>
    </row>
    <row r="99" spans="1:8" x14ac:dyDescent="0.25">
      <c r="A99" s="49" t="s">
        <v>294</v>
      </c>
      <c r="B99" s="46" t="s">
        <v>295</v>
      </c>
      <c r="C99" s="46" t="s">
        <v>247</v>
      </c>
      <c r="D99" s="67">
        <v>41974</v>
      </c>
      <c r="E99" s="37">
        <v>71500</v>
      </c>
      <c r="F99" s="37"/>
      <c r="G99" s="39">
        <v>71500</v>
      </c>
      <c r="H99" s="50" t="s">
        <v>35</v>
      </c>
    </row>
    <row r="100" spans="1:8" x14ac:dyDescent="0.25">
      <c r="A100" s="49" t="s">
        <v>296</v>
      </c>
      <c r="B100" s="46" t="s">
        <v>297</v>
      </c>
      <c r="C100" s="46" t="s">
        <v>298</v>
      </c>
      <c r="D100" s="67">
        <v>41974</v>
      </c>
      <c r="E100" s="37">
        <v>161500</v>
      </c>
      <c r="F100" s="37"/>
      <c r="G100" s="39">
        <v>34900</v>
      </c>
      <c r="H100" s="50" t="s">
        <v>35</v>
      </c>
    </row>
    <row r="101" spans="1:8" x14ac:dyDescent="0.25">
      <c r="A101" s="49" t="s">
        <v>299</v>
      </c>
      <c r="B101" s="46" t="s">
        <v>300</v>
      </c>
      <c r="C101" s="46" t="s">
        <v>301</v>
      </c>
      <c r="D101" s="67">
        <v>41974</v>
      </c>
      <c r="E101" s="37">
        <v>0.01</v>
      </c>
      <c r="F101" s="37"/>
      <c r="G101" s="39"/>
      <c r="H101" s="50" t="s">
        <v>25</v>
      </c>
    </row>
    <row r="102" spans="1:8" x14ac:dyDescent="0.25">
      <c r="A102" s="49" t="s">
        <v>302</v>
      </c>
      <c r="B102" s="46" t="s">
        <v>303</v>
      </c>
      <c r="C102" s="46" t="s">
        <v>304</v>
      </c>
      <c r="D102" s="67">
        <v>41974</v>
      </c>
      <c r="E102" s="37"/>
      <c r="F102" s="37">
        <v>-705</v>
      </c>
      <c r="G102" s="39"/>
      <c r="H102" s="50" t="s">
        <v>139</v>
      </c>
    </row>
    <row r="103" spans="1:8" x14ac:dyDescent="0.25">
      <c r="A103" s="49" t="s">
        <v>305</v>
      </c>
      <c r="B103" s="46" t="s">
        <v>306</v>
      </c>
      <c r="C103" s="46" t="s">
        <v>307</v>
      </c>
      <c r="D103" s="67">
        <v>41974</v>
      </c>
      <c r="E103" s="37">
        <v>167500</v>
      </c>
      <c r="F103" s="37"/>
      <c r="G103" s="39"/>
      <c r="H103" s="13" t="s">
        <v>17</v>
      </c>
    </row>
    <row r="104" spans="1:8" x14ac:dyDescent="0.25">
      <c r="A104" s="49" t="s">
        <v>308</v>
      </c>
      <c r="B104" s="46" t="s">
        <v>309</v>
      </c>
      <c r="C104" s="46" t="s">
        <v>310</v>
      </c>
      <c r="D104" s="67">
        <v>41974</v>
      </c>
      <c r="E104" s="37">
        <v>32000</v>
      </c>
      <c r="F104" s="37"/>
      <c r="G104" s="39">
        <v>128000</v>
      </c>
      <c r="H104" s="50" t="s">
        <v>35</v>
      </c>
    </row>
    <row r="105" spans="1:8" x14ac:dyDescent="0.25">
      <c r="A105" s="49" t="s">
        <v>311</v>
      </c>
      <c r="B105" s="46" t="s">
        <v>312</v>
      </c>
      <c r="C105" s="46" t="s">
        <v>313</v>
      </c>
      <c r="D105" s="67">
        <v>41974</v>
      </c>
      <c r="E105" s="37">
        <v>179000</v>
      </c>
      <c r="F105" s="37"/>
      <c r="G105" s="39"/>
      <c r="H105" s="13" t="s">
        <v>17</v>
      </c>
    </row>
    <row r="106" spans="1:8" x14ac:dyDescent="0.25">
      <c r="A106" s="49" t="s">
        <v>314</v>
      </c>
      <c r="B106" s="46" t="s">
        <v>315</v>
      </c>
      <c r="C106" s="46" t="s">
        <v>316</v>
      </c>
      <c r="D106" s="67">
        <v>41974</v>
      </c>
      <c r="E106" s="37">
        <v>119000</v>
      </c>
      <c r="F106" s="37"/>
      <c r="G106" s="39">
        <v>41000</v>
      </c>
      <c r="H106" s="50" t="s">
        <v>35</v>
      </c>
    </row>
    <row r="107" spans="1:8" x14ac:dyDescent="0.25">
      <c r="A107" s="53" t="s">
        <v>317</v>
      </c>
      <c r="B107" s="11" t="s">
        <v>318</v>
      </c>
      <c r="C107" s="46" t="s">
        <v>319</v>
      </c>
      <c r="D107" s="10">
        <v>41791</v>
      </c>
      <c r="E107" s="12">
        <v>99900</v>
      </c>
      <c r="F107" s="12"/>
      <c r="G107" s="12"/>
      <c r="H107" s="13" t="s">
        <v>17</v>
      </c>
    </row>
    <row r="108" spans="1:8" x14ac:dyDescent="0.25">
      <c r="A108" s="48" t="s">
        <v>320</v>
      </c>
      <c r="B108" s="29" t="s">
        <v>321</v>
      </c>
      <c r="C108" s="30" t="s">
        <v>322</v>
      </c>
      <c r="D108" s="10">
        <v>41640</v>
      </c>
      <c r="E108" s="12">
        <v>114900</v>
      </c>
      <c r="F108" s="12"/>
      <c r="G108" s="12">
        <v>2000</v>
      </c>
      <c r="H108" s="13" t="s">
        <v>17</v>
      </c>
    </row>
    <row r="109" spans="1:8" x14ac:dyDescent="0.25">
      <c r="A109" s="49" t="s">
        <v>323</v>
      </c>
      <c r="B109" s="46" t="s">
        <v>324</v>
      </c>
      <c r="C109" s="46" t="s">
        <v>325</v>
      </c>
      <c r="D109" s="67">
        <v>41974</v>
      </c>
      <c r="E109" s="37">
        <v>129760</v>
      </c>
      <c r="F109" s="37"/>
      <c r="G109" s="39">
        <v>66640</v>
      </c>
      <c r="H109" s="50" t="s">
        <v>35</v>
      </c>
    </row>
    <row r="110" spans="1:8" x14ac:dyDescent="0.25">
      <c r="A110" s="49" t="s">
        <v>326</v>
      </c>
      <c r="B110" s="46" t="s">
        <v>327</v>
      </c>
      <c r="C110" s="46" t="s">
        <v>328</v>
      </c>
      <c r="D110" s="67">
        <v>41974</v>
      </c>
      <c r="E110" s="37">
        <v>140700.01</v>
      </c>
      <c r="F110" s="37"/>
      <c r="G110" s="39"/>
      <c r="H110" s="13" t="s">
        <v>17</v>
      </c>
    </row>
    <row r="111" spans="1:8" x14ac:dyDescent="0.25">
      <c r="A111" s="49" t="s">
        <v>329</v>
      </c>
      <c r="B111" s="46" t="s">
        <v>330</v>
      </c>
      <c r="C111" s="46" t="s">
        <v>331</v>
      </c>
      <c r="D111" s="67">
        <v>41974</v>
      </c>
      <c r="E111" s="37">
        <v>135700</v>
      </c>
      <c r="F111" s="37"/>
      <c r="G111" s="39"/>
      <c r="H111" s="13" t="s">
        <v>17</v>
      </c>
    </row>
    <row r="112" spans="1:8" x14ac:dyDescent="0.25">
      <c r="A112" s="49" t="s">
        <v>332</v>
      </c>
      <c r="B112" s="46" t="s">
        <v>333</v>
      </c>
      <c r="C112" s="46" t="s">
        <v>334</v>
      </c>
      <c r="D112" s="67">
        <v>41974</v>
      </c>
      <c r="E112" s="37">
        <v>140900</v>
      </c>
      <c r="F112" s="37"/>
      <c r="G112" s="39">
        <v>20000</v>
      </c>
      <c r="H112" s="50" t="s">
        <v>35</v>
      </c>
    </row>
    <row r="113" spans="1:8" x14ac:dyDescent="0.25">
      <c r="A113" s="49" t="s">
        <v>335</v>
      </c>
      <c r="B113" s="46" t="s">
        <v>336</v>
      </c>
      <c r="C113" s="46" t="s">
        <v>337</v>
      </c>
      <c r="D113" s="67">
        <v>41974</v>
      </c>
      <c r="E113" s="37">
        <v>195400.01</v>
      </c>
      <c r="F113" s="37"/>
      <c r="G113" s="39"/>
      <c r="H113" s="13" t="s">
        <v>17</v>
      </c>
    </row>
    <row r="114" spans="1:8" x14ac:dyDescent="0.25">
      <c r="A114" s="49" t="s">
        <v>338</v>
      </c>
      <c r="B114" s="46" t="s">
        <v>339</v>
      </c>
      <c r="C114" s="46" t="s">
        <v>340</v>
      </c>
      <c r="D114" s="67">
        <v>41974</v>
      </c>
      <c r="E114" s="37">
        <v>174460</v>
      </c>
      <c r="F114" s="37"/>
      <c r="G114" s="39">
        <v>16940</v>
      </c>
      <c r="H114" s="50" t="s">
        <v>35</v>
      </c>
    </row>
    <row r="115" spans="1:8" x14ac:dyDescent="0.25">
      <c r="A115" s="49" t="s">
        <v>341</v>
      </c>
      <c r="B115" s="46" t="s">
        <v>342</v>
      </c>
      <c r="C115" s="46" t="s">
        <v>343</v>
      </c>
      <c r="D115" s="67">
        <v>41974</v>
      </c>
      <c r="E115" s="37">
        <v>170460</v>
      </c>
      <c r="F115" s="37"/>
      <c r="G115" s="39">
        <v>16940</v>
      </c>
      <c r="H115" s="50" t="s">
        <v>35</v>
      </c>
    </row>
    <row r="116" spans="1:8" x14ac:dyDescent="0.25">
      <c r="A116" s="49" t="s">
        <v>344</v>
      </c>
      <c r="B116" s="46" t="s">
        <v>345</v>
      </c>
      <c r="C116" s="46" t="s">
        <v>346</v>
      </c>
      <c r="D116" s="67">
        <v>41974</v>
      </c>
      <c r="E116" s="37">
        <v>135900</v>
      </c>
      <c r="F116" s="37"/>
      <c r="G116" s="39">
        <v>60000</v>
      </c>
      <c r="H116" s="50" t="s">
        <v>35</v>
      </c>
    </row>
    <row r="117" spans="1:8" x14ac:dyDescent="0.25">
      <c r="A117" s="49" t="s">
        <v>347</v>
      </c>
      <c r="B117" s="46" t="s">
        <v>348</v>
      </c>
      <c r="C117" s="46" t="s">
        <v>349</v>
      </c>
      <c r="D117" s="67">
        <v>41974</v>
      </c>
      <c r="E117" s="37">
        <v>50986.01</v>
      </c>
      <c r="F117" s="37"/>
      <c r="G117" s="39">
        <v>56414</v>
      </c>
      <c r="H117" s="50" t="s">
        <v>35</v>
      </c>
    </row>
    <row r="118" spans="1:8" x14ac:dyDescent="0.25">
      <c r="A118" s="49" t="s">
        <v>350</v>
      </c>
      <c r="B118" s="46" t="s">
        <v>351</v>
      </c>
      <c r="C118" s="46" t="s">
        <v>16</v>
      </c>
      <c r="D118" s="67">
        <v>41974</v>
      </c>
      <c r="E118" s="37">
        <v>135700</v>
      </c>
      <c r="F118" s="37"/>
      <c r="G118" s="39"/>
      <c r="H118" s="13" t="s">
        <v>17</v>
      </c>
    </row>
    <row r="119" spans="1:8" x14ac:dyDescent="0.25">
      <c r="A119" s="49" t="s">
        <v>352</v>
      </c>
      <c r="B119" s="46" t="s">
        <v>353</v>
      </c>
      <c r="C119" s="46" t="s">
        <v>354</v>
      </c>
      <c r="D119" s="67">
        <v>41974</v>
      </c>
      <c r="E119" s="37">
        <v>155680</v>
      </c>
      <c r="F119" s="37"/>
      <c r="G119" s="39">
        <v>66720</v>
      </c>
      <c r="H119" s="50" t="s">
        <v>35</v>
      </c>
    </row>
    <row r="120" spans="1:8" x14ac:dyDescent="0.25">
      <c r="A120" s="49" t="s">
        <v>355</v>
      </c>
      <c r="B120" s="46" t="s">
        <v>356</v>
      </c>
      <c r="C120" s="46" t="s">
        <v>357</v>
      </c>
      <c r="D120" s="67">
        <v>41974</v>
      </c>
      <c r="E120" s="37">
        <v>125000.01</v>
      </c>
      <c r="F120" s="37"/>
      <c r="G120" s="39">
        <v>40000</v>
      </c>
      <c r="H120" s="50" t="s">
        <v>35</v>
      </c>
    </row>
    <row r="121" spans="1:8" x14ac:dyDescent="0.25">
      <c r="A121" s="49" t="s">
        <v>358</v>
      </c>
      <c r="B121" s="46" t="s">
        <v>359</v>
      </c>
      <c r="C121" s="46" t="s">
        <v>360</v>
      </c>
      <c r="D121" s="67">
        <v>41974</v>
      </c>
      <c r="E121" s="37">
        <v>80900</v>
      </c>
      <c r="F121" s="37"/>
      <c r="G121" s="39">
        <v>100000</v>
      </c>
      <c r="H121" s="50" t="s">
        <v>35</v>
      </c>
    </row>
    <row r="122" spans="1:8" x14ac:dyDescent="0.25">
      <c r="A122" s="49" t="s">
        <v>361</v>
      </c>
      <c r="B122" s="46" t="s">
        <v>362</v>
      </c>
      <c r="C122" s="46" t="s">
        <v>363</v>
      </c>
      <c r="D122" s="67">
        <v>41974</v>
      </c>
      <c r="E122" s="37">
        <v>227300.01</v>
      </c>
      <c r="F122" s="37"/>
      <c r="G122" s="39">
        <v>97000</v>
      </c>
      <c r="H122" s="50" t="s">
        <v>35</v>
      </c>
    </row>
    <row r="123" spans="1:8" x14ac:dyDescent="0.25">
      <c r="A123" s="49" t="s">
        <v>364</v>
      </c>
      <c r="B123" s="46" t="s">
        <v>365</v>
      </c>
      <c r="C123" s="46" t="s">
        <v>366</v>
      </c>
      <c r="D123" s="67">
        <v>41974</v>
      </c>
      <c r="E123" s="37">
        <v>145000</v>
      </c>
      <c r="F123" s="37"/>
      <c r="G123" s="39"/>
      <c r="H123" s="13" t="s">
        <v>17</v>
      </c>
    </row>
    <row r="124" spans="1:8" x14ac:dyDescent="0.25">
      <c r="A124" s="49" t="s">
        <v>367</v>
      </c>
      <c r="B124" s="46" t="s">
        <v>368</v>
      </c>
      <c r="C124" s="46" t="s">
        <v>369</v>
      </c>
      <c r="D124" s="67">
        <v>41974</v>
      </c>
      <c r="E124" s="37">
        <v>145000</v>
      </c>
      <c r="F124" s="37"/>
      <c r="G124" s="39"/>
      <c r="H124" s="13" t="s">
        <v>17</v>
      </c>
    </row>
    <row r="125" spans="1:8" x14ac:dyDescent="0.25">
      <c r="A125" s="49" t="s">
        <v>370</v>
      </c>
      <c r="B125" s="46" t="s">
        <v>371</v>
      </c>
      <c r="C125" s="46" t="s">
        <v>372</v>
      </c>
      <c r="D125" s="67">
        <v>41974</v>
      </c>
      <c r="E125" s="37">
        <v>145000</v>
      </c>
      <c r="F125" s="37"/>
      <c r="G125" s="39"/>
      <c r="H125" s="13" t="s">
        <v>17</v>
      </c>
    </row>
    <row r="126" spans="1:8" x14ac:dyDescent="0.25">
      <c r="A126" s="49" t="s">
        <v>373</v>
      </c>
      <c r="B126" s="46" t="s">
        <v>374</v>
      </c>
      <c r="C126" s="46" t="s">
        <v>375</v>
      </c>
      <c r="D126" s="67">
        <v>41974</v>
      </c>
      <c r="E126" s="37">
        <v>145000</v>
      </c>
      <c r="F126" s="37"/>
      <c r="G126" s="39"/>
      <c r="H126" s="13" t="s">
        <v>17</v>
      </c>
    </row>
    <row r="127" spans="1:8" x14ac:dyDescent="0.25">
      <c r="A127" s="49" t="s">
        <v>376</v>
      </c>
      <c r="B127" s="46" t="s">
        <v>377</v>
      </c>
      <c r="C127" s="46" t="s">
        <v>378</v>
      </c>
      <c r="D127" s="67">
        <v>41974</v>
      </c>
      <c r="E127" s="37">
        <v>145000</v>
      </c>
      <c r="F127" s="37"/>
      <c r="G127" s="39"/>
      <c r="H127" s="13" t="s">
        <v>17</v>
      </c>
    </row>
    <row r="128" spans="1:8" x14ac:dyDescent="0.25">
      <c r="A128" s="49" t="s">
        <v>379</v>
      </c>
      <c r="B128" s="46" t="s">
        <v>380</v>
      </c>
      <c r="C128" s="46" t="s">
        <v>381</v>
      </c>
      <c r="D128" s="67">
        <v>41974</v>
      </c>
      <c r="E128" s="37">
        <v>138000</v>
      </c>
      <c r="F128" s="37"/>
      <c r="G128" s="39">
        <v>7000</v>
      </c>
      <c r="H128" s="50" t="s">
        <v>35</v>
      </c>
    </row>
    <row r="129" spans="1:8" x14ac:dyDescent="0.25">
      <c r="A129" s="49" t="s">
        <v>382</v>
      </c>
      <c r="B129" s="46" t="s">
        <v>383</v>
      </c>
      <c r="C129" s="46" t="s">
        <v>384</v>
      </c>
      <c r="D129" s="67">
        <v>41974</v>
      </c>
      <c r="E129" s="37">
        <v>204000.01</v>
      </c>
      <c r="F129" s="37"/>
      <c r="G129" s="39"/>
      <c r="H129" s="13" t="s">
        <v>17</v>
      </c>
    </row>
    <row r="130" spans="1:8" x14ac:dyDescent="0.25">
      <c r="A130" s="49" t="s">
        <v>385</v>
      </c>
      <c r="B130" s="46" t="s">
        <v>386</v>
      </c>
      <c r="C130" s="46" t="s">
        <v>387</v>
      </c>
      <c r="D130" s="67">
        <v>41974</v>
      </c>
      <c r="E130" s="37">
        <v>165900</v>
      </c>
      <c r="F130" s="37"/>
      <c r="G130" s="39">
        <v>45000</v>
      </c>
      <c r="H130" s="50" t="s">
        <v>35</v>
      </c>
    </row>
    <row r="131" spans="1:8" x14ac:dyDescent="0.25">
      <c r="A131" s="49" t="s">
        <v>388</v>
      </c>
      <c r="B131" s="46" t="s">
        <v>389</v>
      </c>
      <c r="C131" s="46" t="s">
        <v>390</v>
      </c>
      <c r="D131" s="67">
        <v>41974</v>
      </c>
      <c r="E131" s="37">
        <v>397500</v>
      </c>
      <c r="F131" s="37"/>
      <c r="G131" s="39"/>
      <c r="H131" s="13" t="s">
        <v>17</v>
      </c>
    </row>
    <row r="132" spans="1:8" x14ac:dyDescent="0.25">
      <c r="A132" s="49" t="s">
        <v>391</v>
      </c>
      <c r="B132" s="46" t="s">
        <v>392</v>
      </c>
      <c r="C132" s="46" t="s">
        <v>390</v>
      </c>
      <c r="D132" s="67">
        <v>41974</v>
      </c>
      <c r="E132" s="37">
        <v>397500</v>
      </c>
      <c r="F132" s="37"/>
      <c r="G132" s="39"/>
      <c r="H132" s="13" t="s">
        <v>17</v>
      </c>
    </row>
    <row r="133" spans="1:8" x14ac:dyDescent="0.25">
      <c r="A133" s="49" t="s">
        <v>393</v>
      </c>
      <c r="B133" s="46" t="s">
        <v>394</v>
      </c>
      <c r="C133" s="46" t="s">
        <v>395</v>
      </c>
      <c r="D133" s="67">
        <v>41974</v>
      </c>
      <c r="E133" s="37">
        <v>145000</v>
      </c>
      <c r="F133" s="37"/>
      <c r="G133" s="39"/>
      <c r="H133" s="13" t="s">
        <v>17</v>
      </c>
    </row>
    <row r="134" spans="1:8" x14ac:dyDescent="0.25">
      <c r="A134" s="49" t="s">
        <v>396</v>
      </c>
      <c r="B134" s="46" t="s">
        <v>397</v>
      </c>
      <c r="C134" s="46" t="s">
        <v>398</v>
      </c>
      <c r="D134" s="67">
        <v>41974</v>
      </c>
      <c r="E134" s="37">
        <v>145000</v>
      </c>
      <c r="F134" s="37"/>
      <c r="G134" s="39"/>
      <c r="H134" s="13" t="s">
        <v>17</v>
      </c>
    </row>
    <row r="135" spans="1:8" x14ac:dyDescent="0.25">
      <c r="A135" s="49" t="s">
        <v>399</v>
      </c>
      <c r="B135" s="46" t="s">
        <v>400</v>
      </c>
      <c r="C135" s="46" t="s">
        <v>401</v>
      </c>
      <c r="D135" s="67">
        <v>41974</v>
      </c>
      <c r="E135" s="37">
        <v>145000</v>
      </c>
      <c r="F135" s="37"/>
      <c r="G135" s="39"/>
      <c r="H135" s="13" t="s">
        <v>17</v>
      </c>
    </row>
    <row r="136" spans="1:8" x14ac:dyDescent="0.25">
      <c r="A136" s="49" t="s">
        <v>402</v>
      </c>
      <c r="B136" s="46" t="s">
        <v>403</v>
      </c>
      <c r="C136" s="46" t="s">
        <v>404</v>
      </c>
      <c r="D136" s="67">
        <v>41974</v>
      </c>
      <c r="E136" s="37">
        <v>149000</v>
      </c>
      <c r="F136" s="37"/>
      <c r="G136" s="39"/>
      <c r="H136" s="13" t="s">
        <v>17</v>
      </c>
    </row>
    <row r="137" spans="1:8" x14ac:dyDescent="0.25">
      <c r="A137" s="49" t="s">
        <v>405</v>
      </c>
      <c r="B137" s="46" t="s">
        <v>406</v>
      </c>
      <c r="C137" s="46" t="s">
        <v>407</v>
      </c>
      <c r="D137" s="67">
        <v>41974</v>
      </c>
      <c r="E137" s="37">
        <v>145000</v>
      </c>
      <c r="F137" s="37"/>
      <c r="G137" s="39"/>
      <c r="H137" s="13" t="s">
        <v>17</v>
      </c>
    </row>
    <row r="138" spans="1:8" x14ac:dyDescent="0.25">
      <c r="A138" s="49" t="s">
        <v>408</v>
      </c>
      <c r="B138" s="46" t="s">
        <v>409</v>
      </c>
      <c r="C138" s="46" t="s">
        <v>410</v>
      </c>
      <c r="D138" s="67">
        <v>41974</v>
      </c>
      <c r="E138" s="37">
        <v>145000</v>
      </c>
      <c r="F138" s="37"/>
      <c r="G138" s="39"/>
      <c r="H138" s="13" t="s">
        <v>17</v>
      </c>
    </row>
    <row r="139" spans="1:8" x14ac:dyDescent="0.25">
      <c r="A139" s="49" t="s">
        <v>411</v>
      </c>
      <c r="B139" s="46" t="s">
        <v>412</v>
      </c>
      <c r="C139" s="46" t="s">
        <v>413</v>
      </c>
      <c r="D139" s="67">
        <v>41974</v>
      </c>
      <c r="E139" s="37">
        <v>145000</v>
      </c>
      <c r="F139" s="37"/>
      <c r="G139" s="39"/>
      <c r="H139" s="13" t="s">
        <v>17</v>
      </c>
    </row>
    <row r="140" spans="1:8" x14ac:dyDescent="0.25">
      <c r="A140" s="49" t="s">
        <v>414</v>
      </c>
      <c r="B140" s="46" t="s">
        <v>415</v>
      </c>
      <c r="C140" s="46" t="s">
        <v>416</v>
      </c>
      <c r="D140" s="67">
        <v>41974</v>
      </c>
      <c r="E140" s="37">
        <v>166000</v>
      </c>
      <c r="F140" s="37"/>
      <c r="G140" s="39"/>
      <c r="H140" s="13" t="s">
        <v>17</v>
      </c>
    </row>
    <row r="141" spans="1:8" x14ac:dyDescent="0.25">
      <c r="A141" s="53" t="s">
        <v>417</v>
      </c>
      <c r="B141" s="11" t="s">
        <v>418</v>
      </c>
      <c r="C141" s="46" t="s">
        <v>107</v>
      </c>
      <c r="D141" s="10">
        <v>41791</v>
      </c>
      <c r="E141" s="12">
        <v>204600</v>
      </c>
      <c r="F141" s="12"/>
      <c r="G141" s="12"/>
      <c r="H141" s="13" t="s">
        <v>17</v>
      </c>
    </row>
    <row r="142" spans="1:8" x14ac:dyDescent="0.25">
      <c r="A142" s="48" t="s">
        <v>419</v>
      </c>
      <c r="B142" s="29" t="s">
        <v>420</v>
      </c>
      <c r="C142" s="30" t="s">
        <v>421</v>
      </c>
      <c r="D142" s="10">
        <v>41699</v>
      </c>
      <c r="E142" s="12">
        <v>144000</v>
      </c>
      <c r="F142" s="12"/>
      <c r="G142" s="12"/>
      <c r="H142" s="13" t="s">
        <v>17</v>
      </c>
    </row>
    <row r="143" spans="1:8" x14ac:dyDescent="0.25">
      <c r="A143" s="53" t="s">
        <v>422</v>
      </c>
      <c r="B143" s="11" t="s">
        <v>423</v>
      </c>
      <c r="C143" s="46" t="s">
        <v>424</v>
      </c>
      <c r="D143" s="10">
        <v>41791</v>
      </c>
      <c r="E143" s="12">
        <v>204600</v>
      </c>
      <c r="F143" s="12"/>
      <c r="G143" s="12"/>
      <c r="H143" s="13" t="s">
        <v>17</v>
      </c>
    </row>
    <row r="144" spans="1:8" x14ac:dyDescent="0.25">
      <c r="A144" s="48" t="s">
        <v>425</v>
      </c>
      <c r="B144" s="29" t="s">
        <v>426</v>
      </c>
      <c r="C144" s="30" t="s">
        <v>427</v>
      </c>
      <c r="D144" s="10">
        <v>41671</v>
      </c>
      <c r="E144" s="12">
        <v>167000</v>
      </c>
      <c r="F144" s="12"/>
      <c r="G144" s="12"/>
      <c r="H144" s="13" t="s">
        <v>17</v>
      </c>
    </row>
    <row r="145" spans="1:8" x14ac:dyDescent="0.25">
      <c r="A145" s="49" t="s">
        <v>428</v>
      </c>
      <c r="B145" s="46" t="s">
        <v>429</v>
      </c>
      <c r="C145" s="46" t="s">
        <v>430</v>
      </c>
      <c r="D145" s="67">
        <v>41974</v>
      </c>
      <c r="E145" s="37">
        <v>204950</v>
      </c>
      <c r="F145" s="37"/>
      <c r="G145" s="39">
        <v>21150</v>
      </c>
      <c r="H145" s="50" t="s">
        <v>35</v>
      </c>
    </row>
    <row r="146" spans="1:8" x14ac:dyDescent="0.25">
      <c r="A146" s="53" t="s">
        <v>431</v>
      </c>
      <c r="B146" s="11" t="s">
        <v>432</v>
      </c>
      <c r="C146" s="46" t="s">
        <v>433</v>
      </c>
      <c r="D146" s="10">
        <v>41791</v>
      </c>
      <c r="E146" s="37">
        <v>31700</v>
      </c>
      <c r="F146" s="12"/>
      <c r="G146" s="12">
        <v>270000</v>
      </c>
      <c r="H146" s="50" t="s">
        <v>35</v>
      </c>
    </row>
    <row r="147" spans="1:8" x14ac:dyDescent="0.25">
      <c r="A147" s="53" t="s">
        <v>434</v>
      </c>
      <c r="B147" s="11" t="s">
        <v>435</v>
      </c>
      <c r="C147" s="46" t="s">
        <v>436</v>
      </c>
      <c r="D147" s="10">
        <v>41791</v>
      </c>
      <c r="E147" s="37">
        <v>144000</v>
      </c>
      <c r="F147" s="12"/>
      <c r="G147" s="12"/>
      <c r="H147" s="13" t="s">
        <v>17</v>
      </c>
    </row>
    <row r="148" spans="1:8" x14ac:dyDescent="0.25">
      <c r="A148" s="48" t="s">
        <v>437</v>
      </c>
      <c r="B148" s="29" t="s">
        <v>438</v>
      </c>
      <c r="C148" s="30" t="s">
        <v>439</v>
      </c>
      <c r="D148" s="10">
        <v>41730</v>
      </c>
      <c r="E148" s="37">
        <v>134214</v>
      </c>
      <c r="F148" s="37"/>
      <c r="G148" s="12"/>
      <c r="H148" s="13" t="s">
        <v>17</v>
      </c>
    </row>
    <row r="149" spans="1:8" x14ac:dyDescent="0.25">
      <c r="A149" s="53" t="s">
        <v>440</v>
      </c>
      <c r="B149" s="11" t="s">
        <v>441</v>
      </c>
      <c r="C149" s="11" t="s">
        <v>442</v>
      </c>
      <c r="D149" s="68">
        <v>41974</v>
      </c>
      <c r="E149" s="37">
        <v>191500</v>
      </c>
      <c r="F149" s="37"/>
      <c r="G149" s="37"/>
      <c r="H149" s="13" t="s">
        <v>17</v>
      </c>
    </row>
    <row r="150" spans="1:8" x14ac:dyDescent="0.25">
      <c r="A150" s="49" t="s">
        <v>443</v>
      </c>
      <c r="B150" s="46" t="s">
        <v>444</v>
      </c>
      <c r="C150" s="46" t="s">
        <v>445</v>
      </c>
      <c r="D150" s="10">
        <v>41791</v>
      </c>
      <c r="E150" s="37">
        <v>16000</v>
      </c>
      <c r="F150" s="37"/>
      <c r="G150" s="39"/>
      <c r="H150" s="13" t="s">
        <v>446</v>
      </c>
    </row>
    <row r="151" spans="1:8" x14ac:dyDescent="0.25">
      <c r="A151" s="49" t="s">
        <v>447</v>
      </c>
      <c r="B151" s="46" t="s">
        <v>448</v>
      </c>
      <c r="C151" s="46" t="s">
        <v>449</v>
      </c>
      <c r="D151" s="10">
        <v>41791</v>
      </c>
      <c r="E151" s="37">
        <v>15000</v>
      </c>
      <c r="F151" s="37"/>
      <c r="G151" s="39"/>
      <c r="H151" s="13" t="s">
        <v>446</v>
      </c>
    </row>
    <row r="152" spans="1:8" x14ac:dyDescent="0.25">
      <c r="A152" s="53" t="s">
        <v>450</v>
      </c>
      <c r="B152" s="11" t="s">
        <v>451</v>
      </c>
      <c r="C152" s="50" t="s">
        <v>452</v>
      </c>
      <c r="D152" s="10">
        <v>41791</v>
      </c>
      <c r="E152" s="37">
        <v>168800</v>
      </c>
      <c r="F152" s="12"/>
      <c r="G152" s="12"/>
      <c r="H152" s="13" t="s">
        <v>17</v>
      </c>
    </row>
    <row r="153" spans="1:8" x14ac:dyDescent="0.25">
      <c r="A153" s="53" t="s">
        <v>453</v>
      </c>
      <c r="B153" s="11" t="s">
        <v>454</v>
      </c>
      <c r="C153" s="46" t="s">
        <v>455</v>
      </c>
      <c r="D153" s="10">
        <v>41791</v>
      </c>
      <c r="E153" s="37">
        <v>119400</v>
      </c>
      <c r="F153" s="12"/>
      <c r="G153" s="12"/>
      <c r="H153" s="13" t="s">
        <v>17</v>
      </c>
    </row>
    <row r="154" spans="1:8" x14ac:dyDescent="0.25">
      <c r="A154" s="48" t="s">
        <v>456</v>
      </c>
      <c r="B154" s="29" t="s">
        <v>457</v>
      </c>
      <c r="C154" s="30" t="s">
        <v>458</v>
      </c>
      <c r="D154" s="10">
        <v>41548</v>
      </c>
      <c r="E154" s="12"/>
      <c r="F154" s="12">
        <v>-29076.41</v>
      </c>
      <c r="G154" s="12"/>
      <c r="H154" s="11" t="s">
        <v>459</v>
      </c>
    </row>
    <row r="155" spans="1:8" x14ac:dyDescent="0.25">
      <c r="A155" s="53" t="s">
        <v>460</v>
      </c>
      <c r="B155" s="11" t="s">
        <v>461</v>
      </c>
      <c r="C155" s="46" t="s">
        <v>462</v>
      </c>
      <c r="D155" s="10">
        <v>41791</v>
      </c>
      <c r="E155" s="37">
        <v>301700</v>
      </c>
      <c r="F155" s="12"/>
      <c r="G155" s="12"/>
      <c r="H155" s="13" t="s">
        <v>17</v>
      </c>
    </row>
    <row r="156" spans="1:8" x14ac:dyDescent="0.25">
      <c r="A156" s="53" t="s">
        <v>463</v>
      </c>
      <c r="B156" s="11" t="s">
        <v>464</v>
      </c>
      <c r="C156" s="46" t="s">
        <v>465</v>
      </c>
      <c r="D156" s="10">
        <v>41791</v>
      </c>
      <c r="E156" s="37">
        <v>200500</v>
      </c>
      <c r="F156" s="12"/>
      <c r="G156" s="12"/>
      <c r="H156" s="13" t="s">
        <v>17</v>
      </c>
    </row>
    <row r="157" spans="1:8" x14ac:dyDescent="0.25">
      <c r="A157" s="53" t="s">
        <v>466</v>
      </c>
      <c r="B157" s="11" t="s">
        <v>467</v>
      </c>
      <c r="C157" s="46" t="s">
        <v>468</v>
      </c>
      <c r="D157" s="10">
        <v>41791</v>
      </c>
      <c r="E157" s="37">
        <v>240400</v>
      </c>
      <c r="F157" s="12"/>
      <c r="G157" s="12"/>
      <c r="H157" s="13" t="s">
        <v>17</v>
      </c>
    </row>
    <row r="158" spans="1:8" x14ac:dyDescent="0.25">
      <c r="A158" s="53" t="s">
        <v>469</v>
      </c>
      <c r="B158" s="11" t="s">
        <v>470</v>
      </c>
      <c r="C158" s="46" t="s">
        <v>471</v>
      </c>
      <c r="D158" s="10">
        <v>41791</v>
      </c>
      <c r="E158" s="37">
        <v>211900</v>
      </c>
      <c r="F158" s="12"/>
      <c r="G158" s="12"/>
      <c r="H158" s="13" t="s">
        <v>17</v>
      </c>
    </row>
    <row r="159" spans="1:8" x14ac:dyDescent="0.25">
      <c r="A159" s="53" t="s">
        <v>472</v>
      </c>
      <c r="B159" s="11" t="s">
        <v>473</v>
      </c>
      <c r="C159" s="46" t="s">
        <v>474</v>
      </c>
      <c r="D159" s="10">
        <v>41791</v>
      </c>
      <c r="E159" s="37">
        <v>161000</v>
      </c>
      <c r="F159" s="12"/>
      <c r="G159" s="12"/>
      <c r="H159" s="13" t="s">
        <v>17</v>
      </c>
    </row>
    <row r="160" spans="1:8" x14ac:dyDescent="0.25">
      <c r="A160" s="53" t="s">
        <v>475</v>
      </c>
      <c r="B160" s="11" t="s">
        <v>476</v>
      </c>
      <c r="C160" s="46" t="s">
        <v>477</v>
      </c>
      <c r="D160" s="10">
        <v>41791</v>
      </c>
      <c r="E160" s="37">
        <v>151100</v>
      </c>
      <c r="F160" s="12"/>
      <c r="G160" s="12"/>
      <c r="H160" s="13" t="s">
        <v>17</v>
      </c>
    </row>
    <row r="161" spans="1:8" x14ac:dyDescent="0.25">
      <c r="A161" s="49" t="s">
        <v>478</v>
      </c>
      <c r="B161" s="46" t="s">
        <v>479</v>
      </c>
      <c r="C161" s="46" t="s">
        <v>480</v>
      </c>
      <c r="D161" s="67">
        <v>41791</v>
      </c>
      <c r="E161" s="37">
        <v>21000</v>
      </c>
      <c r="F161" s="37"/>
      <c r="G161" s="39">
        <v>142000</v>
      </c>
      <c r="H161" s="50" t="s">
        <v>35</v>
      </c>
    </row>
    <row r="162" spans="1:8" x14ac:dyDescent="0.25">
      <c r="A162" s="53" t="s">
        <v>481</v>
      </c>
      <c r="B162" s="11" t="s">
        <v>482</v>
      </c>
      <c r="C162" s="46" t="s">
        <v>322</v>
      </c>
      <c r="D162" s="10">
        <v>41791</v>
      </c>
      <c r="E162" s="37">
        <v>129400</v>
      </c>
      <c r="F162" s="12"/>
      <c r="G162" s="12"/>
      <c r="H162" s="13" t="s">
        <v>17</v>
      </c>
    </row>
    <row r="163" spans="1:8" x14ac:dyDescent="0.25">
      <c r="A163" s="53" t="s">
        <v>483</v>
      </c>
      <c r="B163" s="11" t="s">
        <v>484</v>
      </c>
      <c r="C163" s="46" t="s">
        <v>485</v>
      </c>
      <c r="D163" s="10">
        <v>41791</v>
      </c>
      <c r="E163" s="37"/>
      <c r="F163" s="12">
        <v>-184183.38</v>
      </c>
      <c r="G163" s="12"/>
      <c r="H163" s="13" t="s">
        <v>486</v>
      </c>
    </row>
    <row r="164" spans="1:8" x14ac:dyDescent="0.25">
      <c r="A164" s="49" t="s">
        <v>487</v>
      </c>
      <c r="B164" s="46" t="s">
        <v>488</v>
      </c>
      <c r="C164" s="46" t="s">
        <v>489</v>
      </c>
      <c r="D164" s="67">
        <v>41974</v>
      </c>
      <c r="E164" s="37">
        <v>20400</v>
      </c>
      <c r="F164" s="37"/>
      <c r="G164" s="39"/>
      <c r="H164" s="13" t="s">
        <v>446</v>
      </c>
    </row>
    <row r="165" spans="1:8" x14ac:dyDescent="0.25">
      <c r="A165" s="53" t="s">
        <v>490</v>
      </c>
      <c r="B165" s="11" t="s">
        <v>491</v>
      </c>
      <c r="C165" s="46" t="s">
        <v>492</v>
      </c>
      <c r="D165" s="10">
        <v>41852</v>
      </c>
      <c r="E165" s="37"/>
      <c r="F165" s="37">
        <v>-2000</v>
      </c>
      <c r="G165" s="37"/>
      <c r="H165" s="13" t="s">
        <v>493</v>
      </c>
    </row>
    <row r="166" spans="1:8" x14ac:dyDescent="0.25">
      <c r="A166" s="53" t="s">
        <v>494</v>
      </c>
      <c r="B166" s="11" t="s">
        <v>495</v>
      </c>
      <c r="C166" s="13" t="s">
        <v>496</v>
      </c>
      <c r="D166" s="10">
        <v>41821</v>
      </c>
      <c r="E166" s="37"/>
      <c r="F166" s="37">
        <v>-7000</v>
      </c>
      <c r="G166" s="37"/>
      <c r="H166" s="13" t="s">
        <v>139</v>
      </c>
    </row>
    <row r="167" spans="1:8" x14ac:dyDescent="0.25">
      <c r="A167" s="53" t="s">
        <v>497</v>
      </c>
      <c r="B167" s="11" t="s">
        <v>498</v>
      </c>
      <c r="C167" s="46" t="s">
        <v>499</v>
      </c>
      <c r="D167" s="10">
        <v>41821</v>
      </c>
      <c r="E167" s="37">
        <v>138600</v>
      </c>
      <c r="F167" s="37"/>
      <c r="G167" s="37"/>
      <c r="H167" s="13" t="s">
        <v>17</v>
      </c>
    </row>
    <row r="168" spans="1:8" x14ac:dyDescent="0.25">
      <c r="A168" s="53" t="s">
        <v>500</v>
      </c>
      <c r="B168" s="11" t="s">
        <v>501</v>
      </c>
      <c r="C168" s="46" t="s">
        <v>28</v>
      </c>
      <c r="D168" s="10">
        <v>41852</v>
      </c>
      <c r="E168" s="37"/>
      <c r="F168" s="37">
        <v>-8414.64</v>
      </c>
      <c r="G168" s="37"/>
      <c r="H168" s="50" t="s">
        <v>502</v>
      </c>
    </row>
    <row r="169" spans="1:8" x14ac:dyDescent="0.25">
      <c r="A169" s="53" t="s">
        <v>503</v>
      </c>
      <c r="B169" s="11" t="s">
        <v>504</v>
      </c>
      <c r="C169" s="46" t="s">
        <v>505</v>
      </c>
      <c r="D169" s="10">
        <v>41883</v>
      </c>
      <c r="E169" s="37">
        <v>161200</v>
      </c>
      <c r="F169" s="37"/>
      <c r="G169" s="37"/>
      <c r="H169" s="13" t="s">
        <v>17</v>
      </c>
    </row>
    <row r="170" spans="1:8" x14ac:dyDescent="0.25">
      <c r="A170" s="53" t="s">
        <v>506</v>
      </c>
      <c r="B170" s="11" t="s">
        <v>507</v>
      </c>
      <c r="C170" s="46" t="s">
        <v>508</v>
      </c>
      <c r="D170" s="10">
        <v>41852</v>
      </c>
      <c r="E170" s="37">
        <v>143100</v>
      </c>
      <c r="F170" s="37"/>
      <c r="G170" s="37"/>
      <c r="H170" s="13" t="s">
        <v>17</v>
      </c>
    </row>
    <row r="171" spans="1:8" x14ac:dyDescent="0.25">
      <c r="A171" s="49" t="s">
        <v>509</v>
      </c>
      <c r="B171" s="46" t="s">
        <v>510</v>
      </c>
      <c r="C171" s="46" t="s">
        <v>511</v>
      </c>
      <c r="D171" s="67">
        <v>41974</v>
      </c>
      <c r="E171" s="37">
        <v>30000.01</v>
      </c>
      <c r="F171" s="37"/>
      <c r="G171" s="39"/>
      <c r="H171" s="13" t="s">
        <v>512</v>
      </c>
    </row>
    <row r="172" spans="1:8" x14ac:dyDescent="0.25">
      <c r="A172" s="53" t="s">
        <v>513</v>
      </c>
      <c r="B172" s="11" t="s">
        <v>514</v>
      </c>
      <c r="C172" s="46" t="s">
        <v>515</v>
      </c>
      <c r="D172" s="10">
        <v>41852</v>
      </c>
      <c r="E172" s="37">
        <v>261400</v>
      </c>
      <c r="F172" s="37"/>
      <c r="G172" s="37">
        <v>20000</v>
      </c>
      <c r="H172" s="13"/>
    </row>
    <row r="173" spans="1:8" x14ac:dyDescent="0.25">
      <c r="A173" s="49" t="s">
        <v>516</v>
      </c>
      <c r="B173" s="46" t="s">
        <v>517</v>
      </c>
      <c r="C173" s="46" t="s">
        <v>518</v>
      </c>
      <c r="D173" s="67">
        <v>41974</v>
      </c>
      <c r="E173" s="37">
        <v>0.01</v>
      </c>
      <c r="F173" s="37"/>
      <c r="G173" s="39"/>
      <c r="H173" s="13" t="s">
        <v>519</v>
      </c>
    </row>
    <row r="174" spans="1:8" x14ac:dyDescent="0.25">
      <c r="A174" s="53" t="s">
        <v>520</v>
      </c>
      <c r="B174" s="11" t="s">
        <v>521</v>
      </c>
      <c r="C174" s="46" t="s">
        <v>522</v>
      </c>
      <c r="D174" s="10">
        <v>41883</v>
      </c>
      <c r="E174" s="37">
        <v>302200</v>
      </c>
      <c r="F174" s="37"/>
      <c r="G174" s="37"/>
      <c r="H174" s="13" t="s">
        <v>17</v>
      </c>
    </row>
    <row r="175" spans="1:8" x14ac:dyDescent="0.25">
      <c r="A175" s="49" t="s">
        <v>523</v>
      </c>
      <c r="B175" s="46" t="s">
        <v>524</v>
      </c>
      <c r="C175" s="46" t="s">
        <v>525</v>
      </c>
      <c r="D175" s="67">
        <v>41974</v>
      </c>
      <c r="E175" s="37"/>
      <c r="F175" s="37">
        <v>-40000</v>
      </c>
      <c r="G175" s="39"/>
      <c r="H175" s="13" t="s">
        <v>139</v>
      </c>
    </row>
    <row r="176" spans="1:8" x14ac:dyDescent="0.25">
      <c r="A176" s="49" t="s">
        <v>526</v>
      </c>
      <c r="B176" s="46" t="s">
        <v>527</v>
      </c>
      <c r="C176" s="46" t="s">
        <v>528</v>
      </c>
      <c r="D176" s="67">
        <v>41974</v>
      </c>
      <c r="E176" s="37">
        <v>91900</v>
      </c>
      <c r="F176" s="37"/>
      <c r="G176" s="39">
        <v>120000</v>
      </c>
      <c r="H176" s="13" t="s">
        <v>35</v>
      </c>
    </row>
    <row r="177" spans="1:9" x14ac:dyDescent="0.25">
      <c r="A177" s="3"/>
      <c r="B177" s="3"/>
      <c r="C177" s="3"/>
      <c r="D177" s="44"/>
      <c r="E177" s="3"/>
      <c r="F177" s="3"/>
      <c r="G177" s="3"/>
      <c r="H177" s="3"/>
      <c r="I177" s="3"/>
    </row>
    <row r="178" spans="1:9" ht="15.75" thickBot="1" x14ac:dyDescent="0.3">
      <c r="A178" s="3"/>
      <c r="B178" s="3"/>
      <c r="C178" s="3"/>
      <c r="D178" s="3"/>
      <c r="E178" s="15">
        <v>20808806.710000001</v>
      </c>
      <c r="F178" s="15">
        <v>-426212.12</v>
      </c>
      <c r="G178" s="15">
        <v>2955291.86</v>
      </c>
      <c r="H178" s="52"/>
      <c r="I178" s="3"/>
    </row>
    <row r="179" spans="1:9" ht="15.75" thickTop="1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1" spans="1:9" ht="15.75" x14ac:dyDescent="0.3">
      <c r="A181" s="38" t="s">
        <v>529</v>
      </c>
      <c r="B181" s="16"/>
      <c r="C181" s="16"/>
      <c r="D181" s="17"/>
      <c r="E181" s="18"/>
      <c r="F181" s="19"/>
      <c r="G181" s="20">
        <v>887972.05</v>
      </c>
      <c r="H181" s="4"/>
      <c r="I181" s="52"/>
    </row>
    <row r="183" spans="1:9" ht="15.75" x14ac:dyDescent="0.3">
      <c r="A183" s="32" t="s">
        <v>530</v>
      </c>
      <c r="B183" s="33">
        <v>41333</v>
      </c>
      <c r="C183" s="3"/>
      <c r="D183" s="14" t="s">
        <v>531</v>
      </c>
      <c r="E183" s="3"/>
      <c r="F183" s="5">
        <v>-3000</v>
      </c>
      <c r="G183" s="3"/>
      <c r="H183" s="35"/>
      <c r="I183" s="3"/>
    </row>
    <row r="184" spans="1:9" ht="15.75" x14ac:dyDescent="0.3">
      <c r="A184" s="32" t="s">
        <v>532</v>
      </c>
      <c r="B184" s="33">
        <v>41333</v>
      </c>
      <c r="C184" s="3"/>
      <c r="D184" s="14" t="s">
        <v>533</v>
      </c>
      <c r="E184" s="3"/>
      <c r="F184" s="5">
        <v>-2120.69</v>
      </c>
      <c r="G184" s="3"/>
      <c r="H184" s="35"/>
      <c r="I184" s="3"/>
    </row>
    <row r="185" spans="1:9" ht="15.75" x14ac:dyDescent="0.3">
      <c r="A185" s="47" t="s">
        <v>534</v>
      </c>
      <c r="B185" s="43">
        <v>41772</v>
      </c>
      <c r="C185" s="3"/>
      <c r="D185" s="3" t="s">
        <v>535</v>
      </c>
      <c r="E185" s="3"/>
      <c r="F185" s="5">
        <v>-5000</v>
      </c>
      <c r="G185" s="3"/>
      <c r="H185" s="35"/>
      <c r="I185" s="3"/>
    </row>
    <row r="186" spans="1:9" ht="15.75" x14ac:dyDescent="0.3">
      <c r="A186" s="6" t="s">
        <v>536</v>
      </c>
      <c r="B186" s="21">
        <v>41017</v>
      </c>
      <c r="C186" s="6">
        <v>2946</v>
      </c>
      <c r="D186" s="24" t="s">
        <v>537</v>
      </c>
      <c r="E186" s="3"/>
      <c r="F186" s="23">
        <v>1000</v>
      </c>
      <c r="G186" s="3"/>
      <c r="H186" s="35"/>
      <c r="I186" s="3"/>
    </row>
    <row r="187" spans="1:9" ht="15.75" x14ac:dyDescent="0.3">
      <c r="A187" s="6" t="s">
        <v>538</v>
      </c>
      <c r="B187" s="21">
        <v>41017</v>
      </c>
      <c r="C187" s="6">
        <v>2947</v>
      </c>
      <c r="D187" s="24" t="s">
        <v>537</v>
      </c>
      <c r="E187" s="3"/>
      <c r="F187" s="23">
        <v>1000</v>
      </c>
      <c r="G187" s="3"/>
      <c r="H187" s="35"/>
      <c r="I187" s="3"/>
    </row>
    <row r="188" spans="1:9" ht="15.75" x14ac:dyDescent="0.3">
      <c r="A188" s="6" t="s">
        <v>539</v>
      </c>
      <c r="B188" s="21">
        <v>41019</v>
      </c>
      <c r="C188" s="6">
        <v>2959</v>
      </c>
      <c r="D188" s="24" t="s">
        <v>540</v>
      </c>
      <c r="E188" s="3"/>
      <c r="F188" s="23">
        <v>200</v>
      </c>
      <c r="G188" s="3"/>
      <c r="H188" s="35"/>
      <c r="I188" s="3"/>
    </row>
    <row r="189" spans="1:9" ht="15.75" x14ac:dyDescent="0.3">
      <c r="A189" s="6" t="s">
        <v>541</v>
      </c>
      <c r="B189" s="21">
        <v>41023</v>
      </c>
      <c r="C189" s="6">
        <v>2980</v>
      </c>
      <c r="D189" s="24" t="s">
        <v>542</v>
      </c>
      <c r="E189" s="3"/>
      <c r="F189" s="23">
        <v>200</v>
      </c>
      <c r="G189" s="3"/>
      <c r="H189" s="35"/>
      <c r="I189" s="3"/>
    </row>
    <row r="190" spans="1:9" ht="15.75" x14ac:dyDescent="0.3">
      <c r="A190" s="6" t="s">
        <v>543</v>
      </c>
      <c r="B190" s="21">
        <v>41029</v>
      </c>
      <c r="C190" s="6">
        <v>3017</v>
      </c>
      <c r="D190" s="24" t="s">
        <v>544</v>
      </c>
      <c r="E190" s="3"/>
      <c r="F190" s="23">
        <v>200</v>
      </c>
      <c r="G190" s="3"/>
      <c r="H190" s="35"/>
      <c r="I190" s="3"/>
    </row>
    <row r="191" spans="1:9" ht="15.75" x14ac:dyDescent="0.3">
      <c r="A191" s="6" t="s">
        <v>545</v>
      </c>
      <c r="B191" s="21">
        <v>41047</v>
      </c>
      <c r="C191" s="6">
        <v>3100</v>
      </c>
      <c r="D191" s="24" t="s">
        <v>546</v>
      </c>
      <c r="E191" s="3"/>
      <c r="F191" s="23">
        <v>200</v>
      </c>
      <c r="G191" s="3"/>
      <c r="H191" s="35"/>
      <c r="I191" s="3"/>
    </row>
    <row r="192" spans="1:9" ht="15.75" x14ac:dyDescent="0.3">
      <c r="A192" s="6" t="s">
        <v>547</v>
      </c>
      <c r="B192" s="21">
        <v>41051</v>
      </c>
      <c r="C192" s="6">
        <v>3110</v>
      </c>
      <c r="D192" s="24" t="s">
        <v>548</v>
      </c>
      <c r="E192" s="3"/>
      <c r="F192" s="23">
        <v>1000</v>
      </c>
      <c r="G192" s="3"/>
      <c r="H192" s="35"/>
      <c r="I192" s="3"/>
    </row>
    <row r="193" spans="1:8" ht="15.75" x14ac:dyDescent="0.3">
      <c r="A193" s="6" t="s">
        <v>549</v>
      </c>
      <c r="B193" s="21">
        <v>41064</v>
      </c>
      <c r="C193" s="6">
        <v>3194</v>
      </c>
      <c r="D193" s="25" t="s">
        <v>550</v>
      </c>
      <c r="E193" s="3"/>
      <c r="F193" s="5">
        <v>5000</v>
      </c>
      <c r="G193" s="3"/>
      <c r="H193" s="35"/>
    </row>
    <row r="194" spans="1:8" ht="15.75" x14ac:dyDescent="0.3">
      <c r="A194" s="6" t="s">
        <v>551</v>
      </c>
      <c r="B194" s="21">
        <v>41071</v>
      </c>
      <c r="C194" s="6">
        <v>3219</v>
      </c>
      <c r="D194" s="25" t="s">
        <v>552</v>
      </c>
      <c r="E194" s="3"/>
      <c r="F194" s="5">
        <v>200</v>
      </c>
      <c r="G194" s="3"/>
      <c r="H194" s="35"/>
    </row>
    <row r="195" spans="1:8" ht="15.75" x14ac:dyDescent="0.3">
      <c r="A195" s="6" t="s">
        <v>553</v>
      </c>
      <c r="B195" s="21">
        <v>41075</v>
      </c>
      <c r="C195" s="6">
        <v>3232</v>
      </c>
      <c r="D195" s="25" t="s">
        <v>554</v>
      </c>
      <c r="E195" s="3"/>
      <c r="F195" s="5">
        <v>1000</v>
      </c>
      <c r="G195" s="3"/>
      <c r="H195" s="35"/>
    </row>
    <row r="196" spans="1:8" ht="15.75" x14ac:dyDescent="0.3">
      <c r="A196" s="6" t="s">
        <v>555</v>
      </c>
      <c r="B196" s="21">
        <v>41003</v>
      </c>
      <c r="C196" s="6">
        <v>203</v>
      </c>
      <c r="D196" s="24" t="s">
        <v>556</v>
      </c>
      <c r="E196" s="3"/>
      <c r="F196" s="23">
        <v>120.69</v>
      </c>
      <c r="G196" s="23"/>
      <c r="H196" s="35"/>
    </row>
    <row r="197" spans="1:8" ht="15.75" x14ac:dyDescent="0.3">
      <c r="A197" s="59" t="s">
        <v>557</v>
      </c>
      <c r="B197" s="60">
        <v>41094</v>
      </c>
      <c r="C197" s="59">
        <v>3308</v>
      </c>
      <c r="D197" s="61" t="s">
        <v>558</v>
      </c>
      <c r="E197" s="22"/>
      <c r="F197" s="22">
        <v>500</v>
      </c>
      <c r="G197" s="62"/>
      <c r="H197" s="35"/>
    </row>
    <row r="198" spans="1:8" ht="15.75" x14ac:dyDescent="0.3">
      <c r="A198" s="6" t="s">
        <v>555</v>
      </c>
      <c r="B198" s="21">
        <v>41003</v>
      </c>
      <c r="C198" s="6">
        <v>203</v>
      </c>
      <c r="D198" s="24" t="s">
        <v>556</v>
      </c>
      <c r="E198" s="3"/>
      <c r="F198" s="23">
        <v>608.15000000000009</v>
      </c>
      <c r="G198" s="4"/>
      <c r="H198" s="35"/>
    </row>
    <row r="199" spans="1:8" ht="15.75" x14ac:dyDescent="0.3">
      <c r="A199" s="59" t="s">
        <v>559</v>
      </c>
      <c r="B199" s="60">
        <v>41121</v>
      </c>
      <c r="C199" s="59">
        <v>2571</v>
      </c>
      <c r="D199" s="61" t="s">
        <v>560</v>
      </c>
      <c r="E199" s="22"/>
      <c r="F199" s="22"/>
      <c r="G199" s="62">
        <v>4000</v>
      </c>
      <c r="H199" s="35"/>
    </row>
    <row r="200" spans="1:8" ht="15.75" x14ac:dyDescent="0.3">
      <c r="A200" s="59" t="s">
        <v>559</v>
      </c>
      <c r="B200" s="60">
        <v>41121</v>
      </c>
      <c r="C200" s="59">
        <v>2854</v>
      </c>
      <c r="D200" s="61" t="s">
        <v>561</v>
      </c>
      <c r="E200" s="22"/>
      <c r="F200" s="22"/>
      <c r="G200" s="62">
        <v>7000</v>
      </c>
      <c r="H200" s="35"/>
    </row>
    <row r="201" spans="1:8" ht="15.75" x14ac:dyDescent="0.3">
      <c r="A201" s="59" t="s">
        <v>559</v>
      </c>
      <c r="B201" s="60">
        <v>41121</v>
      </c>
      <c r="C201" s="59">
        <v>3094</v>
      </c>
      <c r="D201" s="61" t="s">
        <v>562</v>
      </c>
      <c r="E201" s="22"/>
      <c r="F201" s="22"/>
      <c r="G201" s="62">
        <v>8000</v>
      </c>
      <c r="H201" s="35"/>
    </row>
    <row r="202" spans="1:8" ht="15.75" x14ac:dyDescent="0.3">
      <c r="A202" s="59" t="s">
        <v>557</v>
      </c>
      <c r="B202" s="60">
        <v>41094</v>
      </c>
      <c r="C202" s="59">
        <v>3308</v>
      </c>
      <c r="D202" s="61" t="s">
        <v>558</v>
      </c>
      <c r="E202" s="22"/>
      <c r="F202" s="22"/>
      <c r="G202" s="62">
        <v>500</v>
      </c>
      <c r="H202" s="35"/>
    </row>
    <row r="203" spans="1:8" ht="15.75" x14ac:dyDescent="0.3">
      <c r="A203" s="59" t="s">
        <v>563</v>
      </c>
      <c r="B203" s="60">
        <v>41097</v>
      </c>
      <c r="C203" s="59">
        <v>3314</v>
      </c>
      <c r="D203" s="61" t="s">
        <v>564</v>
      </c>
      <c r="E203" s="22"/>
      <c r="F203" s="22"/>
      <c r="G203" s="62">
        <v>500</v>
      </c>
      <c r="H203" s="35"/>
    </row>
    <row r="204" spans="1:8" ht="15.75" x14ac:dyDescent="0.3">
      <c r="A204" s="59" t="s">
        <v>565</v>
      </c>
      <c r="B204" s="60">
        <v>41101</v>
      </c>
      <c r="C204" s="59">
        <v>3328</v>
      </c>
      <c r="D204" s="61" t="s">
        <v>566</v>
      </c>
      <c r="E204" s="22"/>
      <c r="F204" s="22"/>
      <c r="G204" s="62">
        <v>200</v>
      </c>
      <c r="H204" s="35"/>
    </row>
    <row r="205" spans="1:8" ht="15.75" x14ac:dyDescent="0.3">
      <c r="A205" s="59" t="s">
        <v>567</v>
      </c>
      <c r="B205" s="60">
        <v>41113</v>
      </c>
      <c r="C205" s="59">
        <v>3367</v>
      </c>
      <c r="D205" s="61" t="s">
        <v>568</v>
      </c>
      <c r="E205" s="22"/>
      <c r="F205" s="22"/>
      <c r="G205" s="62">
        <v>200</v>
      </c>
      <c r="H205" s="35"/>
    </row>
    <row r="206" spans="1:8" ht="15.75" x14ac:dyDescent="0.3">
      <c r="A206" s="59" t="s">
        <v>569</v>
      </c>
      <c r="B206" s="60">
        <v>41139</v>
      </c>
      <c r="C206" s="59">
        <v>3498</v>
      </c>
      <c r="D206" s="63" t="s">
        <v>570</v>
      </c>
      <c r="E206" s="22"/>
      <c r="F206" s="22"/>
      <c r="G206" s="64">
        <v>200</v>
      </c>
      <c r="H206" s="35"/>
    </row>
    <row r="207" spans="1:8" ht="15.75" x14ac:dyDescent="0.3">
      <c r="A207" s="59" t="s">
        <v>571</v>
      </c>
      <c r="B207" s="60">
        <v>41141</v>
      </c>
      <c r="C207" s="59">
        <v>3499</v>
      </c>
      <c r="D207" s="63" t="s">
        <v>572</v>
      </c>
      <c r="E207" s="22"/>
      <c r="F207" s="22"/>
      <c r="G207" s="64">
        <v>500</v>
      </c>
      <c r="H207" s="35"/>
    </row>
    <row r="208" spans="1:8" ht="15.75" x14ac:dyDescent="0.3">
      <c r="A208" s="59" t="s">
        <v>573</v>
      </c>
      <c r="B208" s="60">
        <v>41148</v>
      </c>
      <c r="C208" s="59">
        <v>3528</v>
      </c>
      <c r="D208" s="63" t="s">
        <v>574</v>
      </c>
      <c r="E208" s="22"/>
      <c r="F208" s="22"/>
      <c r="G208" s="64">
        <v>100</v>
      </c>
      <c r="H208" s="35"/>
    </row>
    <row r="209" spans="1:8" ht="15.75" x14ac:dyDescent="0.3">
      <c r="A209" s="59" t="s">
        <v>575</v>
      </c>
      <c r="B209" s="60">
        <v>41155</v>
      </c>
      <c r="C209" s="59">
        <v>3514</v>
      </c>
      <c r="D209" s="65" t="s">
        <v>576</v>
      </c>
      <c r="E209" s="22"/>
      <c r="F209" s="22"/>
      <c r="G209" s="22">
        <v>200</v>
      </c>
      <c r="H209" s="35"/>
    </row>
    <row r="210" spans="1:8" ht="15.75" x14ac:dyDescent="0.3">
      <c r="A210" s="59" t="s">
        <v>577</v>
      </c>
      <c r="B210" s="60">
        <v>41163</v>
      </c>
      <c r="C210" s="59">
        <v>3604</v>
      </c>
      <c r="D210" s="65" t="s">
        <v>578</v>
      </c>
      <c r="E210" s="22"/>
      <c r="F210" s="22"/>
      <c r="G210" s="22">
        <v>1000</v>
      </c>
      <c r="H210" s="35"/>
    </row>
    <row r="211" spans="1:8" ht="15.75" x14ac:dyDescent="0.3">
      <c r="A211" s="59" t="s">
        <v>579</v>
      </c>
      <c r="B211" s="60">
        <v>41158</v>
      </c>
      <c r="C211" s="59">
        <v>3593</v>
      </c>
      <c r="D211" s="65" t="s">
        <v>580</v>
      </c>
      <c r="E211" s="22"/>
      <c r="F211" s="22"/>
      <c r="G211" s="64">
        <v>500</v>
      </c>
      <c r="H211" s="35"/>
    </row>
    <row r="212" spans="1:8" ht="15.75" x14ac:dyDescent="0.3">
      <c r="A212" s="59" t="s">
        <v>581</v>
      </c>
      <c r="B212" s="60">
        <v>41191</v>
      </c>
      <c r="C212" s="59">
        <v>3772</v>
      </c>
      <c r="D212" s="65" t="s">
        <v>582</v>
      </c>
      <c r="E212" s="22"/>
      <c r="F212" s="22"/>
      <c r="G212" s="22">
        <v>200</v>
      </c>
      <c r="H212" s="35"/>
    </row>
    <row r="213" spans="1:8" ht="15.75" x14ac:dyDescent="0.3">
      <c r="A213" s="59" t="s">
        <v>583</v>
      </c>
      <c r="B213" s="60">
        <v>41249</v>
      </c>
      <c r="C213" s="59">
        <v>4077</v>
      </c>
      <c r="D213" s="65" t="s">
        <v>584</v>
      </c>
      <c r="E213" s="64"/>
      <c r="F213" s="66"/>
      <c r="G213" s="22">
        <v>1500</v>
      </c>
      <c r="H213" s="35"/>
    </row>
    <row r="214" spans="1:8" ht="15.75" x14ac:dyDescent="0.3">
      <c r="A214" s="59" t="s">
        <v>585</v>
      </c>
      <c r="B214" s="60">
        <v>41250</v>
      </c>
      <c r="C214" s="59">
        <v>4082</v>
      </c>
      <c r="D214" s="65" t="s">
        <v>586</v>
      </c>
      <c r="E214" s="64"/>
      <c r="F214" s="66"/>
      <c r="G214" s="22">
        <v>500</v>
      </c>
      <c r="H214" s="35"/>
    </row>
    <row r="215" spans="1:8" ht="15.75" x14ac:dyDescent="0.3">
      <c r="A215" s="59" t="s">
        <v>587</v>
      </c>
      <c r="B215" s="60">
        <v>41254</v>
      </c>
      <c r="C215" s="59">
        <v>4106</v>
      </c>
      <c r="D215" s="65" t="s">
        <v>588</v>
      </c>
      <c r="E215" s="64"/>
      <c r="F215" s="66"/>
      <c r="G215" s="22">
        <v>500</v>
      </c>
      <c r="H215" s="35"/>
    </row>
    <row r="216" spans="1:8" ht="15.75" x14ac:dyDescent="0.3">
      <c r="A216" s="59" t="s">
        <v>589</v>
      </c>
      <c r="B216" s="60">
        <v>41254</v>
      </c>
      <c r="C216" s="59">
        <v>4107</v>
      </c>
      <c r="D216" s="65" t="s">
        <v>590</v>
      </c>
      <c r="E216" s="64"/>
      <c r="F216" s="66"/>
      <c r="G216" s="22">
        <v>500</v>
      </c>
      <c r="H216" s="35"/>
    </row>
    <row r="217" spans="1:8" ht="15.75" x14ac:dyDescent="0.3">
      <c r="A217" s="59" t="s">
        <v>591</v>
      </c>
      <c r="B217" s="60">
        <v>41265</v>
      </c>
      <c r="C217" s="59">
        <v>31687</v>
      </c>
      <c r="D217" s="65" t="s">
        <v>592</v>
      </c>
      <c r="E217" s="64"/>
      <c r="F217" s="66"/>
      <c r="G217" s="22">
        <v>1000</v>
      </c>
      <c r="H217" s="35"/>
    </row>
    <row r="218" spans="1:8" ht="15.75" x14ac:dyDescent="0.3">
      <c r="A218" s="32" t="s">
        <v>593</v>
      </c>
      <c r="B218" s="33">
        <v>41304</v>
      </c>
      <c r="C218" s="32">
        <v>4438</v>
      </c>
      <c r="D218" s="14" t="s">
        <v>594</v>
      </c>
      <c r="E218" s="3"/>
      <c r="F218" s="3"/>
      <c r="G218" s="34">
        <v>1000</v>
      </c>
      <c r="H218" s="35"/>
    </row>
    <row r="219" spans="1:8" ht="15.75" x14ac:dyDescent="0.3">
      <c r="A219" s="32" t="s">
        <v>595</v>
      </c>
      <c r="B219" s="33">
        <v>41345</v>
      </c>
      <c r="C219" s="32">
        <v>4690</v>
      </c>
      <c r="D219" s="14" t="s">
        <v>596</v>
      </c>
      <c r="E219" s="3"/>
      <c r="F219" s="3"/>
      <c r="G219" s="34">
        <v>500</v>
      </c>
      <c r="H219" s="35"/>
    </row>
    <row r="220" spans="1:8" ht="15.75" x14ac:dyDescent="0.3">
      <c r="A220" s="32" t="s">
        <v>597</v>
      </c>
      <c r="B220" s="33">
        <v>41418</v>
      </c>
      <c r="C220" s="32">
        <v>5156</v>
      </c>
      <c r="D220" s="14" t="s">
        <v>598</v>
      </c>
      <c r="E220" s="3"/>
      <c r="F220" s="3"/>
      <c r="G220" s="34">
        <v>5000</v>
      </c>
      <c r="H220" s="35"/>
    </row>
    <row r="221" spans="1:8" ht="15.75" x14ac:dyDescent="0.3">
      <c r="A221" s="32" t="s">
        <v>599</v>
      </c>
      <c r="B221" s="33">
        <v>41421</v>
      </c>
      <c r="C221" s="32">
        <v>5161</v>
      </c>
      <c r="D221" s="14" t="s">
        <v>600</v>
      </c>
      <c r="E221" s="3"/>
      <c r="F221" s="3"/>
      <c r="G221" s="34">
        <v>2000</v>
      </c>
      <c r="H221" s="35"/>
    </row>
    <row r="222" spans="1:8" ht="15.75" x14ac:dyDescent="0.3">
      <c r="A222" s="32" t="s">
        <v>601</v>
      </c>
      <c r="B222" s="33">
        <v>41454</v>
      </c>
      <c r="C222" s="32">
        <v>5480</v>
      </c>
      <c r="D222" s="14" t="s">
        <v>602</v>
      </c>
      <c r="E222" s="3"/>
      <c r="F222" s="3"/>
      <c r="G222" s="34">
        <v>2000</v>
      </c>
      <c r="H222" s="35"/>
    </row>
    <row r="223" spans="1:8" ht="15.75" x14ac:dyDescent="0.3">
      <c r="A223" s="26" t="s">
        <v>603</v>
      </c>
      <c r="B223" s="27">
        <v>41482</v>
      </c>
      <c r="C223" s="26">
        <v>5670</v>
      </c>
      <c r="D223" s="42" t="s">
        <v>604</v>
      </c>
      <c r="E223" s="3"/>
      <c r="F223" s="3"/>
      <c r="G223" s="34">
        <v>500</v>
      </c>
      <c r="H223" s="35"/>
    </row>
    <row r="224" spans="1:8" ht="15.75" x14ac:dyDescent="0.3">
      <c r="A224" s="26" t="s">
        <v>605</v>
      </c>
      <c r="B224" s="27">
        <v>41516</v>
      </c>
      <c r="C224" s="26">
        <v>5847</v>
      </c>
      <c r="D224" s="42" t="s">
        <v>606</v>
      </c>
      <c r="E224" s="3"/>
      <c r="F224" s="3"/>
      <c r="G224" s="34">
        <v>1000</v>
      </c>
      <c r="H224" s="35"/>
    </row>
    <row r="225" spans="1:8" ht="15.75" x14ac:dyDescent="0.3">
      <c r="A225" s="26" t="s">
        <v>607</v>
      </c>
      <c r="B225" s="27">
        <v>41578</v>
      </c>
      <c r="C225" s="26">
        <v>6352</v>
      </c>
      <c r="D225" s="42" t="s">
        <v>608</v>
      </c>
      <c r="E225" s="3"/>
      <c r="F225" s="3"/>
      <c r="G225" s="34">
        <v>1000</v>
      </c>
      <c r="H225" s="35"/>
    </row>
    <row r="226" spans="1:8" ht="15.75" x14ac:dyDescent="0.3">
      <c r="A226" s="26" t="s">
        <v>609</v>
      </c>
      <c r="B226" s="27">
        <v>41758</v>
      </c>
      <c r="C226" s="26">
        <v>7536</v>
      </c>
      <c r="D226" s="42" t="s">
        <v>610</v>
      </c>
      <c r="E226" s="3"/>
      <c r="F226" s="3"/>
      <c r="G226" s="31">
        <v>10000</v>
      </c>
      <c r="H226" s="35"/>
    </row>
    <row r="227" spans="1:8" ht="15.75" x14ac:dyDescent="0.3">
      <c r="A227" s="6" t="s">
        <v>611</v>
      </c>
      <c r="B227" s="21">
        <v>41802</v>
      </c>
      <c r="C227" s="6" t="s">
        <v>612</v>
      </c>
      <c r="D227" s="4" t="s">
        <v>613</v>
      </c>
      <c r="E227" s="3"/>
      <c r="F227" s="3"/>
      <c r="G227" s="31">
        <v>487516.39</v>
      </c>
      <c r="H227" s="35"/>
    </row>
    <row r="228" spans="1:8" ht="15.75" x14ac:dyDescent="0.3">
      <c r="A228" s="6" t="s">
        <v>614</v>
      </c>
      <c r="B228" s="21">
        <v>41845</v>
      </c>
      <c r="C228" s="6">
        <v>7682</v>
      </c>
      <c r="D228" s="4" t="s">
        <v>615</v>
      </c>
      <c r="E228" s="3"/>
      <c r="F228" s="3"/>
      <c r="G228" s="31">
        <v>5480</v>
      </c>
      <c r="H228" s="35"/>
    </row>
    <row r="229" spans="1:8" ht="15.75" x14ac:dyDescent="0.3">
      <c r="A229" s="6" t="s">
        <v>616</v>
      </c>
      <c r="B229" s="21">
        <v>41845</v>
      </c>
      <c r="C229" s="6">
        <v>7724</v>
      </c>
      <c r="D229" s="4" t="s">
        <v>617</v>
      </c>
      <c r="E229" s="3"/>
      <c r="F229" s="3"/>
      <c r="G229" s="31">
        <v>40000</v>
      </c>
      <c r="H229" s="35"/>
    </row>
    <row r="230" spans="1:8" ht="15.75" x14ac:dyDescent="0.3">
      <c r="A230" s="69" t="s">
        <v>618</v>
      </c>
      <c r="B230" s="70">
        <v>41849</v>
      </c>
      <c r="C230" s="69">
        <v>8050</v>
      </c>
      <c r="D230" s="71" t="s">
        <v>619</v>
      </c>
      <c r="E230" s="72"/>
      <c r="F230" s="72"/>
      <c r="G230" s="73">
        <v>60000</v>
      </c>
      <c r="H230" s="35" t="s">
        <v>620</v>
      </c>
    </row>
    <row r="231" spans="1:8" ht="15.75" x14ac:dyDescent="0.3">
      <c r="A231" s="6" t="s">
        <v>621</v>
      </c>
      <c r="B231" s="21">
        <v>41897</v>
      </c>
      <c r="C231" s="6">
        <v>8478</v>
      </c>
      <c r="D231" s="41" t="s">
        <v>622</v>
      </c>
      <c r="E231" s="3"/>
      <c r="F231" s="3"/>
      <c r="G231" s="31">
        <v>5000</v>
      </c>
      <c r="H231" s="35"/>
    </row>
    <row r="232" spans="1:8" ht="15.75" x14ac:dyDescent="0.3">
      <c r="A232" s="47" t="s">
        <v>623</v>
      </c>
      <c r="B232" s="43">
        <v>41957</v>
      </c>
      <c r="C232" s="47">
        <v>8864</v>
      </c>
      <c r="D232" s="3" t="s">
        <v>624</v>
      </c>
      <c r="E232" s="3"/>
      <c r="F232" s="3"/>
      <c r="G232" s="31">
        <v>10000</v>
      </c>
      <c r="H232" s="35"/>
    </row>
    <row r="233" spans="1:8" ht="15.75" x14ac:dyDescent="0.3">
      <c r="A233" s="47" t="s">
        <v>625</v>
      </c>
      <c r="B233" s="43">
        <v>41979</v>
      </c>
      <c r="C233" s="47">
        <v>9054</v>
      </c>
      <c r="D233" s="3" t="s">
        <v>626</v>
      </c>
      <c r="E233" s="3"/>
      <c r="F233" s="3"/>
      <c r="G233" s="31">
        <v>7200</v>
      </c>
      <c r="H233" s="35"/>
    </row>
    <row r="234" spans="1:8" ht="15.75" x14ac:dyDescent="0.3">
      <c r="A234" s="47" t="s">
        <v>627</v>
      </c>
      <c r="B234" s="43">
        <v>41995</v>
      </c>
      <c r="C234" s="47">
        <v>9158</v>
      </c>
      <c r="D234" s="3" t="s">
        <v>628</v>
      </c>
      <c r="E234" s="3"/>
      <c r="F234" s="3"/>
      <c r="G234" s="31">
        <v>5000</v>
      </c>
      <c r="H234" s="35"/>
    </row>
    <row r="235" spans="1:8" ht="15.75" x14ac:dyDescent="0.3">
      <c r="A235" s="47" t="s">
        <v>629</v>
      </c>
      <c r="B235" s="43">
        <v>41995</v>
      </c>
      <c r="C235" s="47">
        <v>9165</v>
      </c>
      <c r="D235" s="3" t="s">
        <v>223</v>
      </c>
      <c r="E235" s="3"/>
      <c r="F235" s="3"/>
      <c r="G235" s="31">
        <v>14300</v>
      </c>
      <c r="H235" s="35"/>
    </row>
    <row r="236" spans="1:8" ht="15.75" x14ac:dyDescent="0.3">
      <c r="A236" s="47" t="s">
        <v>630</v>
      </c>
      <c r="B236" s="43">
        <v>42003</v>
      </c>
      <c r="C236" s="47">
        <v>9232</v>
      </c>
      <c r="D236" s="3" t="s">
        <v>384</v>
      </c>
      <c r="E236" s="3"/>
      <c r="F236" s="3"/>
      <c r="G236" s="31">
        <v>30000</v>
      </c>
      <c r="H236" s="35"/>
    </row>
    <row r="237" spans="1:8" ht="15.75" x14ac:dyDescent="0.3">
      <c r="A237" s="47" t="s">
        <v>631</v>
      </c>
      <c r="B237" s="43">
        <v>42003</v>
      </c>
      <c r="C237" s="47">
        <v>9239</v>
      </c>
      <c r="D237" s="3" t="s">
        <v>145</v>
      </c>
      <c r="E237" s="3"/>
      <c r="F237" s="3"/>
      <c r="G237" s="31">
        <v>5000</v>
      </c>
      <c r="H237" s="35"/>
    </row>
    <row r="238" spans="1:8" ht="15.75" x14ac:dyDescent="0.3">
      <c r="A238" s="47" t="s">
        <v>632</v>
      </c>
      <c r="B238" s="43">
        <v>42003</v>
      </c>
      <c r="C238" s="47">
        <v>9240</v>
      </c>
      <c r="D238" s="3" t="s">
        <v>337</v>
      </c>
      <c r="E238" s="3"/>
      <c r="F238" s="3"/>
      <c r="G238" s="31">
        <v>19040</v>
      </c>
      <c r="H238" s="35"/>
    </row>
    <row r="239" spans="1:8" ht="15.75" x14ac:dyDescent="0.3">
      <c r="A239" s="47" t="s">
        <v>633</v>
      </c>
      <c r="B239" s="43">
        <v>42004</v>
      </c>
      <c r="C239" s="47">
        <v>9277</v>
      </c>
      <c r="D239" s="3" t="s">
        <v>634</v>
      </c>
      <c r="E239" s="3"/>
      <c r="F239" s="3"/>
      <c r="G239" s="31">
        <v>3180</v>
      </c>
      <c r="H239" s="35"/>
    </row>
    <row r="240" spans="1:8" x14ac:dyDescent="0.25">
      <c r="A240" s="47" t="s">
        <v>633</v>
      </c>
      <c r="B240" s="43">
        <v>42004</v>
      </c>
      <c r="C240" s="47">
        <v>9278</v>
      </c>
      <c r="D240" s="3" t="s">
        <v>635</v>
      </c>
      <c r="E240" s="3"/>
      <c r="F240" s="3"/>
      <c r="G240" s="31">
        <v>16090</v>
      </c>
      <c r="H240" s="3"/>
    </row>
    <row r="241" spans="1:8" x14ac:dyDescent="0.25">
      <c r="A241" s="47" t="s">
        <v>633</v>
      </c>
      <c r="B241" s="43">
        <v>42004</v>
      </c>
      <c r="C241" s="47">
        <v>9279</v>
      </c>
      <c r="D241" s="3" t="s">
        <v>636</v>
      </c>
      <c r="E241" s="3"/>
      <c r="F241" s="3"/>
      <c r="G241" s="31">
        <v>65.66</v>
      </c>
    </row>
    <row r="242" spans="1:8" x14ac:dyDescent="0.25">
      <c r="A242" s="47" t="s">
        <v>633</v>
      </c>
      <c r="B242" s="43">
        <v>42004</v>
      </c>
      <c r="C242" s="47">
        <v>9280</v>
      </c>
      <c r="D242" s="3" t="s">
        <v>637</v>
      </c>
      <c r="E242" s="3"/>
      <c r="F242" s="3"/>
      <c r="G242" s="31">
        <v>100000</v>
      </c>
    </row>
    <row r="243" spans="1:8" x14ac:dyDescent="0.25">
      <c r="A243" s="47" t="s">
        <v>638</v>
      </c>
      <c r="B243" s="43">
        <v>42004</v>
      </c>
      <c r="C243" s="47">
        <v>9259</v>
      </c>
      <c r="D243" s="3" t="s">
        <v>639</v>
      </c>
      <c r="E243" s="3"/>
      <c r="F243" s="3"/>
      <c r="G243" s="31">
        <v>30000</v>
      </c>
    </row>
    <row r="244" spans="1:8" x14ac:dyDescent="0.25">
      <c r="A244" s="3"/>
      <c r="B244" s="3"/>
      <c r="C244" s="3"/>
      <c r="D244" s="3"/>
      <c r="E244" s="3"/>
      <c r="F244" s="3"/>
      <c r="G244" s="3"/>
    </row>
    <row r="247" spans="1:8" x14ac:dyDescent="0.25">
      <c r="A247" s="3"/>
      <c r="B247" s="3"/>
      <c r="C247" s="3"/>
      <c r="D247" s="156"/>
      <c r="E247" s="156"/>
      <c r="F247" s="156"/>
      <c r="G247" s="157">
        <v>-1314184.17</v>
      </c>
    </row>
    <row r="249" spans="1:8" ht="15.75" x14ac:dyDescent="0.3">
      <c r="A249" s="3"/>
      <c r="B249" s="3"/>
      <c r="C249" s="3"/>
      <c r="D249" s="158"/>
      <c r="E249" s="156"/>
      <c r="F249" s="156"/>
      <c r="G249" s="156"/>
      <c r="H249" s="159"/>
    </row>
    <row r="250" spans="1:8" ht="15.75" x14ac:dyDescent="0.3">
      <c r="A250" s="3"/>
      <c r="B250" s="3"/>
      <c r="C250" s="3"/>
      <c r="D250" s="114" t="s">
        <v>640</v>
      </c>
      <c r="E250" s="156"/>
      <c r="F250" s="156"/>
      <c r="G250" s="157">
        <v>19494622.539999999</v>
      </c>
      <c r="H250" s="159"/>
    </row>
    <row r="251" spans="1:8" ht="16.5" thickBot="1" x14ac:dyDescent="0.35">
      <c r="A251" s="3"/>
      <c r="B251" s="3"/>
      <c r="C251" s="3"/>
      <c r="D251" s="114" t="s">
        <v>641</v>
      </c>
      <c r="E251" s="156"/>
      <c r="F251" s="156"/>
      <c r="G251" s="160">
        <v>19506412.539999999</v>
      </c>
      <c r="H251" s="159"/>
    </row>
    <row r="252" spans="1:8" ht="16.5" thickTop="1" x14ac:dyDescent="0.3">
      <c r="A252" s="3"/>
      <c r="B252" s="3"/>
      <c r="C252" s="3"/>
      <c r="D252" s="114" t="s">
        <v>642</v>
      </c>
      <c r="E252" s="156"/>
      <c r="F252" s="156"/>
      <c r="G252" s="161">
        <v>-11790</v>
      </c>
      <c r="H252" s="159"/>
    </row>
    <row r="253" spans="1:8" x14ac:dyDescent="0.25">
      <c r="D253" s="159"/>
      <c r="E253" s="159"/>
      <c r="F253" s="159"/>
      <c r="G253" s="159"/>
      <c r="H253" s="159"/>
    </row>
    <row r="254" spans="1:8" x14ac:dyDescent="0.25">
      <c r="D254" s="159"/>
      <c r="E254" s="159"/>
      <c r="F254" s="159"/>
      <c r="G254" s="159"/>
      <c r="H254" s="159"/>
    </row>
    <row r="255" spans="1:8" x14ac:dyDescent="0.25">
      <c r="D255" s="159"/>
      <c r="E255" s="159"/>
      <c r="F255" s="159"/>
      <c r="G255" s="159"/>
      <c r="H255" s="159"/>
    </row>
    <row r="256" spans="1:8" x14ac:dyDescent="0.25">
      <c r="D256" s="159"/>
      <c r="E256" s="159"/>
      <c r="F256" s="159"/>
      <c r="G256" s="159"/>
      <c r="H256" s="159"/>
    </row>
    <row r="257" spans="4:8" x14ac:dyDescent="0.25">
      <c r="D257" s="159"/>
      <c r="E257" s="159"/>
      <c r="F257" s="159"/>
      <c r="G257" s="159"/>
      <c r="H257" s="159"/>
    </row>
    <row r="258" spans="4:8" x14ac:dyDescent="0.25">
      <c r="D258" s="159"/>
      <c r="E258" s="159"/>
      <c r="F258" s="159"/>
      <c r="G258" s="159"/>
      <c r="H258" s="159"/>
    </row>
    <row r="259" spans="4:8" x14ac:dyDescent="0.25">
      <c r="D259" s="159"/>
      <c r="E259" s="159"/>
      <c r="F259" s="159"/>
      <c r="G259" s="159"/>
      <c r="H259" s="159"/>
    </row>
    <row r="57252" spans="4:4" x14ac:dyDescent="0.25">
      <c r="D57252" s="28">
        <v>41091</v>
      </c>
    </row>
  </sheetData>
  <autoFilter ref="A6:I270"/>
  <mergeCells count="3">
    <mergeCell ref="A1:H1"/>
    <mergeCell ref="A2:H2"/>
    <mergeCell ref="A3:H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57252"/>
  <sheetViews>
    <sheetView workbookViewId="0">
      <pane ySplit="6" topLeftCell="A7" activePane="bottomLeft" state="frozen"/>
      <selection pane="bottomLeft" activeCell="E201" sqref="E201"/>
    </sheetView>
  </sheetViews>
  <sheetFormatPr baseColWidth="10" defaultRowHeight="15" x14ac:dyDescent="0.25"/>
  <cols>
    <col min="1" max="1" width="15.85546875" style="191" bestFit="1" customWidth="1"/>
    <col min="2" max="2" width="20.5703125" style="191" bestFit="1" customWidth="1"/>
    <col min="3" max="3" width="20.5703125" style="181" customWidth="1"/>
    <col min="4" max="4" width="46.42578125" style="191" bestFit="1" customWidth="1"/>
    <col min="5" max="5" width="11.85546875" style="191" bestFit="1" customWidth="1"/>
    <col min="6" max="6" width="15.42578125" style="191" bestFit="1" customWidth="1"/>
    <col min="7" max="7" width="6.7109375" style="401" customWidth="1"/>
    <col min="8" max="9" width="15.42578125" style="191" bestFit="1" customWidth="1"/>
    <col min="10" max="10" width="40.5703125" style="191" bestFit="1" customWidth="1"/>
    <col min="11" max="11" width="11.42578125" style="164"/>
    <col min="12" max="12" width="11.42578125" style="181"/>
    <col min="13" max="16384" width="11.42578125" style="191"/>
  </cols>
  <sheetData>
    <row r="1" spans="1:14" ht="20.25" x14ac:dyDescent="0.3">
      <c r="A1" s="410" t="s">
        <v>0</v>
      </c>
      <c r="B1" s="410"/>
      <c r="C1" s="413"/>
      <c r="D1" s="410"/>
      <c r="E1" s="410"/>
      <c r="F1" s="410"/>
      <c r="G1" s="410"/>
      <c r="H1" s="410"/>
      <c r="I1" s="410"/>
      <c r="J1" s="410"/>
    </row>
    <row r="2" spans="1:14" ht="15.75" x14ac:dyDescent="0.25">
      <c r="A2" s="411" t="s">
        <v>1</v>
      </c>
      <c r="B2" s="411"/>
      <c r="C2" s="414"/>
      <c r="D2" s="411"/>
      <c r="E2" s="411"/>
      <c r="F2" s="411"/>
      <c r="G2" s="411"/>
      <c r="H2" s="411"/>
      <c r="I2" s="411"/>
      <c r="J2" s="411"/>
    </row>
    <row r="3" spans="1:14" ht="16.5" thickBot="1" x14ac:dyDescent="0.3">
      <c r="A3" s="412" t="s">
        <v>2</v>
      </c>
      <c r="B3" s="412"/>
      <c r="C3" s="415"/>
      <c r="D3" s="412"/>
      <c r="E3" s="412"/>
      <c r="F3" s="412"/>
      <c r="G3" s="412"/>
      <c r="H3" s="412"/>
      <c r="I3" s="412"/>
      <c r="J3" s="412"/>
    </row>
    <row r="4" spans="1:14" ht="15.75" thickTop="1" x14ac:dyDescent="0.25">
      <c r="A4" s="89"/>
      <c r="B4" s="89"/>
      <c r="C4" s="179"/>
      <c r="D4" s="89"/>
      <c r="E4" s="89"/>
      <c r="F4" s="89"/>
      <c r="G4" s="396"/>
      <c r="H4" s="89"/>
      <c r="I4" s="89"/>
      <c r="J4" s="89"/>
    </row>
    <row r="5" spans="1:14" ht="15.75" thickBot="1" x14ac:dyDescent="0.3">
      <c r="A5" s="89"/>
      <c r="B5" s="89"/>
      <c r="C5" s="179"/>
      <c r="D5" s="89"/>
      <c r="E5" s="89"/>
      <c r="F5" s="89"/>
      <c r="G5" s="396"/>
      <c r="H5" s="89"/>
      <c r="I5" s="89"/>
      <c r="J5" s="89"/>
    </row>
    <row r="6" spans="1:14" ht="15.75" thickBot="1" x14ac:dyDescent="0.3">
      <c r="A6" s="93" t="s">
        <v>3</v>
      </c>
      <c r="B6" s="93" t="s">
        <v>4</v>
      </c>
      <c r="C6" s="180"/>
      <c r="D6" s="93" t="s">
        <v>5</v>
      </c>
      <c r="E6" s="93" t="s">
        <v>6</v>
      </c>
      <c r="F6" s="2" t="s">
        <v>7</v>
      </c>
      <c r="G6" s="397" t="s">
        <v>1633</v>
      </c>
      <c r="H6" s="1"/>
      <c r="I6" s="94" t="s">
        <v>8</v>
      </c>
      <c r="J6" s="95" t="s">
        <v>9</v>
      </c>
    </row>
    <row r="7" spans="1:14" hidden="1" x14ac:dyDescent="0.25">
      <c r="A7" s="81" t="s">
        <v>10</v>
      </c>
      <c r="B7" s="82" t="s">
        <v>11</v>
      </c>
      <c r="C7" s="327">
        <v>1121905</v>
      </c>
      <c r="D7" s="129" t="s">
        <v>12</v>
      </c>
      <c r="E7" s="78">
        <v>41852</v>
      </c>
      <c r="F7" s="83"/>
      <c r="G7" s="398">
        <v>74</v>
      </c>
      <c r="H7" s="86">
        <v>-8887.5499999999993</v>
      </c>
      <c r="I7" s="80"/>
      <c r="J7" s="328" t="s">
        <v>13</v>
      </c>
      <c r="K7" s="162" t="s">
        <v>665</v>
      </c>
      <c r="L7" s="181">
        <v>1121905</v>
      </c>
    </row>
    <row r="8" spans="1:14" hidden="1" x14ac:dyDescent="0.25">
      <c r="A8" s="137" t="s">
        <v>14</v>
      </c>
      <c r="B8" s="97" t="s">
        <v>15</v>
      </c>
      <c r="C8" s="329">
        <v>1106752</v>
      </c>
      <c r="D8" s="130" t="s">
        <v>16</v>
      </c>
      <c r="E8" s="96">
        <v>41883</v>
      </c>
      <c r="F8" s="87">
        <v>198492.01</v>
      </c>
      <c r="G8" s="399">
        <v>20</v>
      </c>
      <c r="H8" s="122"/>
      <c r="I8" s="122"/>
      <c r="J8" s="118" t="s">
        <v>17</v>
      </c>
      <c r="K8" s="164" t="s">
        <v>651</v>
      </c>
      <c r="L8" s="330">
        <v>1106752</v>
      </c>
      <c r="M8" s="164" t="s">
        <v>717</v>
      </c>
      <c r="N8" s="164" t="s">
        <v>650</v>
      </c>
    </row>
    <row r="9" spans="1:14" hidden="1" x14ac:dyDescent="0.25">
      <c r="A9" s="133" t="s">
        <v>18</v>
      </c>
      <c r="B9" s="130" t="s">
        <v>19</v>
      </c>
      <c r="C9" s="331">
        <v>1121534</v>
      </c>
      <c r="D9" s="130" t="s">
        <v>20</v>
      </c>
      <c r="E9" s="84"/>
      <c r="F9" s="122"/>
      <c r="G9" s="399">
        <v>67</v>
      </c>
      <c r="H9" s="87">
        <v>-13549.79</v>
      </c>
      <c r="I9" s="122"/>
      <c r="J9" s="118" t="s">
        <v>21</v>
      </c>
      <c r="K9" s="191"/>
      <c r="L9" s="181">
        <v>1121534</v>
      </c>
    </row>
    <row r="10" spans="1:14" hidden="1" x14ac:dyDescent="0.25">
      <c r="A10" s="133" t="s">
        <v>22</v>
      </c>
      <c r="B10" s="130" t="s">
        <v>23</v>
      </c>
      <c r="C10" s="331">
        <v>1122905</v>
      </c>
      <c r="D10" s="130" t="s">
        <v>24</v>
      </c>
      <c r="E10" s="149">
        <v>41974</v>
      </c>
      <c r="F10" s="98">
        <v>0.01</v>
      </c>
      <c r="G10" s="399">
        <v>95</v>
      </c>
      <c r="H10" s="98"/>
      <c r="I10" s="126"/>
      <c r="J10" s="118" t="s">
        <v>25</v>
      </c>
      <c r="K10" s="191"/>
      <c r="L10" s="181">
        <v>1122905</v>
      </c>
    </row>
    <row r="11" spans="1:14" hidden="1" x14ac:dyDescent="0.25">
      <c r="A11" s="137" t="s">
        <v>26</v>
      </c>
      <c r="B11" s="97" t="s">
        <v>27</v>
      </c>
      <c r="C11" s="329">
        <v>1121495</v>
      </c>
      <c r="D11" s="130" t="s">
        <v>28</v>
      </c>
      <c r="E11" s="96">
        <v>41852</v>
      </c>
      <c r="F11" s="122"/>
      <c r="G11" s="399">
        <v>66</v>
      </c>
      <c r="H11" s="87">
        <v>-9822.8799999999992</v>
      </c>
      <c r="I11" s="122"/>
      <c r="J11" s="118" t="s">
        <v>13</v>
      </c>
      <c r="K11" s="164" t="s">
        <v>662</v>
      </c>
      <c r="L11" s="181">
        <v>1121495</v>
      </c>
    </row>
    <row r="12" spans="1:14" hidden="1" x14ac:dyDescent="0.25">
      <c r="A12" s="133" t="s">
        <v>29</v>
      </c>
      <c r="B12" s="130" t="s">
        <v>30</v>
      </c>
      <c r="C12" s="331">
        <v>1122945</v>
      </c>
      <c r="D12" s="130" t="s">
        <v>31</v>
      </c>
      <c r="E12" s="149">
        <v>41974</v>
      </c>
      <c r="F12" s="98">
        <v>0.01</v>
      </c>
      <c r="G12" s="399">
        <v>98</v>
      </c>
      <c r="H12" s="98"/>
      <c r="I12" s="126"/>
      <c r="J12" s="118" t="s">
        <v>25</v>
      </c>
      <c r="L12" s="181">
        <v>1122945</v>
      </c>
    </row>
    <row r="13" spans="1:14" hidden="1" x14ac:dyDescent="0.25">
      <c r="A13" s="133" t="s">
        <v>32</v>
      </c>
      <c r="B13" s="130" t="s">
        <v>33</v>
      </c>
      <c r="C13" s="331">
        <v>1123110</v>
      </c>
      <c r="D13" s="130" t="s">
        <v>34</v>
      </c>
      <c r="E13" s="149">
        <v>41974</v>
      </c>
      <c r="F13" s="88">
        <v>150000</v>
      </c>
      <c r="G13" s="399">
        <v>126</v>
      </c>
      <c r="H13" s="98"/>
      <c r="I13" s="126">
        <v>103700</v>
      </c>
      <c r="J13" s="118" t="s">
        <v>35</v>
      </c>
      <c r="K13" s="164" t="s">
        <v>685</v>
      </c>
      <c r="L13" s="181">
        <v>1123110</v>
      </c>
    </row>
    <row r="14" spans="1:14" hidden="1" x14ac:dyDescent="0.25">
      <c r="A14" s="133" t="s">
        <v>36</v>
      </c>
      <c r="B14" s="130" t="s">
        <v>37</v>
      </c>
      <c r="C14" s="181">
        <v>1123212</v>
      </c>
      <c r="D14" s="130" t="s">
        <v>38</v>
      </c>
      <c r="E14" s="149">
        <v>41974</v>
      </c>
      <c r="F14" s="88">
        <v>250500</v>
      </c>
      <c r="G14" s="399">
        <v>153</v>
      </c>
      <c r="H14" s="98"/>
      <c r="I14" s="126"/>
      <c r="J14" s="118" t="s">
        <v>17</v>
      </c>
      <c r="K14" s="164" t="s">
        <v>708</v>
      </c>
      <c r="L14" s="181">
        <v>1123212</v>
      </c>
    </row>
    <row r="15" spans="1:14" hidden="1" x14ac:dyDescent="0.25">
      <c r="A15" s="133" t="s">
        <v>39</v>
      </c>
      <c r="B15" s="130" t="s">
        <v>40</v>
      </c>
      <c r="C15" s="331">
        <v>1117400</v>
      </c>
      <c r="D15" s="130" t="s">
        <v>41</v>
      </c>
      <c r="E15" s="149">
        <v>41974</v>
      </c>
      <c r="F15" s="88">
        <v>165000</v>
      </c>
      <c r="G15" s="399">
        <v>33</v>
      </c>
      <c r="H15" s="98"/>
      <c r="I15" s="126"/>
      <c r="J15" s="118" t="s">
        <v>17</v>
      </c>
      <c r="K15" s="164" t="s">
        <v>654</v>
      </c>
      <c r="L15" s="181">
        <v>1117400</v>
      </c>
    </row>
    <row r="16" spans="1:14" hidden="1" x14ac:dyDescent="0.25">
      <c r="A16" s="133" t="s">
        <v>42</v>
      </c>
      <c r="B16" s="130" t="s">
        <v>43</v>
      </c>
      <c r="C16" s="331">
        <v>1122956</v>
      </c>
      <c r="D16" s="130" t="s">
        <v>44</v>
      </c>
      <c r="E16" s="149">
        <v>41974</v>
      </c>
      <c r="F16" s="98">
        <v>0.01</v>
      </c>
      <c r="G16" s="399">
        <v>101</v>
      </c>
      <c r="H16" s="98"/>
      <c r="I16" s="126"/>
      <c r="J16" s="118" t="s">
        <v>25</v>
      </c>
      <c r="K16" s="191"/>
      <c r="L16" s="181">
        <v>1122956</v>
      </c>
    </row>
    <row r="17" spans="1:14" hidden="1" x14ac:dyDescent="0.25">
      <c r="A17" s="137" t="s">
        <v>45</v>
      </c>
      <c r="B17" s="97" t="s">
        <v>46</v>
      </c>
      <c r="C17" s="329">
        <v>1122193</v>
      </c>
      <c r="D17" s="130" t="s">
        <v>47</v>
      </c>
      <c r="E17" s="96">
        <v>41883</v>
      </c>
      <c r="F17" s="122">
        <v>160400</v>
      </c>
      <c r="G17" s="399">
        <v>76</v>
      </c>
      <c r="H17" s="122"/>
      <c r="I17" s="122"/>
      <c r="J17" s="118" t="s">
        <v>17</v>
      </c>
      <c r="K17" s="191"/>
      <c r="L17" s="181">
        <v>1122193</v>
      </c>
    </row>
    <row r="18" spans="1:14" hidden="1" x14ac:dyDescent="0.25">
      <c r="A18" s="133" t="s">
        <v>48</v>
      </c>
      <c r="B18" s="130" t="s">
        <v>49</v>
      </c>
      <c r="C18" s="331">
        <v>1122990</v>
      </c>
      <c r="D18" s="118" t="s">
        <v>50</v>
      </c>
      <c r="E18" s="149">
        <v>41974</v>
      </c>
      <c r="F18" s="98">
        <v>145000</v>
      </c>
      <c r="G18" s="399">
        <v>107</v>
      </c>
      <c r="H18" s="98" t="s">
        <v>2033</v>
      </c>
      <c r="I18" s="126"/>
      <c r="J18" s="118" t="s">
        <v>17</v>
      </c>
      <c r="L18" s="181">
        <v>1122990</v>
      </c>
    </row>
    <row r="19" spans="1:14" hidden="1" x14ac:dyDescent="0.25">
      <c r="A19" s="133" t="s">
        <v>51</v>
      </c>
      <c r="B19" s="130" t="s">
        <v>52</v>
      </c>
      <c r="C19" s="331">
        <v>1123050</v>
      </c>
      <c r="D19" s="130" t="s">
        <v>53</v>
      </c>
      <c r="E19" s="149">
        <v>41974</v>
      </c>
      <c r="F19" s="98">
        <v>0.01</v>
      </c>
      <c r="G19" s="399">
        <v>116</v>
      </c>
      <c r="H19" s="98"/>
      <c r="I19" s="126"/>
      <c r="J19" s="118" t="s">
        <v>25</v>
      </c>
      <c r="K19" s="191"/>
      <c r="L19" s="181">
        <v>1123050</v>
      </c>
    </row>
    <row r="20" spans="1:14" hidden="1" x14ac:dyDescent="0.25">
      <c r="A20" s="133" t="s">
        <v>54</v>
      </c>
      <c r="B20" s="130" t="s">
        <v>55</v>
      </c>
      <c r="C20" s="331">
        <v>1123050</v>
      </c>
      <c r="D20" s="130" t="s">
        <v>53</v>
      </c>
      <c r="E20" s="96">
        <v>41913</v>
      </c>
      <c r="F20" s="122">
        <v>270000</v>
      </c>
      <c r="G20" s="399">
        <v>116</v>
      </c>
      <c r="H20" s="122"/>
      <c r="I20" s="122"/>
      <c r="J20" s="118"/>
      <c r="K20" s="191"/>
      <c r="L20" s="181">
        <v>1123050</v>
      </c>
    </row>
    <row r="21" spans="1:14" hidden="1" x14ac:dyDescent="0.25">
      <c r="A21" s="133" t="s">
        <v>56</v>
      </c>
      <c r="B21" s="130" t="s">
        <v>57</v>
      </c>
      <c r="C21" s="331">
        <v>1123050</v>
      </c>
      <c r="D21" s="130" t="s">
        <v>53</v>
      </c>
      <c r="E21" s="149">
        <v>41974</v>
      </c>
      <c r="F21" s="98">
        <v>300000</v>
      </c>
      <c r="G21" s="399">
        <v>116</v>
      </c>
      <c r="H21" s="98"/>
      <c r="I21" s="126"/>
      <c r="J21" s="118"/>
      <c r="K21" s="191"/>
      <c r="L21" s="181">
        <v>1123050</v>
      </c>
    </row>
    <row r="22" spans="1:14" hidden="1" x14ac:dyDescent="0.25">
      <c r="A22" s="133" t="s">
        <v>58</v>
      </c>
      <c r="B22" s="130" t="s">
        <v>59</v>
      </c>
      <c r="C22" s="331">
        <v>1123063</v>
      </c>
      <c r="D22" s="130" t="s">
        <v>60</v>
      </c>
      <c r="E22" s="149">
        <v>41974</v>
      </c>
      <c r="F22" s="98"/>
      <c r="G22" s="399">
        <v>118</v>
      </c>
      <c r="H22" s="98">
        <v>-4.9400000000000004</v>
      </c>
      <c r="I22" s="126"/>
      <c r="J22" s="118" t="s">
        <v>25</v>
      </c>
      <c r="L22" s="181">
        <v>1123063</v>
      </c>
    </row>
    <row r="23" spans="1:14" hidden="1" x14ac:dyDescent="0.25">
      <c r="A23" s="133" t="s">
        <v>61</v>
      </c>
      <c r="B23" s="130" t="s">
        <v>62</v>
      </c>
      <c r="C23" s="331">
        <v>1122461</v>
      </c>
      <c r="D23" s="130" t="s">
        <v>63</v>
      </c>
      <c r="E23" s="149">
        <v>41974</v>
      </c>
      <c r="F23" s="98"/>
      <c r="G23" s="399">
        <v>79</v>
      </c>
      <c r="H23" s="88">
        <v>-1500</v>
      </c>
      <c r="I23" s="126"/>
      <c r="J23" s="118" t="s">
        <v>64</v>
      </c>
      <c r="K23" s="164" t="s">
        <v>667</v>
      </c>
      <c r="L23" s="181">
        <v>1122461</v>
      </c>
    </row>
    <row r="24" spans="1:14" hidden="1" x14ac:dyDescent="0.25">
      <c r="A24" s="133" t="s">
        <v>65</v>
      </c>
      <c r="B24" s="130" t="s">
        <v>66</v>
      </c>
      <c r="C24" s="331">
        <v>1122821</v>
      </c>
      <c r="D24" s="130" t="s">
        <v>67</v>
      </c>
      <c r="E24" s="149">
        <v>41974</v>
      </c>
      <c r="F24" s="98">
        <v>0.01</v>
      </c>
      <c r="G24" s="399">
        <v>86</v>
      </c>
      <c r="H24" s="98"/>
      <c r="I24" s="126"/>
      <c r="J24" s="118" t="s">
        <v>25</v>
      </c>
      <c r="L24" s="181">
        <v>1122821</v>
      </c>
    </row>
    <row r="25" spans="1:14" s="174" customFormat="1" hidden="1" x14ac:dyDescent="0.25">
      <c r="A25" s="167" t="s">
        <v>68</v>
      </c>
      <c r="B25" s="168" t="s">
        <v>69</v>
      </c>
      <c r="C25" s="332">
        <v>1108907</v>
      </c>
      <c r="D25" s="168" t="s">
        <v>70</v>
      </c>
      <c r="E25" s="169">
        <v>41974</v>
      </c>
      <c r="F25" s="170">
        <v>216194.49</v>
      </c>
      <c r="G25" s="399">
        <v>22</v>
      </c>
      <c r="H25" s="170"/>
      <c r="I25" s="171"/>
      <c r="J25" s="172" t="s">
        <v>71</v>
      </c>
      <c r="K25" s="173"/>
      <c r="L25" s="333">
        <v>1125426</v>
      </c>
      <c r="M25" s="174">
        <v>1125437</v>
      </c>
      <c r="N25" s="174" t="s">
        <v>722</v>
      </c>
    </row>
    <row r="26" spans="1:14" hidden="1" x14ac:dyDescent="0.25">
      <c r="A26" s="133" t="s">
        <v>72</v>
      </c>
      <c r="B26" s="130" t="s">
        <v>73</v>
      </c>
      <c r="C26" s="331">
        <v>1122672</v>
      </c>
      <c r="D26" s="130" t="s">
        <v>74</v>
      </c>
      <c r="E26" s="149">
        <v>41974</v>
      </c>
      <c r="F26" s="98">
        <v>178000</v>
      </c>
      <c r="G26" s="399">
        <v>80</v>
      </c>
      <c r="H26" s="98"/>
      <c r="I26" s="126"/>
      <c r="J26" s="118" t="s">
        <v>17</v>
      </c>
      <c r="K26" s="191"/>
      <c r="L26" s="181">
        <v>1122672</v>
      </c>
    </row>
    <row r="27" spans="1:14" hidden="1" x14ac:dyDescent="0.25">
      <c r="A27" s="133" t="s">
        <v>75</v>
      </c>
      <c r="B27" s="130" t="s">
        <v>76</v>
      </c>
      <c r="C27" s="331">
        <v>1120838</v>
      </c>
      <c r="D27" s="130" t="s">
        <v>77</v>
      </c>
      <c r="E27" s="96">
        <v>41944</v>
      </c>
      <c r="F27" s="98">
        <v>38540.83</v>
      </c>
      <c r="G27" s="399">
        <v>49</v>
      </c>
      <c r="H27" s="122"/>
      <c r="I27" s="125">
        <v>83859.17</v>
      </c>
      <c r="J27" s="118" t="s">
        <v>35</v>
      </c>
      <c r="K27" s="164" t="s">
        <v>658</v>
      </c>
      <c r="L27" s="181">
        <v>1120838</v>
      </c>
    </row>
    <row r="28" spans="1:14" hidden="1" x14ac:dyDescent="0.25">
      <c r="A28" s="133" t="s">
        <v>78</v>
      </c>
      <c r="B28" s="130" t="s">
        <v>79</v>
      </c>
      <c r="C28" s="181">
        <v>1121148</v>
      </c>
      <c r="D28" s="130" t="s">
        <v>80</v>
      </c>
      <c r="E28" s="96">
        <v>41944</v>
      </c>
      <c r="F28" s="122">
        <v>128000</v>
      </c>
      <c r="G28" s="399">
        <v>53</v>
      </c>
      <c r="H28" s="122"/>
      <c r="I28" s="125"/>
      <c r="J28" s="118" t="s">
        <v>17</v>
      </c>
      <c r="K28" s="191"/>
      <c r="L28" s="181">
        <v>1121148</v>
      </c>
      <c r="M28" s="191" t="s">
        <v>712</v>
      </c>
    </row>
    <row r="29" spans="1:14" hidden="1" x14ac:dyDescent="0.25">
      <c r="A29" s="133" t="s">
        <v>81</v>
      </c>
      <c r="B29" s="130" t="s">
        <v>82</v>
      </c>
      <c r="C29" s="331">
        <v>1122974</v>
      </c>
      <c r="D29" s="130" t="s">
        <v>83</v>
      </c>
      <c r="E29" s="149">
        <v>41974</v>
      </c>
      <c r="F29" s="98">
        <v>0.01</v>
      </c>
      <c r="G29" s="399">
        <v>103</v>
      </c>
      <c r="H29" s="98"/>
      <c r="I29" s="126"/>
      <c r="J29" s="118" t="s">
        <v>25</v>
      </c>
      <c r="K29" s="191"/>
      <c r="L29" s="181">
        <v>1122974</v>
      </c>
    </row>
    <row r="30" spans="1:14" hidden="1" x14ac:dyDescent="0.25">
      <c r="A30" s="133" t="s">
        <v>84</v>
      </c>
      <c r="B30" s="130" t="s">
        <v>85</v>
      </c>
      <c r="C30" s="331">
        <v>1122855</v>
      </c>
      <c r="D30" s="130" t="s">
        <v>86</v>
      </c>
      <c r="E30" s="149">
        <v>41974</v>
      </c>
      <c r="F30" s="98">
        <v>123000</v>
      </c>
      <c r="G30" s="399">
        <v>89</v>
      </c>
      <c r="H30" s="98"/>
      <c r="I30" s="126"/>
      <c r="J30" s="118" t="s">
        <v>17</v>
      </c>
      <c r="L30" s="181">
        <v>1122855</v>
      </c>
    </row>
    <row r="31" spans="1:14" hidden="1" x14ac:dyDescent="0.25">
      <c r="A31" s="133" t="s">
        <v>87</v>
      </c>
      <c r="B31" s="130" t="s">
        <v>88</v>
      </c>
      <c r="C31" s="331">
        <v>1123429</v>
      </c>
      <c r="D31" s="130" t="s">
        <v>89</v>
      </c>
      <c r="E31" s="149">
        <v>41974</v>
      </c>
      <c r="F31" s="98">
        <v>135700</v>
      </c>
      <c r="G31" s="399">
        <v>197</v>
      </c>
      <c r="H31" s="98"/>
      <c r="I31" s="126"/>
      <c r="J31" s="118" t="s">
        <v>17</v>
      </c>
      <c r="K31" s="164" t="s">
        <v>710</v>
      </c>
      <c r="L31" s="181">
        <v>1123429</v>
      </c>
    </row>
    <row r="32" spans="1:14" hidden="1" x14ac:dyDescent="0.25">
      <c r="A32" s="133" t="s">
        <v>90</v>
      </c>
      <c r="B32" s="130" t="s">
        <v>91</v>
      </c>
      <c r="C32" s="181">
        <v>1123041</v>
      </c>
      <c r="D32" s="130" t="s">
        <v>92</v>
      </c>
      <c r="E32" s="149">
        <v>41974</v>
      </c>
      <c r="F32" s="98">
        <v>139630</v>
      </c>
      <c r="G32" s="399">
        <v>114</v>
      </c>
      <c r="H32" s="98"/>
      <c r="I32" s="126"/>
      <c r="J32" s="118" t="s">
        <v>17</v>
      </c>
      <c r="K32" s="164" t="s">
        <v>676</v>
      </c>
      <c r="L32" s="181">
        <v>1123041</v>
      </c>
    </row>
    <row r="33" spans="1:14" hidden="1" x14ac:dyDescent="0.25">
      <c r="A33" s="133" t="s">
        <v>93</v>
      </c>
      <c r="B33" s="130" t="s">
        <v>94</v>
      </c>
      <c r="C33" s="331">
        <v>1122861</v>
      </c>
      <c r="D33" s="130" t="s">
        <v>95</v>
      </c>
      <c r="E33" s="149">
        <v>41974</v>
      </c>
      <c r="F33" s="98">
        <v>123000</v>
      </c>
      <c r="G33" s="399">
        <v>91</v>
      </c>
      <c r="H33" s="98"/>
      <c r="I33" s="126"/>
      <c r="J33" s="118" t="s">
        <v>17</v>
      </c>
      <c r="K33" s="165"/>
      <c r="L33" s="181">
        <v>1122861</v>
      </c>
    </row>
    <row r="34" spans="1:14" hidden="1" x14ac:dyDescent="0.25">
      <c r="A34" s="133" t="s">
        <v>96</v>
      </c>
      <c r="B34" s="130" t="s">
        <v>97</v>
      </c>
      <c r="C34" s="331">
        <v>1122884</v>
      </c>
      <c r="D34" s="130" t="s">
        <v>98</v>
      </c>
      <c r="E34" s="149">
        <v>41974</v>
      </c>
      <c r="F34" s="98">
        <v>0.01</v>
      </c>
      <c r="G34" s="399">
        <v>92</v>
      </c>
      <c r="H34" s="98"/>
      <c r="I34" s="126"/>
      <c r="J34" s="118" t="s">
        <v>25</v>
      </c>
      <c r="K34" s="89"/>
      <c r="L34" s="181">
        <v>1122884</v>
      </c>
    </row>
    <row r="35" spans="1:14" hidden="1" x14ac:dyDescent="0.25">
      <c r="A35" s="133" t="s">
        <v>99</v>
      </c>
      <c r="B35" s="130" t="s">
        <v>100</v>
      </c>
      <c r="C35" s="331">
        <v>1122838</v>
      </c>
      <c r="D35" s="130" t="s">
        <v>101</v>
      </c>
      <c r="E35" s="149">
        <v>41974</v>
      </c>
      <c r="F35" s="98">
        <v>0.3</v>
      </c>
      <c r="G35" s="399">
        <v>88</v>
      </c>
      <c r="H35" s="98"/>
      <c r="I35" s="126"/>
      <c r="J35" s="118" t="s">
        <v>25</v>
      </c>
      <c r="K35" s="89"/>
      <c r="L35" s="181">
        <v>1122838</v>
      </c>
    </row>
    <row r="36" spans="1:14" s="174" customFormat="1" hidden="1" x14ac:dyDescent="0.25">
      <c r="A36" s="167" t="s">
        <v>102</v>
      </c>
      <c r="B36" s="168" t="s">
        <v>103</v>
      </c>
      <c r="C36" s="332">
        <v>1110152</v>
      </c>
      <c r="D36" s="168" t="s">
        <v>104</v>
      </c>
      <c r="E36" s="169">
        <v>41974</v>
      </c>
      <c r="F36" s="170">
        <v>148564.47</v>
      </c>
      <c r="G36" s="399">
        <v>24</v>
      </c>
      <c r="H36" s="170"/>
      <c r="I36" s="171"/>
      <c r="J36" s="172" t="s">
        <v>71</v>
      </c>
      <c r="K36" s="175"/>
      <c r="L36" s="333">
        <v>1123993</v>
      </c>
      <c r="M36" s="174" t="s">
        <v>722</v>
      </c>
    </row>
    <row r="37" spans="1:14" hidden="1" x14ac:dyDescent="0.25">
      <c r="A37" s="133" t="s">
        <v>105</v>
      </c>
      <c r="B37" s="130" t="s">
        <v>106</v>
      </c>
      <c r="C37" s="331">
        <v>1118437</v>
      </c>
      <c r="D37" s="130" t="s">
        <v>107</v>
      </c>
      <c r="E37" s="149">
        <v>41974</v>
      </c>
      <c r="F37" s="98">
        <v>162000</v>
      </c>
      <c r="G37" s="399">
        <v>38</v>
      </c>
      <c r="H37" s="98"/>
      <c r="I37" s="126"/>
      <c r="J37" s="118" t="s">
        <v>17</v>
      </c>
      <c r="K37" s="89"/>
      <c r="L37" s="181">
        <v>1123790</v>
      </c>
      <c r="M37" s="191" t="s">
        <v>713</v>
      </c>
      <c r="N37" s="191" t="s">
        <v>714</v>
      </c>
    </row>
    <row r="38" spans="1:14" hidden="1" x14ac:dyDescent="0.25">
      <c r="A38" s="133" t="s">
        <v>108</v>
      </c>
      <c r="B38" s="130" t="s">
        <v>109</v>
      </c>
      <c r="C38" s="181">
        <v>1105284</v>
      </c>
      <c r="D38" s="130" t="s">
        <v>110</v>
      </c>
      <c r="E38" s="149">
        <v>41974</v>
      </c>
      <c r="F38" s="98">
        <v>162000</v>
      </c>
      <c r="G38" s="399">
        <v>17</v>
      </c>
      <c r="H38" s="98"/>
      <c r="I38" s="126"/>
      <c r="J38" s="118" t="s">
        <v>17</v>
      </c>
      <c r="K38" s="165"/>
      <c r="L38" s="181">
        <v>1105284</v>
      </c>
    </row>
    <row r="39" spans="1:14" hidden="1" x14ac:dyDescent="0.25">
      <c r="A39" s="133" t="s">
        <v>111</v>
      </c>
      <c r="B39" s="130" t="s">
        <v>112</v>
      </c>
      <c r="C39" s="331">
        <v>1123028</v>
      </c>
      <c r="D39" s="130" t="s">
        <v>113</v>
      </c>
      <c r="E39" s="149">
        <v>41974</v>
      </c>
      <c r="F39" s="98">
        <v>0.59</v>
      </c>
      <c r="G39" s="399">
        <v>112</v>
      </c>
      <c r="H39" s="98"/>
      <c r="I39" s="126"/>
      <c r="J39" s="118" t="s">
        <v>25</v>
      </c>
      <c r="K39" s="89"/>
      <c r="L39" s="181">
        <v>1123028</v>
      </c>
    </row>
    <row r="40" spans="1:14" hidden="1" x14ac:dyDescent="0.25">
      <c r="A40" s="133" t="s">
        <v>118</v>
      </c>
      <c r="B40" s="130" t="s">
        <v>119</v>
      </c>
      <c r="C40" s="181">
        <v>1123155</v>
      </c>
      <c r="D40" s="130" t="s">
        <v>120</v>
      </c>
      <c r="E40" s="149">
        <v>41974</v>
      </c>
      <c r="F40" s="98">
        <v>162700</v>
      </c>
      <c r="G40" s="399">
        <v>135</v>
      </c>
      <c r="H40" s="98"/>
      <c r="I40" s="126">
        <v>5000</v>
      </c>
      <c r="J40" s="118" t="s">
        <v>35</v>
      </c>
      <c r="K40" s="165" t="s">
        <v>691</v>
      </c>
      <c r="L40" s="181">
        <v>1123155</v>
      </c>
    </row>
    <row r="41" spans="1:14" hidden="1" x14ac:dyDescent="0.25">
      <c r="A41" s="132" t="s">
        <v>121</v>
      </c>
      <c r="B41" s="117" t="s">
        <v>122</v>
      </c>
      <c r="C41" s="334">
        <v>1119204</v>
      </c>
      <c r="D41" s="117" t="s">
        <v>123</v>
      </c>
      <c r="E41" s="96">
        <v>41609</v>
      </c>
      <c r="F41" s="98">
        <v>113400.01</v>
      </c>
      <c r="G41" s="399">
        <v>41</v>
      </c>
      <c r="H41" s="98"/>
      <c r="I41" s="98"/>
      <c r="J41" s="117" t="s">
        <v>17</v>
      </c>
      <c r="K41" s="89"/>
      <c r="L41" s="181">
        <v>1119204</v>
      </c>
    </row>
    <row r="42" spans="1:14" hidden="1" x14ac:dyDescent="0.25">
      <c r="A42" s="133" t="s">
        <v>124</v>
      </c>
      <c r="B42" s="130" t="s">
        <v>125</v>
      </c>
      <c r="C42" s="181">
        <v>1123192</v>
      </c>
      <c r="D42" s="130" t="s">
        <v>126</v>
      </c>
      <c r="E42" s="96">
        <v>41609</v>
      </c>
      <c r="F42" s="98">
        <v>132200</v>
      </c>
      <c r="G42" s="399">
        <v>145</v>
      </c>
      <c r="H42" s="98"/>
      <c r="I42" s="126">
        <v>28700</v>
      </c>
      <c r="J42" s="118" t="s">
        <v>35</v>
      </c>
      <c r="K42" s="165" t="s">
        <v>701</v>
      </c>
      <c r="L42" s="181">
        <v>1123192</v>
      </c>
    </row>
    <row r="43" spans="1:14" hidden="1" x14ac:dyDescent="0.25">
      <c r="A43" s="133" t="s">
        <v>127</v>
      </c>
      <c r="B43" s="130" t="s">
        <v>128</v>
      </c>
      <c r="C43" s="181">
        <v>1102301</v>
      </c>
      <c r="D43" s="130" t="s">
        <v>129</v>
      </c>
      <c r="E43" s="96">
        <v>41609</v>
      </c>
      <c r="F43" s="98">
        <v>95120.91</v>
      </c>
      <c r="G43" s="399">
        <v>13</v>
      </c>
      <c r="H43" s="98"/>
      <c r="I43" s="126"/>
      <c r="J43" s="97" t="s">
        <v>71</v>
      </c>
      <c r="K43" s="335">
        <v>42614</v>
      </c>
    </row>
    <row r="44" spans="1:14" hidden="1" x14ac:dyDescent="0.25">
      <c r="A44" s="137" t="s">
        <v>130</v>
      </c>
      <c r="B44" s="97" t="s">
        <v>131</v>
      </c>
      <c r="C44" s="329">
        <v>1116362</v>
      </c>
      <c r="D44" s="97" t="s">
        <v>132</v>
      </c>
      <c r="E44" s="96">
        <v>41944</v>
      </c>
      <c r="F44" s="98">
        <v>273900</v>
      </c>
      <c r="G44" s="399">
        <v>31</v>
      </c>
      <c r="H44" s="98"/>
      <c r="I44" s="98"/>
      <c r="J44" s="117" t="s">
        <v>17</v>
      </c>
      <c r="K44" s="89"/>
      <c r="L44" s="181">
        <v>1116362</v>
      </c>
    </row>
    <row r="45" spans="1:14" hidden="1" x14ac:dyDescent="0.25">
      <c r="A45" s="137" t="s">
        <v>133</v>
      </c>
      <c r="B45" s="97" t="s">
        <v>134</v>
      </c>
      <c r="C45" s="329">
        <v>1117408</v>
      </c>
      <c r="D45" s="130" t="s">
        <v>135</v>
      </c>
      <c r="E45" s="96">
        <v>41791</v>
      </c>
      <c r="F45" s="98">
        <v>2095.4100000000035</v>
      </c>
      <c r="G45" s="399">
        <v>35</v>
      </c>
      <c r="H45" s="98"/>
      <c r="I45" s="98"/>
      <c r="J45" s="117" t="s">
        <v>17</v>
      </c>
      <c r="K45" s="155" t="s">
        <v>117</v>
      </c>
      <c r="L45" s="181">
        <v>1117408</v>
      </c>
    </row>
    <row r="46" spans="1:14" hidden="1" x14ac:dyDescent="0.25">
      <c r="A46" s="133" t="s">
        <v>136</v>
      </c>
      <c r="B46" s="130" t="s">
        <v>137</v>
      </c>
      <c r="C46" s="331">
        <v>1122715</v>
      </c>
      <c r="D46" s="130" t="s">
        <v>138</v>
      </c>
      <c r="E46" s="96">
        <v>41944</v>
      </c>
      <c r="F46" s="98"/>
      <c r="G46" s="399">
        <v>82</v>
      </c>
      <c r="H46" s="88">
        <v>-1360.92</v>
      </c>
      <c r="I46" s="126"/>
      <c r="J46" s="118" t="s">
        <v>139</v>
      </c>
      <c r="K46" s="165" t="s">
        <v>669</v>
      </c>
      <c r="L46" s="181">
        <v>1122715</v>
      </c>
    </row>
    <row r="47" spans="1:14" hidden="1" x14ac:dyDescent="0.25">
      <c r="A47" s="133" t="s">
        <v>140</v>
      </c>
      <c r="B47" s="130" t="s">
        <v>141</v>
      </c>
      <c r="C47" s="331">
        <v>1123112</v>
      </c>
      <c r="D47" s="130" t="s">
        <v>142</v>
      </c>
      <c r="E47" s="96">
        <v>41609</v>
      </c>
      <c r="F47" s="98">
        <v>140000</v>
      </c>
      <c r="G47" s="399">
        <v>127</v>
      </c>
      <c r="H47" s="98"/>
      <c r="I47" s="126">
        <v>20000</v>
      </c>
      <c r="J47" s="118" t="s">
        <v>35</v>
      </c>
      <c r="K47" s="165" t="s">
        <v>686</v>
      </c>
      <c r="L47" s="181">
        <v>1123112</v>
      </c>
    </row>
    <row r="48" spans="1:14" hidden="1" x14ac:dyDescent="0.25">
      <c r="A48" s="133" t="s">
        <v>143</v>
      </c>
      <c r="B48" s="130" t="s">
        <v>144</v>
      </c>
      <c r="C48" s="181">
        <v>1123196</v>
      </c>
      <c r="D48" s="130" t="s">
        <v>145</v>
      </c>
      <c r="E48" s="96">
        <v>41609</v>
      </c>
      <c r="F48" s="98">
        <v>337600</v>
      </c>
      <c r="G48" s="399">
        <v>146</v>
      </c>
      <c r="H48" s="98"/>
      <c r="I48" s="126"/>
      <c r="J48" s="117" t="s">
        <v>17</v>
      </c>
      <c r="K48" s="165" t="s">
        <v>702</v>
      </c>
      <c r="L48" s="181">
        <v>1123196</v>
      </c>
    </row>
    <row r="49" spans="1:13" hidden="1" x14ac:dyDescent="0.25">
      <c r="A49" s="133" t="s">
        <v>146</v>
      </c>
      <c r="B49" s="130" t="s">
        <v>147</v>
      </c>
      <c r="C49" s="181">
        <v>1123211</v>
      </c>
      <c r="D49" s="130" t="s">
        <v>148</v>
      </c>
      <c r="E49" s="96">
        <v>41609</v>
      </c>
      <c r="F49" s="98">
        <v>220320</v>
      </c>
      <c r="G49" s="399">
        <v>152</v>
      </c>
      <c r="H49" s="98"/>
      <c r="I49" s="126"/>
      <c r="J49" s="117" t="s">
        <v>17</v>
      </c>
      <c r="K49" s="165" t="s">
        <v>707</v>
      </c>
      <c r="L49" s="181">
        <v>1123211</v>
      </c>
    </row>
    <row r="50" spans="1:13" hidden="1" x14ac:dyDescent="0.25">
      <c r="A50" s="133" t="s">
        <v>149</v>
      </c>
      <c r="B50" s="130" t="s">
        <v>150</v>
      </c>
      <c r="C50" s="181">
        <v>213221</v>
      </c>
      <c r="D50" s="130" t="s">
        <v>151</v>
      </c>
      <c r="E50" s="149">
        <v>41974</v>
      </c>
      <c r="F50" s="98">
        <v>0.01</v>
      </c>
      <c r="G50" s="399">
        <v>5</v>
      </c>
      <c r="H50" s="98"/>
      <c r="I50" s="126"/>
      <c r="J50" s="118" t="s">
        <v>25</v>
      </c>
      <c r="K50" s="89"/>
      <c r="L50" s="181">
        <v>213221</v>
      </c>
    </row>
    <row r="51" spans="1:13" hidden="1" x14ac:dyDescent="0.25">
      <c r="A51" s="133" t="s">
        <v>152</v>
      </c>
      <c r="B51" s="130" t="s">
        <v>153</v>
      </c>
      <c r="C51" s="331">
        <v>1122781</v>
      </c>
      <c r="D51" s="130" t="s">
        <v>154</v>
      </c>
      <c r="E51" s="149">
        <v>41974</v>
      </c>
      <c r="F51" s="98">
        <v>7000</v>
      </c>
      <c r="G51" s="399">
        <v>85</v>
      </c>
      <c r="H51" s="98"/>
      <c r="I51" s="126"/>
      <c r="J51" s="118" t="s">
        <v>155</v>
      </c>
      <c r="K51" s="165"/>
      <c r="L51" s="181">
        <v>1122781</v>
      </c>
    </row>
    <row r="52" spans="1:13" hidden="1" x14ac:dyDescent="0.25">
      <c r="A52" s="133" t="s">
        <v>156</v>
      </c>
      <c r="B52" s="130" t="s">
        <v>157</v>
      </c>
      <c r="C52" s="331">
        <v>1122953</v>
      </c>
      <c r="D52" s="130" t="s">
        <v>158</v>
      </c>
      <c r="E52" s="149">
        <v>41974</v>
      </c>
      <c r="F52" s="98">
        <v>0.01</v>
      </c>
      <c r="G52" s="399">
        <v>100</v>
      </c>
      <c r="H52" s="98"/>
      <c r="I52" s="126"/>
      <c r="J52" s="118" t="s">
        <v>25</v>
      </c>
      <c r="K52" s="165"/>
      <c r="L52" s="181">
        <v>1122953</v>
      </c>
    </row>
    <row r="53" spans="1:13" hidden="1" x14ac:dyDescent="0.25">
      <c r="A53" s="133" t="s">
        <v>159</v>
      </c>
      <c r="B53" s="130" t="s">
        <v>160</v>
      </c>
      <c r="C53" s="181">
        <v>108776</v>
      </c>
      <c r="D53" s="130" t="s">
        <v>161</v>
      </c>
      <c r="E53" s="149">
        <v>41974</v>
      </c>
      <c r="F53" s="98">
        <v>391100</v>
      </c>
      <c r="G53" s="399">
        <v>1</v>
      </c>
      <c r="H53" s="98"/>
      <c r="I53" s="126">
        <v>50000</v>
      </c>
      <c r="J53" s="118" t="s">
        <v>35</v>
      </c>
      <c r="K53" s="163" t="s">
        <v>643</v>
      </c>
      <c r="L53" s="181">
        <v>108776</v>
      </c>
    </row>
    <row r="54" spans="1:13" hidden="1" x14ac:dyDescent="0.25">
      <c r="A54" s="133" t="s">
        <v>162</v>
      </c>
      <c r="B54" s="130" t="s">
        <v>163</v>
      </c>
      <c r="C54" s="331">
        <v>1121026</v>
      </c>
      <c r="D54" s="130" t="s">
        <v>164</v>
      </c>
      <c r="E54" s="149">
        <v>41974</v>
      </c>
      <c r="F54" s="88">
        <v>639730.30000000005</v>
      </c>
      <c r="G54" s="399">
        <v>51</v>
      </c>
      <c r="H54" s="98"/>
      <c r="I54" s="126"/>
      <c r="J54" s="97" t="s">
        <v>71</v>
      </c>
      <c r="K54" s="165" t="s">
        <v>711</v>
      </c>
      <c r="L54" s="181">
        <v>1124225</v>
      </c>
    </row>
    <row r="55" spans="1:13" hidden="1" x14ac:dyDescent="0.25">
      <c r="A55" s="133" t="s">
        <v>165</v>
      </c>
      <c r="B55" s="130" t="s">
        <v>166</v>
      </c>
      <c r="C55" s="181">
        <v>110042</v>
      </c>
      <c r="D55" s="130" t="s">
        <v>167</v>
      </c>
      <c r="E55" s="149">
        <v>41974</v>
      </c>
      <c r="F55" s="98">
        <v>0.01</v>
      </c>
      <c r="G55" s="399">
        <v>2</v>
      </c>
      <c r="H55" s="98"/>
      <c r="I55" s="126"/>
      <c r="J55" s="118" t="s">
        <v>25</v>
      </c>
      <c r="K55" s="165"/>
      <c r="L55" s="181">
        <v>110042</v>
      </c>
    </row>
    <row r="56" spans="1:13" s="174" customFormat="1" hidden="1" x14ac:dyDescent="0.25">
      <c r="A56" s="167" t="s">
        <v>168</v>
      </c>
      <c r="B56" s="168" t="s">
        <v>169</v>
      </c>
      <c r="C56" s="332">
        <v>1112034</v>
      </c>
      <c r="D56" s="168" t="s">
        <v>170</v>
      </c>
      <c r="E56" s="169">
        <v>41974</v>
      </c>
      <c r="F56" s="170">
        <v>167581.62</v>
      </c>
      <c r="G56" s="399">
        <v>26</v>
      </c>
      <c r="H56" s="170"/>
      <c r="I56" s="171"/>
      <c r="J56" s="172" t="s">
        <v>71</v>
      </c>
      <c r="K56" s="175"/>
      <c r="L56" s="333">
        <v>1124327</v>
      </c>
      <c r="M56" s="174" t="s">
        <v>722</v>
      </c>
    </row>
    <row r="57" spans="1:13" hidden="1" x14ac:dyDescent="0.25">
      <c r="A57" s="133" t="s">
        <v>171</v>
      </c>
      <c r="B57" s="130" t="s">
        <v>172</v>
      </c>
      <c r="C57" s="331">
        <v>1122825</v>
      </c>
      <c r="D57" s="130" t="s">
        <v>173</v>
      </c>
      <c r="E57" s="149">
        <v>41974</v>
      </c>
      <c r="F57" s="98">
        <v>0.01</v>
      </c>
      <c r="G57" s="399">
        <v>87</v>
      </c>
      <c r="H57" s="98"/>
      <c r="I57" s="126"/>
      <c r="J57" s="118" t="s">
        <v>25</v>
      </c>
      <c r="K57" s="89"/>
      <c r="L57" s="181">
        <v>1122825</v>
      </c>
    </row>
    <row r="58" spans="1:13" hidden="1" x14ac:dyDescent="0.25">
      <c r="A58" s="133" t="s">
        <v>174</v>
      </c>
      <c r="B58" s="130" t="s">
        <v>175</v>
      </c>
      <c r="C58" s="331">
        <v>1121806</v>
      </c>
      <c r="D58" s="130" t="s">
        <v>176</v>
      </c>
      <c r="E58" s="96">
        <v>41944</v>
      </c>
      <c r="F58" s="98">
        <v>102400</v>
      </c>
      <c r="G58" s="399">
        <v>71</v>
      </c>
      <c r="H58" s="98"/>
      <c r="I58" s="126"/>
      <c r="J58" s="117" t="s">
        <v>17</v>
      </c>
      <c r="K58" s="165" t="s">
        <v>664</v>
      </c>
      <c r="L58" s="181">
        <v>1121806</v>
      </c>
    </row>
    <row r="59" spans="1:13" hidden="1" x14ac:dyDescent="0.25">
      <c r="A59" s="133" t="s">
        <v>177</v>
      </c>
      <c r="B59" s="130" t="s">
        <v>178</v>
      </c>
      <c r="C59" s="331">
        <v>1122779</v>
      </c>
      <c r="D59" s="130" t="s">
        <v>179</v>
      </c>
      <c r="E59" s="149">
        <v>41974</v>
      </c>
      <c r="F59" s="98">
        <v>0.01</v>
      </c>
      <c r="G59" s="399">
        <v>84</v>
      </c>
      <c r="H59" s="98"/>
      <c r="I59" s="126"/>
      <c r="J59" s="118" t="s">
        <v>25</v>
      </c>
      <c r="K59" s="89"/>
      <c r="L59" s="181">
        <v>1122779</v>
      </c>
    </row>
    <row r="60" spans="1:13" hidden="1" x14ac:dyDescent="0.25">
      <c r="A60" s="133" t="s">
        <v>180</v>
      </c>
      <c r="B60" s="130" t="s">
        <v>181</v>
      </c>
      <c r="C60" s="331">
        <v>1119609</v>
      </c>
      <c r="D60" s="130" t="s">
        <v>182</v>
      </c>
      <c r="E60" s="149">
        <v>41974</v>
      </c>
      <c r="F60" s="98">
        <v>322800</v>
      </c>
      <c r="G60" s="399">
        <v>43</v>
      </c>
      <c r="H60" s="98"/>
      <c r="I60" s="126">
        <v>3500</v>
      </c>
      <c r="J60" s="118" t="s">
        <v>35</v>
      </c>
      <c r="K60" s="165" t="s">
        <v>657</v>
      </c>
      <c r="L60" s="181">
        <v>1119609</v>
      </c>
    </row>
    <row r="61" spans="1:13" hidden="1" x14ac:dyDescent="0.25">
      <c r="A61" s="133" t="s">
        <v>183</v>
      </c>
      <c r="B61" s="130" t="s">
        <v>184</v>
      </c>
      <c r="C61" s="181">
        <v>1105284</v>
      </c>
      <c r="D61" s="130" t="s">
        <v>110</v>
      </c>
      <c r="E61" s="149">
        <v>41974</v>
      </c>
      <c r="F61" s="98">
        <v>145000</v>
      </c>
      <c r="G61" s="399">
        <v>17</v>
      </c>
      <c r="H61" s="98"/>
      <c r="I61" s="126"/>
      <c r="J61" s="117" t="s">
        <v>17</v>
      </c>
      <c r="K61" s="165"/>
      <c r="L61" s="181">
        <v>1105284</v>
      </c>
    </row>
    <row r="62" spans="1:13" hidden="1" x14ac:dyDescent="0.25">
      <c r="A62" s="133" t="s">
        <v>185</v>
      </c>
      <c r="B62" s="130" t="s">
        <v>186</v>
      </c>
      <c r="C62" s="181">
        <v>1123087</v>
      </c>
      <c r="D62" s="130" t="s">
        <v>187</v>
      </c>
      <c r="E62" s="149">
        <v>41974</v>
      </c>
      <c r="F62" s="98">
        <v>115000.01</v>
      </c>
      <c r="G62" s="399">
        <v>120</v>
      </c>
      <c r="H62" s="98"/>
      <c r="I62" s="126">
        <v>50000</v>
      </c>
      <c r="J62" s="118" t="s">
        <v>35</v>
      </c>
      <c r="K62" s="165" t="s">
        <v>680</v>
      </c>
      <c r="L62" s="181">
        <v>1123087</v>
      </c>
    </row>
    <row r="63" spans="1:13" hidden="1" x14ac:dyDescent="0.25">
      <c r="A63" s="133" t="s">
        <v>188</v>
      </c>
      <c r="B63" s="130" t="s">
        <v>189</v>
      </c>
      <c r="C63" s="331">
        <v>1122970</v>
      </c>
      <c r="D63" s="130" t="s">
        <v>715</v>
      </c>
      <c r="E63" s="149">
        <v>41974</v>
      </c>
      <c r="F63" s="98"/>
      <c r="G63" s="399">
        <v>102</v>
      </c>
      <c r="H63" s="98">
        <v>-10</v>
      </c>
      <c r="I63" s="126"/>
      <c r="J63" s="118" t="s">
        <v>25</v>
      </c>
      <c r="K63" s="89"/>
      <c r="L63" s="181">
        <v>1122970</v>
      </c>
    </row>
    <row r="64" spans="1:13" hidden="1" x14ac:dyDescent="0.25">
      <c r="A64" s="133" t="s">
        <v>191</v>
      </c>
      <c r="B64" s="130" t="s">
        <v>192</v>
      </c>
      <c r="C64" s="181">
        <v>1112848</v>
      </c>
      <c r="D64" s="130" t="s">
        <v>193</v>
      </c>
      <c r="E64" s="149">
        <v>41974</v>
      </c>
      <c r="F64" s="98">
        <v>94700</v>
      </c>
      <c r="G64" s="399">
        <v>27</v>
      </c>
      <c r="H64" s="98"/>
      <c r="I64" s="126">
        <v>45000</v>
      </c>
      <c r="J64" s="118" t="s">
        <v>35</v>
      </c>
      <c r="K64" s="165" t="s">
        <v>653</v>
      </c>
      <c r="L64" s="181">
        <v>1112848</v>
      </c>
    </row>
    <row r="65" spans="1:14" hidden="1" x14ac:dyDescent="0.25">
      <c r="A65" s="133" t="s">
        <v>194</v>
      </c>
      <c r="B65" s="130" t="s">
        <v>195</v>
      </c>
      <c r="C65" s="331">
        <v>1122977</v>
      </c>
      <c r="D65" s="130" t="s">
        <v>196</v>
      </c>
      <c r="E65" s="149">
        <v>41974</v>
      </c>
      <c r="F65" s="98"/>
      <c r="G65" s="399">
        <v>104</v>
      </c>
      <c r="H65" s="88">
        <v>-6839.99</v>
      </c>
      <c r="I65" s="126"/>
      <c r="J65" s="118" t="s">
        <v>139</v>
      </c>
      <c r="K65" s="165" t="s">
        <v>670</v>
      </c>
      <c r="L65" s="179">
        <v>1122977</v>
      </c>
    </row>
    <row r="66" spans="1:14" s="174" customFormat="1" hidden="1" x14ac:dyDescent="0.25">
      <c r="A66" s="167" t="s">
        <v>197</v>
      </c>
      <c r="B66" s="168" t="s">
        <v>198</v>
      </c>
      <c r="C66" s="332">
        <v>1108627</v>
      </c>
      <c r="D66" s="168" t="s">
        <v>199</v>
      </c>
      <c r="E66" s="169">
        <v>41974</v>
      </c>
      <c r="F66" s="170">
        <v>148564.47</v>
      </c>
      <c r="G66" s="399">
        <v>21</v>
      </c>
      <c r="H66" s="170"/>
      <c r="I66" s="171"/>
      <c r="J66" s="172" t="s">
        <v>71</v>
      </c>
      <c r="K66" s="175"/>
      <c r="L66" s="333">
        <v>1108627</v>
      </c>
    </row>
    <row r="67" spans="1:14" hidden="1" x14ac:dyDescent="0.25">
      <c r="A67" s="133" t="s">
        <v>200</v>
      </c>
      <c r="B67" s="130" t="s">
        <v>201</v>
      </c>
      <c r="C67" s="179">
        <v>1123153</v>
      </c>
      <c r="D67" s="130" t="s">
        <v>202</v>
      </c>
      <c r="E67" s="149">
        <v>41974</v>
      </c>
      <c r="F67" s="98">
        <v>133920</v>
      </c>
      <c r="G67" s="399">
        <v>134</v>
      </c>
      <c r="H67" s="98"/>
      <c r="I67" s="126">
        <v>32180</v>
      </c>
      <c r="J67" s="118" t="s">
        <v>35</v>
      </c>
      <c r="K67" s="165" t="s">
        <v>690</v>
      </c>
      <c r="L67" s="179">
        <v>1123153</v>
      </c>
    </row>
    <row r="68" spans="1:14" s="174" customFormat="1" hidden="1" x14ac:dyDescent="0.25">
      <c r="A68" s="167" t="s">
        <v>203</v>
      </c>
      <c r="B68" s="168" t="s">
        <v>204</v>
      </c>
      <c r="C68" s="332">
        <v>1100771</v>
      </c>
      <c r="D68" s="168" t="s">
        <v>205</v>
      </c>
      <c r="E68" s="169">
        <v>41974</v>
      </c>
      <c r="F68" s="170">
        <v>125484.9</v>
      </c>
      <c r="G68" s="399">
        <v>11</v>
      </c>
      <c r="H68" s="170"/>
      <c r="I68" s="171"/>
      <c r="J68" s="172" t="s">
        <v>71</v>
      </c>
      <c r="K68" s="175"/>
      <c r="L68" s="336">
        <v>1123723</v>
      </c>
      <c r="M68" s="174" t="s">
        <v>722</v>
      </c>
    </row>
    <row r="69" spans="1:14" hidden="1" x14ac:dyDescent="0.25">
      <c r="A69" s="133" t="s">
        <v>206</v>
      </c>
      <c r="B69" s="130" t="s">
        <v>207</v>
      </c>
      <c r="C69" s="331">
        <v>1123170</v>
      </c>
      <c r="D69" s="130" t="s">
        <v>208</v>
      </c>
      <c r="E69" s="149">
        <v>41974</v>
      </c>
      <c r="F69" s="98">
        <v>179600</v>
      </c>
      <c r="G69" s="399">
        <v>137</v>
      </c>
      <c r="H69" s="98"/>
      <c r="I69" s="126"/>
      <c r="J69" s="117" t="s">
        <v>17</v>
      </c>
      <c r="K69" s="165" t="s">
        <v>693</v>
      </c>
      <c r="L69" s="179">
        <v>1123170</v>
      </c>
    </row>
    <row r="70" spans="1:14" hidden="1" x14ac:dyDescent="0.25">
      <c r="A70" s="133" t="s">
        <v>209</v>
      </c>
      <c r="B70" s="130" t="s">
        <v>210</v>
      </c>
      <c r="C70" s="331">
        <v>1122860</v>
      </c>
      <c r="D70" s="130" t="s">
        <v>211</v>
      </c>
      <c r="E70" s="149">
        <v>41974</v>
      </c>
      <c r="F70" s="98">
        <v>167700</v>
      </c>
      <c r="G70" s="399">
        <v>90</v>
      </c>
      <c r="H70" s="98"/>
      <c r="I70" s="126"/>
      <c r="J70" s="117" t="s">
        <v>17</v>
      </c>
      <c r="K70" s="89"/>
      <c r="L70" s="179">
        <v>1122860</v>
      </c>
      <c r="N70" s="191" t="s">
        <v>716</v>
      </c>
    </row>
    <row r="71" spans="1:14" s="174" customFormat="1" hidden="1" x14ac:dyDescent="0.25">
      <c r="A71" s="167" t="s">
        <v>212</v>
      </c>
      <c r="B71" s="168" t="s">
        <v>213</v>
      </c>
      <c r="C71" s="332">
        <v>1106217</v>
      </c>
      <c r="D71" s="168" t="s">
        <v>214</v>
      </c>
      <c r="E71" s="169">
        <v>41974</v>
      </c>
      <c r="F71" s="170">
        <v>186843.32</v>
      </c>
      <c r="G71" s="399">
        <v>18</v>
      </c>
      <c r="H71" s="170"/>
      <c r="I71" s="171"/>
      <c r="J71" s="172" t="s">
        <v>71</v>
      </c>
      <c r="K71" s="175"/>
      <c r="L71" s="336">
        <v>1125149</v>
      </c>
      <c r="M71" s="174" t="s">
        <v>722</v>
      </c>
    </row>
    <row r="72" spans="1:14" hidden="1" x14ac:dyDescent="0.25">
      <c r="A72" s="133" t="s">
        <v>215</v>
      </c>
      <c r="B72" s="130" t="s">
        <v>216</v>
      </c>
      <c r="C72" s="179">
        <v>1123092</v>
      </c>
      <c r="D72" s="130" t="s">
        <v>217</v>
      </c>
      <c r="E72" s="149">
        <v>41974</v>
      </c>
      <c r="F72" s="98">
        <v>223510</v>
      </c>
      <c r="G72" s="399">
        <v>121</v>
      </c>
      <c r="H72" s="98"/>
      <c r="I72" s="126">
        <v>95790</v>
      </c>
      <c r="J72" s="118" t="s">
        <v>35</v>
      </c>
      <c r="K72" s="165" t="s">
        <v>681</v>
      </c>
      <c r="L72" s="179">
        <v>1123092</v>
      </c>
    </row>
    <row r="73" spans="1:14" hidden="1" x14ac:dyDescent="0.25">
      <c r="A73" s="133" t="s">
        <v>218</v>
      </c>
      <c r="B73" s="130" t="s">
        <v>219</v>
      </c>
      <c r="C73" s="181">
        <v>209654</v>
      </c>
      <c r="D73" s="130" t="s">
        <v>220</v>
      </c>
      <c r="E73" s="149">
        <v>41974</v>
      </c>
      <c r="F73" s="98">
        <v>367400</v>
      </c>
      <c r="G73" s="399">
        <v>4</v>
      </c>
      <c r="H73" s="98"/>
      <c r="I73" s="126">
        <v>100000</v>
      </c>
      <c r="J73" s="118" t="s">
        <v>35</v>
      </c>
      <c r="K73" s="155" t="s">
        <v>644</v>
      </c>
      <c r="L73" s="181">
        <v>209654</v>
      </c>
    </row>
    <row r="74" spans="1:14" hidden="1" x14ac:dyDescent="0.25">
      <c r="A74" s="133" t="s">
        <v>221</v>
      </c>
      <c r="B74" s="130" t="s">
        <v>222</v>
      </c>
      <c r="C74" s="179">
        <v>1123079</v>
      </c>
      <c r="D74" s="130" t="s">
        <v>223</v>
      </c>
      <c r="E74" s="149">
        <v>41974</v>
      </c>
      <c r="F74" s="98">
        <v>147000</v>
      </c>
      <c r="G74" s="399">
        <v>119</v>
      </c>
      <c r="H74" s="98"/>
      <c r="I74" s="126"/>
      <c r="J74" s="117" t="s">
        <v>17</v>
      </c>
      <c r="K74" s="165" t="s">
        <v>679</v>
      </c>
      <c r="L74" s="179">
        <v>1123079</v>
      </c>
    </row>
    <row r="75" spans="1:14" hidden="1" x14ac:dyDescent="0.25">
      <c r="A75" s="133" t="s">
        <v>224</v>
      </c>
      <c r="B75" s="130" t="s">
        <v>225</v>
      </c>
      <c r="C75" s="179">
        <v>1123186</v>
      </c>
      <c r="D75" s="130" t="s">
        <v>226</v>
      </c>
      <c r="E75" s="149">
        <v>41974</v>
      </c>
      <c r="F75" s="98">
        <v>153000</v>
      </c>
      <c r="G75" s="399">
        <v>143</v>
      </c>
      <c r="H75" s="98"/>
      <c r="I75" s="126">
        <v>10000</v>
      </c>
      <c r="J75" s="117" t="s">
        <v>17</v>
      </c>
      <c r="K75" s="165" t="s">
        <v>699</v>
      </c>
      <c r="L75" s="179">
        <v>1123186</v>
      </c>
    </row>
    <row r="76" spans="1:14" s="345" customFormat="1" x14ac:dyDescent="0.25">
      <c r="A76" s="337" t="s">
        <v>227</v>
      </c>
      <c r="B76" s="338" t="s">
        <v>228</v>
      </c>
      <c r="C76" s="339"/>
      <c r="D76" s="338" t="s">
        <v>229</v>
      </c>
      <c r="E76" s="340">
        <v>41974</v>
      </c>
      <c r="F76" s="341"/>
      <c r="G76" s="399"/>
      <c r="H76" s="341">
        <v>-37000</v>
      </c>
      <c r="I76" s="341"/>
      <c r="J76" s="342" t="s">
        <v>230</v>
      </c>
      <c r="K76" s="343" t="s">
        <v>672</v>
      </c>
      <c r="L76" s="344">
        <v>1122993</v>
      </c>
    </row>
    <row r="77" spans="1:14" hidden="1" x14ac:dyDescent="0.25">
      <c r="A77" s="133" t="s">
        <v>231</v>
      </c>
      <c r="B77" s="130" t="s">
        <v>232</v>
      </c>
      <c r="C77" s="331">
        <v>1121229</v>
      </c>
      <c r="D77" s="130" t="s">
        <v>233</v>
      </c>
      <c r="E77" s="149">
        <v>41974</v>
      </c>
      <c r="F77" s="98">
        <v>145000</v>
      </c>
      <c r="G77" s="399">
        <v>61</v>
      </c>
      <c r="H77" s="98"/>
      <c r="I77" s="126"/>
      <c r="J77" s="117" t="s">
        <v>17</v>
      </c>
      <c r="K77" s="165"/>
      <c r="L77" s="179">
        <v>1121229</v>
      </c>
    </row>
    <row r="78" spans="1:14" hidden="1" x14ac:dyDescent="0.25">
      <c r="A78" s="133" t="s">
        <v>234</v>
      </c>
      <c r="B78" s="130" t="s">
        <v>235</v>
      </c>
      <c r="C78" s="331">
        <v>1121806</v>
      </c>
      <c r="D78" s="130" t="s">
        <v>176</v>
      </c>
      <c r="E78" s="149">
        <v>41974</v>
      </c>
      <c r="F78" s="98">
        <v>206900</v>
      </c>
      <c r="G78" s="399">
        <v>71</v>
      </c>
      <c r="H78" s="98"/>
      <c r="I78" s="126">
        <v>74000</v>
      </c>
      <c r="J78" s="118" t="s">
        <v>35</v>
      </c>
      <c r="K78" s="165" t="s">
        <v>664</v>
      </c>
      <c r="L78" s="179">
        <v>1121806</v>
      </c>
    </row>
    <row r="79" spans="1:14" hidden="1" x14ac:dyDescent="0.25">
      <c r="A79" s="133" t="s">
        <v>236</v>
      </c>
      <c r="B79" s="130" t="s">
        <v>237</v>
      </c>
      <c r="C79" s="331">
        <v>1122918</v>
      </c>
      <c r="D79" s="130" t="s">
        <v>238</v>
      </c>
      <c r="E79" s="149">
        <v>41974</v>
      </c>
      <c r="F79" s="98">
        <v>0.1</v>
      </c>
      <c r="G79" s="399">
        <v>97</v>
      </c>
      <c r="H79" s="98"/>
      <c r="I79" s="126"/>
      <c r="J79" s="118" t="s">
        <v>25</v>
      </c>
      <c r="K79" s="89"/>
      <c r="L79" s="179">
        <v>1122918</v>
      </c>
    </row>
    <row r="80" spans="1:14" hidden="1" x14ac:dyDescent="0.25">
      <c r="A80" s="133" t="s">
        <v>239</v>
      </c>
      <c r="B80" s="130" t="s">
        <v>240</v>
      </c>
      <c r="C80" s="331">
        <v>1122897</v>
      </c>
      <c r="D80" s="130" t="s">
        <v>241</v>
      </c>
      <c r="E80" s="149">
        <v>41974</v>
      </c>
      <c r="F80" s="98">
        <v>0.01</v>
      </c>
      <c r="G80" s="399">
        <v>93</v>
      </c>
      <c r="H80" s="98"/>
      <c r="I80" s="126"/>
      <c r="J80" s="118" t="s">
        <v>25</v>
      </c>
      <c r="K80" s="89"/>
      <c r="L80" s="179">
        <v>1122897</v>
      </c>
    </row>
    <row r="81" spans="1:14" hidden="1" x14ac:dyDescent="0.25">
      <c r="A81" s="133" t="s">
        <v>242</v>
      </c>
      <c r="B81" s="130" t="s">
        <v>243</v>
      </c>
      <c r="C81" s="331">
        <v>1123002</v>
      </c>
      <c r="D81" s="130" t="s">
        <v>244</v>
      </c>
      <c r="E81" s="149">
        <v>41974</v>
      </c>
      <c r="F81" s="98">
        <v>0.01</v>
      </c>
      <c r="G81" s="399">
        <v>110</v>
      </c>
      <c r="H81" s="98"/>
      <c r="I81" s="126"/>
      <c r="J81" s="118" t="s">
        <v>25</v>
      </c>
      <c r="K81" s="89"/>
      <c r="L81" s="179">
        <v>1123002</v>
      </c>
    </row>
    <row r="82" spans="1:14" s="174" customFormat="1" hidden="1" x14ac:dyDescent="0.25">
      <c r="A82" s="167" t="s">
        <v>245</v>
      </c>
      <c r="B82" s="168" t="s">
        <v>246</v>
      </c>
      <c r="C82" s="336">
        <v>300858</v>
      </c>
      <c r="D82" s="168" t="s">
        <v>247</v>
      </c>
      <c r="E82" s="169">
        <v>41974</v>
      </c>
      <c r="F82" s="170">
        <v>71500</v>
      </c>
      <c r="G82" s="399">
        <v>8</v>
      </c>
      <c r="H82" s="170"/>
      <c r="I82" s="171">
        <v>71500</v>
      </c>
      <c r="J82" s="168" t="s">
        <v>35</v>
      </c>
      <c r="K82" s="175"/>
      <c r="L82" s="336">
        <v>300858</v>
      </c>
    </row>
    <row r="83" spans="1:14" hidden="1" x14ac:dyDescent="0.25">
      <c r="A83" s="133" t="s">
        <v>248</v>
      </c>
      <c r="B83" s="130" t="s">
        <v>249</v>
      </c>
      <c r="C83" s="331">
        <v>1122196</v>
      </c>
      <c r="D83" s="130" t="s">
        <v>250</v>
      </c>
      <c r="E83" s="149">
        <v>41974</v>
      </c>
      <c r="F83" s="98">
        <v>383301.62</v>
      </c>
      <c r="G83" s="399">
        <v>78</v>
      </c>
      <c r="H83" s="98"/>
      <c r="I83" s="126">
        <v>441248.38</v>
      </c>
      <c r="J83" s="118" t="s">
        <v>35</v>
      </c>
      <c r="K83" s="165" t="s">
        <v>666</v>
      </c>
      <c r="L83" s="179">
        <v>1122196</v>
      </c>
    </row>
    <row r="84" spans="1:14" hidden="1" x14ac:dyDescent="0.25">
      <c r="A84" s="133" t="s">
        <v>251</v>
      </c>
      <c r="B84" s="130" t="s">
        <v>252</v>
      </c>
      <c r="C84" s="179">
        <v>1123129</v>
      </c>
      <c r="D84" s="130" t="s">
        <v>253</v>
      </c>
      <c r="E84" s="149">
        <v>41974</v>
      </c>
      <c r="F84" s="98">
        <v>114500</v>
      </c>
      <c r="G84" s="399">
        <v>129</v>
      </c>
      <c r="H84" s="98"/>
      <c r="I84" s="126">
        <v>50000</v>
      </c>
      <c r="J84" s="118" t="s">
        <v>35</v>
      </c>
      <c r="K84" s="165" t="s">
        <v>687</v>
      </c>
      <c r="L84" s="179">
        <v>1123129</v>
      </c>
    </row>
    <row r="85" spans="1:14" hidden="1" x14ac:dyDescent="0.25">
      <c r="A85" s="133" t="s">
        <v>254</v>
      </c>
      <c r="B85" s="130" t="s">
        <v>255</v>
      </c>
      <c r="C85" s="331">
        <v>1122993</v>
      </c>
      <c r="D85" s="130" t="s">
        <v>229</v>
      </c>
      <c r="E85" s="149">
        <v>41974</v>
      </c>
      <c r="F85" s="98">
        <v>143000</v>
      </c>
      <c r="G85" s="399">
        <v>108</v>
      </c>
      <c r="H85" s="98"/>
      <c r="I85" s="126"/>
      <c r="J85" s="117" t="s">
        <v>17</v>
      </c>
      <c r="K85" s="165" t="s">
        <v>672</v>
      </c>
      <c r="L85" s="179">
        <v>1122993</v>
      </c>
    </row>
    <row r="86" spans="1:14" s="345" customFormat="1" x14ac:dyDescent="0.25">
      <c r="A86" s="337" t="s">
        <v>256</v>
      </c>
      <c r="B86" s="338" t="s">
        <v>257</v>
      </c>
      <c r="C86" s="339"/>
      <c r="D86" s="338" t="s">
        <v>176</v>
      </c>
      <c r="E86" s="340">
        <v>41974</v>
      </c>
      <c r="F86" s="341"/>
      <c r="G86" s="399"/>
      <c r="H86" s="341">
        <v>-50000</v>
      </c>
      <c r="I86" s="341"/>
      <c r="J86" s="342" t="s">
        <v>258</v>
      </c>
      <c r="K86" s="343" t="s">
        <v>2034</v>
      </c>
      <c r="L86" s="344">
        <v>1121806</v>
      </c>
    </row>
    <row r="87" spans="1:14" hidden="1" x14ac:dyDescent="0.25">
      <c r="A87" s="133" t="s">
        <v>259</v>
      </c>
      <c r="B87" s="130" t="s">
        <v>260</v>
      </c>
      <c r="C87" s="331">
        <v>11229</v>
      </c>
      <c r="D87" s="130" t="s">
        <v>261</v>
      </c>
      <c r="E87" s="149">
        <v>41974</v>
      </c>
      <c r="F87" s="98">
        <v>0.01</v>
      </c>
      <c r="G87" s="399">
        <v>105</v>
      </c>
      <c r="H87" s="98"/>
      <c r="I87" s="126"/>
      <c r="J87" s="118" t="s">
        <v>25</v>
      </c>
      <c r="K87" s="89"/>
      <c r="L87" s="179">
        <v>1122978</v>
      </c>
    </row>
    <row r="88" spans="1:14" hidden="1" x14ac:dyDescent="0.25">
      <c r="A88" s="137" t="s">
        <v>262</v>
      </c>
      <c r="B88" s="97" t="s">
        <v>263</v>
      </c>
      <c r="C88" s="329">
        <v>1121313</v>
      </c>
      <c r="D88" s="130" t="s">
        <v>264</v>
      </c>
      <c r="E88" s="96">
        <v>41821</v>
      </c>
      <c r="F88" s="122">
        <v>15000</v>
      </c>
      <c r="G88" s="399">
        <v>64</v>
      </c>
      <c r="H88" s="122"/>
      <c r="I88" s="122"/>
      <c r="J88" s="117" t="s">
        <v>265</v>
      </c>
      <c r="K88" s="165"/>
      <c r="L88" s="179">
        <v>1121313</v>
      </c>
    </row>
    <row r="89" spans="1:14" hidden="1" x14ac:dyDescent="0.25">
      <c r="A89" s="133" t="s">
        <v>266</v>
      </c>
      <c r="B89" s="130" t="s">
        <v>267</v>
      </c>
      <c r="C89" s="179">
        <v>1123105</v>
      </c>
      <c r="D89" s="130" t="s">
        <v>268</v>
      </c>
      <c r="E89" s="149">
        <v>41974</v>
      </c>
      <c r="F89" s="98">
        <v>170400</v>
      </c>
      <c r="G89" s="399">
        <v>125</v>
      </c>
      <c r="H89" s="98"/>
      <c r="I89" s="126">
        <v>53000</v>
      </c>
      <c r="J89" s="118" t="s">
        <v>35</v>
      </c>
      <c r="K89" s="165" t="s">
        <v>684</v>
      </c>
      <c r="L89" s="179">
        <v>1123105</v>
      </c>
    </row>
    <row r="90" spans="1:14" hidden="1" x14ac:dyDescent="0.25">
      <c r="A90" s="133" t="s">
        <v>269</v>
      </c>
      <c r="B90" s="130" t="s">
        <v>270</v>
      </c>
      <c r="C90" s="179">
        <v>201849</v>
      </c>
      <c r="D90" s="130" t="s">
        <v>271</v>
      </c>
      <c r="E90" s="149">
        <v>41974</v>
      </c>
      <c r="F90" s="98"/>
      <c r="G90" s="399">
        <v>3</v>
      </c>
      <c r="H90" s="88">
        <v>-5856.62</v>
      </c>
      <c r="I90" s="126"/>
      <c r="J90" s="118" t="s">
        <v>272</v>
      </c>
      <c r="K90" s="166">
        <v>42430</v>
      </c>
      <c r="L90" s="179">
        <v>201849</v>
      </c>
    </row>
    <row r="91" spans="1:14" hidden="1" x14ac:dyDescent="0.25">
      <c r="A91" s="133" t="s">
        <v>273</v>
      </c>
      <c r="B91" s="130" t="s">
        <v>274</v>
      </c>
      <c r="C91" s="179">
        <v>1123003</v>
      </c>
      <c r="D91" s="130" t="s">
        <v>275</v>
      </c>
      <c r="E91" s="149">
        <v>41974</v>
      </c>
      <c r="F91" s="98">
        <v>150400</v>
      </c>
      <c r="G91" s="399">
        <v>111</v>
      </c>
      <c r="H91" s="98"/>
      <c r="I91" s="126">
        <v>40000</v>
      </c>
      <c r="J91" s="118" t="s">
        <v>35</v>
      </c>
      <c r="K91" s="165" t="s">
        <v>674</v>
      </c>
      <c r="L91" s="179">
        <v>1123003</v>
      </c>
    </row>
    <row r="92" spans="1:14" hidden="1" x14ac:dyDescent="0.25">
      <c r="A92" s="133" t="s">
        <v>276</v>
      </c>
      <c r="B92" s="130" t="s">
        <v>277</v>
      </c>
      <c r="C92" s="331">
        <v>1122902</v>
      </c>
      <c r="D92" s="130" t="s">
        <v>278</v>
      </c>
      <c r="E92" s="149">
        <v>41974</v>
      </c>
      <c r="F92" s="98">
        <v>0.02</v>
      </c>
      <c r="G92" s="399">
        <v>94</v>
      </c>
      <c r="H92" s="98"/>
      <c r="I92" s="126"/>
      <c r="J92" s="118" t="s">
        <v>25</v>
      </c>
      <c r="K92" s="89"/>
      <c r="L92" s="179">
        <v>1122902</v>
      </c>
    </row>
    <row r="93" spans="1:14" hidden="1" x14ac:dyDescent="0.25">
      <c r="A93" s="133" t="s">
        <v>279</v>
      </c>
      <c r="B93" s="130" t="s">
        <v>280</v>
      </c>
      <c r="C93" s="331">
        <v>1122999</v>
      </c>
      <c r="D93" s="130" t="s">
        <v>281</v>
      </c>
      <c r="E93" s="149">
        <v>41974</v>
      </c>
      <c r="F93" s="98">
        <v>127130.01</v>
      </c>
      <c r="G93" s="399">
        <v>109</v>
      </c>
      <c r="H93" s="98"/>
      <c r="I93" s="126">
        <v>13570</v>
      </c>
      <c r="J93" s="118" t="s">
        <v>35</v>
      </c>
      <c r="K93" s="165" t="s">
        <v>673</v>
      </c>
      <c r="L93" s="179">
        <v>1122999</v>
      </c>
    </row>
    <row r="94" spans="1:14" hidden="1" x14ac:dyDescent="0.25">
      <c r="A94" s="133" t="s">
        <v>282</v>
      </c>
      <c r="B94" s="130" t="s">
        <v>283</v>
      </c>
      <c r="C94" s="331">
        <v>1123188</v>
      </c>
      <c r="D94" s="130" t="s">
        <v>284</v>
      </c>
      <c r="E94" s="149">
        <v>41974</v>
      </c>
      <c r="F94" s="98">
        <v>112700</v>
      </c>
      <c r="G94" s="399">
        <v>144</v>
      </c>
      <c r="H94" s="98"/>
      <c r="I94" s="126">
        <v>30000</v>
      </c>
      <c r="J94" s="118" t="s">
        <v>35</v>
      </c>
      <c r="K94" s="165" t="s">
        <v>700</v>
      </c>
      <c r="L94" s="179">
        <v>1123188</v>
      </c>
    </row>
    <row r="95" spans="1:14" s="174" customFormat="1" hidden="1" x14ac:dyDescent="0.25">
      <c r="A95" s="167" t="s">
        <v>285</v>
      </c>
      <c r="B95" s="168" t="s">
        <v>286</v>
      </c>
      <c r="C95" s="336">
        <v>1100768</v>
      </c>
      <c r="D95" s="168" t="s">
        <v>287</v>
      </c>
      <c r="E95" s="169">
        <v>41974</v>
      </c>
      <c r="F95" s="170">
        <v>161711.38</v>
      </c>
      <c r="G95" s="399">
        <v>11</v>
      </c>
      <c r="H95" s="170"/>
      <c r="I95" s="171"/>
      <c r="J95" s="172" t="s">
        <v>71</v>
      </c>
      <c r="K95" s="175"/>
      <c r="L95" s="336">
        <v>1123727</v>
      </c>
      <c r="M95" s="174">
        <v>201815</v>
      </c>
      <c r="N95" s="174" t="s">
        <v>722</v>
      </c>
    </row>
    <row r="96" spans="1:14" hidden="1" x14ac:dyDescent="0.25">
      <c r="A96" s="133" t="s">
        <v>288</v>
      </c>
      <c r="B96" s="130" t="s">
        <v>289</v>
      </c>
      <c r="C96" s="331">
        <v>1123002</v>
      </c>
      <c r="D96" s="130" t="s">
        <v>244</v>
      </c>
      <c r="E96" s="149">
        <v>41974</v>
      </c>
      <c r="F96" s="98">
        <v>0.01</v>
      </c>
      <c r="G96" s="399">
        <v>110</v>
      </c>
      <c r="H96" s="98"/>
      <c r="I96" s="126"/>
      <c r="J96" s="118" t="s">
        <v>25</v>
      </c>
      <c r="K96" s="89"/>
      <c r="L96" s="179">
        <v>1123002</v>
      </c>
    </row>
    <row r="97" spans="1:12" s="345" customFormat="1" x14ac:dyDescent="0.25">
      <c r="A97" s="337" t="s">
        <v>290</v>
      </c>
      <c r="B97" s="338" t="s">
        <v>291</v>
      </c>
      <c r="C97" s="339"/>
      <c r="D97" s="338" t="s">
        <v>292</v>
      </c>
      <c r="E97" s="340">
        <v>41974</v>
      </c>
      <c r="F97" s="341"/>
      <c r="G97" s="399"/>
      <c r="H97" s="341">
        <v>-20000</v>
      </c>
      <c r="I97" s="341"/>
      <c r="J97" s="342" t="s">
        <v>293</v>
      </c>
      <c r="K97" s="346" t="s">
        <v>678</v>
      </c>
      <c r="L97" s="347">
        <v>1123054</v>
      </c>
    </row>
    <row r="98" spans="1:12" s="174" customFormat="1" hidden="1" x14ac:dyDescent="0.25">
      <c r="A98" s="167" t="s">
        <v>294</v>
      </c>
      <c r="B98" s="168" t="s">
        <v>295</v>
      </c>
      <c r="C98" s="336">
        <v>300858</v>
      </c>
      <c r="D98" s="168" t="s">
        <v>247</v>
      </c>
      <c r="E98" s="169">
        <v>41974</v>
      </c>
      <c r="F98" s="170">
        <v>71500</v>
      </c>
      <c r="G98" s="399">
        <v>8</v>
      </c>
      <c r="H98" s="170"/>
      <c r="I98" s="171">
        <v>71500</v>
      </c>
      <c r="J98" s="168" t="s">
        <v>35</v>
      </c>
      <c r="L98" s="336">
        <v>300858</v>
      </c>
    </row>
    <row r="99" spans="1:12" hidden="1" x14ac:dyDescent="0.25">
      <c r="A99" s="133" t="s">
        <v>296</v>
      </c>
      <c r="B99" s="130" t="s">
        <v>297</v>
      </c>
      <c r="C99" s="331">
        <v>1123032</v>
      </c>
      <c r="D99" s="130" t="s">
        <v>298</v>
      </c>
      <c r="E99" s="149">
        <v>41974</v>
      </c>
      <c r="F99" s="98">
        <v>161500</v>
      </c>
      <c r="G99" s="399">
        <v>113</v>
      </c>
      <c r="H99" s="98"/>
      <c r="I99" s="126">
        <v>34900</v>
      </c>
      <c r="J99" s="118" t="s">
        <v>35</v>
      </c>
      <c r="K99" s="164" t="s">
        <v>675</v>
      </c>
      <c r="L99" s="181">
        <v>1123032</v>
      </c>
    </row>
    <row r="100" spans="1:12" hidden="1" x14ac:dyDescent="0.25">
      <c r="A100" s="133" t="s">
        <v>299</v>
      </c>
      <c r="B100" s="130" t="s">
        <v>300</v>
      </c>
      <c r="C100" s="331">
        <v>1123115</v>
      </c>
      <c r="D100" s="130" t="s">
        <v>301</v>
      </c>
      <c r="E100" s="149">
        <v>41974</v>
      </c>
      <c r="F100" s="98">
        <v>0.01</v>
      </c>
      <c r="G100" s="399">
        <v>128</v>
      </c>
      <c r="H100" s="98"/>
      <c r="I100" s="126"/>
      <c r="J100" s="118" t="s">
        <v>25</v>
      </c>
      <c r="K100" s="191"/>
      <c r="L100" s="181">
        <v>1123115</v>
      </c>
    </row>
    <row r="101" spans="1:12" hidden="1" x14ac:dyDescent="0.25">
      <c r="A101" s="133" t="s">
        <v>302</v>
      </c>
      <c r="B101" s="130" t="s">
        <v>303</v>
      </c>
      <c r="C101" s="331">
        <v>1123103</v>
      </c>
      <c r="D101" s="130" t="s">
        <v>304</v>
      </c>
      <c r="E101" s="149">
        <v>41974</v>
      </c>
      <c r="F101" s="98"/>
      <c r="G101" s="399">
        <v>124</v>
      </c>
      <c r="H101" s="98">
        <v>-705</v>
      </c>
      <c r="I101" s="126"/>
      <c r="J101" s="118" t="s">
        <v>139</v>
      </c>
      <c r="K101" s="191"/>
      <c r="L101" s="181">
        <v>1123103</v>
      </c>
    </row>
    <row r="102" spans="1:12" hidden="1" x14ac:dyDescent="0.25">
      <c r="A102" s="133" t="s">
        <v>305</v>
      </c>
      <c r="B102" s="130" t="s">
        <v>306</v>
      </c>
      <c r="C102" s="181">
        <v>1106297</v>
      </c>
      <c r="D102" s="130" t="s">
        <v>307</v>
      </c>
      <c r="E102" s="149">
        <v>41974</v>
      </c>
      <c r="F102" s="98">
        <v>167500</v>
      </c>
      <c r="G102" s="399">
        <v>19</v>
      </c>
      <c r="H102" s="98"/>
      <c r="I102" s="126"/>
      <c r="J102" s="117" t="s">
        <v>17</v>
      </c>
      <c r="K102" s="164" t="s">
        <v>645</v>
      </c>
      <c r="L102" s="181">
        <v>1106297</v>
      </c>
    </row>
    <row r="103" spans="1:12" hidden="1" x14ac:dyDescent="0.25">
      <c r="A103" s="133" t="s">
        <v>308</v>
      </c>
      <c r="B103" s="130" t="s">
        <v>309</v>
      </c>
      <c r="C103" s="181">
        <v>1104457</v>
      </c>
      <c r="D103" s="130" t="s">
        <v>310</v>
      </c>
      <c r="E103" s="149">
        <v>41974</v>
      </c>
      <c r="F103" s="98">
        <v>32000</v>
      </c>
      <c r="G103" s="399">
        <v>16</v>
      </c>
      <c r="H103" s="98"/>
      <c r="I103" s="126">
        <v>128000</v>
      </c>
      <c r="J103" s="118" t="s">
        <v>35</v>
      </c>
      <c r="K103" s="164" t="s">
        <v>646</v>
      </c>
      <c r="L103" s="181">
        <v>1104457</v>
      </c>
    </row>
    <row r="104" spans="1:12" hidden="1" x14ac:dyDescent="0.25">
      <c r="A104" s="133" t="s">
        <v>311</v>
      </c>
      <c r="B104" s="130" t="s">
        <v>312</v>
      </c>
      <c r="C104" s="331">
        <v>1123203</v>
      </c>
      <c r="D104" s="130" t="s">
        <v>313</v>
      </c>
      <c r="E104" s="149">
        <v>41974</v>
      </c>
      <c r="F104" s="98">
        <v>179000</v>
      </c>
      <c r="G104" s="399">
        <v>149</v>
      </c>
      <c r="H104" s="98"/>
      <c r="I104" s="126"/>
      <c r="J104" s="117" t="s">
        <v>17</v>
      </c>
      <c r="K104" s="162" t="s">
        <v>704</v>
      </c>
      <c r="L104" s="181">
        <v>1123203</v>
      </c>
    </row>
    <row r="105" spans="1:12" hidden="1" x14ac:dyDescent="0.25">
      <c r="A105" s="133" t="s">
        <v>314</v>
      </c>
      <c r="B105" s="130" t="s">
        <v>315</v>
      </c>
      <c r="C105" s="181">
        <v>1123095</v>
      </c>
      <c r="D105" s="130" t="s">
        <v>316</v>
      </c>
      <c r="E105" s="149">
        <v>41974</v>
      </c>
      <c r="F105" s="98">
        <v>119000</v>
      </c>
      <c r="G105" s="399">
        <v>122</v>
      </c>
      <c r="H105" s="98"/>
      <c r="I105" s="126">
        <v>41000</v>
      </c>
      <c r="J105" s="118" t="s">
        <v>35</v>
      </c>
      <c r="K105" s="164" t="s">
        <v>682</v>
      </c>
      <c r="L105" s="181">
        <v>1123095</v>
      </c>
    </row>
    <row r="106" spans="1:12" hidden="1" x14ac:dyDescent="0.25">
      <c r="A106" s="137" t="s">
        <v>317</v>
      </c>
      <c r="B106" s="97" t="s">
        <v>318</v>
      </c>
      <c r="C106" s="181">
        <v>216640</v>
      </c>
      <c r="D106" s="130" t="s">
        <v>319</v>
      </c>
      <c r="E106" s="96">
        <v>41791</v>
      </c>
      <c r="F106" s="98">
        <v>99900</v>
      </c>
      <c r="G106" s="399">
        <v>7</v>
      </c>
      <c r="H106" s="98"/>
      <c r="I106" s="98"/>
      <c r="J106" s="117" t="s">
        <v>17</v>
      </c>
      <c r="K106" s="191"/>
      <c r="L106" s="181">
        <v>1124190</v>
      </c>
    </row>
    <row r="107" spans="1:12" hidden="1" x14ac:dyDescent="0.25">
      <c r="A107" s="132" t="s">
        <v>320</v>
      </c>
      <c r="B107" s="117" t="s">
        <v>321</v>
      </c>
      <c r="C107" s="329">
        <v>1116799</v>
      </c>
      <c r="D107" s="118" t="s">
        <v>322</v>
      </c>
      <c r="E107" s="96">
        <v>41640</v>
      </c>
      <c r="F107" s="98">
        <v>114900</v>
      </c>
      <c r="G107" s="399">
        <v>32</v>
      </c>
      <c r="H107" s="98"/>
      <c r="I107" s="98">
        <v>2000</v>
      </c>
      <c r="J107" s="117" t="s">
        <v>17</v>
      </c>
      <c r="K107" s="191"/>
      <c r="L107" s="181">
        <v>1116799</v>
      </c>
    </row>
    <row r="108" spans="1:12" hidden="1" x14ac:dyDescent="0.25">
      <c r="A108" s="133" t="s">
        <v>323</v>
      </c>
      <c r="B108" s="130" t="s">
        <v>324</v>
      </c>
      <c r="C108" s="181">
        <v>1123175</v>
      </c>
      <c r="D108" s="130" t="s">
        <v>325</v>
      </c>
      <c r="E108" s="149">
        <v>41974</v>
      </c>
      <c r="F108" s="98">
        <v>129760</v>
      </c>
      <c r="G108" s="399">
        <v>138</v>
      </c>
      <c r="H108" s="98"/>
      <c r="I108" s="126">
        <v>66640</v>
      </c>
      <c r="J108" s="118" t="s">
        <v>35</v>
      </c>
      <c r="K108" s="164" t="s">
        <v>694</v>
      </c>
      <c r="L108" s="181">
        <v>1123175</v>
      </c>
    </row>
    <row r="109" spans="1:12" hidden="1" x14ac:dyDescent="0.25">
      <c r="A109" s="133" t="s">
        <v>326</v>
      </c>
      <c r="B109" s="130" t="s">
        <v>327</v>
      </c>
      <c r="C109" s="181">
        <v>1123054</v>
      </c>
      <c r="D109" s="130" t="s">
        <v>328</v>
      </c>
      <c r="E109" s="149">
        <v>41974</v>
      </c>
      <c r="F109" s="98">
        <v>140700.01</v>
      </c>
      <c r="G109" s="399">
        <v>117</v>
      </c>
      <c r="H109" s="98"/>
      <c r="I109" s="126"/>
      <c r="J109" s="117" t="s">
        <v>17</v>
      </c>
      <c r="L109" s="181">
        <v>1123054</v>
      </c>
    </row>
    <row r="110" spans="1:12" hidden="1" x14ac:dyDescent="0.25">
      <c r="A110" s="133" t="s">
        <v>329</v>
      </c>
      <c r="B110" s="130" t="s">
        <v>330</v>
      </c>
      <c r="C110" s="331">
        <v>1123201</v>
      </c>
      <c r="D110" s="130" t="s">
        <v>331</v>
      </c>
      <c r="E110" s="149">
        <v>41974</v>
      </c>
      <c r="F110" s="98">
        <v>135700</v>
      </c>
      <c r="G110" s="399">
        <v>148</v>
      </c>
      <c r="H110" s="98"/>
      <c r="I110" s="126"/>
      <c r="J110" s="117" t="s">
        <v>17</v>
      </c>
      <c r="L110" s="181">
        <v>1123201</v>
      </c>
    </row>
    <row r="111" spans="1:12" hidden="1" x14ac:dyDescent="0.25">
      <c r="A111" s="133" t="s">
        <v>332</v>
      </c>
      <c r="B111" s="130" t="s">
        <v>333</v>
      </c>
      <c r="C111" s="181">
        <v>1123209</v>
      </c>
      <c r="D111" s="130" t="s">
        <v>334</v>
      </c>
      <c r="E111" s="149">
        <v>41974</v>
      </c>
      <c r="F111" s="98">
        <v>140900</v>
      </c>
      <c r="G111" s="399">
        <v>151</v>
      </c>
      <c r="H111" s="98"/>
      <c r="I111" s="126">
        <v>20000</v>
      </c>
      <c r="J111" s="118" t="s">
        <v>35</v>
      </c>
      <c r="K111" s="164" t="s">
        <v>706</v>
      </c>
      <c r="L111" s="181">
        <v>1123209</v>
      </c>
    </row>
    <row r="112" spans="1:12" hidden="1" x14ac:dyDescent="0.25">
      <c r="A112" s="133" t="s">
        <v>335</v>
      </c>
      <c r="B112" s="130" t="s">
        <v>336</v>
      </c>
      <c r="C112" s="181">
        <v>1123200</v>
      </c>
      <c r="D112" s="130" t="s">
        <v>337</v>
      </c>
      <c r="E112" s="149">
        <v>41974</v>
      </c>
      <c r="F112" s="98">
        <v>195400.01</v>
      </c>
      <c r="G112" s="399">
        <v>147</v>
      </c>
      <c r="H112" s="98"/>
      <c r="I112" s="126"/>
      <c r="J112" s="117" t="s">
        <v>17</v>
      </c>
      <c r="K112" s="164" t="s">
        <v>703</v>
      </c>
      <c r="L112" s="181">
        <v>1123200</v>
      </c>
    </row>
    <row r="113" spans="1:13" hidden="1" x14ac:dyDescent="0.25">
      <c r="A113" s="133" t="s">
        <v>338</v>
      </c>
      <c r="B113" s="130" t="s">
        <v>339</v>
      </c>
      <c r="C113" s="181">
        <v>1123149</v>
      </c>
      <c r="D113" s="130" t="s">
        <v>340</v>
      </c>
      <c r="E113" s="149">
        <v>41974</v>
      </c>
      <c r="F113" s="98">
        <v>174460</v>
      </c>
      <c r="G113" s="399">
        <v>133</v>
      </c>
      <c r="H113" s="98"/>
      <c r="I113" s="126">
        <v>16940</v>
      </c>
      <c r="J113" s="118" t="s">
        <v>35</v>
      </c>
      <c r="K113" s="164" t="s">
        <v>689</v>
      </c>
      <c r="L113" s="181">
        <v>1123149</v>
      </c>
    </row>
    <row r="114" spans="1:13" hidden="1" x14ac:dyDescent="0.25">
      <c r="A114" s="133" t="s">
        <v>341</v>
      </c>
      <c r="B114" s="130" t="s">
        <v>342</v>
      </c>
      <c r="C114" s="331">
        <v>1123185</v>
      </c>
      <c r="D114" s="130" t="s">
        <v>343</v>
      </c>
      <c r="E114" s="149">
        <v>41974</v>
      </c>
      <c r="F114" s="98">
        <v>170460</v>
      </c>
      <c r="G114" s="399">
        <v>142</v>
      </c>
      <c r="H114" s="98"/>
      <c r="I114" s="126">
        <v>16940</v>
      </c>
      <c r="J114" s="118" t="s">
        <v>35</v>
      </c>
      <c r="K114" s="164" t="s">
        <v>698</v>
      </c>
      <c r="L114" s="181">
        <v>1123185</v>
      </c>
    </row>
    <row r="115" spans="1:13" hidden="1" x14ac:dyDescent="0.25">
      <c r="A115" s="133" t="s">
        <v>344</v>
      </c>
      <c r="B115" s="130" t="s">
        <v>345</v>
      </c>
      <c r="C115" s="331">
        <v>1123146</v>
      </c>
      <c r="D115" s="130" t="s">
        <v>346</v>
      </c>
      <c r="E115" s="149">
        <v>41974</v>
      </c>
      <c r="F115" s="98">
        <v>135900</v>
      </c>
      <c r="G115" s="399">
        <v>132</v>
      </c>
      <c r="H115" s="98"/>
      <c r="I115" s="126">
        <v>60000</v>
      </c>
      <c r="J115" s="118" t="s">
        <v>35</v>
      </c>
      <c r="K115" s="164" t="s">
        <v>688</v>
      </c>
      <c r="L115" s="181">
        <v>1123146</v>
      </c>
    </row>
    <row r="116" spans="1:13" hidden="1" x14ac:dyDescent="0.25">
      <c r="A116" s="133" t="s">
        <v>347</v>
      </c>
      <c r="B116" s="130" t="s">
        <v>348</v>
      </c>
      <c r="C116" s="181">
        <v>1123099</v>
      </c>
      <c r="D116" s="130" t="s">
        <v>349</v>
      </c>
      <c r="E116" s="149">
        <v>41974</v>
      </c>
      <c r="F116" s="98">
        <v>50986.01</v>
      </c>
      <c r="G116" s="399">
        <v>123</v>
      </c>
      <c r="H116" s="98"/>
      <c r="I116" s="126">
        <v>56414</v>
      </c>
      <c r="J116" s="118" t="s">
        <v>35</v>
      </c>
      <c r="K116" s="164" t="s">
        <v>683</v>
      </c>
      <c r="L116" s="181">
        <v>1123099</v>
      </c>
    </row>
    <row r="117" spans="1:13" hidden="1" x14ac:dyDescent="0.25">
      <c r="A117" s="133" t="s">
        <v>350</v>
      </c>
      <c r="B117" s="130" t="s">
        <v>351</v>
      </c>
      <c r="C117" s="329">
        <v>1106752</v>
      </c>
      <c r="D117" s="130" t="s">
        <v>16</v>
      </c>
      <c r="E117" s="149">
        <v>41974</v>
      </c>
      <c r="F117" s="98">
        <v>135700</v>
      </c>
      <c r="G117" s="399">
        <v>20</v>
      </c>
      <c r="H117" s="98"/>
      <c r="I117" s="126"/>
      <c r="J117" s="117" t="s">
        <v>17</v>
      </c>
      <c r="K117" s="191"/>
      <c r="L117" s="330">
        <v>1106752</v>
      </c>
      <c r="M117" s="191" t="s">
        <v>717</v>
      </c>
    </row>
    <row r="118" spans="1:13" hidden="1" x14ac:dyDescent="0.25">
      <c r="A118" s="133" t="s">
        <v>352</v>
      </c>
      <c r="B118" s="130" t="s">
        <v>353</v>
      </c>
      <c r="C118" s="181">
        <v>1123046</v>
      </c>
      <c r="D118" s="130" t="s">
        <v>354</v>
      </c>
      <c r="E118" s="149">
        <v>41974</v>
      </c>
      <c r="F118" s="98">
        <v>155680</v>
      </c>
      <c r="G118" s="399">
        <v>115</v>
      </c>
      <c r="H118" s="98"/>
      <c r="I118" s="126">
        <v>66720</v>
      </c>
      <c r="J118" s="118" t="s">
        <v>35</v>
      </c>
      <c r="K118" s="164" t="s">
        <v>677</v>
      </c>
      <c r="L118" s="181">
        <v>1123046</v>
      </c>
    </row>
    <row r="119" spans="1:13" hidden="1" x14ac:dyDescent="0.25">
      <c r="A119" s="133" t="s">
        <v>355</v>
      </c>
      <c r="B119" s="130" t="s">
        <v>356</v>
      </c>
      <c r="C119" s="181">
        <v>1123160</v>
      </c>
      <c r="D119" s="130" t="s">
        <v>357</v>
      </c>
      <c r="E119" s="149">
        <v>41974</v>
      </c>
      <c r="F119" s="98">
        <v>125000.01</v>
      </c>
      <c r="G119" s="399">
        <v>136</v>
      </c>
      <c r="H119" s="98"/>
      <c r="I119" s="126">
        <v>40000</v>
      </c>
      <c r="J119" s="118" t="s">
        <v>35</v>
      </c>
      <c r="K119" s="164" t="s">
        <v>692</v>
      </c>
      <c r="L119" s="181">
        <v>1123160</v>
      </c>
    </row>
    <row r="120" spans="1:13" hidden="1" x14ac:dyDescent="0.25">
      <c r="A120" s="133" t="s">
        <v>358</v>
      </c>
      <c r="B120" s="130" t="s">
        <v>359</v>
      </c>
      <c r="C120" s="331">
        <v>1123178</v>
      </c>
      <c r="D120" s="130" t="s">
        <v>360</v>
      </c>
      <c r="E120" s="149">
        <v>41974</v>
      </c>
      <c r="F120" s="98">
        <v>80900</v>
      </c>
      <c r="G120" s="399">
        <v>139</v>
      </c>
      <c r="H120" s="98"/>
      <c r="I120" s="126">
        <v>100000</v>
      </c>
      <c r="J120" s="118" t="s">
        <v>35</v>
      </c>
      <c r="K120" s="164" t="s">
        <v>695</v>
      </c>
      <c r="L120" s="181">
        <v>1123178</v>
      </c>
    </row>
    <row r="121" spans="1:13" hidden="1" x14ac:dyDescent="0.25">
      <c r="A121" s="133" t="s">
        <v>361</v>
      </c>
      <c r="B121" s="130" t="s">
        <v>362</v>
      </c>
      <c r="C121" s="181">
        <v>1123184</v>
      </c>
      <c r="D121" s="130" t="s">
        <v>363</v>
      </c>
      <c r="E121" s="149">
        <v>41974</v>
      </c>
      <c r="F121" s="98">
        <v>227300.01</v>
      </c>
      <c r="G121" s="399">
        <v>141</v>
      </c>
      <c r="H121" s="98"/>
      <c r="I121" s="126">
        <v>97000</v>
      </c>
      <c r="J121" s="118" t="s">
        <v>35</v>
      </c>
      <c r="K121" s="164" t="s">
        <v>697</v>
      </c>
      <c r="L121" s="181">
        <v>1123184</v>
      </c>
    </row>
    <row r="122" spans="1:13" hidden="1" x14ac:dyDescent="0.25">
      <c r="A122" s="133" t="s">
        <v>364</v>
      </c>
      <c r="B122" s="130" t="s">
        <v>365</v>
      </c>
      <c r="C122" s="331">
        <v>1114353</v>
      </c>
      <c r="D122" s="130" t="s">
        <v>366</v>
      </c>
      <c r="E122" s="149">
        <v>41974</v>
      </c>
      <c r="F122" s="98">
        <v>145000</v>
      </c>
      <c r="G122" s="399">
        <v>28</v>
      </c>
      <c r="H122" s="98" t="s">
        <v>2033</v>
      </c>
      <c r="I122" s="126"/>
      <c r="J122" s="117" t="s">
        <v>17</v>
      </c>
      <c r="K122" s="191"/>
      <c r="L122" s="181">
        <v>1114353</v>
      </c>
    </row>
    <row r="123" spans="1:13" hidden="1" x14ac:dyDescent="0.25">
      <c r="A123" s="133" t="s">
        <v>367</v>
      </c>
      <c r="B123" s="130" t="s">
        <v>368</v>
      </c>
      <c r="C123" s="331">
        <v>1121232</v>
      </c>
      <c r="D123" s="130" t="s">
        <v>369</v>
      </c>
      <c r="E123" s="149">
        <v>41974</v>
      </c>
      <c r="F123" s="98">
        <v>145000</v>
      </c>
      <c r="G123" s="399">
        <v>62</v>
      </c>
      <c r="H123" s="98" t="s">
        <v>2033</v>
      </c>
      <c r="I123" s="126"/>
      <c r="J123" s="117" t="s">
        <v>17</v>
      </c>
      <c r="L123" s="181">
        <v>1121232</v>
      </c>
    </row>
    <row r="124" spans="1:13" hidden="1" x14ac:dyDescent="0.25">
      <c r="A124" s="133" t="s">
        <v>370</v>
      </c>
      <c r="B124" s="130" t="s">
        <v>371</v>
      </c>
      <c r="C124" s="331">
        <v>1123138</v>
      </c>
      <c r="D124" s="130" t="s">
        <v>372</v>
      </c>
      <c r="E124" s="149">
        <v>41974</v>
      </c>
      <c r="F124" s="98">
        <v>145000</v>
      </c>
      <c r="G124" s="399">
        <v>130</v>
      </c>
      <c r="H124" s="98" t="s">
        <v>2033</v>
      </c>
      <c r="I124" s="126"/>
      <c r="J124" s="117" t="s">
        <v>17</v>
      </c>
      <c r="K124" s="191"/>
      <c r="L124" s="181">
        <v>1123138</v>
      </c>
    </row>
    <row r="125" spans="1:13" hidden="1" x14ac:dyDescent="0.25">
      <c r="A125" s="133" t="s">
        <v>373</v>
      </c>
      <c r="B125" s="130" t="s">
        <v>374</v>
      </c>
      <c r="C125" s="331">
        <v>1115495</v>
      </c>
      <c r="D125" s="130" t="s">
        <v>375</v>
      </c>
      <c r="E125" s="149">
        <v>41974</v>
      </c>
      <c r="F125" s="98">
        <v>145000</v>
      </c>
      <c r="G125" s="399">
        <v>29</v>
      </c>
      <c r="H125" s="98" t="s">
        <v>2033</v>
      </c>
      <c r="I125" s="126"/>
      <c r="J125" s="117" t="s">
        <v>17</v>
      </c>
      <c r="L125" s="181">
        <v>1115495</v>
      </c>
    </row>
    <row r="126" spans="1:13" hidden="1" x14ac:dyDescent="0.25">
      <c r="A126" s="133" t="s">
        <v>376</v>
      </c>
      <c r="B126" s="130" t="s">
        <v>377</v>
      </c>
      <c r="C126" s="331">
        <v>1123139</v>
      </c>
      <c r="D126" s="130" t="s">
        <v>378</v>
      </c>
      <c r="E126" s="149">
        <v>41974</v>
      </c>
      <c r="F126" s="98">
        <v>145000</v>
      </c>
      <c r="G126" s="399">
        <v>131</v>
      </c>
      <c r="H126" s="98" t="s">
        <v>2033</v>
      </c>
      <c r="I126" s="126"/>
      <c r="J126" s="117" t="s">
        <v>17</v>
      </c>
      <c r="L126" s="181">
        <v>1123139</v>
      </c>
    </row>
    <row r="127" spans="1:13" hidden="1" x14ac:dyDescent="0.25">
      <c r="A127" s="133" t="s">
        <v>379</v>
      </c>
      <c r="B127" s="130" t="s">
        <v>380</v>
      </c>
      <c r="C127" s="331">
        <v>1117642</v>
      </c>
      <c r="D127" s="130" t="s">
        <v>718</v>
      </c>
      <c r="E127" s="149">
        <v>41974</v>
      </c>
      <c r="F127" s="98">
        <v>138000</v>
      </c>
      <c r="G127" s="399">
        <v>37</v>
      </c>
      <c r="H127" s="98"/>
      <c r="I127" s="126">
        <v>7000</v>
      </c>
      <c r="J127" s="118" t="s">
        <v>35</v>
      </c>
      <c r="L127" s="181">
        <v>1117642</v>
      </c>
    </row>
    <row r="128" spans="1:13" hidden="1" x14ac:dyDescent="0.25">
      <c r="A128" s="133" t="s">
        <v>382</v>
      </c>
      <c r="B128" s="130" t="s">
        <v>383</v>
      </c>
      <c r="C128" s="331">
        <v>1123182</v>
      </c>
      <c r="D128" s="130" t="s">
        <v>384</v>
      </c>
      <c r="E128" s="149">
        <v>41974</v>
      </c>
      <c r="F128" s="98">
        <v>204000.01</v>
      </c>
      <c r="G128" s="399">
        <v>140</v>
      </c>
      <c r="H128" s="98"/>
      <c r="I128" s="126"/>
      <c r="J128" s="117" t="s">
        <v>17</v>
      </c>
      <c r="K128" s="164" t="s">
        <v>696</v>
      </c>
      <c r="L128" s="181">
        <v>1123182</v>
      </c>
    </row>
    <row r="129" spans="1:15" hidden="1" x14ac:dyDescent="0.25">
      <c r="A129" s="133" t="s">
        <v>385</v>
      </c>
      <c r="B129" s="130" t="s">
        <v>386</v>
      </c>
      <c r="C129" s="181">
        <v>1122988</v>
      </c>
      <c r="D129" s="130" t="s">
        <v>387</v>
      </c>
      <c r="E129" s="149">
        <v>41974</v>
      </c>
      <c r="F129" s="98">
        <v>165900</v>
      </c>
      <c r="G129" s="399">
        <v>106</v>
      </c>
      <c r="H129" s="98"/>
      <c r="I129" s="126">
        <v>45000</v>
      </c>
      <c r="J129" s="118" t="s">
        <v>35</v>
      </c>
      <c r="K129" s="164" t="s">
        <v>671</v>
      </c>
      <c r="L129" s="181">
        <v>1122988</v>
      </c>
    </row>
    <row r="130" spans="1:15" hidden="1" x14ac:dyDescent="0.25">
      <c r="A130" s="133" t="s">
        <v>388</v>
      </c>
      <c r="B130" s="130" t="s">
        <v>389</v>
      </c>
      <c r="C130" s="331">
        <v>1123269</v>
      </c>
      <c r="D130" s="130" t="s">
        <v>390</v>
      </c>
      <c r="E130" s="149">
        <v>41974</v>
      </c>
      <c r="F130" s="98">
        <v>397500</v>
      </c>
      <c r="G130" s="399">
        <v>154</v>
      </c>
      <c r="H130" s="98"/>
      <c r="I130" s="126"/>
      <c r="J130" s="117" t="s">
        <v>17</v>
      </c>
      <c r="K130" s="164" t="s">
        <v>709</v>
      </c>
      <c r="L130" s="181">
        <v>1123269</v>
      </c>
    </row>
    <row r="131" spans="1:15" hidden="1" x14ac:dyDescent="0.25">
      <c r="A131" s="133" t="s">
        <v>391</v>
      </c>
      <c r="B131" s="130" t="s">
        <v>392</v>
      </c>
      <c r="C131" s="331">
        <v>1123269</v>
      </c>
      <c r="D131" s="130" t="s">
        <v>390</v>
      </c>
      <c r="E131" s="149">
        <v>41974</v>
      </c>
      <c r="F131" s="98">
        <v>397500</v>
      </c>
      <c r="G131" s="399">
        <v>154</v>
      </c>
      <c r="H131" s="98"/>
      <c r="I131" s="126"/>
      <c r="J131" s="117" t="s">
        <v>17</v>
      </c>
      <c r="K131" s="164" t="s">
        <v>709</v>
      </c>
      <c r="L131" s="181">
        <v>1123269</v>
      </c>
    </row>
    <row r="132" spans="1:15" hidden="1" x14ac:dyDescent="0.25">
      <c r="A132" s="133" t="s">
        <v>393</v>
      </c>
      <c r="B132" s="130" t="s">
        <v>394</v>
      </c>
      <c r="C132" s="331">
        <v>1123559</v>
      </c>
      <c r="D132" s="130" t="s">
        <v>395</v>
      </c>
      <c r="E132" s="149">
        <v>41974</v>
      </c>
      <c r="F132" s="98">
        <v>145000</v>
      </c>
      <c r="G132" s="399">
        <v>233</v>
      </c>
      <c r="H132" s="98" t="s">
        <v>2033</v>
      </c>
      <c r="I132" s="126"/>
      <c r="J132" s="117" t="s">
        <v>17</v>
      </c>
      <c r="L132" s="181">
        <v>1123559</v>
      </c>
    </row>
    <row r="133" spans="1:15" s="345" customFormat="1" x14ac:dyDescent="0.25">
      <c r="A133" s="337" t="s">
        <v>396</v>
      </c>
      <c r="B133" s="338" t="s">
        <v>397</v>
      </c>
      <c r="C133" s="339"/>
      <c r="D133" s="338" t="s">
        <v>398</v>
      </c>
      <c r="E133" s="340">
        <v>41974</v>
      </c>
      <c r="F133" s="341">
        <v>145000</v>
      </c>
      <c r="G133" s="399"/>
      <c r="H133" s="341" t="s">
        <v>2035</v>
      </c>
      <c r="I133" s="341"/>
      <c r="J133" s="342" t="s">
        <v>17</v>
      </c>
      <c r="L133" s="347">
        <v>1123561</v>
      </c>
      <c r="M133" s="345" t="s">
        <v>719</v>
      </c>
      <c r="N133" s="345" t="s">
        <v>721</v>
      </c>
    </row>
    <row r="134" spans="1:15" hidden="1" x14ac:dyDescent="0.25">
      <c r="A134" s="133" t="s">
        <v>399</v>
      </c>
      <c r="B134" s="130" t="s">
        <v>400</v>
      </c>
      <c r="C134" s="331">
        <v>1123560</v>
      </c>
      <c r="D134" s="130" t="s">
        <v>401</v>
      </c>
      <c r="E134" s="149">
        <v>41974</v>
      </c>
      <c r="F134" s="98">
        <v>145000</v>
      </c>
      <c r="G134" s="399">
        <v>234</v>
      </c>
      <c r="H134" s="98" t="s">
        <v>2035</v>
      </c>
      <c r="I134" s="126"/>
      <c r="J134" s="117" t="s">
        <v>17</v>
      </c>
      <c r="K134" s="191"/>
      <c r="L134" s="181">
        <v>1123560</v>
      </c>
    </row>
    <row r="135" spans="1:15" hidden="1" x14ac:dyDescent="0.25">
      <c r="A135" s="133" t="s">
        <v>402</v>
      </c>
      <c r="B135" s="130" t="s">
        <v>403</v>
      </c>
      <c r="C135" s="331">
        <v>1123208</v>
      </c>
      <c r="D135" s="130" t="s">
        <v>404</v>
      </c>
      <c r="E135" s="149">
        <v>41974</v>
      </c>
      <c r="F135" s="98">
        <v>149000</v>
      </c>
      <c r="G135" s="399">
        <v>150</v>
      </c>
      <c r="H135" s="98"/>
      <c r="I135" s="126"/>
      <c r="J135" s="117" t="s">
        <v>17</v>
      </c>
      <c r="K135" s="164" t="s">
        <v>705</v>
      </c>
      <c r="L135" s="181">
        <v>1123208</v>
      </c>
    </row>
    <row r="136" spans="1:15" hidden="1" x14ac:dyDescent="0.25">
      <c r="A136" s="133" t="s">
        <v>405</v>
      </c>
      <c r="B136" s="130" t="s">
        <v>406</v>
      </c>
      <c r="C136" s="181">
        <v>1123563</v>
      </c>
      <c r="D136" s="130" t="s">
        <v>407</v>
      </c>
      <c r="E136" s="149">
        <v>41974</v>
      </c>
      <c r="F136" s="98">
        <v>145000</v>
      </c>
      <c r="G136" s="399">
        <v>236</v>
      </c>
      <c r="H136" s="98" t="s">
        <v>2035</v>
      </c>
      <c r="I136" s="126"/>
      <c r="J136" s="117" t="s">
        <v>17</v>
      </c>
      <c r="K136" s="191"/>
      <c r="L136" s="181">
        <v>1123563</v>
      </c>
    </row>
    <row r="137" spans="1:15" hidden="1" x14ac:dyDescent="0.25">
      <c r="A137" s="133" t="s">
        <v>408</v>
      </c>
      <c r="B137" s="130" t="s">
        <v>409</v>
      </c>
      <c r="C137" s="331">
        <v>1123562</v>
      </c>
      <c r="D137" s="130" t="s">
        <v>410</v>
      </c>
      <c r="E137" s="149">
        <v>41974</v>
      </c>
      <c r="F137" s="98">
        <v>145000</v>
      </c>
      <c r="G137" s="399">
        <v>235</v>
      </c>
      <c r="H137" s="98" t="s">
        <v>2033</v>
      </c>
      <c r="I137" s="126"/>
      <c r="J137" s="117" t="s">
        <v>17</v>
      </c>
      <c r="K137" s="191"/>
      <c r="L137" s="181">
        <v>1123562</v>
      </c>
    </row>
    <row r="138" spans="1:15" hidden="1" x14ac:dyDescent="0.25">
      <c r="A138" s="133" t="s">
        <v>411</v>
      </c>
      <c r="B138" s="130" t="s">
        <v>412</v>
      </c>
      <c r="C138" s="331">
        <v>1123567</v>
      </c>
      <c r="D138" s="130" t="s">
        <v>413</v>
      </c>
      <c r="E138" s="149">
        <v>41974</v>
      </c>
      <c r="F138" s="98">
        <v>145000</v>
      </c>
      <c r="G138" s="399">
        <v>238</v>
      </c>
      <c r="H138" s="98" t="s">
        <v>2035</v>
      </c>
      <c r="I138" s="126"/>
      <c r="J138" s="117" t="s">
        <v>17</v>
      </c>
      <c r="L138" s="181">
        <v>1123567</v>
      </c>
      <c r="M138" s="191" t="s">
        <v>720</v>
      </c>
    </row>
    <row r="139" spans="1:15" hidden="1" x14ac:dyDescent="0.25">
      <c r="A139" s="133" t="s">
        <v>414</v>
      </c>
      <c r="B139" s="130" t="s">
        <v>415</v>
      </c>
      <c r="C139" s="331">
        <v>1123566</v>
      </c>
      <c r="D139" s="130" t="s">
        <v>416</v>
      </c>
      <c r="E139" s="149">
        <v>41974</v>
      </c>
      <c r="F139" s="98">
        <v>166000</v>
      </c>
      <c r="G139" s="399">
        <v>237</v>
      </c>
      <c r="H139" s="98"/>
      <c r="I139" s="126"/>
      <c r="J139" s="117" t="s">
        <v>17</v>
      </c>
      <c r="K139" s="191"/>
      <c r="L139" s="181">
        <v>1123566</v>
      </c>
    </row>
    <row r="140" spans="1:15" hidden="1" x14ac:dyDescent="0.25">
      <c r="A140" s="137" t="s">
        <v>417</v>
      </c>
      <c r="B140" s="97" t="s">
        <v>418</v>
      </c>
      <c r="C140" s="331">
        <v>1118437</v>
      </c>
      <c r="D140" s="130" t="s">
        <v>107</v>
      </c>
      <c r="E140" s="96">
        <v>41791</v>
      </c>
      <c r="F140" s="98">
        <v>204600</v>
      </c>
      <c r="G140" s="399">
        <v>38</v>
      </c>
      <c r="H140" s="98"/>
      <c r="I140" s="98"/>
      <c r="J140" s="117" t="s">
        <v>17</v>
      </c>
      <c r="K140" s="191"/>
      <c r="L140" s="181">
        <v>1123790</v>
      </c>
      <c r="M140" s="191" t="s">
        <v>713</v>
      </c>
      <c r="O140" s="191" t="s">
        <v>714</v>
      </c>
    </row>
    <row r="141" spans="1:15" hidden="1" x14ac:dyDescent="0.25">
      <c r="A141" s="132" t="s">
        <v>419</v>
      </c>
      <c r="B141" s="117" t="s">
        <v>420</v>
      </c>
      <c r="C141" s="334">
        <v>1120178</v>
      </c>
      <c r="D141" s="118" t="s">
        <v>421</v>
      </c>
      <c r="E141" s="96">
        <v>41699</v>
      </c>
      <c r="F141" s="98">
        <v>144000</v>
      </c>
      <c r="G141" s="399">
        <v>46</v>
      </c>
      <c r="H141" s="98"/>
      <c r="I141" s="98"/>
      <c r="J141" s="117" t="s">
        <v>17</v>
      </c>
      <c r="K141" s="191"/>
      <c r="L141" s="181">
        <v>1120178</v>
      </c>
    </row>
    <row r="142" spans="1:15" hidden="1" x14ac:dyDescent="0.25">
      <c r="A142" s="137" t="s">
        <v>422</v>
      </c>
      <c r="B142" s="97" t="s">
        <v>423</v>
      </c>
      <c r="C142" s="331">
        <v>1117400</v>
      </c>
      <c r="D142" s="130" t="s">
        <v>424</v>
      </c>
      <c r="E142" s="96">
        <v>41791</v>
      </c>
      <c r="F142" s="98">
        <v>204600</v>
      </c>
      <c r="G142" s="399">
        <v>33</v>
      </c>
      <c r="H142" s="98"/>
      <c r="I142" s="98"/>
      <c r="J142" s="117" t="s">
        <v>17</v>
      </c>
      <c r="K142" s="164" t="s">
        <v>654</v>
      </c>
      <c r="L142" s="181">
        <v>1117400</v>
      </c>
    </row>
    <row r="143" spans="1:15" hidden="1" x14ac:dyDescent="0.25">
      <c r="A143" s="132" t="s">
        <v>425</v>
      </c>
      <c r="B143" s="117" t="s">
        <v>426</v>
      </c>
      <c r="C143" s="334">
        <v>1120052</v>
      </c>
      <c r="D143" s="118" t="s">
        <v>427</v>
      </c>
      <c r="E143" s="96">
        <v>41671</v>
      </c>
      <c r="F143" s="98">
        <v>167000</v>
      </c>
      <c r="G143" s="399">
        <v>44</v>
      </c>
      <c r="H143" s="98"/>
      <c r="I143" s="98"/>
      <c r="J143" s="117" t="s">
        <v>17</v>
      </c>
      <c r="K143" s="191"/>
      <c r="L143" s="193">
        <v>1120052</v>
      </c>
    </row>
    <row r="144" spans="1:15" hidden="1" x14ac:dyDescent="0.25">
      <c r="A144" s="133" t="s">
        <v>428</v>
      </c>
      <c r="B144" s="130" t="s">
        <v>429</v>
      </c>
      <c r="C144" s="331">
        <v>1123995</v>
      </c>
      <c r="D144" s="130" t="s">
        <v>430</v>
      </c>
      <c r="E144" s="149">
        <v>41974</v>
      </c>
      <c r="F144" s="98">
        <v>204950</v>
      </c>
      <c r="G144" s="399">
        <v>252</v>
      </c>
      <c r="H144" s="98"/>
      <c r="I144" s="126">
        <v>21150</v>
      </c>
      <c r="J144" s="118" t="s">
        <v>35</v>
      </c>
      <c r="K144" s="191"/>
      <c r="L144" s="181">
        <v>1123995</v>
      </c>
    </row>
    <row r="145" spans="1:13" hidden="1" x14ac:dyDescent="0.25">
      <c r="A145" s="137" t="s">
        <v>431</v>
      </c>
      <c r="B145" s="97" t="s">
        <v>432</v>
      </c>
      <c r="C145" s="329">
        <v>1121212</v>
      </c>
      <c r="D145" s="130" t="s">
        <v>433</v>
      </c>
      <c r="E145" s="96">
        <v>41791</v>
      </c>
      <c r="F145" s="122">
        <v>31700</v>
      </c>
      <c r="G145" s="399">
        <v>59</v>
      </c>
      <c r="H145" s="98"/>
      <c r="I145" s="98">
        <v>270000</v>
      </c>
      <c r="J145" s="118" t="s">
        <v>35</v>
      </c>
      <c r="L145" s="181">
        <v>1121212</v>
      </c>
      <c r="M145" s="191" t="s">
        <v>719</v>
      </c>
    </row>
    <row r="146" spans="1:13" hidden="1" x14ac:dyDescent="0.25">
      <c r="A146" s="137" t="s">
        <v>434</v>
      </c>
      <c r="B146" s="97" t="s">
        <v>435</v>
      </c>
      <c r="C146" s="329">
        <v>1120333</v>
      </c>
      <c r="D146" s="130" t="s">
        <v>436</v>
      </c>
      <c r="E146" s="96">
        <v>41791</v>
      </c>
      <c r="F146" s="122">
        <v>144000</v>
      </c>
      <c r="G146" s="399">
        <v>47</v>
      </c>
      <c r="H146" s="98"/>
      <c r="I146" s="98"/>
      <c r="J146" s="117" t="s">
        <v>17</v>
      </c>
      <c r="K146" s="191"/>
      <c r="L146" s="181">
        <v>1120333</v>
      </c>
    </row>
    <row r="147" spans="1:13" hidden="1" x14ac:dyDescent="0.25">
      <c r="A147" s="132" t="s">
        <v>437</v>
      </c>
      <c r="B147" s="117" t="s">
        <v>438</v>
      </c>
      <c r="C147" s="329">
        <v>1106752</v>
      </c>
      <c r="D147" s="118" t="s">
        <v>439</v>
      </c>
      <c r="E147" s="96">
        <v>41730</v>
      </c>
      <c r="F147" s="122">
        <v>134214</v>
      </c>
      <c r="G147" s="399">
        <v>20</v>
      </c>
      <c r="H147" s="122"/>
      <c r="I147" s="98"/>
      <c r="J147" s="117" t="s">
        <v>17</v>
      </c>
      <c r="K147" s="330"/>
      <c r="L147" s="330">
        <v>1106752</v>
      </c>
      <c r="M147" s="191" t="s">
        <v>717</v>
      </c>
    </row>
    <row r="148" spans="1:13" hidden="1" x14ac:dyDescent="0.25">
      <c r="A148" s="137" t="s">
        <v>440</v>
      </c>
      <c r="B148" s="97" t="s">
        <v>441</v>
      </c>
      <c r="C148" s="329">
        <v>1123568</v>
      </c>
      <c r="D148" s="97" t="s">
        <v>442</v>
      </c>
      <c r="E148" s="150">
        <v>41974</v>
      </c>
      <c r="F148" s="98">
        <v>191500</v>
      </c>
      <c r="G148" s="399">
        <v>239</v>
      </c>
      <c r="H148" s="98"/>
      <c r="I148" s="98"/>
      <c r="J148" s="117" t="s">
        <v>17</v>
      </c>
      <c r="K148" s="191"/>
      <c r="L148" s="181">
        <v>1123568</v>
      </c>
    </row>
    <row r="149" spans="1:13" hidden="1" x14ac:dyDescent="0.25">
      <c r="A149" s="133" t="s">
        <v>443</v>
      </c>
      <c r="B149" s="130" t="s">
        <v>444</v>
      </c>
      <c r="C149" s="331">
        <v>1121151</v>
      </c>
      <c r="D149" s="130" t="s">
        <v>445</v>
      </c>
      <c r="E149" s="96">
        <v>41791</v>
      </c>
      <c r="F149" s="98">
        <v>16000</v>
      </c>
      <c r="G149" s="399">
        <v>54</v>
      </c>
      <c r="H149" s="98"/>
      <c r="I149" s="126"/>
      <c r="J149" s="117" t="s">
        <v>446</v>
      </c>
      <c r="K149" s="191"/>
      <c r="L149" s="181">
        <v>1121151</v>
      </c>
    </row>
    <row r="150" spans="1:13" hidden="1" x14ac:dyDescent="0.25">
      <c r="A150" s="133" t="s">
        <v>447</v>
      </c>
      <c r="B150" s="130" t="s">
        <v>448</v>
      </c>
      <c r="C150" s="331">
        <v>1118702</v>
      </c>
      <c r="D150" s="130" t="s">
        <v>449</v>
      </c>
      <c r="E150" s="96">
        <v>41791</v>
      </c>
      <c r="F150" s="98">
        <v>15000</v>
      </c>
      <c r="G150" s="399">
        <v>39</v>
      </c>
      <c r="H150" s="98"/>
      <c r="I150" s="126"/>
      <c r="J150" s="117" t="s">
        <v>446</v>
      </c>
      <c r="L150" s="181">
        <v>1118702</v>
      </c>
    </row>
    <row r="151" spans="1:13" hidden="1" x14ac:dyDescent="0.25">
      <c r="A151" s="137" t="s">
        <v>450</v>
      </c>
      <c r="B151" s="97" t="s">
        <v>451</v>
      </c>
      <c r="C151" s="329">
        <v>1120964</v>
      </c>
      <c r="D151" s="118" t="s">
        <v>452</v>
      </c>
      <c r="E151" s="96">
        <v>41791</v>
      </c>
      <c r="F151" s="122">
        <v>168800</v>
      </c>
      <c r="G151" s="399">
        <v>50</v>
      </c>
      <c r="H151" s="98"/>
      <c r="I151" s="98"/>
      <c r="J151" s="117" t="s">
        <v>17</v>
      </c>
      <c r="K151" s="191"/>
      <c r="L151" s="181">
        <v>1120964</v>
      </c>
    </row>
    <row r="152" spans="1:13" hidden="1" x14ac:dyDescent="0.25">
      <c r="A152" s="137" t="s">
        <v>453</v>
      </c>
      <c r="B152" s="97" t="s">
        <v>454</v>
      </c>
      <c r="C152" s="329">
        <v>1117416</v>
      </c>
      <c r="D152" s="130" t="s">
        <v>455</v>
      </c>
      <c r="E152" s="96">
        <v>41791</v>
      </c>
      <c r="F152" s="122">
        <v>119400</v>
      </c>
      <c r="G152" s="399">
        <v>36</v>
      </c>
      <c r="H152" s="98"/>
      <c r="I152" s="98"/>
      <c r="J152" s="117" t="s">
        <v>17</v>
      </c>
      <c r="K152" s="164" t="s">
        <v>656</v>
      </c>
      <c r="L152" s="181">
        <v>1117416</v>
      </c>
    </row>
    <row r="153" spans="1:13" s="174" customFormat="1" hidden="1" x14ac:dyDescent="0.25">
      <c r="A153" s="176" t="s">
        <v>456</v>
      </c>
      <c r="B153" s="172" t="s">
        <v>457</v>
      </c>
      <c r="C153" s="172">
        <v>308687</v>
      </c>
      <c r="D153" s="168" t="s">
        <v>458</v>
      </c>
      <c r="E153" s="177">
        <v>41548</v>
      </c>
      <c r="F153" s="170"/>
      <c r="G153" s="399">
        <v>10</v>
      </c>
      <c r="H153" s="178">
        <v>-29076.41</v>
      </c>
      <c r="I153" s="170"/>
      <c r="J153" s="172" t="s">
        <v>459</v>
      </c>
      <c r="L153" s="333"/>
    </row>
    <row r="154" spans="1:13" hidden="1" x14ac:dyDescent="0.25">
      <c r="A154" s="137" t="s">
        <v>460</v>
      </c>
      <c r="B154" s="97" t="s">
        <v>461</v>
      </c>
      <c r="C154" s="329">
        <v>1121213</v>
      </c>
      <c r="D154" s="130" t="s">
        <v>462</v>
      </c>
      <c r="E154" s="96">
        <v>41791</v>
      </c>
      <c r="F154" s="122">
        <v>301700</v>
      </c>
      <c r="G154" s="399">
        <v>60</v>
      </c>
      <c r="H154" s="98"/>
      <c r="I154" s="98"/>
      <c r="J154" s="117" t="s">
        <v>17</v>
      </c>
      <c r="K154" s="191"/>
      <c r="L154" s="181">
        <v>1121213</v>
      </c>
    </row>
    <row r="155" spans="1:13" hidden="1" x14ac:dyDescent="0.25">
      <c r="A155" s="137" t="s">
        <v>463</v>
      </c>
      <c r="B155" s="97" t="s">
        <v>464</v>
      </c>
      <c r="C155" s="329">
        <v>1121063</v>
      </c>
      <c r="D155" s="130" t="s">
        <v>465</v>
      </c>
      <c r="E155" s="96">
        <v>41791</v>
      </c>
      <c r="F155" s="122">
        <v>200500</v>
      </c>
      <c r="G155" s="399">
        <v>52</v>
      </c>
      <c r="H155" s="98"/>
      <c r="I155" s="98"/>
      <c r="J155" s="117" t="s">
        <v>17</v>
      </c>
      <c r="L155" s="181">
        <v>1121063</v>
      </c>
    </row>
    <row r="156" spans="1:13" hidden="1" x14ac:dyDescent="0.25">
      <c r="A156" s="137" t="s">
        <v>466</v>
      </c>
      <c r="B156" s="97" t="s">
        <v>467</v>
      </c>
      <c r="C156" s="329">
        <v>1121183</v>
      </c>
      <c r="D156" s="130" t="s">
        <v>468</v>
      </c>
      <c r="E156" s="96">
        <v>41791</v>
      </c>
      <c r="F156" s="122">
        <v>240400</v>
      </c>
      <c r="G156" s="399">
        <v>57</v>
      </c>
      <c r="H156" s="98"/>
      <c r="I156" s="98"/>
      <c r="J156" s="117" t="s">
        <v>17</v>
      </c>
      <c r="K156" s="164" t="s">
        <v>660</v>
      </c>
      <c r="L156" s="181">
        <v>1121183</v>
      </c>
    </row>
    <row r="157" spans="1:13" hidden="1" x14ac:dyDescent="0.25">
      <c r="A157" s="137" t="s">
        <v>469</v>
      </c>
      <c r="B157" s="97" t="s">
        <v>470</v>
      </c>
      <c r="C157" s="181">
        <v>1111621</v>
      </c>
      <c r="D157" s="130" t="s">
        <v>471</v>
      </c>
      <c r="E157" s="96">
        <v>41791</v>
      </c>
      <c r="F157" s="122">
        <v>211900</v>
      </c>
      <c r="G157" s="399">
        <v>25</v>
      </c>
      <c r="H157" s="98"/>
      <c r="I157" s="98"/>
      <c r="J157" s="117" t="s">
        <v>17</v>
      </c>
      <c r="K157" s="164" t="s">
        <v>652</v>
      </c>
      <c r="L157" s="181">
        <v>1111621</v>
      </c>
    </row>
    <row r="158" spans="1:13" hidden="1" x14ac:dyDescent="0.25">
      <c r="A158" s="137" t="s">
        <v>472</v>
      </c>
      <c r="B158" s="97" t="s">
        <v>473</v>
      </c>
      <c r="C158" s="329">
        <v>1121152</v>
      </c>
      <c r="D158" s="130" t="s">
        <v>474</v>
      </c>
      <c r="E158" s="96">
        <v>41791</v>
      </c>
      <c r="F158" s="122">
        <v>161000</v>
      </c>
      <c r="G158" s="399">
        <v>55</v>
      </c>
      <c r="H158" s="98"/>
      <c r="I158" s="98"/>
      <c r="J158" s="117" t="s">
        <v>17</v>
      </c>
      <c r="K158" s="164" t="s">
        <v>659</v>
      </c>
      <c r="L158" s="181">
        <v>1121152</v>
      </c>
    </row>
    <row r="159" spans="1:13" hidden="1" x14ac:dyDescent="0.25">
      <c r="A159" s="137" t="s">
        <v>475</v>
      </c>
      <c r="B159" s="97" t="s">
        <v>476</v>
      </c>
      <c r="C159" s="329">
        <v>1119173</v>
      </c>
      <c r="D159" s="130" t="s">
        <v>477</v>
      </c>
      <c r="E159" s="96">
        <v>41791</v>
      </c>
      <c r="F159" s="122">
        <v>151100</v>
      </c>
      <c r="G159" s="399">
        <v>40</v>
      </c>
      <c r="H159" s="98"/>
      <c r="I159" s="98"/>
      <c r="J159" s="117" t="s">
        <v>17</v>
      </c>
      <c r="K159" s="191"/>
      <c r="L159" s="181">
        <v>1119173</v>
      </c>
    </row>
    <row r="160" spans="1:13" hidden="1" x14ac:dyDescent="0.25">
      <c r="A160" s="133" t="s">
        <v>478</v>
      </c>
      <c r="B160" s="130" t="s">
        <v>479</v>
      </c>
      <c r="C160" s="331">
        <v>1121161</v>
      </c>
      <c r="D160" s="130" t="s">
        <v>480</v>
      </c>
      <c r="E160" s="149">
        <v>41791</v>
      </c>
      <c r="F160" s="98">
        <v>21000</v>
      </c>
      <c r="G160" s="399">
        <v>56</v>
      </c>
      <c r="H160" s="98"/>
      <c r="I160" s="126">
        <v>142000</v>
      </c>
      <c r="J160" s="118" t="s">
        <v>35</v>
      </c>
      <c r="K160" s="191"/>
      <c r="L160" s="181">
        <v>1121161</v>
      </c>
    </row>
    <row r="161" spans="1:12" hidden="1" x14ac:dyDescent="0.25">
      <c r="A161" s="137" t="s">
        <v>481</v>
      </c>
      <c r="B161" s="97" t="s">
        <v>482</v>
      </c>
      <c r="C161" s="329">
        <v>1116799</v>
      </c>
      <c r="D161" s="130" t="s">
        <v>322</v>
      </c>
      <c r="E161" s="96">
        <v>41791</v>
      </c>
      <c r="F161" s="122">
        <v>129400</v>
      </c>
      <c r="G161" s="399">
        <v>32</v>
      </c>
      <c r="H161" s="98"/>
      <c r="I161" s="98"/>
      <c r="J161" s="117" t="s">
        <v>17</v>
      </c>
      <c r="K161" s="191"/>
      <c r="L161" s="181">
        <v>1116799</v>
      </c>
    </row>
    <row r="162" spans="1:12" hidden="1" x14ac:dyDescent="0.25">
      <c r="A162" s="137" t="s">
        <v>483</v>
      </c>
      <c r="B162" s="97" t="s">
        <v>484</v>
      </c>
      <c r="C162" s="181">
        <v>1121234</v>
      </c>
      <c r="D162" s="130" t="s">
        <v>485</v>
      </c>
      <c r="E162" s="96">
        <v>41791</v>
      </c>
      <c r="F162" s="122"/>
      <c r="G162" s="399">
        <v>63</v>
      </c>
      <c r="H162" s="88">
        <v>-184183.38</v>
      </c>
      <c r="I162" s="98"/>
      <c r="J162" s="117" t="s">
        <v>486</v>
      </c>
      <c r="K162" s="164" t="s">
        <v>661</v>
      </c>
      <c r="L162" s="181">
        <v>1121234</v>
      </c>
    </row>
    <row r="163" spans="1:12" hidden="1" x14ac:dyDescent="0.25">
      <c r="A163" s="133" t="s">
        <v>487</v>
      </c>
      <c r="B163" s="130" t="s">
        <v>488</v>
      </c>
      <c r="C163" s="331">
        <v>1117404</v>
      </c>
      <c r="D163" s="130" t="s">
        <v>489</v>
      </c>
      <c r="E163" s="149">
        <v>41974</v>
      </c>
      <c r="F163" s="98">
        <v>20400</v>
      </c>
      <c r="G163" s="399">
        <v>34</v>
      </c>
      <c r="H163" s="98"/>
      <c r="I163" s="126"/>
      <c r="J163" s="117" t="s">
        <v>446</v>
      </c>
      <c r="K163" s="164" t="s">
        <v>655</v>
      </c>
      <c r="L163" s="181">
        <v>1117404</v>
      </c>
    </row>
    <row r="164" spans="1:12" hidden="1" x14ac:dyDescent="0.25">
      <c r="A164" s="137" t="s">
        <v>490</v>
      </c>
      <c r="B164" s="97" t="s">
        <v>491</v>
      </c>
      <c r="C164" s="329">
        <v>1121558</v>
      </c>
      <c r="D164" s="130" t="s">
        <v>492</v>
      </c>
      <c r="E164" s="96">
        <v>41852</v>
      </c>
      <c r="F164" s="122"/>
      <c r="G164" s="399">
        <v>69</v>
      </c>
      <c r="H164" s="87">
        <v>-2000</v>
      </c>
      <c r="I164" s="122"/>
      <c r="J164" s="117" t="s">
        <v>493</v>
      </c>
      <c r="K164" s="164" t="s">
        <v>663</v>
      </c>
      <c r="L164" s="181">
        <v>1121558</v>
      </c>
    </row>
    <row r="165" spans="1:12" hidden="1" x14ac:dyDescent="0.25">
      <c r="A165" s="137" t="s">
        <v>494</v>
      </c>
      <c r="B165" s="97" t="s">
        <v>495</v>
      </c>
      <c r="C165" s="329">
        <v>1121486</v>
      </c>
      <c r="D165" s="117" t="s">
        <v>496</v>
      </c>
      <c r="E165" s="96">
        <v>41821</v>
      </c>
      <c r="F165" s="122"/>
      <c r="G165" s="399">
        <v>65</v>
      </c>
      <c r="H165" s="122">
        <v>-7000</v>
      </c>
      <c r="I165" s="122"/>
      <c r="J165" s="117" t="s">
        <v>139</v>
      </c>
      <c r="L165" s="181">
        <v>1121486</v>
      </c>
    </row>
    <row r="166" spans="1:12" hidden="1" x14ac:dyDescent="0.25">
      <c r="A166" s="137" t="s">
        <v>497</v>
      </c>
      <c r="B166" s="97" t="s">
        <v>498</v>
      </c>
      <c r="C166" s="329">
        <v>1121557</v>
      </c>
      <c r="D166" s="130" t="s">
        <v>499</v>
      </c>
      <c r="E166" s="96">
        <v>41821</v>
      </c>
      <c r="F166" s="122">
        <v>138600</v>
      </c>
      <c r="G166" s="399">
        <v>68</v>
      </c>
      <c r="H166" s="122"/>
      <c r="I166" s="122"/>
      <c r="J166" s="117" t="s">
        <v>17</v>
      </c>
      <c r="L166" s="181">
        <v>1121557</v>
      </c>
    </row>
    <row r="167" spans="1:12" hidden="1" x14ac:dyDescent="0.25">
      <c r="A167" s="137" t="s">
        <v>500</v>
      </c>
      <c r="B167" s="97" t="s">
        <v>501</v>
      </c>
      <c r="C167" s="329">
        <v>1121495</v>
      </c>
      <c r="D167" s="130" t="s">
        <v>28</v>
      </c>
      <c r="E167" s="96">
        <v>41852</v>
      </c>
      <c r="F167" s="122"/>
      <c r="G167" s="399">
        <v>66</v>
      </c>
      <c r="H167" s="122">
        <v>-8414.64</v>
      </c>
      <c r="I167" s="122"/>
      <c r="J167" s="118" t="s">
        <v>502</v>
      </c>
      <c r="K167" s="164" t="s">
        <v>662</v>
      </c>
      <c r="L167" s="181">
        <v>1121495</v>
      </c>
    </row>
    <row r="168" spans="1:12" hidden="1" x14ac:dyDescent="0.25">
      <c r="A168" s="137" t="s">
        <v>503</v>
      </c>
      <c r="B168" s="97" t="s">
        <v>504</v>
      </c>
      <c r="C168" s="329">
        <v>1122195</v>
      </c>
      <c r="D168" s="130" t="s">
        <v>505</v>
      </c>
      <c r="E168" s="96">
        <v>41883</v>
      </c>
      <c r="F168" s="122">
        <v>161200</v>
      </c>
      <c r="G168" s="399">
        <v>77</v>
      </c>
      <c r="H168" s="122"/>
      <c r="I168" s="122"/>
      <c r="J168" s="117" t="s">
        <v>17</v>
      </c>
      <c r="K168" s="191"/>
      <c r="L168" s="181">
        <v>1122195</v>
      </c>
    </row>
    <row r="169" spans="1:12" hidden="1" x14ac:dyDescent="0.25">
      <c r="A169" s="137" t="s">
        <v>506</v>
      </c>
      <c r="B169" s="97" t="s">
        <v>507</v>
      </c>
      <c r="C169" s="329">
        <v>1121708</v>
      </c>
      <c r="D169" s="130" t="s">
        <v>508</v>
      </c>
      <c r="E169" s="96">
        <v>41852</v>
      </c>
      <c r="F169" s="122">
        <v>143100</v>
      </c>
      <c r="G169" s="399">
        <v>70</v>
      </c>
      <c r="H169" s="122"/>
      <c r="I169" s="122"/>
      <c r="J169" s="117" t="s">
        <v>17</v>
      </c>
      <c r="L169" s="181">
        <v>1121708</v>
      </c>
    </row>
    <row r="170" spans="1:12" hidden="1" x14ac:dyDescent="0.25">
      <c r="A170" s="133" t="s">
        <v>509</v>
      </c>
      <c r="B170" s="130" t="s">
        <v>510</v>
      </c>
      <c r="C170" s="331">
        <v>1121891</v>
      </c>
      <c r="D170" s="130" t="s">
        <v>511</v>
      </c>
      <c r="E170" s="149">
        <v>41974</v>
      </c>
      <c r="F170" s="98">
        <v>30000.01</v>
      </c>
      <c r="G170" s="399">
        <v>72</v>
      </c>
      <c r="H170" s="98"/>
      <c r="I170" s="126"/>
      <c r="J170" s="117" t="s">
        <v>512</v>
      </c>
      <c r="K170" s="191"/>
      <c r="L170" s="181">
        <v>1121891</v>
      </c>
    </row>
    <row r="171" spans="1:12" hidden="1" x14ac:dyDescent="0.25">
      <c r="A171" s="137" t="s">
        <v>513</v>
      </c>
      <c r="B171" s="97" t="s">
        <v>514</v>
      </c>
      <c r="C171" s="329">
        <v>1121904</v>
      </c>
      <c r="D171" s="130" t="s">
        <v>515</v>
      </c>
      <c r="E171" s="96">
        <v>41852</v>
      </c>
      <c r="F171" s="122">
        <v>261400</v>
      </c>
      <c r="G171" s="399">
        <v>73</v>
      </c>
      <c r="H171" s="122"/>
      <c r="I171" s="122">
        <v>20000</v>
      </c>
      <c r="J171" s="117"/>
      <c r="K171" s="191"/>
      <c r="L171" s="181">
        <v>1121904</v>
      </c>
    </row>
    <row r="172" spans="1:12" hidden="1" x14ac:dyDescent="0.25">
      <c r="A172" s="133" t="s">
        <v>516</v>
      </c>
      <c r="B172" s="130" t="s">
        <v>517</v>
      </c>
      <c r="C172" s="181">
        <v>1122913</v>
      </c>
      <c r="D172" s="130" t="s">
        <v>518</v>
      </c>
      <c r="E172" s="149">
        <v>41974</v>
      </c>
      <c r="F172" s="98">
        <v>0.01</v>
      </c>
      <c r="G172" s="399">
        <v>96</v>
      </c>
      <c r="H172" s="98"/>
      <c r="I172" s="126"/>
      <c r="J172" s="117" t="s">
        <v>519</v>
      </c>
      <c r="K172" s="191"/>
      <c r="L172" s="181">
        <v>1122913</v>
      </c>
    </row>
    <row r="173" spans="1:12" hidden="1" x14ac:dyDescent="0.25">
      <c r="A173" s="137" t="s">
        <v>520</v>
      </c>
      <c r="B173" s="97" t="s">
        <v>521</v>
      </c>
      <c r="C173" s="329">
        <v>1122191</v>
      </c>
      <c r="D173" s="130" t="s">
        <v>522</v>
      </c>
      <c r="E173" s="96">
        <v>41883</v>
      </c>
      <c r="F173" s="122">
        <v>302200</v>
      </c>
      <c r="G173" s="399">
        <v>75</v>
      </c>
      <c r="H173" s="122"/>
      <c r="I173" s="122"/>
      <c r="J173" s="117" t="s">
        <v>17</v>
      </c>
      <c r="L173" s="181">
        <v>1122191</v>
      </c>
    </row>
    <row r="174" spans="1:12" hidden="1" x14ac:dyDescent="0.25">
      <c r="A174" s="133" t="s">
        <v>523</v>
      </c>
      <c r="B174" s="130" t="s">
        <v>524</v>
      </c>
      <c r="C174" s="331">
        <v>1122712</v>
      </c>
      <c r="D174" s="130" t="s">
        <v>525</v>
      </c>
      <c r="E174" s="149">
        <v>41974</v>
      </c>
      <c r="F174" s="98"/>
      <c r="G174" s="399">
        <v>81</v>
      </c>
      <c r="H174" s="88">
        <v>-40000</v>
      </c>
      <c r="I174" s="126"/>
      <c r="J174" s="117" t="s">
        <v>139</v>
      </c>
      <c r="K174" s="164" t="s">
        <v>668</v>
      </c>
      <c r="L174" s="181">
        <v>1122712</v>
      </c>
    </row>
    <row r="175" spans="1:12" hidden="1" x14ac:dyDescent="0.25">
      <c r="A175" s="133" t="s">
        <v>526</v>
      </c>
      <c r="B175" s="130" t="s">
        <v>527</v>
      </c>
      <c r="C175" s="331">
        <v>1122952</v>
      </c>
      <c r="D175" s="130" t="s">
        <v>528</v>
      </c>
      <c r="E175" s="149">
        <v>41974</v>
      </c>
      <c r="F175" s="98">
        <v>91900</v>
      </c>
      <c r="G175" s="399">
        <v>99</v>
      </c>
      <c r="H175" s="98"/>
      <c r="I175" s="126">
        <v>120000</v>
      </c>
      <c r="J175" s="117" t="s">
        <v>35</v>
      </c>
      <c r="L175" s="181">
        <v>1122952</v>
      </c>
    </row>
    <row r="176" spans="1:12" x14ac:dyDescent="0.25">
      <c r="A176" s="89"/>
      <c r="B176" s="89"/>
      <c r="C176" s="179"/>
      <c r="D176" s="89"/>
      <c r="E176" s="128"/>
      <c r="F176" s="189">
        <f>SUM(F7:F175)</f>
        <v>20759847.019999996</v>
      </c>
      <c r="G176" s="396"/>
      <c r="H176" s="189">
        <f>SUM(H7:H175)</f>
        <v>-426212.12</v>
      </c>
      <c r="I176" s="89"/>
      <c r="J176" s="89"/>
      <c r="K176" s="191"/>
    </row>
    <row r="177" spans="1:12" ht="15.75" thickBot="1" x14ac:dyDescent="0.3">
      <c r="A177" s="89"/>
      <c r="B177" s="89"/>
      <c r="C177" s="179"/>
      <c r="D177" s="89"/>
      <c r="E177" s="190">
        <f>+F176-F177</f>
        <v>0</v>
      </c>
      <c r="F177" s="101">
        <v>20759847.019999996</v>
      </c>
      <c r="G177" s="400"/>
      <c r="H177" s="101">
        <v>-426212.12</v>
      </c>
      <c r="I177" s="101">
        <v>2844251.55</v>
      </c>
      <c r="J177" s="136">
        <f>+F177+H177</f>
        <v>20333634.899999995</v>
      </c>
      <c r="K177" s="89"/>
      <c r="L177" s="191"/>
    </row>
    <row r="178" spans="1:12" ht="15.75" thickTop="1" x14ac:dyDescent="0.25">
      <c r="A178" s="89"/>
      <c r="B178" s="89"/>
      <c r="C178" s="179"/>
      <c r="D178" s="89"/>
      <c r="E178" s="190"/>
      <c r="F178" s="190">
        <f>+F176+I180</f>
        <v>21547719.069999997</v>
      </c>
      <c r="G178" s="396"/>
      <c r="H178" s="190">
        <f>+F178+H176</f>
        <v>21121506.949999996</v>
      </c>
      <c r="I178" s="190">
        <f>+F177+H177-I180</f>
        <v>19545762.849999994</v>
      </c>
      <c r="J178" s="190">
        <f>+F176+H176-I180</f>
        <v>19545762.849999994</v>
      </c>
      <c r="K178" s="89"/>
      <c r="L178" s="191"/>
    </row>
    <row r="179" spans="1:12" x14ac:dyDescent="0.25">
      <c r="K179" s="191"/>
      <c r="L179" s="191"/>
    </row>
    <row r="180" spans="1:12" ht="15.75" x14ac:dyDescent="0.3">
      <c r="A180" s="124" t="s">
        <v>529</v>
      </c>
      <c r="B180" s="102"/>
      <c r="C180" s="348"/>
      <c r="D180" s="102"/>
      <c r="E180" s="103"/>
      <c r="F180" s="104"/>
      <c r="G180" s="402"/>
      <c r="H180" s="105"/>
      <c r="I180" s="106">
        <v>787872.05</v>
      </c>
      <c r="J180" s="89"/>
      <c r="K180" s="85"/>
      <c r="L180" s="191"/>
    </row>
    <row r="181" spans="1:12" ht="15.75" x14ac:dyDescent="0.3">
      <c r="A181" s="89"/>
      <c r="B181" s="107"/>
      <c r="C181" s="349"/>
      <c r="D181" s="92"/>
      <c r="E181" s="111"/>
      <c r="F181" s="89"/>
      <c r="G181" s="396"/>
      <c r="H181" s="110"/>
      <c r="I181" s="110"/>
      <c r="J181" s="121"/>
      <c r="K181" s="191"/>
      <c r="L181" s="191"/>
    </row>
    <row r="182" spans="1:12" ht="15.75" x14ac:dyDescent="0.3">
      <c r="A182" s="92" t="s">
        <v>555</v>
      </c>
      <c r="B182" s="107">
        <v>41003</v>
      </c>
      <c r="C182" s="349"/>
      <c r="D182" s="92">
        <v>203</v>
      </c>
      <c r="E182" s="111" t="s">
        <v>556</v>
      </c>
      <c r="F182" s="89"/>
      <c r="G182" s="396"/>
      <c r="H182" s="110">
        <v>608.15000000000009</v>
      </c>
      <c r="I182" s="90"/>
      <c r="J182" s="121"/>
      <c r="K182" s="191"/>
      <c r="L182" s="191"/>
    </row>
    <row r="183" spans="1:12" ht="15.75" hidden="1" x14ac:dyDescent="0.3">
      <c r="A183" s="74" t="s">
        <v>609</v>
      </c>
      <c r="B183" s="75">
        <v>41758</v>
      </c>
      <c r="C183" s="350">
        <v>1123552</v>
      </c>
      <c r="D183" s="74">
        <v>7536</v>
      </c>
      <c r="E183" s="79" t="s">
        <v>610</v>
      </c>
      <c r="F183" s="89"/>
      <c r="G183" s="396">
        <v>231</v>
      </c>
      <c r="H183" s="89"/>
      <c r="I183" s="76">
        <v>10000</v>
      </c>
      <c r="J183" s="121"/>
      <c r="K183" s="191"/>
      <c r="L183" s="191"/>
    </row>
    <row r="184" spans="1:12" ht="15.75" hidden="1" x14ac:dyDescent="0.3">
      <c r="A184" s="92" t="s">
        <v>611</v>
      </c>
      <c r="B184" s="107">
        <v>41802</v>
      </c>
      <c r="C184" s="350">
        <v>1123552</v>
      </c>
      <c r="D184" s="92" t="s">
        <v>612</v>
      </c>
      <c r="E184" s="90" t="s">
        <v>613</v>
      </c>
      <c r="F184" s="89"/>
      <c r="G184" s="396">
        <v>231</v>
      </c>
      <c r="H184" s="89"/>
      <c r="I184" s="76">
        <v>487516.39</v>
      </c>
      <c r="J184" s="121"/>
      <c r="K184" s="191"/>
      <c r="L184" s="191"/>
    </row>
    <row r="185" spans="1:12" ht="15.75" hidden="1" x14ac:dyDescent="0.3">
      <c r="A185" s="92" t="s">
        <v>614</v>
      </c>
      <c r="B185" s="107">
        <v>41845</v>
      </c>
      <c r="C185" s="350">
        <v>1123552</v>
      </c>
      <c r="D185" s="92">
        <v>7682</v>
      </c>
      <c r="E185" s="90" t="s">
        <v>615</v>
      </c>
      <c r="F185" s="89"/>
      <c r="G185" s="396">
        <v>231</v>
      </c>
      <c r="H185" s="89"/>
      <c r="I185" s="76">
        <v>5480</v>
      </c>
      <c r="J185" s="121"/>
      <c r="K185" s="191"/>
      <c r="L185" s="191"/>
    </row>
    <row r="186" spans="1:12" ht="15.75" hidden="1" x14ac:dyDescent="0.3">
      <c r="A186" s="92" t="s">
        <v>616</v>
      </c>
      <c r="B186" s="107">
        <v>41845</v>
      </c>
      <c r="C186" s="350">
        <v>1123552</v>
      </c>
      <c r="D186" s="92">
        <v>7724</v>
      </c>
      <c r="E186" s="90" t="s">
        <v>617</v>
      </c>
      <c r="F186" s="89"/>
      <c r="G186" s="396">
        <v>231</v>
      </c>
      <c r="H186" s="89"/>
      <c r="I186" s="76">
        <v>40000</v>
      </c>
      <c r="J186" s="121"/>
      <c r="K186" s="191"/>
      <c r="L186" s="191"/>
    </row>
    <row r="187" spans="1:12" ht="15.75" hidden="1" x14ac:dyDescent="0.3">
      <c r="A187" s="92" t="s">
        <v>621</v>
      </c>
      <c r="B187" s="107">
        <v>41897</v>
      </c>
      <c r="C187" s="350">
        <v>1123552</v>
      </c>
      <c r="D187" s="92">
        <v>8478</v>
      </c>
      <c r="E187" s="79" t="s">
        <v>622</v>
      </c>
      <c r="F187" s="89"/>
      <c r="G187" s="396">
        <v>231</v>
      </c>
      <c r="H187" s="89"/>
      <c r="I187" s="76">
        <v>5000</v>
      </c>
      <c r="J187" s="121"/>
      <c r="K187" s="191"/>
      <c r="L187" s="191"/>
    </row>
    <row r="188" spans="1:12" ht="15.75" hidden="1" x14ac:dyDescent="0.3">
      <c r="A188" s="131" t="s">
        <v>623</v>
      </c>
      <c r="B188" s="127">
        <v>41957</v>
      </c>
      <c r="C188" s="350">
        <v>1123552</v>
      </c>
      <c r="D188" s="131">
        <v>8864</v>
      </c>
      <c r="E188" s="89" t="s">
        <v>624</v>
      </c>
      <c r="F188" s="89"/>
      <c r="G188" s="396">
        <v>231</v>
      </c>
      <c r="H188" s="89"/>
      <c r="I188" s="77">
        <v>10000</v>
      </c>
      <c r="J188" s="121"/>
      <c r="K188" s="191"/>
      <c r="L188" s="191"/>
    </row>
    <row r="189" spans="1:12" ht="15.75" hidden="1" x14ac:dyDescent="0.3">
      <c r="A189" s="131" t="s">
        <v>625</v>
      </c>
      <c r="B189" s="127">
        <v>41979</v>
      </c>
      <c r="C189" s="350">
        <v>1123552</v>
      </c>
      <c r="D189" s="131">
        <v>9054</v>
      </c>
      <c r="E189" s="89" t="s">
        <v>626</v>
      </c>
      <c r="F189" s="89"/>
      <c r="G189" s="396">
        <v>231</v>
      </c>
      <c r="H189" s="89"/>
      <c r="I189" s="77">
        <v>7200</v>
      </c>
      <c r="J189" s="121"/>
      <c r="K189" s="191"/>
      <c r="L189" s="191"/>
    </row>
    <row r="190" spans="1:12" ht="15.75" hidden="1" x14ac:dyDescent="0.3">
      <c r="A190" s="131" t="s">
        <v>627</v>
      </c>
      <c r="B190" s="127">
        <v>41995</v>
      </c>
      <c r="C190" s="350">
        <v>1123552</v>
      </c>
      <c r="D190" s="131">
        <v>9158</v>
      </c>
      <c r="E190" s="89" t="s">
        <v>628</v>
      </c>
      <c r="F190" s="89"/>
      <c r="G190" s="396">
        <v>231</v>
      </c>
      <c r="H190" s="89"/>
      <c r="I190" s="77">
        <v>5000</v>
      </c>
      <c r="J190" s="121"/>
      <c r="K190" s="191"/>
      <c r="L190" s="191"/>
    </row>
    <row r="191" spans="1:12" ht="15.75" hidden="1" x14ac:dyDescent="0.3">
      <c r="A191" s="131" t="s">
        <v>629</v>
      </c>
      <c r="B191" s="127">
        <v>41995</v>
      </c>
      <c r="C191" s="350">
        <v>1123552</v>
      </c>
      <c r="D191" s="131">
        <v>9165</v>
      </c>
      <c r="E191" s="89" t="s">
        <v>223</v>
      </c>
      <c r="F191" s="89"/>
      <c r="G191" s="396">
        <v>231</v>
      </c>
      <c r="H191" s="89"/>
      <c r="I191" s="77">
        <v>14300</v>
      </c>
      <c r="J191" s="121" t="s">
        <v>727</v>
      </c>
      <c r="K191" s="191"/>
      <c r="L191" s="191"/>
    </row>
    <row r="192" spans="1:12" ht="15.75" hidden="1" x14ac:dyDescent="0.3">
      <c r="A192" s="131" t="s">
        <v>630</v>
      </c>
      <c r="B192" s="127">
        <v>42003</v>
      </c>
      <c r="C192" s="350">
        <v>1123552</v>
      </c>
      <c r="D192" s="131">
        <v>9232</v>
      </c>
      <c r="E192" s="89" t="s">
        <v>384</v>
      </c>
      <c r="F192" s="89"/>
      <c r="G192" s="396">
        <v>231</v>
      </c>
      <c r="H192" s="89"/>
      <c r="I192" s="77">
        <v>30000</v>
      </c>
      <c r="J192" s="121" t="s">
        <v>728</v>
      </c>
      <c r="K192" s="191"/>
      <c r="L192" s="191"/>
    </row>
    <row r="193" spans="1:12" ht="15.75" hidden="1" x14ac:dyDescent="0.3">
      <c r="A193" s="131" t="s">
        <v>631</v>
      </c>
      <c r="B193" s="127">
        <v>42003</v>
      </c>
      <c r="C193" s="350">
        <v>1123552</v>
      </c>
      <c r="D193" s="131">
        <v>9239</v>
      </c>
      <c r="E193" s="89" t="s">
        <v>145</v>
      </c>
      <c r="F193" s="89"/>
      <c r="G193" s="396">
        <v>231</v>
      </c>
      <c r="H193" s="89"/>
      <c r="I193" s="77">
        <v>5000</v>
      </c>
      <c r="J193" s="121" t="s">
        <v>729</v>
      </c>
      <c r="K193" s="191"/>
      <c r="L193" s="191"/>
    </row>
    <row r="194" spans="1:12" ht="15.75" hidden="1" x14ac:dyDescent="0.3">
      <c r="A194" s="131" t="s">
        <v>632</v>
      </c>
      <c r="B194" s="127">
        <v>42003</v>
      </c>
      <c r="C194" s="350">
        <v>1123552</v>
      </c>
      <c r="D194" s="131">
        <v>9240</v>
      </c>
      <c r="E194" s="89" t="s">
        <v>337</v>
      </c>
      <c r="F194" s="89"/>
      <c r="G194" s="396">
        <v>231</v>
      </c>
      <c r="H194" s="89"/>
      <c r="I194" s="77">
        <v>19040</v>
      </c>
      <c r="J194" s="121" t="s">
        <v>730</v>
      </c>
      <c r="K194" s="191"/>
      <c r="L194" s="191"/>
    </row>
    <row r="195" spans="1:12" ht="15.75" hidden="1" x14ac:dyDescent="0.3">
      <c r="A195" s="131" t="s">
        <v>633</v>
      </c>
      <c r="B195" s="127">
        <v>42004</v>
      </c>
      <c r="C195" s="350">
        <v>1123552</v>
      </c>
      <c r="D195" s="131">
        <v>9277</v>
      </c>
      <c r="E195" s="89" t="s">
        <v>634</v>
      </c>
      <c r="F195" s="89"/>
      <c r="G195" s="396">
        <v>231</v>
      </c>
      <c r="H195" s="89"/>
      <c r="I195" s="77">
        <v>3180</v>
      </c>
      <c r="J195" s="121" t="s">
        <v>731</v>
      </c>
      <c r="K195" s="191"/>
      <c r="L195" s="191"/>
    </row>
    <row r="196" spans="1:12" hidden="1" x14ac:dyDescent="0.25">
      <c r="A196" s="131" t="s">
        <v>633</v>
      </c>
      <c r="B196" s="127">
        <v>42004</v>
      </c>
      <c r="C196" s="350">
        <v>1123552</v>
      </c>
      <c r="D196" s="131">
        <v>9278</v>
      </c>
      <c r="E196" s="89" t="s">
        <v>635</v>
      </c>
      <c r="F196" s="89"/>
      <c r="G196" s="396">
        <v>231</v>
      </c>
      <c r="H196" s="89"/>
      <c r="I196" s="77">
        <v>16090</v>
      </c>
      <c r="J196" s="100" t="s">
        <v>732</v>
      </c>
      <c r="K196" s="191"/>
      <c r="L196" s="191"/>
    </row>
    <row r="197" spans="1:12" hidden="1" x14ac:dyDescent="0.25">
      <c r="A197" s="131" t="s">
        <v>633</v>
      </c>
      <c r="B197" s="127">
        <v>42004</v>
      </c>
      <c r="C197" s="350">
        <v>1123552</v>
      </c>
      <c r="D197" s="131">
        <v>9279</v>
      </c>
      <c r="E197" s="89" t="s">
        <v>636</v>
      </c>
      <c r="F197" s="89"/>
      <c r="G197" s="396">
        <v>231</v>
      </c>
      <c r="H197" s="89"/>
      <c r="I197" s="77">
        <v>65.66</v>
      </c>
      <c r="J197" s="89" t="s">
        <v>733</v>
      </c>
      <c r="K197" s="89"/>
      <c r="L197" s="191"/>
    </row>
    <row r="198" spans="1:12" hidden="1" x14ac:dyDescent="0.25">
      <c r="A198" s="131" t="s">
        <v>633</v>
      </c>
      <c r="B198" s="127">
        <v>42004</v>
      </c>
      <c r="C198" s="350">
        <v>1123552</v>
      </c>
      <c r="D198" s="131">
        <v>9280</v>
      </c>
      <c r="E198" s="89" t="s">
        <v>637</v>
      </c>
      <c r="F198" s="89"/>
      <c r="G198" s="396">
        <v>231</v>
      </c>
      <c r="H198" s="89"/>
      <c r="I198" s="77">
        <v>100000</v>
      </c>
      <c r="J198" s="100" t="s">
        <v>734</v>
      </c>
      <c r="K198" s="89"/>
      <c r="L198" s="191"/>
    </row>
    <row r="199" spans="1:12" hidden="1" x14ac:dyDescent="0.25">
      <c r="A199" s="131" t="s">
        <v>638</v>
      </c>
      <c r="B199" s="127">
        <v>42004</v>
      </c>
      <c r="C199" s="350">
        <v>1123552</v>
      </c>
      <c r="D199" s="131">
        <v>9259</v>
      </c>
      <c r="E199" s="89" t="s">
        <v>639</v>
      </c>
      <c r="F199" s="89"/>
      <c r="G199" s="396">
        <v>231</v>
      </c>
      <c r="H199" s="89"/>
      <c r="I199" s="77">
        <v>30000</v>
      </c>
      <c r="J199" s="100" t="s">
        <v>987</v>
      </c>
      <c r="K199" s="89"/>
      <c r="L199" s="191"/>
    </row>
    <row r="200" spans="1:12" x14ac:dyDescent="0.25">
      <c r="K200" s="191"/>
      <c r="L200" s="191"/>
    </row>
    <row r="201" spans="1:12" x14ac:dyDescent="0.25">
      <c r="K201" s="191"/>
      <c r="L201" s="191"/>
    </row>
    <row r="202" spans="1:12" x14ac:dyDescent="0.25">
      <c r="K202" s="191"/>
      <c r="L202" s="191"/>
    </row>
    <row r="203" spans="1:12" x14ac:dyDescent="0.25">
      <c r="A203" s="89"/>
      <c r="B203" s="89"/>
      <c r="C203" s="179"/>
      <c r="D203" s="89"/>
      <c r="E203" s="89"/>
      <c r="F203" s="89"/>
      <c r="G203" s="396"/>
      <c r="H203" s="89"/>
      <c r="I203" s="109">
        <v>-1214084.17</v>
      </c>
      <c r="J203" s="89"/>
      <c r="K203" s="89"/>
      <c r="L203" s="191"/>
    </row>
    <row r="204" spans="1:12" x14ac:dyDescent="0.25">
      <c r="K204" s="191"/>
      <c r="L204" s="191"/>
    </row>
    <row r="205" spans="1:12" x14ac:dyDescent="0.25">
      <c r="A205" s="89"/>
      <c r="B205" s="89"/>
      <c r="C205" s="179"/>
      <c r="D205" s="89"/>
      <c r="E205" s="113"/>
      <c r="F205" s="89"/>
      <c r="G205" s="396"/>
      <c r="H205" s="89"/>
      <c r="I205" s="89"/>
      <c r="J205" s="89"/>
      <c r="K205" s="89"/>
      <c r="L205" s="191"/>
    </row>
    <row r="206" spans="1:12" ht="15.75" x14ac:dyDescent="0.3">
      <c r="A206" s="89"/>
      <c r="B206" s="89"/>
      <c r="C206" s="179"/>
      <c r="D206" s="89"/>
      <c r="E206" s="114" t="s">
        <v>640</v>
      </c>
      <c r="F206" s="89"/>
      <c r="G206" s="396"/>
      <c r="H206" s="89"/>
      <c r="I206" s="109">
        <v>19545762.849999994</v>
      </c>
      <c r="J206" s="89"/>
      <c r="K206" s="89"/>
      <c r="L206" s="191"/>
    </row>
    <row r="207" spans="1:12" ht="16.5" thickBot="1" x14ac:dyDescent="0.35">
      <c r="A207" s="89"/>
      <c r="B207" s="89"/>
      <c r="C207" s="179"/>
      <c r="D207" s="89"/>
      <c r="E207" s="114" t="s">
        <v>641</v>
      </c>
      <c r="F207" s="89"/>
      <c r="G207" s="396"/>
      <c r="H207" s="89"/>
      <c r="I207" s="115">
        <v>19545812.539999999</v>
      </c>
      <c r="J207" s="89"/>
      <c r="K207" s="89"/>
      <c r="L207" s="191"/>
    </row>
    <row r="208" spans="1:12" ht="16.5" thickTop="1" x14ac:dyDescent="0.3">
      <c r="A208" s="89"/>
      <c r="B208" s="89"/>
      <c r="C208" s="179"/>
      <c r="D208" s="89"/>
      <c r="E208" s="114" t="s">
        <v>642</v>
      </c>
      <c r="F208" s="89"/>
      <c r="G208" s="396"/>
      <c r="H208" s="89"/>
      <c r="I208" s="108">
        <v>-49.690000005066395</v>
      </c>
      <c r="J208" s="89"/>
      <c r="K208" s="85"/>
      <c r="L208" s="191"/>
    </row>
    <row r="209" spans="7:11" s="191" customFormat="1" x14ac:dyDescent="0.25">
      <c r="G209" s="401"/>
    </row>
    <row r="210" spans="7:11" s="191" customFormat="1" x14ac:dyDescent="0.25">
      <c r="G210" s="401"/>
    </row>
    <row r="211" spans="7:11" s="191" customFormat="1" x14ac:dyDescent="0.25">
      <c r="G211" s="401"/>
    </row>
    <row r="212" spans="7:11" s="191" customFormat="1" x14ac:dyDescent="0.25">
      <c r="G212" s="401"/>
    </row>
    <row r="213" spans="7:11" s="191" customFormat="1" x14ac:dyDescent="0.25">
      <c r="G213" s="401"/>
      <c r="K213" s="164"/>
    </row>
    <row r="214" spans="7:11" s="191" customFormat="1" x14ac:dyDescent="0.25">
      <c r="G214" s="401"/>
      <c r="K214" s="164"/>
    </row>
    <row r="215" spans="7:11" s="191" customFormat="1" x14ac:dyDescent="0.25">
      <c r="G215" s="401"/>
      <c r="K215" s="164"/>
    </row>
    <row r="216" spans="7:11" s="191" customFormat="1" x14ac:dyDescent="0.25">
      <c r="G216" s="401"/>
      <c r="K216" s="164"/>
    </row>
    <row r="217" spans="7:11" s="191" customFormat="1" x14ac:dyDescent="0.25">
      <c r="G217" s="401"/>
      <c r="K217" s="164"/>
    </row>
    <row r="218" spans="7:11" s="191" customFormat="1" x14ac:dyDescent="0.25">
      <c r="G218" s="401"/>
      <c r="K218" s="164"/>
    </row>
    <row r="219" spans="7:11" s="191" customFormat="1" x14ac:dyDescent="0.25">
      <c r="G219" s="401"/>
      <c r="K219" s="164"/>
    </row>
    <row r="220" spans="7:11" s="191" customFormat="1" x14ac:dyDescent="0.25">
      <c r="G220" s="401"/>
      <c r="K220" s="164"/>
    </row>
    <row r="221" spans="7:11" s="191" customFormat="1" x14ac:dyDescent="0.25">
      <c r="G221" s="401"/>
      <c r="K221" s="164"/>
    </row>
    <row r="222" spans="7:11" s="191" customFormat="1" x14ac:dyDescent="0.25">
      <c r="G222" s="401"/>
      <c r="K222" s="164"/>
    </row>
    <row r="223" spans="7:11" s="191" customFormat="1" x14ac:dyDescent="0.25">
      <c r="G223" s="401"/>
      <c r="K223" s="164"/>
    </row>
    <row r="224" spans="7:11" s="191" customFormat="1" x14ac:dyDescent="0.25">
      <c r="G224" s="401"/>
      <c r="K224" s="164"/>
    </row>
    <row r="225" spans="2:12" x14ac:dyDescent="0.25">
      <c r="L225" s="191"/>
    </row>
    <row r="226" spans="2:12" x14ac:dyDescent="0.25">
      <c r="L226" s="191"/>
    </row>
    <row r="227" spans="2:12" x14ac:dyDescent="0.25">
      <c r="L227" s="191"/>
    </row>
    <row r="228" spans="2:12" x14ac:dyDescent="0.25">
      <c r="L228" s="191"/>
    </row>
    <row r="229" spans="2:12" x14ac:dyDescent="0.25">
      <c r="L229" s="191"/>
    </row>
    <row r="230" spans="2:12" x14ac:dyDescent="0.25">
      <c r="L230" s="191"/>
    </row>
    <row r="231" spans="2:12" x14ac:dyDescent="0.25">
      <c r="B231" s="90" t="s">
        <v>647</v>
      </c>
      <c r="C231" s="351"/>
      <c r="K231" s="191"/>
      <c r="L231" s="191"/>
    </row>
    <row r="232" spans="2:12" x14ac:dyDescent="0.25">
      <c r="L232" s="191"/>
    </row>
    <row r="233" spans="2:12" x14ac:dyDescent="0.25">
      <c r="L233" s="191"/>
    </row>
    <row r="234" spans="2:12" x14ac:dyDescent="0.25">
      <c r="L234" s="191"/>
    </row>
    <row r="235" spans="2:12" x14ac:dyDescent="0.25">
      <c r="L235" s="191"/>
    </row>
    <row r="236" spans="2:12" x14ac:dyDescent="0.25">
      <c r="L236" s="191"/>
    </row>
    <row r="237" spans="2:12" x14ac:dyDescent="0.25">
      <c r="L237" s="191"/>
    </row>
    <row r="238" spans="2:12" x14ac:dyDescent="0.25">
      <c r="L238" s="191"/>
    </row>
    <row r="239" spans="2:12" x14ac:dyDescent="0.25">
      <c r="L239" s="191"/>
    </row>
    <row r="240" spans="2:12" x14ac:dyDescent="0.25">
      <c r="L240" s="191"/>
    </row>
    <row r="241" spans="7:7" s="191" customFormat="1" x14ac:dyDescent="0.25">
      <c r="G241" s="401"/>
    </row>
    <row r="242" spans="7:7" s="191" customFormat="1" x14ac:dyDescent="0.25">
      <c r="G242" s="401"/>
    </row>
    <row r="243" spans="7:7" s="191" customFormat="1" x14ac:dyDescent="0.25">
      <c r="G243" s="401"/>
    </row>
    <row r="244" spans="7:7" s="191" customFormat="1" x14ac:dyDescent="0.25">
      <c r="G244" s="401"/>
    </row>
    <row r="245" spans="7:7" s="191" customFormat="1" x14ac:dyDescent="0.25">
      <c r="G245" s="401"/>
    </row>
    <row r="246" spans="7:7" s="191" customFormat="1" x14ac:dyDescent="0.25">
      <c r="G246" s="401"/>
    </row>
    <row r="247" spans="7:7" s="191" customFormat="1" x14ac:dyDescent="0.25">
      <c r="G247" s="401"/>
    </row>
    <row r="248" spans="7:7" s="191" customFormat="1" x14ac:dyDescent="0.25">
      <c r="G248" s="401"/>
    </row>
    <row r="249" spans="7:7" s="191" customFormat="1" x14ac:dyDescent="0.25">
      <c r="G249" s="401"/>
    </row>
    <row r="250" spans="7:7" s="191" customFormat="1" x14ac:dyDescent="0.25">
      <c r="G250" s="401"/>
    </row>
    <row r="251" spans="7:7" s="191" customFormat="1" x14ac:dyDescent="0.25">
      <c r="G251" s="401"/>
    </row>
    <row r="252" spans="7:7" s="191" customFormat="1" x14ac:dyDescent="0.25">
      <c r="G252" s="401"/>
    </row>
    <row r="253" spans="7:7" s="191" customFormat="1" x14ac:dyDescent="0.25">
      <c r="G253" s="401"/>
    </row>
    <row r="254" spans="7:7" s="191" customFormat="1" x14ac:dyDescent="0.25">
      <c r="G254" s="401"/>
    </row>
    <row r="255" spans="7:7" s="191" customFormat="1" x14ac:dyDescent="0.25">
      <c r="G255" s="401"/>
    </row>
    <row r="256" spans="7:7" s="191" customFormat="1" x14ac:dyDescent="0.25">
      <c r="G256" s="401"/>
    </row>
    <row r="275" spans="7:7" s="191" customFormat="1" x14ac:dyDescent="0.25">
      <c r="G275" s="401"/>
    </row>
    <row r="57208" spans="5:7" s="191" customFormat="1" x14ac:dyDescent="0.25">
      <c r="E57208" s="116">
        <v>41091</v>
      </c>
      <c r="G57208" s="401"/>
    </row>
    <row r="57252" spans="7:7" s="191" customFormat="1" x14ac:dyDescent="0.25">
      <c r="G57252" s="401"/>
    </row>
  </sheetData>
  <autoFilter ref="A6:K256">
    <filterColumn colId="6">
      <filters blank="1"/>
    </filterColumn>
  </autoFilter>
  <mergeCells count="3">
    <mergeCell ref="A1:J1"/>
    <mergeCell ref="A2:J2"/>
    <mergeCell ref="A3:J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212"/>
  <sheetViews>
    <sheetView workbookViewId="0">
      <pane ySplit="6" topLeftCell="A7" activePane="bottomLeft" state="frozen"/>
      <selection pane="bottomLeft" activeCell="C26" sqref="C26"/>
    </sheetView>
  </sheetViews>
  <sheetFormatPr baseColWidth="10" defaultRowHeight="15" x14ac:dyDescent="0.25"/>
  <cols>
    <col min="1" max="1" width="15.85546875" bestFit="1" customWidth="1"/>
    <col min="2" max="2" width="20.5703125" bestFit="1" customWidth="1"/>
    <col min="3" max="3" width="46.42578125" bestFit="1" customWidth="1"/>
    <col min="4" max="4" width="20.5703125" customWidth="1"/>
    <col min="5" max="5" width="13.85546875" bestFit="1" customWidth="1"/>
    <col min="6" max="6" width="10.28515625" bestFit="1" customWidth="1"/>
    <col min="7" max="7" width="15.5703125" bestFit="1" customWidth="1"/>
    <col min="8" max="8" width="40.5703125" bestFit="1" customWidth="1"/>
  </cols>
  <sheetData>
    <row r="1" spans="1:12" ht="20.25" x14ac:dyDescent="0.3">
      <c r="A1" s="410" t="s">
        <v>0</v>
      </c>
      <c r="B1" s="410"/>
      <c r="C1" s="410"/>
      <c r="D1" s="410"/>
      <c r="E1" s="410"/>
      <c r="F1" s="410"/>
      <c r="G1" s="410"/>
      <c r="H1" s="410"/>
      <c r="I1" s="89"/>
      <c r="J1" s="89"/>
      <c r="K1" s="89"/>
      <c r="L1" s="89"/>
    </row>
    <row r="2" spans="1:12" ht="15.75" x14ac:dyDescent="0.25">
      <c r="A2" s="411" t="s">
        <v>1</v>
      </c>
      <c r="B2" s="411"/>
      <c r="C2" s="411"/>
      <c r="D2" s="411"/>
      <c r="E2" s="411"/>
      <c r="F2" s="411"/>
      <c r="G2" s="411"/>
      <c r="H2" s="411"/>
      <c r="I2" s="89"/>
      <c r="J2" s="89"/>
      <c r="K2" s="89"/>
      <c r="L2" s="89"/>
    </row>
    <row r="3" spans="1:12" ht="16.5" thickBot="1" x14ac:dyDescent="0.3">
      <c r="A3" s="412" t="s">
        <v>2</v>
      </c>
      <c r="B3" s="412"/>
      <c r="C3" s="412"/>
      <c r="D3" s="412"/>
      <c r="E3" s="412"/>
      <c r="F3" s="412"/>
      <c r="G3" s="412"/>
      <c r="H3" s="412"/>
      <c r="I3" s="89"/>
      <c r="J3" s="89"/>
      <c r="K3" s="89"/>
      <c r="L3" s="89"/>
    </row>
    <row r="4" spans="1:12" ht="15.75" thickTop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5.75" thickBot="1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5.75" thickBot="1" x14ac:dyDescent="0.3">
      <c r="A6" s="93" t="s">
        <v>3</v>
      </c>
      <c r="B6" s="93" t="s">
        <v>4</v>
      </c>
      <c r="C6" s="93" t="s">
        <v>5</v>
      </c>
      <c r="D6" s="93" t="s">
        <v>6</v>
      </c>
      <c r="E6" s="2" t="s">
        <v>7</v>
      </c>
      <c r="F6" s="1"/>
      <c r="G6" s="94" t="s">
        <v>8</v>
      </c>
      <c r="H6" s="95" t="s">
        <v>9</v>
      </c>
      <c r="I6" s="89"/>
      <c r="J6" s="89"/>
      <c r="K6" s="89"/>
      <c r="L6" s="89"/>
    </row>
    <row r="7" spans="1:12" x14ac:dyDescent="0.25">
      <c r="A7" s="135" t="s">
        <v>22</v>
      </c>
      <c r="B7" s="129" t="s">
        <v>23</v>
      </c>
      <c r="C7" s="129" t="s">
        <v>24</v>
      </c>
      <c r="D7" s="153">
        <v>41974</v>
      </c>
      <c r="E7" s="123">
        <v>0.01</v>
      </c>
      <c r="F7" s="123"/>
      <c r="G7" s="154"/>
      <c r="H7" s="138" t="s">
        <v>25</v>
      </c>
      <c r="I7" s="89"/>
      <c r="J7" s="89">
        <v>0.01</v>
      </c>
      <c r="K7" s="89"/>
      <c r="L7" s="136">
        <v>0</v>
      </c>
    </row>
    <row r="8" spans="1:12" x14ac:dyDescent="0.25">
      <c r="A8" s="133" t="s">
        <v>29</v>
      </c>
      <c r="B8" s="130" t="s">
        <v>30</v>
      </c>
      <c r="C8" s="130" t="s">
        <v>31</v>
      </c>
      <c r="D8" s="149">
        <v>41974</v>
      </c>
      <c r="E8" s="98">
        <v>0.01</v>
      </c>
      <c r="F8" s="98"/>
      <c r="G8" s="126"/>
      <c r="H8" s="134" t="s">
        <v>25</v>
      </c>
      <c r="I8" s="89"/>
      <c r="J8" s="89">
        <v>0.01</v>
      </c>
      <c r="K8" s="89"/>
      <c r="L8" s="136">
        <v>0</v>
      </c>
    </row>
    <row r="9" spans="1:12" x14ac:dyDescent="0.25">
      <c r="A9" s="133" t="s">
        <v>42</v>
      </c>
      <c r="B9" s="130" t="s">
        <v>43</v>
      </c>
      <c r="C9" s="130" t="s">
        <v>44</v>
      </c>
      <c r="D9" s="149">
        <v>41974</v>
      </c>
      <c r="E9" s="98">
        <v>0.01</v>
      </c>
      <c r="F9" s="98"/>
      <c r="G9" s="126"/>
      <c r="H9" s="134" t="s">
        <v>25</v>
      </c>
      <c r="I9" s="89"/>
      <c r="J9" s="89">
        <v>0.01</v>
      </c>
      <c r="K9" s="89"/>
      <c r="L9" s="136">
        <v>0</v>
      </c>
    </row>
    <row r="10" spans="1:12" x14ac:dyDescent="0.25">
      <c r="A10" s="137" t="s">
        <v>45</v>
      </c>
      <c r="B10" s="97" t="s">
        <v>46</v>
      </c>
      <c r="C10" s="130" t="s">
        <v>47</v>
      </c>
      <c r="D10" s="96">
        <v>41883</v>
      </c>
      <c r="E10" s="122">
        <v>160400</v>
      </c>
      <c r="F10" s="122"/>
      <c r="G10" s="122"/>
      <c r="H10" s="134" t="s">
        <v>17</v>
      </c>
      <c r="I10" s="89"/>
      <c r="J10" s="128">
        <v>160400</v>
      </c>
      <c r="K10" s="89"/>
      <c r="L10" s="136">
        <v>0</v>
      </c>
    </row>
    <row r="11" spans="1:12" x14ac:dyDescent="0.25">
      <c r="A11" s="133" t="s">
        <v>48</v>
      </c>
      <c r="B11" s="130" t="s">
        <v>49</v>
      </c>
      <c r="C11" s="130" t="s">
        <v>50</v>
      </c>
      <c r="D11" s="149">
        <v>41974</v>
      </c>
      <c r="E11" s="98">
        <v>145000</v>
      </c>
      <c r="F11" s="98"/>
      <c r="G11" s="126"/>
      <c r="H11" s="134" t="s">
        <v>17</v>
      </c>
      <c r="I11" s="89"/>
      <c r="J11" s="128">
        <v>145000</v>
      </c>
      <c r="K11" s="89"/>
      <c r="L11" s="136">
        <v>0</v>
      </c>
    </row>
    <row r="12" spans="1:12" x14ac:dyDescent="0.25">
      <c r="A12" s="133" t="s">
        <v>51</v>
      </c>
      <c r="B12" s="130" t="s">
        <v>52</v>
      </c>
      <c r="C12" s="130" t="s">
        <v>53</v>
      </c>
      <c r="D12" s="149">
        <v>41974</v>
      </c>
      <c r="E12" s="98">
        <v>0.01</v>
      </c>
      <c r="F12" s="98"/>
      <c r="G12" s="126"/>
      <c r="H12" s="134" t="s">
        <v>25</v>
      </c>
      <c r="I12" s="89"/>
      <c r="J12" s="89">
        <v>0.01</v>
      </c>
      <c r="K12" s="89"/>
      <c r="L12" s="136">
        <v>0</v>
      </c>
    </row>
    <row r="13" spans="1:12" x14ac:dyDescent="0.25">
      <c r="A13" s="133" t="s">
        <v>54</v>
      </c>
      <c r="B13" s="130" t="s">
        <v>55</v>
      </c>
      <c r="C13" s="130" t="s">
        <v>53</v>
      </c>
      <c r="D13" s="96">
        <v>41913</v>
      </c>
      <c r="E13" s="122">
        <v>270000</v>
      </c>
      <c r="F13" s="122"/>
      <c r="G13" s="122"/>
      <c r="H13" s="134"/>
      <c r="I13" s="89"/>
      <c r="J13" s="128">
        <v>270000</v>
      </c>
      <c r="K13" s="89"/>
      <c r="L13" s="136">
        <v>0</v>
      </c>
    </row>
    <row r="14" spans="1:12" x14ac:dyDescent="0.25">
      <c r="A14" s="133" t="s">
        <v>56</v>
      </c>
      <c r="B14" s="130" t="s">
        <v>57</v>
      </c>
      <c r="C14" s="130" t="s">
        <v>53</v>
      </c>
      <c r="D14" s="149">
        <v>41974</v>
      </c>
      <c r="E14" s="98">
        <v>300000</v>
      </c>
      <c r="F14" s="98"/>
      <c r="G14" s="126"/>
      <c r="H14" s="134"/>
      <c r="I14" s="89"/>
      <c r="J14" s="128">
        <v>300000</v>
      </c>
      <c r="K14" s="89"/>
      <c r="L14" s="136">
        <v>0</v>
      </c>
    </row>
    <row r="15" spans="1:12" x14ac:dyDescent="0.25">
      <c r="A15" s="133" t="s">
        <v>58</v>
      </c>
      <c r="B15" s="130" t="s">
        <v>59</v>
      </c>
      <c r="C15" s="130" t="s">
        <v>60</v>
      </c>
      <c r="D15" s="149">
        <v>41974</v>
      </c>
      <c r="E15" s="98"/>
      <c r="F15" s="98">
        <v>-4.9400000000000004</v>
      </c>
      <c r="G15" s="126"/>
      <c r="H15" s="134" t="s">
        <v>25</v>
      </c>
      <c r="I15" s="89"/>
      <c r="J15" s="89">
        <v>-4.9400000000000004</v>
      </c>
      <c r="K15" s="89"/>
      <c r="L15" s="136">
        <v>0</v>
      </c>
    </row>
    <row r="16" spans="1:12" x14ac:dyDescent="0.25">
      <c r="A16" s="133" t="s">
        <v>65</v>
      </c>
      <c r="B16" s="130" t="s">
        <v>66</v>
      </c>
      <c r="C16" s="130" t="s">
        <v>67</v>
      </c>
      <c r="D16" s="149">
        <v>41974</v>
      </c>
      <c r="E16" s="98">
        <v>0.01</v>
      </c>
      <c r="F16" s="98"/>
      <c r="G16" s="126"/>
      <c r="H16" s="134" t="s">
        <v>25</v>
      </c>
      <c r="I16" s="89"/>
      <c r="J16" s="89">
        <v>0.01</v>
      </c>
      <c r="K16" s="89"/>
      <c r="L16" s="136">
        <v>0</v>
      </c>
    </row>
    <row r="17" spans="1:12" x14ac:dyDescent="0.25">
      <c r="A17" s="133" t="s">
        <v>68</v>
      </c>
      <c r="B17" s="130" t="s">
        <v>69</v>
      </c>
      <c r="C17" s="130" t="s">
        <v>70</v>
      </c>
      <c r="D17" s="149">
        <v>41974</v>
      </c>
      <c r="E17" s="98">
        <v>216194.49</v>
      </c>
      <c r="F17" s="98"/>
      <c r="G17" s="126"/>
      <c r="H17" s="97" t="s">
        <v>71</v>
      </c>
      <c r="I17" s="89"/>
      <c r="J17" s="128">
        <v>216194.49</v>
      </c>
      <c r="K17" s="90" t="s">
        <v>648</v>
      </c>
      <c r="L17" s="136">
        <v>0</v>
      </c>
    </row>
    <row r="18" spans="1:12" x14ac:dyDescent="0.25">
      <c r="A18" s="133" t="s">
        <v>72</v>
      </c>
      <c r="B18" s="130" t="s">
        <v>73</v>
      </c>
      <c r="C18" s="130" t="s">
        <v>74</v>
      </c>
      <c r="D18" s="149">
        <v>41974</v>
      </c>
      <c r="E18" s="98">
        <v>178000</v>
      </c>
      <c r="F18" s="98"/>
      <c r="G18" s="126"/>
      <c r="H18" s="134" t="s">
        <v>17</v>
      </c>
      <c r="I18" s="89"/>
      <c r="J18" s="128">
        <v>178000</v>
      </c>
      <c r="K18" s="89"/>
      <c r="L18" s="136">
        <v>0</v>
      </c>
    </row>
    <row r="19" spans="1:12" x14ac:dyDescent="0.25">
      <c r="A19" s="133" t="s">
        <v>75</v>
      </c>
      <c r="B19" s="130" t="s">
        <v>76</v>
      </c>
      <c r="C19" s="130" t="s">
        <v>77</v>
      </c>
      <c r="D19" s="96">
        <v>41944</v>
      </c>
      <c r="E19" s="98">
        <v>38540.83</v>
      </c>
      <c r="F19" s="122"/>
      <c r="G19" s="125">
        <v>83859.17</v>
      </c>
      <c r="H19" s="134" t="s">
        <v>35</v>
      </c>
      <c r="I19" s="89"/>
      <c r="J19" s="128">
        <v>38540.83</v>
      </c>
      <c r="K19" s="89"/>
      <c r="L19" s="136">
        <v>0</v>
      </c>
    </row>
    <row r="20" spans="1:12" x14ac:dyDescent="0.25">
      <c r="A20" s="133" t="s">
        <v>78</v>
      </c>
      <c r="B20" s="130" t="s">
        <v>79</v>
      </c>
      <c r="C20" s="130" t="s">
        <v>80</v>
      </c>
      <c r="D20" s="96">
        <v>41944</v>
      </c>
      <c r="E20" s="122">
        <v>128000</v>
      </c>
      <c r="F20" s="122"/>
      <c r="G20" s="125"/>
      <c r="H20" s="134" t="s">
        <v>17</v>
      </c>
      <c r="I20" s="89"/>
      <c r="J20" s="128">
        <v>128000</v>
      </c>
      <c r="K20" s="89"/>
      <c r="L20" s="136">
        <v>0</v>
      </c>
    </row>
    <row r="21" spans="1:12" x14ac:dyDescent="0.25">
      <c r="A21" s="133" t="s">
        <v>81</v>
      </c>
      <c r="B21" s="130" t="s">
        <v>82</v>
      </c>
      <c r="C21" s="130" t="s">
        <v>83</v>
      </c>
      <c r="D21" s="149">
        <v>41974</v>
      </c>
      <c r="E21" s="98">
        <v>0.01</v>
      </c>
      <c r="F21" s="98"/>
      <c r="G21" s="126"/>
      <c r="H21" s="134" t="s">
        <v>25</v>
      </c>
      <c r="I21" s="89"/>
      <c r="J21" s="89">
        <v>0.01</v>
      </c>
      <c r="K21" s="89"/>
      <c r="L21" s="136">
        <v>0</v>
      </c>
    </row>
    <row r="22" spans="1:12" x14ac:dyDescent="0.25">
      <c r="A22" s="133" t="s">
        <v>84</v>
      </c>
      <c r="B22" s="130" t="s">
        <v>85</v>
      </c>
      <c r="C22" s="130" t="s">
        <v>86</v>
      </c>
      <c r="D22" s="149">
        <v>41974</v>
      </c>
      <c r="E22" s="98">
        <v>123000</v>
      </c>
      <c r="F22" s="98"/>
      <c r="G22" s="126"/>
      <c r="H22" s="134" t="s">
        <v>17</v>
      </c>
      <c r="I22" s="89"/>
      <c r="J22" s="128">
        <v>123000</v>
      </c>
      <c r="K22" s="89"/>
      <c r="L22" s="136">
        <v>0</v>
      </c>
    </row>
    <row r="23" spans="1:12" x14ac:dyDescent="0.25">
      <c r="A23" s="133" t="s">
        <v>87</v>
      </c>
      <c r="B23" s="130" t="s">
        <v>88</v>
      </c>
      <c r="C23" s="130" t="s">
        <v>89</v>
      </c>
      <c r="D23" s="149">
        <v>41974</v>
      </c>
      <c r="E23" s="98">
        <v>135700</v>
      </c>
      <c r="F23" s="98"/>
      <c r="G23" s="126"/>
      <c r="H23" s="134" t="s">
        <v>17</v>
      </c>
      <c r="I23" s="89"/>
      <c r="J23" s="128">
        <v>135700</v>
      </c>
      <c r="K23" s="89"/>
      <c r="L23" s="136">
        <v>0</v>
      </c>
    </row>
    <row r="24" spans="1:12" x14ac:dyDescent="0.25">
      <c r="A24" s="133" t="s">
        <v>90</v>
      </c>
      <c r="B24" s="130" t="s">
        <v>91</v>
      </c>
      <c r="C24" s="130" t="s">
        <v>92</v>
      </c>
      <c r="D24" s="149">
        <v>41974</v>
      </c>
      <c r="E24" s="98">
        <v>139630</v>
      </c>
      <c r="F24" s="98"/>
      <c r="G24" s="126"/>
      <c r="H24" s="134" t="s">
        <v>17</v>
      </c>
      <c r="I24" s="89"/>
      <c r="J24" s="128">
        <v>139630</v>
      </c>
      <c r="K24" s="89"/>
      <c r="L24" s="136">
        <v>0</v>
      </c>
    </row>
    <row r="25" spans="1:12" x14ac:dyDescent="0.25">
      <c r="A25" s="133" t="s">
        <v>93</v>
      </c>
      <c r="B25" s="130" t="s">
        <v>94</v>
      </c>
      <c r="C25" s="130" t="s">
        <v>95</v>
      </c>
      <c r="D25" s="149">
        <v>41974</v>
      </c>
      <c r="E25" s="98">
        <v>123000</v>
      </c>
      <c r="F25" s="98"/>
      <c r="G25" s="126"/>
      <c r="H25" s="134" t="s">
        <v>17</v>
      </c>
      <c r="I25" s="89"/>
      <c r="J25" s="128">
        <v>123000</v>
      </c>
      <c r="K25" s="89"/>
      <c r="L25" s="136">
        <v>0</v>
      </c>
    </row>
    <row r="26" spans="1:12" x14ac:dyDescent="0.25">
      <c r="A26" s="133" t="s">
        <v>96</v>
      </c>
      <c r="B26" s="130" t="s">
        <v>97</v>
      </c>
      <c r="C26" s="130" t="s">
        <v>98</v>
      </c>
      <c r="D26" s="149">
        <v>41974</v>
      </c>
      <c r="E26" s="98">
        <v>0.01</v>
      </c>
      <c r="F26" s="98"/>
      <c r="G26" s="126"/>
      <c r="H26" s="134" t="s">
        <v>25</v>
      </c>
      <c r="I26" s="89"/>
      <c r="J26" s="89">
        <v>0.01</v>
      </c>
      <c r="K26" s="89"/>
      <c r="L26" s="136">
        <v>0</v>
      </c>
    </row>
    <row r="27" spans="1:12" x14ac:dyDescent="0.25">
      <c r="A27" s="133" t="s">
        <v>99</v>
      </c>
      <c r="B27" s="130" t="s">
        <v>100</v>
      </c>
      <c r="C27" s="130" t="s">
        <v>101</v>
      </c>
      <c r="D27" s="149">
        <v>41974</v>
      </c>
      <c r="E27" s="98">
        <v>0.3</v>
      </c>
      <c r="F27" s="98"/>
      <c r="G27" s="126"/>
      <c r="H27" s="134" t="s">
        <v>25</v>
      </c>
      <c r="I27" s="89"/>
      <c r="J27" s="89">
        <v>0.3</v>
      </c>
      <c r="K27" s="89"/>
      <c r="L27" s="136">
        <v>0</v>
      </c>
    </row>
    <row r="28" spans="1:12" x14ac:dyDescent="0.25">
      <c r="A28" s="133" t="s">
        <v>102</v>
      </c>
      <c r="B28" s="130" t="s">
        <v>103</v>
      </c>
      <c r="C28" s="130" t="s">
        <v>104</v>
      </c>
      <c r="D28" s="149">
        <v>41974</v>
      </c>
      <c r="E28" s="98">
        <v>148564.47</v>
      </c>
      <c r="F28" s="98"/>
      <c r="G28" s="126"/>
      <c r="H28" s="97" t="s">
        <v>71</v>
      </c>
      <c r="I28" s="89"/>
      <c r="J28" s="128">
        <v>148564.47</v>
      </c>
      <c r="K28" s="90" t="s">
        <v>648</v>
      </c>
      <c r="L28" s="136">
        <v>0</v>
      </c>
    </row>
    <row r="29" spans="1:12" x14ac:dyDescent="0.25">
      <c r="A29" s="133" t="s">
        <v>105</v>
      </c>
      <c r="B29" s="130" t="s">
        <v>106</v>
      </c>
      <c r="C29" s="130" t="s">
        <v>107</v>
      </c>
      <c r="D29" s="149">
        <v>41974</v>
      </c>
      <c r="E29" s="98">
        <v>162000</v>
      </c>
      <c r="F29" s="98"/>
      <c r="G29" s="126"/>
      <c r="H29" s="134" t="s">
        <v>17</v>
      </c>
      <c r="I29" s="89"/>
      <c r="J29" s="128">
        <v>162000</v>
      </c>
      <c r="K29" s="89"/>
      <c r="L29" s="136">
        <v>0</v>
      </c>
    </row>
    <row r="30" spans="1:12" x14ac:dyDescent="0.25">
      <c r="A30" s="133" t="s">
        <v>108</v>
      </c>
      <c r="B30" s="130" t="s">
        <v>109</v>
      </c>
      <c r="C30" s="130" t="s">
        <v>110</v>
      </c>
      <c r="D30" s="149">
        <v>41974</v>
      </c>
      <c r="E30" s="98">
        <v>162000</v>
      </c>
      <c r="F30" s="98"/>
      <c r="G30" s="126"/>
      <c r="H30" s="134" t="s">
        <v>17</v>
      </c>
      <c r="I30" s="89"/>
      <c r="J30" s="128">
        <v>162000</v>
      </c>
      <c r="K30" s="89"/>
      <c r="L30" s="136">
        <v>0</v>
      </c>
    </row>
    <row r="31" spans="1:12" x14ac:dyDescent="0.25">
      <c r="A31" s="133" t="s">
        <v>111</v>
      </c>
      <c r="B31" s="130" t="s">
        <v>112</v>
      </c>
      <c r="C31" s="130" t="s">
        <v>113</v>
      </c>
      <c r="D31" s="149">
        <v>41974</v>
      </c>
      <c r="E31" s="98">
        <v>0.59</v>
      </c>
      <c r="F31" s="98"/>
      <c r="G31" s="126"/>
      <c r="H31" s="134" t="s">
        <v>25</v>
      </c>
      <c r="I31" s="89"/>
      <c r="J31" s="89">
        <v>0.59</v>
      </c>
      <c r="K31" s="89"/>
      <c r="L31" s="136">
        <v>0</v>
      </c>
    </row>
    <row r="32" spans="1:12" x14ac:dyDescent="0.25">
      <c r="A32" s="133" t="s">
        <v>118</v>
      </c>
      <c r="B32" s="130" t="s">
        <v>119</v>
      </c>
      <c r="C32" s="130" t="s">
        <v>120</v>
      </c>
      <c r="D32" s="149">
        <v>41974</v>
      </c>
      <c r="E32" s="98">
        <v>162700</v>
      </c>
      <c r="F32" s="98"/>
      <c r="G32" s="126">
        <v>5000</v>
      </c>
      <c r="H32" s="134" t="s">
        <v>35</v>
      </c>
      <c r="I32" s="89"/>
      <c r="J32" s="128">
        <v>162700</v>
      </c>
      <c r="K32" s="89"/>
      <c r="L32" s="136">
        <v>0</v>
      </c>
    </row>
    <row r="33" spans="1:12" x14ac:dyDescent="0.25">
      <c r="A33" s="132" t="s">
        <v>121</v>
      </c>
      <c r="B33" s="117" t="s">
        <v>122</v>
      </c>
      <c r="C33" s="117" t="s">
        <v>123</v>
      </c>
      <c r="D33" s="96">
        <v>41609</v>
      </c>
      <c r="E33" s="98">
        <v>113400.01</v>
      </c>
      <c r="F33" s="98"/>
      <c r="G33" s="98"/>
      <c r="H33" s="99" t="s">
        <v>17</v>
      </c>
      <c r="I33" s="89"/>
      <c r="J33" s="128">
        <v>113400.01</v>
      </c>
      <c r="K33" s="89"/>
      <c r="L33" s="136">
        <v>0</v>
      </c>
    </row>
    <row r="34" spans="1:12" x14ac:dyDescent="0.25">
      <c r="A34" s="133" t="s">
        <v>124</v>
      </c>
      <c r="B34" s="130" t="s">
        <v>125</v>
      </c>
      <c r="C34" s="130" t="s">
        <v>126</v>
      </c>
      <c r="D34" s="96">
        <v>41609</v>
      </c>
      <c r="E34" s="98">
        <v>132200</v>
      </c>
      <c r="F34" s="98"/>
      <c r="G34" s="126">
        <v>28700</v>
      </c>
      <c r="H34" s="134" t="s">
        <v>35</v>
      </c>
      <c r="I34" s="89"/>
      <c r="J34" s="128">
        <v>132200</v>
      </c>
      <c r="K34" s="89"/>
      <c r="L34" s="136">
        <v>0</v>
      </c>
    </row>
    <row r="35" spans="1:12" x14ac:dyDescent="0.25">
      <c r="A35" s="133" t="s">
        <v>127</v>
      </c>
      <c r="B35" s="130" t="s">
        <v>128</v>
      </c>
      <c r="C35" s="130" t="s">
        <v>129</v>
      </c>
      <c r="D35" s="96">
        <v>41609</v>
      </c>
      <c r="E35" s="98">
        <v>95120.91</v>
      </c>
      <c r="F35" s="98"/>
      <c r="G35" s="126"/>
      <c r="H35" s="97" t="s">
        <v>71</v>
      </c>
      <c r="I35" s="89"/>
      <c r="J35" s="128">
        <v>95120.91</v>
      </c>
      <c r="K35" s="90" t="s">
        <v>648</v>
      </c>
      <c r="L35" s="136">
        <v>0</v>
      </c>
    </row>
    <row r="36" spans="1:12" x14ac:dyDescent="0.25">
      <c r="A36" s="137" t="s">
        <v>130</v>
      </c>
      <c r="B36" s="97" t="s">
        <v>131</v>
      </c>
      <c r="C36" s="97" t="s">
        <v>132</v>
      </c>
      <c r="D36" s="96">
        <v>41944</v>
      </c>
      <c r="E36" s="98">
        <v>273900</v>
      </c>
      <c r="F36" s="98"/>
      <c r="G36" s="98"/>
      <c r="H36" s="99" t="s">
        <v>17</v>
      </c>
      <c r="I36" s="89"/>
      <c r="J36" s="128">
        <v>273900</v>
      </c>
      <c r="K36" s="89"/>
      <c r="L36" s="136">
        <v>0</v>
      </c>
    </row>
    <row r="37" spans="1:12" x14ac:dyDescent="0.25">
      <c r="A37" s="137" t="s">
        <v>133</v>
      </c>
      <c r="B37" s="97" t="s">
        <v>134</v>
      </c>
      <c r="C37" s="130" t="s">
        <v>135</v>
      </c>
      <c r="D37" s="96">
        <v>41791</v>
      </c>
      <c r="E37" s="98">
        <v>2098.41</v>
      </c>
      <c r="F37" s="98"/>
      <c r="G37" s="98"/>
      <c r="H37" s="99" t="s">
        <v>17</v>
      </c>
      <c r="I37" s="90" t="s">
        <v>117</v>
      </c>
      <c r="J37" s="128">
        <v>2098.41</v>
      </c>
      <c r="K37" s="89"/>
      <c r="L37" s="136">
        <v>0</v>
      </c>
    </row>
    <row r="38" spans="1:12" x14ac:dyDescent="0.25">
      <c r="A38" s="133" t="s">
        <v>140</v>
      </c>
      <c r="B38" s="130" t="s">
        <v>141</v>
      </c>
      <c r="C38" s="130" t="s">
        <v>142</v>
      </c>
      <c r="D38" s="96">
        <v>41609</v>
      </c>
      <c r="E38" s="98">
        <v>140000</v>
      </c>
      <c r="F38" s="98"/>
      <c r="G38" s="126">
        <v>20000</v>
      </c>
      <c r="H38" s="134" t="s">
        <v>35</v>
      </c>
      <c r="I38" s="89"/>
      <c r="J38" s="128">
        <v>140000</v>
      </c>
      <c r="K38" s="89"/>
      <c r="L38" s="136">
        <v>0</v>
      </c>
    </row>
    <row r="39" spans="1:12" x14ac:dyDescent="0.25">
      <c r="A39" s="133" t="s">
        <v>143</v>
      </c>
      <c r="B39" s="130" t="s">
        <v>144</v>
      </c>
      <c r="C39" s="130" t="s">
        <v>145</v>
      </c>
      <c r="D39" s="96">
        <v>41609</v>
      </c>
      <c r="E39" s="98">
        <v>337600</v>
      </c>
      <c r="F39" s="98"/>
      <c r="G39" s="126"/>
      <c r="H39" s="99" t="s">
        <v>17</v>
      </c>
      <c r="I39" s="89"/>
      <c r="J39" s="128">
        <v>337600</v>
      </c>
      <c r="K39" s="89"/>
      <c r="L39" s="136">
        <v>0</v>
      </c>
    </row>
    <row r="40" spans="1:12" x14ac:dyDescent="0.25">
      <c r="A40" s="133" t="s">
        <v>146</v>
      </c>
      <c r="B40" s="130" t="s">
        <v>147</v>
      </c>
      <c r="C40" s="130" t="s">
        <v>148</v>
      </c>
      <c r="D40" s="96">
        <v>41609</v>
      </c>
      <c r="E40" s="98">
        <v>220320</v>
      </c>
      <c r="F40" s="98"/>
      <c r="G40" s="126"/>
      <c r="H40" s="99" t="s">
        <v>17</v>
      </c>
      <c r="I40" s="89"/>
      <c r="J40" s="128">
        <v>220320</v>
      </c>
      <c r="K40" s="89"/>
      <c r="L40" s="136">
        <v>0</v>
      </c>
    </row>
    <row r="41" spans="1:12" x14ac:dyDescent="0.25">
      <c r="A41" s="133" t="s">
        <v>149</v>
      </c>
      <c r="B41" s="130" t="s">
        <v>150</v>
      </c>
      <c r="C41" s="130" t="s">
        <v>151</v>
      </c>
      <c r="D41" s="149">
        <v>41974</v>
      </c>
      <c r="E41" s="98">
        <v>0.01</v>
      </c>
      <c r="F41" s="98"/>
      <c r="G41" s="126"/>
      <c r="H41" s="134" t="s">
        <v>25</v>
      </c>
      <c r="I41" s="89"/>
      <c r="J41" s="89">
        <v>0.01</v>
      </c>
      <c r="K41" s="89"/>
      <c r="L41" s="136">
        <v>0</v>
      </c>
    </row>
    <row r="42" spans="1:12" x14ac:dyDescent="0.25">
      <c r="A42" s="133" t="s">
        <v>152</v>
      </c>
      <c r="B42" s="130" t="s">
        <v>153</v>
      </c>
      <c r="C42" s="130" t="s">
        <v>154</v>
      </c>
      <c r="D42" s="149">
        <v>41974</v>
      </c>
      <c r="E42" s="98">
        <v>7000</v>
      </c>
      <c r="F42" s="98"/>
      <c r="G42" s="126"/>
      <c r="H42" s="134" t="s">
        <v>155</v>
      </c>
      <c r="I42" s="89"/>
      <c r="J42" s="128">
        <v>7000</v>
      </c>
      <c r="K42" s="89"/>
      <c r="L42" s="136">
        <v>0</v>
      </c>
    </row>
    <row r="43" spans="1:12" x14ac:dyDescent="0.25">
      <c r="A43" s="133" t="s">
        <v>156</v>
      </c>
      <c r="B43" s="130" t="s">
        <v>157</v>
      </c>
      <c r="C43" s="130" t="s">
        <v>158</v>
      </c>
      <c r="D43" s="149">
        <v>41974</v>
      </c>
      <c r="E43" s="98">
        <v>0.01</v>
      </c>
      <c r="F43" s="98"/>
      <c r="G43" s="126"/>
      <c r="H43" s="134" t="s">
        <v>25</v>
      </c>
      <c r="I43" s="89"/>
      <c r="J43" s="89">
        <v>0.01</v>
      </c>
      <c r="K43" s="89"/>
      <c r="L43" s="136">
        <v>0</v>
      </c>
    </row>
    <row r="44" spans="1:12" x14ac:dyDescent="0.25">
      <c r="A44" s="133" t="s">
        <v>159</v>
      </c>
      <c r="B44" s="130" t="s">
        <v>160</v>
      </c>
      <c r="C44" s="130" t="s">
        <v>161</v>
      </c>
      <c r="D44" s="149">
        <v>41974</v>
      </c>
      <c r="E44" s="98">
        <v>391100</v>
      </c>
      <c r="F44" s="98"/>
      <c r="G44" s="126">
        <v>50000</v>
      </c>
      <c r="H44" s="134" t="s">
        <v>35</v>
      </c>
      <c r="I44" s="89"/>
      <c r="J44" s="128">
        <v>391100</v>
      </c>
      <c r="K44" s="89"/>
      <c r="L44" s="136">
        <v>0</v>
      </c>
    </row>
    <row r="45" spans="1:12" x14ac:dyDescent="0.25">
      <c r="A45" s="133" t="s">
        <v>162</v>
      </c>
      <c r="B45" s="130" t="s">
        <v>163</v>
      </c>
      <c r="C45" s="130" t="s">
        <v>164</v>
      </c>
      <c r="D45" s="149">
        <v>41974</v>
      </c>
      <c r="E45" s="98">
        <v>205819.41</v>
      </c>
      <c r="F45" s="98"/>
      <c r="G45" s="126"/>
      <c r="H45" s="97" t="s">
        <v>71</v>
      </c>
      <c r="I45" s="89"/>
      <c r="J45" s="128">
        <v>205819.41</v>
      </c>
      <c r="K45" s="90" t="s">
        <v>648</v>
      </c>
      <c r="L45" s="136">
        <v>0</v>
      </c>
    </row>
    <row r="46" spans="1:12" x14ac:dyDescent="0.25">
      <c r="A46" s="133" t="s">
        <v>165</v>
      </c>
      <c r="B46" s="130" t="s">
        <v>166</v>
      </c>
      <c r="C46" s="130" t="s">
        <v>167</v>
      </c>
      <c r="D46" s="149">
        <v>41974</v>
      </c>
      <c r="E46" s="98">
        <v>0.01</v>
      </c>
      <c r="F46" s="98"/>
      <c r="G46" s="126"/>
      <c r="H46" s="134" t="s">
        <v>25</v>
      </c>
      <c r="I46" s="89"/>
      <c r="J46" s="89">
        <v>0.01</v>
      </c>
      <c r="K46" s="89"/>
      <c r="L46" s="136">
        <v>0</v>
      </c>
    </row>
    <row r="47" spans="1:12" x14ac:dyDescent="0.25">
      <c r="A47" s="133" t="s">
        <v>168</v>
      </c>
      <c r="B47" s="130" t="s">
        <v>169</v>
      </c>
      <c r="C47" s="130" t="s">
        <v>170</v>
      </c>
      <c r="D47" s="149">
        <v>41974</v>
      </c>
      <c r="E47" s="98">
        <v>167581.62</v>
      </c>
      <c r="F47" s="98"/>
      <c r="G47" s="126"/>
      <c r="H47" s="97" t="s">
        <v>71</v>
      </c>
      <c r="I47" s="89"/>
      <c r="J47" s="128">
        <v>167581.62</v>
      </c>
      <c r="K47" s="90" t="s">
        <v>648</v>
      </c>
      <c r="L47" s="136">
        <v>0</v>
      </c>
    </row>
    <row r="48" spans="1:12" x14ac:dyDescent="0.25">
      <c r="A48" s="133" t="s">
        <v>171</v>
      </c>
      <c r="B48" s="130" t="s">
        <v>172</v>
      </c>
      <c r="C48" s="130" t="s">
        <v>173</v>
      </c>
      <c r="D48" s="149">
        <v>41974</v>
      </c>
      <c r="E48" s="98">
        <v>0.01</v>
      </c>
      <c r="F48" s="98"/>
      <c r="G48" s="126"/>
      <c r="H48" s="134" t="s">
        <v>25</v>
      </c>
      <c r="I48" s="89"/>
      <c r="J48" s="89">
        <v>0.01</v>
      </c>
      <c r="K48" s="89"/>
      <c r="L48" s="136">
        <v>0</v>
      </c>
    </row>
    <row r="49" spans="1:12" x14ac:dyDescent="0.25">
      <c r="A49" s="133" t="s">
        <v>174</v>
      </c>
      <c r="B49" s="130" t="s">
        <v>175</v>
      </c>
      <c r="C49" s="130" t="s">
        <v>176</v>
      </c>
      <c r="D49" s="96">
        <v>41944</v>
      </c>
      <c r="E49" s="98">
        <v>102400</v>
      </c>
      <c r="F49" s="98"/>
      <c r="G49" s="126"/>
      <c r="H49" s="99" t="s">
        <v>17</v>
      </c>
      <c r="I49" s="89"/>
      <c r="J49" s="128">
        <v>102400</v>
      </c>
      <c r="K49" s="89"/>
      <c r="L49" s="136">
        <v>0</v>
      </c>
    </row>
    <row r="50" spans="1:12" x14ac:dyDescent="0.25">
      <c r="A50" s="133" t="s">
        <v>177</v>
      </c>
      <c r="B50" s="130" t="s">
        <v>178</v>
      </c>
      <c r="C50" s="130" t="s">
        <v>179</v>
      </c>
      <c r="D50" s="149">
        <v>41974</v>
      </c>
      <c r="E50" s="98">
        <v>0.01</v>
      </c>
      <c r="F50" s="98"/>
      <c r="G50" s="126"/>
      <c r="H50" s="134" t="s">
        <v>25</v>
      </c>
      <c r="I50" s="89"/>
      <c r="J50" s="89">
        <v>0.01</v>
      </c>
      <c r="K50" s="89"/>
      <c r="L50" s="136">
        <v>0</v>
      </c>
    </row>
    <row r="51" spans="1:12" x14ac:dyDescent="0.25">
      <c r="A51" s="133" t="s">
        <v>180</v>
      </c>
      <c r="B51" s="130" t="s">
        <v>181</v>
      </c>
      <c r="C51" s="130" t="s">
        <v>182</v>
      </c>
      <c r="D51" s="149">
        <v>41974</v>
      </c>
      <c r="E51" s="98">
        <v>322800</v>
      </c>
      <c r="F51" s="98"/>
      <c r="G51" s="126">
        <v>3500</v>
      </c>
      <c r="H51" s="134" t="s">
        <v>35</v>
      </c>
      <c r="I51" s="89"/>
      <c r="J51" s="128">
        <v>322800</v>
      </c>
      <c r="K51" s="89"/>
      <c r="L51" s="136">
        <v>0</v>
      </c>
    </row>
    <row r="52" spans="1:12" x14ac:dyDescent="0.25">
      <c r="A52" s="133" t="s">
        <v>183</v>
      </c>
      <c r="B52" s="130" t="s">
        <v>184</v>
      </c>
      <c r="C52" s="130" t="s">
        <v>110</v>
      </c>
      <c r="D52" s="149">
        <v>41974</v>
      </c>
      <c r="E52" s="98">
        <v>145000</v>
      </c>
      <c r="F52" s="98"/>
      <c r="G52" s="126"/>
      <c r="H52" s="99" t="s">
        <v>17</v>
      </c>
      <c r="I52" s="89"/>
      <c r="J52" s="128">
        <v>145000</v>
      </c>
      <c r="K52" s="89"/>
      <c r="L52" s="136">
        <v>0</v>
      </c>
    </row>
    <row r="53" spans="1:12" x14ac:dyDescent="0.25">
      <c r="A53" s="133" t="s">
        <v>185</v>
      </c>
      <c r="B53" s="130" t="s">
        <v>186</v>
      </c>
      <c r="C53" s="130" t="s">
        <v>187</v>
      </c>
      <c r="D53" s="149">
        <v>41974</v>
      </c>
      <c r="E53" s="98">
        <v>115000.01</v>
      </c>
      <c r="F53" s="98"/>
      <c r="G53" s="126">
        <v>50000</v>
      </c>
      <c r="H53" s="134" t="s">
        <v>35</v>
      </c>
      <c r="I53" s="89"/>
      <c r="J53" s="128">
        <v>115000.01</v>
      </c>
      <c r="K53" s="89"/>
      <c r="L53" s="136">
        <v>0</v>
      </c>
    </row>
    <row r="54" spans="1:12" x14ac:dyDescent="0.25">
      <c r="A54" s="133" t="s">
        <v>188</v>
      </c>
      <c r="B54" s="130" t="s">
        <v>189</v>
      </c>
      <c r="C54" s="130" t="s">
        <v>190</v>
      </c>
      <c r="D54" s="149">
        <v>41974</v>
      </c>
      <c r="E54" s="98"/>
      <c r="F54" s="98">
        <v>-10</v>
      </c>
      <c r="G54" s="126"/>
      <c r="H54" s="134" t="s">
        <v>25</v>
      </c>
      <c r="I54" s="89"/>
      <c r="J54" s="89">
        <v>-10</v>
      </c>
      <c r="K54" s="89"/>
      <c r="L54" s="136">
        <v>0</v>
      </c>
    </row>
    <row r="55" spans="1:12" x14ac:dyDescent="0.25">
      <c r="A55" s="133" t="s">
        <v>191</v>
      </c>
      <c r="B55" s="130" t="s">
        <v>192</v>
      </c>
      <c r="C55" s="130" t="s">
        <v>193</v>
      </c>
      <c r="D55" s="149">
        <v>41974</v>
      </c>
      <c r="E55" s="98">
        <v>94700</v>
      </c>
      <c r="F55" s="98"/>
      <c r="G55" s="126">
        <v>45000</v>
      </c>
      <c r="H55" s="134" t="s">
        <v>35</v>
      </c>
      <c r="I55" s="89"/>
      <c r="J55" s="128">
        <v>94700</v>
      </c>
      <c r="K55" s="89"/>
      <c r="L55" s="136">
        <v>0</v>
      </c>
    </row>
    <row r="56" spans="1:12" x14ac:dyDescent="0.25">
      <c r="A56" s="133" t="s">
        <v>197</v>
      </c>
      <c r="B56" s="130" t="s">
        <v>198</v>
      </c>
      <c r="C56" s="130" t="s">
        <v>199</v>
      </c>
      <c r="D56" s="149">
        <v>41974</v>
      </c>
      <c r="E56" s="98">
        <v>148564.47</v>
      </c>
      <c r="F56" s="98"/>
      <c r="G56" s="126"/>
      <c r="H56" s="97" t="s">
        <v>71</v>
      </c>
      <c r="I56" s="89"/>
      <c r="J56" s="128">
        <v>148564.47</v>
      </c>
      <c r="K56" s="90" t="s">
        <v>648</v>
      </c>
      <c r="L56" s="136">
        <v>0</v>
      </c>
    </row>
    <row r="57" spans="1:12" x14ac:dyDescent="0.25">
      <c r="A57" s="133" t="s">
        <v>200</v>
      </c>
      <c r="B57" s="130" t="s">
        <v>201</v>
      </c>
      <c r="C57" s="130" t="s">
        <v>202</v>
      </c>
      <c r="D57" s="149">
        <v>41974</v>
      </c>
      <c r="E57" s="98">
        <v>133920</v>
      </c>
      <c r="F57" s="98"/>
      <c r="G57" s="126">
        <v>32180</v>
      </c>
      <c r="H57" s="134" t="s">
        <v>35</v>
      </c>
      <c r="I57" s="89"/>
      <c r="J57" s="128">
        <v>133920</v>
      </c>
      <c r="K57" s="89"/>
      <c r="L57" s="136">
        <v>0</v>
      </c>
    </row>
    <row r="58" spans="1:12" x14ac:dyDescent="0.25">
      <c r="A58" s="133" t="s">
        <v>203</v>
      </c>
      <c r="B58" s="130" t="s">
        <v>204</v>
      </c>
      <c r="C58" s="130" t="s">
        <v>205</v>
      </c>
      <c r="D58" s="149">
        <v>41974</v>
      </c>
      <c r="E58" s="98">
        <v>125484.9</v>
      </c>
      <c r="F58" s="98"/>
      <c r="G58" s="126"/>
      <c r="H58" s="97" t="s">
        <v>71</v>
      </c>
      <c r="I58" s="89"/>
      <c r="J58" s="128">
        <v>125484.9</v>
      </c>
      <c r="K58" s="90" t="s">
        <v>648</v>
      </c>
      <c r="L58" s="136">
        <v>0</v>
      </c>
    </row>
    <row r="59" spans="1:12" x14ac:dyDescent="0.25">
      <c r="A59" s="133" t="s">
        <v>206</v>
      </c>
      <c r="B59" s="130" t="s">
        <v>207</v>
      </c>
      <c r="C59" s="130" t="s">
        <v>208</v>
      </c>
      <c r="D59" s="149">
        <v>41974</v>
      </c>
      <c r="E59" s="98">
        <v>179600</v>
      </c>
      <c r="F59" s="98"/>
      <c r="G59" s="126"/>
      <c r="H59" s="99" t="s">
        <v>17</v>
      </c>
      <c r="I59" s="89"/>
      <c r="J59" s="128">
        <v>179600</v>
      </c>
      <c r="K59" s="89"/>
      <c r="L59" s="136">
        <v>0</v>
      </c>
    </row>
    <row r="60" spans="1:12" x14ac:dyDescent="0.25">
      <c r="A60" s="133" t="s">
        <v>209</v>
      </c>
      <c r="B60" s="130" t="s">
        <v>210</v>
      </c>
      <c r="C60" s="130" t="s">
        <v>211</v>
      </c>
      <c r="D60" s="149">
        <v>41974</v>
      </c>
      <c r="E60" s="98">
        <v>167700</v>
      </c>
      <c r="F60" s="98"/>
      <c r="G60" s="126"/>
      <c r="H60" s="99" t="s">
        <v>17</v>
      </c>
      <c r="I60" s="89"/>
      <c r="J60" s="128">
        <v>167700</v>
      </c>
      <c r="K60" s="89"/>
      <c r="L60" s="136">
        <v>0</v>
      </c>
    </row>
    <row r="61" spans="1:12" x14ac:dyDescent="0.25">
      <c r="A61" s="133" t="s">
        <v>212</v>
      </c>
      <c r="B61" s="130" t="s">
        <v>213</v>
      </c>
      <c r="C61" s="130" t="s">
        <v>214</v>
      </c>
      <c r="D61" s="149">
        <v>41974</v>
      </c>
      <c r="E61" s="98">
        <v>186843.32</v>
      </c>
      <c r="F61" s="98"/>
      <c r="G61" s="126"/>
      <c r="H61" s="97" t="s">
        <v>71</v>
      </c>
      <c r="I61" s="89"/>
      <c r="J61" s="128">
        <v>186843.32</v>
      </c>
      <c r="K61" s="90" t="s">
        <v>648</v>
      </c>
      <c r="L61" s="136">
        <v>0</v>
      </c>
    </row>
    <row r="62" spans="1:12" x14ac:dyDescent="0.25">
      <c r="A62" s="133" t="s">
        <v>215</v>
      </c>
      <c r="B62" s="130" t="s">
        <v>216</v>
      </c>
      <c r="C62" s="130" t="s">
        <v>217</v>
      </c>
      <c r="D62" s="149">
        <v>41974</v>
      </c>
      <c r="E62" s="98">
        <v>223510</v>
      </c>
      <c r="F62" s="98"/>
      <c r="G62" s="126">
        <v>95790</v>
      </c>
      <c r="H62" s="134" t="s">
        <v>35</v>
      </c>
      <c r="I62" s="89"/>
      <c r="J62" s="128">
        <v>223510</v>
      </c>
      <c r="K62" s="89"/>
      <c r="L62" s="136">
        <v>0</v>
      </c>
    </row>
    <row r="63" spans="1:12" x14ac:dyDescent="0.25">
      <c r="A63" s="133" t="s">
        <v>218</v>
      </c>
      <c r="B63" s="130" t="s">
        <v>219</v>
      </c>
      <c r="C63" s="130" t="s">
        <v>220</v>
      </c>
      <c r="D63" s="149">
        <v>41974</v>
      </c>
      <c r="E63" s="98">
        <v>367400</v>
      </c>
      <c r="F63" s="98"/>
      <c r="G63" s="126">
        <v>100000</v>
      </c>
      <c r="H63" s="134" t="s">
        <v>35</v>
      </c>
      <c r="I63" s="89"/>
      <c r="J63" s="128">
        <v>367400</v>
      </c>
      <c r="K63" s="89"/>
      <c r="L63" s="136">
        <v>0</v>
      </c>
    </row>
    <row r="64" spans="1:12" x14ac:dyDescent="0.25">
      <c r="A64" s="133" t="s">
        <v>221</v>
      </c>
      <c r="B64" s="130" t="s">
        <v>222</v>
      </c>
      <c r="C64" s="130" t="s">
        <v>223</v>
      </c>
      <c r="D64" s="149">
        <v>41974</v>
      </c>
      <c r="E64" s="98">
        <v>147000</v>
      </c>
      <c r="F64" s="98"/>
      <c r="G64" s="126"/>
      <c r="H64" s="99" t="s">
        <v>17</v>
      </c>
      <c r="I64" s="89"/>
      <c r="J64" s="128">
        <v>147000</v>
      </c>
      <c r="K64" s="89"/>
      <c r="L64" s="136">
        <v>0</v>
      </c>
    </row>
    <row r="65" spans="1:12" x14ac:dyDescent="0.25">
      <c r="A65" s="133" t="s">
        <v>224</v>
      </c>
      <c r="B65" s="130" t="s">
        <v>225</v>
      </c>
      <c r="C65" s="130" t="s">
        <v>226</v>
      </c>
      <c r="D65" s="149">
        <v>41974</v>
      </c>
      <c r="E65" s="98">
        <v>153000</v>
      </c>
      <c r="F65" s="98"/>
      <c r="G65" s="126">
        <v>10000</v>
      </c>
      <c r="H65" s="99" t="s">
        <v>17</v>
      </c>
      <c r="I65" s="89"/>
      <c r="J65" s="128">
        <v>153000</v>
      </c>
      <c r="K65" s="89"/>
      <c r="L65" s="136">
        <v>0</v>
      </c>
    </row>
    <row r="66" spans="1:12" x14ac:dyDescent="0.25">
      <c r="A66" s="133" t="s">
        <v>231</v>
      </c>
      <c r="B66" s="130" t="s">
        <v>232</v>
      </c>
      <c r="C66" s="130" t="s">
        <v>233</v>
      </c>
      <c r="D66" s="149">
        <v>41974</v>
      </c>
      <c r="E66" s="98">
        <v>145000</v>
      </c>
      <c r="F66" s="98"/>
      <c r="G66" s="126"/>
      <c r="H66" s="99" t="s">
        <v>17</v>
      </c>
      <c r="I66" s="89"/>
      <c r="J66" s="128">
        <v>145000</v>
      </c>
      <c r="K66" s="89"/>
      <c r="L66" s="136">
        <v>0</v>
      </c>
    </row>
    <row r="67" spans="1:12" x14ac:dyDescent="0.25">
      <c r="A67" s="133" t="s">
        <v>234</v>
      </c>
      <c r="B67" s="130" t="s">
        <v>235</v>
      </c>
      <c r="C67" s="130" t="s">
        <v>176</v>
      </c>
      <c r="D67" s="149">
        <v>41974</v>
      </c>
      <c r="E67" s="98">
        <v>206900</v>
      </c>
      <c r="F67" s="98"/>
      <c r="G67" s="126">
        <v>74000</v>
      </c>
      <c r="H67" s="134" t="s">
        <v>35</v>
      </c>
      <c r="I67" s="89"/>
      <c r="J67" s="128">
        <v>206900</v>
      </c>
      <c r="K67" s="89"/>
      <c r="L67" s="136">
        <v>0</v>
      </c>
    </row>
    <row r="68" spans="1:12" x14ac:dyDescent="0.25">
      <c r="A68" s="133" t="s">
        <v>236</v>
      </c>
      <c r="B68" s="130" t="s">
        <v>237</v>
      </c>
      <c r="C68" s="130" t="s">
        <v>238</v>
      </c>
      <c r="D68" s="149">
        <v>41974</v>
      </c>
      <c r="E68" s="98">
        <v>0.1</v>
      </c>
      <c r="F68" s="98"/>
      <c r="G68" s="126"/>
      <c r="H68" s="134" t="s">
        <v>25</v>
      </c>
      <c r="I68" s="89"/>
      <c r="J68" s="89">
        <v>0.1</v>
      </c>
      <c r="K68" s="89"/>
      <c r="L68" s="136">
        <v>0</v>
      </c>
    </row>
    <row r="69" spans="1:12" x14ac:dyDescent="0.25">
      <c r="A69" s="133" t="s">
        <v>239</v>
      </c>
      <c r="B69" s="130" t="s">
        <v>240</v>
      </c>
      <c r="C69" s="130" t="s">
        <v>241</v>
      </c>
      <c r="D69" s="149">
        <v>41974</v>
      </c>
      <c r="E69" s="98">
        <v>0.01</v>
      </c>
      <c r="F69" s="98"/>
      <c r="G69" s="126"/>
      <c r="H69" s="134" t="s">
        <v>25</v>
      </c>
      <c r="I69" s="89"/>
      <c r="J69" s="89">
        <v>0.01</v>
      </c>
      <c r="K69" s="89"/>
      <c r="L69" s="136">
        <v>0</v>
      </c>
    </row>
    <row r="70" spans="1:12" x14ac:dyDescent="0.25">
      <c r="A70" s="133" t="s">
        <v>242</v>
      </c>
      <c r="B70" s="130" t="s">
        <v>243</v>
      </c>
      <c r="C70" s="130" t="s">
        <v>244</v>
      </c>
      <c r="D70" s="149">
        <v>41974</v>
      </c>
      <c r="E70" s="98">
        <v>0.01</v>
      </c>
      <c r="F70" s="98"/>
      <c r="G70" s="126"/>
      <c r="H70" s="134" t="s">
        <v>25</v>
      </c>
      <c r="I70" s="89"/>
      <c r="J70" s="89">
        <v>0.01</v>
      </c>
      <c r="K70" s="89"/>
      <c r="L70" s="136">
        <v>0</v>
      </c>
    </row>
    <row r="71" spans="1:12" x14ac:dyDescent="0.25">
      <c r="A71" s="133" t="s">
        <v>245</v>
      </c>
      <c r="B71" s="130" t="s">
        <v>246</v>
      </c>
      <c r="C71" s="130" t="s">
        <v>247</v>
      </c>
      <c r="D71" s="149">
        <v>41974</v>
      </c>
      <c r="E71" s="98">
        <v>71500</v>
      </c>
      <c r="F71" s="98"/>
      <c r="G71" s="126">
        <v>71500</v>
      </c>
      <c r="H71" s="134" t="s">
        <v>35</v>
      </c>
      <c r="I71" s="89"/>
      <c r="J71" s="128">
        <v>71500</v>
      </c>
      <c r="K71" s="89"/>
      <c r="L71" s="136">
        <v>0</v>
      </c>
    </row>
    <row r="72" spans="1:12" x14ac:dyDescent="0.25">
      <c r="A72" s="133" t="s">
        <v>248</v>
      </c>
      <c r="B72" s="130" t="s">
        <v>249</v>
      </c>
      <c r="C72" s="130" t="s">
        <v>250</v>
      </c>
      <c r="D72" s="149">
        <v>41974</v>
      </c>
      <c r="E72" s="98">
        <v>383301.62</v>
      </c>
      <c r="F72" s="98"/>
      <c r="G72" s="126">
        <v>441248.38</v>
      </c>
      <c r="H72" s="134" t="s">
        <v>35</v>
      </c>
      <c r="I72" s="89"/>
      <c r="J72" s="128">
        <v>383301.62</v>
      </c>
      <c r="K72" s="89"/>
      <c r="L72" s="136">
        <v>0</v>
      </c>
    </row>
    <row r="73" spans="1:12" x14ac:dyDescent="0.25">
      <c r="A73" s="133" t="s">
        <v>251</v>
      </c>
      <c r="B73" s="130" t="s">
        <v>252</v>
      </c>
      <c r="C73" s="130" t="s">
        <v>253</v>
      </c>
      <c r="D73" s="149">
        <v>41974</v>
      </c>
      <c r="E73" s="98">
        <v>114500</v>
      </c>
      <c r="F73" s="98"/>
      <c r="G73" s="126">
        <v>50000</v>
      </c>
      <c r="H73" s="134" t="s">
        <v>35</v>
      </c>
      <c r="I73" s="89"/>
      <c r="J73" s="128">
        <v>114500</v>
      </c>
      <c r="K73" s="89"/>
      <c r="L73" s="136">
        <v>0</v>
      </c>
    </row>
    <row r="74" spans="1:12" x14ac:dyDescent="0.25">
      <c r="A74" s="133" t="s">
        <v>254</v>
      </c>
      <c r="B74" s="130" t="s">
        <v>255</v>
      </c>
      <c r="C74" s="130" t="s">
        <v>229</v>
      </c>
      <c r="D74" s="149">
        <v>41974</v>
      </c>
      <c r="E74" s="98">
        <v>143000</v>
      </c>
      <c r="F74" s="98"/>
      <c r="G74" s="126"/>
      <c r="H74" s="99" t="s">
        <v>17</v>
      </c>
      <c r="I74" s="89"/>
      <c r="J74" s="128">
        <v>143000</v>
      </c>
      <c r="K74" s="89"/>
      <c r="L74" s="136">
        <v>0</v>
      </c>
    </row>
    <row r="75" spans="1:12" x14ac:dyDescent="0.25">
      <c r="A75" s="133" t="s">
        <v>259</v>
      </c>
      <c r="B75" s="130" t="s">
        <v>260</v>
      </c>
      <c r="C75" s="130" t="s">
        <v>261</v>
      </c>
      <c r="D75" s="149">
        <v>41974</v>
      </c>
      <c r="E75" s="98">
        <v>0.01</v>
      </c>
      <c r="F75" s="98"/>
      <c r="G75" s="126"/>
      <c r="H75" s="134" t="s">
        <v>25</v>
      </c>
      <c r="I75" s="89"/>
      <c r="J75" s="89">
        <v>0.01</v>
      </c>
      <c r="K75" s="89"/>
      <c r="L75" s="136">
        <v>0</v>
      </c>
    </row>
    <row r="76" spans="1:12" x14ac:dyDescent="0.25">
      <c r="A76" s="137" t="s">
        <v>262</v>
      </c>
      <c r="B76" s="97" t="s">
        <v>263</v>
      </c>
      <c r="C76" s="130" t="s">
        <v>264</v>
      </c>
      <c r="D76" s="96">
        <v>41821</v>
      </c>
      <c r="E76" s="122">
        <v>15000</v>
      </c>
      <c r="F76" s="122"/>
      <c r="G76" s="122"/>
      <c r="H76" s="99" t="s">
        <v>265</v>
      </c>
      <c r="I76" s="89"/>
      <c r="J76" s="128">
        <v>15000</v>
      </c>
      <c r="K76" s="89"/>
      <c r="L76" s="136">
        <v>0</v>
      </c>
    </row>
    <row r="77" spans="1:12" x14ac:dyDescent="0.25">
      <c r="A77" s="133" t="s">
        <v>266</v>
      </c>
      <c r="B77" s="130" t="s">
        <v>267</v>
      </c>
      <c r="C77" s="130" t="s">
        <v>268</v>
      </c>
      <c r="D77" s="149">
        <v>41974</v>
      </c>
      <c r="E77" s="98">
        <v>170400</v>
      </c>
      <c r="F77" s="98"/>
      <c r="G77" s="126">
        <v>53000</v>
      </c>
      <c r="H77" s="134" t="s">
        <v>35</v>
      </c>
      <c r="I77" s="89"/>
      <c r="J77" s="128">
        <v>170400</v>
      </c>
      <c r="K77" s="89"/>
      <c r="L77" s="136">
        <v>0</v>
      </c>
    </row>
    <row r="78" spans="1:12" x14ac:dyDescent="0.25">
      <c r="A78" s="133" t="s">
        <v>273</v>
      </c>
      <c r="B78" s="130" t="s">
        <v>274</v>
      </c>
      <c r="C78" s="130" t="s">
        <v>275</v>
      </c>
      <c r="D78" s="149">
        <v>41974</v>
      </c>
      <c r="E78" s="98">
        <v>150400</v>
      </c>
      <c r="F78" s="98"/>
      <c r="G78" s="126">
        <v>40000</v>
      </c>
      <c r="H78" s="134" t="s">
        <v>35</v>
      </c>
      <c r="I78" s="89"/>
      <c r="J78" s="128">
        <v>150400</v>
      </c>
      <c r="K78" s="89"/>
      <c r="L78" s="136">
        <v>0</v>
      </c>
    </row>
    <row r="79" spans="1:12" x14ac:dyDescent="0.25">
      <c r="A79" s="133" t="s">
        <v>276</v>
      </c>
      <c r="B79" s="130" t="s">
        <v>277</v>
      </c>
      <c r="C79" s="130" t="s">
        <v>278</v>
      </c>
      <c r="D79" s="149">
        <v>41974</v>
      </c>
      <c r="E79" s="98">
        <v>0.02</v>
      </c>
      <c r="F79" s="98"/>
      <c r="G79" s="126"/>
      <c r="H79" s="134" t="s">
        <v>25</v>
      </c>
      <c r="I79" s="89"/>
      <c r="J79" s="89">
        <v>0.02</v>
      </c>
      <c r="K79" s="89"/>
      <c r="L79" s="136">
        <v>0</v>
      </c>
    </row>
    <row r="80" spans="1:12" x14ac:dyDescent="0.25">
      <c r="A80" s="133" t="s">
        <v>279</v>
      </c>
      <c r="B80" s="130" t="s">
        <v>280</v>
      </c>
      <c r="C80" s="130" t="s">
        <v>281</v>
      </c>
      <c r="D80" s="149">
        <v>41974</v>
      </c>
      <c r="E80" s="98">
        <v>127130.01</v>
      </c>
      <c r="F80" s="98"/>
      <c r="G80" s="126">
        <v>13570</v>
      </c>
      <c r="H80" s="134" t="s">
        <v>35</v>
      </c>
      <c r="I80" s="89"/>
      <c r="J80" s="128">
        <v>127130.01</v>
      </c>
      <c r="K80" s="89"/>
      <c r="L80" s="136">
        <v>0</v>
      </c>
    </row>
    <row r="81" spans="1:12" x14ac:dyDescent="0.25">
      <c r="A81" s="133" t="s">
        <v>282</v>
      </c>
      <c r="B81" s="130" t="s">
        <v>283</v>
      </c>
      <c r="C81" s="130" t="s">
        <v>284</v>
      </c>
      <c r="D81" s="149">
        <v>41974</v>
      </c>
      <c r="E81" s="98">
        <v>112700</v>
      </c>
      <c r="F81" s="98"/>
      <c r="G81" s="126">
        <v>30000</v>
      </c>
      <c r="H81" s="134" t="s">
        <v>35</v>
      </c>
      <c r="I81" s="89"/>
      <c r="J81" s="128">
        <v>112700</v>
      </c>
      <c r="K81" s="89"/>
      <c r="L81" s="136">
        <v>0</v>
      </c>
    </row>
    <row r="82" spans="1:12" x14ac:dyDescent="0.25">
      <c r="A82" s="133" t="s">
        <v>285</v>
      </c>
      <c r="B82" s="130" t="s">
        <v>286</v>
      </c>
      <c r="C82" s="130" t="s">
        <v>287</v>
      </c>
      <c r="D82" s="149">
        <v>41974</v>
      </c>
      <c r="E82" s="98">
        <v>161711.38</v>
      </c>
      <c r="F82" s="98"/>
      <c r="G82" s="126"/>
      <c r="H82" s="97" t="s">
        <v>71</v>
      </c>
      <c r="I82" s="89"/>
      <c r="J82" s="128">
        <v>161711.38</v>
      </c>
      <c r="K82" s="90" t="s">
        <v>648</v>
      </c>
      <c r="L82" s="136">
        <v>0</v>
      </c>
    </row>
    <row r="83" spans="1:12" x14ac:dyDescent="0.25">
      <c r="A83" s="133" t="s">
        <v>288</v>
      </c>
      <c r="B83" s="130" t="s">
        <v>289</v>
      </c>
      <c r="C83" s="130" t="s">
        <v>244</v>
      </c>
      <c r="D83" s="149">
        <v>41974</v>
      </c>
      <c r="E83" s="98">
        <v>0.01</v>
      </c>
      <c r="F83" s="98"/>
      <c r="G83" s="126"/>
      <c r="H83" s="134" t="s">
        <v>25</v>
      </c>
      <c r="I83" s="89"/>
      <c r="J83" s="89">
        <v>0.01</v>
      </c>
      <c r="K83" s="89"/>
      <c r="L83" s="136">
        <v>0</v>
      </c>
    </row>
    <row r="84" spans="1:12" x14ac:dyDescent="0.25">
      <c r="A84" s="133" t="s">
        <v>294</v>
      </c>
      <c r="B84" s="130" t="s">
        <v>295</v>
      </c>
      <c r="C84" s="130" t="s">
        <v>247</v>
      </c>
      <c r="D84" s="149">
        <v>41974</v>
      </c>
      <c r="E84" s="98">
        <v>71500</v>
      </c>
      <c r="F84" s="98"/>
      <c r="G84" s="126">
        <v>71500</v>
      </c>
      <c r="H84" s="134" t="s">
        <v>35</v>
      </c>
      <c r="I84" s="89"/>
      <c r="J84" s="128">
        <v>71500</v>
      </c>
      <c r="K84" s="89"/>
      <c r="L84" s="136">
        <v>0</v>
      </c>
    </row>
    <row r="85" spans="1:12" x14ac:dyDescent="0.25">
      <c r="A85" s="133" t="s">
        <v>296</v>
      </c>
      <c r="B85" s="130" t="s">
        <v>297</v>
      </c>
      <c r="C85" s="130" t="s">
        <v>298</v>
      </c>
      <c r="D85" s="149">
        <v>41974</v>
      </c>
      <c r="E85" s="98">
        <v>161500</v>
      </c>
      <c r="F85" s="98"/>
      <c r="G85" s="126">
        <v>34900</v>
      </c>
      <c r="H85" s="134" t="s">
        <v>35</v>
      </c>
      <c r="I85" s="89"/>
      <c r="J85" s="128">
        <v>161500</v>
      </c>
      <c r="K85" s="89"/>
      <c r="L85" s="136">
        <v>0</v>
      </c>
    </row>
    <row r="86" spans="1:12" x14ac:dyDescent="0.25">
      <c r="A86" s="133" t="s">
        <v>299</v>
      </c>
      <c r="B86" s="130" t="s">
        <v>300</v>
      </c>
      <c r="C86" s="130" t="s">
        <v>301</v>
      </c>
      <c r="D86" s="149">
        <v>41974</v>
      </c>
      <c r="E86" s="98">
        <v>0.01</v>
      </c>
      <c r="F86" s="98"/>
      <c r="G86" s="126"/>
      <c r="H86" s="134" t="s">
        <v>25</v>
      </c>
      <c r="I86" s="89"/>
      <c r="J86" s="89">
        <v>0.01</v>
      </c>
      <c r="K86" s="89"/>
      <c r="L86" s="136">
        <v>0</v>
      </c>
    </row>
    <row r="87" spans="1:12" x14ac:dyDescent="0.25">
      <c r="A87" s="133" t="s">
        <v>302</v>
      </c>
      <c r="B87" s="130" t="s">
        <v>303</v>
      </c>
      <c r="C87" s="130" t="s">
        <v>304</v>
      </c>
      <c r="D87" s="149">
        <v>41974</v>
      </c>
      <c r="E87" s="98"/>
      <c r="F87" s="98">
        <v>-705</v>
      </c>
      <c r="G87" s="126"/>
      <c r="H87" s="134" t="s">
        <v>139</v>
      </c>
      <c r="I87" s="89"/>
      <c r="J87" s="89">
        <v>-705</v>
      </c>
      <c r="K87" s="89"/>
      <c r="L87" s="136">
        <v>0</v>
      </c>
    </row>
    <row r="88" spans="1:12" x14ac:dyDescent="0.25">
      <c r="A88" s="133" t="s">
        <v>305</v>
      </c>
      <c r="B88" s="130" t="s">
        <v>306</v>
      </c>
      <c r="C88" s="130" t="s">
        <v>307</v>
      </c>
      <c r="D88" s="149">
        <v>41974</v>
      </c>
      <c r="E88" s="98">
        <v>167500</v>
      </c>
      <c r="F88" s="98"/>
      <c r="G88" s="126"/>
      <c r="H88" s="99" t="s">
        <v>17</v>
      </c>
      <c r="I88" s="89"/>
      <c r="J88" s="128">
        <v>167500</v>
      </c>
      <c r="K88" s="89"/>
      <c r="L88" s="136">
        <v>0</v>
      </c>
    </row>
    <row r="89" spans="1:12" x14ac:dyDescent="0.25">
      <c r="A89" s="133" t="s">
        <v>308</v>
      </c>
      <c r="B89" s="130" t="s">
        <v>309</v>
      </c>
      <c r="C89" s="130" t="s">
        <v>310</v>
      </c>
      <c r="D89" s="149">
        <v>41974</v>
      </c>
      <c r="E89" s="98">
        <v>32000</v>
      </c>
      <c r="F89" s="98"/>
      <c r="G89" s="126">
        <v>128000</v>
      </c>
      <c r="H89" s="134" t="s">
        <v>35</v>
      </c>
      <c r="I89" s="89"/>
      <c r="J89" s="128">
        <v>32000</v>
      </c>
      <c r="K89" s="89"/>
      <c r="L89" s="136">
        <v>0</v>
      </c>
    </row>
    <row r="90" spans="1:12" x14ac:dyDescent="0.25">
      <c r="A90" s="133" t="s">
        <v>311</v>
      </c>
      <c r="B90" s="130" t="s">
        <v>312</v>
      </c>
      <c r="C90" s="130" t="s">
        <v>313</v>
      </c>
      <c r="D90" s="149">
        <v>41974</v>
      </c>
      <c r="E90" s="98">
        <v>179000</v>
      </c>
      <c r="F90" s="98"/>
      <c r="G90" s="126"/>
      <c r="H90" s="99" t="s">
        <v>17</v>
      </c>
      <c r="I90" s="89"/>
      <c r="J90" s="128">
        <v>179000</v>
      </c>
      <c r="K90" s="89"/>
      <c r="L90" s="136">
        <v>0</v>
      </c>
    </row>
    <row r="91" spans="1:12" x14ac:dyDescent="0.25">
      <c r="A91" s="133" t="s">
        <v>314</v>
      </c>
      <c r="B91" s="130" t="s">
        <v>315</v>
      </c>
      <c r="C91" s="130" t="s">
        <v>316</v>
      </c>
      <c r="D91" s="149">
        <v>41974</v>
      </c>
      <c r="E91" s="98">
        <v>119000</v>
      </c>
      <c r="F91" s="98"/>
      <c r="G91" s="126">
        <v>41000</v>
      </c>
      <c r="H91" s="134" t="s">
        <v>35</v>
      </c>
      <c r="I91" s="89"/>
      <c r="J91" s="128">
        <v>119000</v>
      </c>
      <c r="K91" s="89"/>
      <c r="L91" s="136">
        <v>0</v>
      </c>
    </row>
    <row r="92" spans="1:12" x14ac:dyDescent="0.25">
      <c r="A92" s="137" t="s">
        <v>317</v>
      </c>
      <c r="B92" s="97" t="s">
        <v>318</v>
      </c>
      <c r="C92" s="130" t="s">
        <v>319</v>
      </c>
      <c r="D92" s="96">
        <v>41791</v>
      </c>
      <c r="E92" s="98">
        <v>99900</v>
      </c>
      <c r="F92" s="98"/>
      <c r="G92" s="98"/>
      <c r="H92" s="99" t="s">
        <v>17</v>
      </c>
      <c r="I92" s="89"/>
      <c r="J92" s="128">
        <v>99900</v>
      </c>
      <c r="K92" s="89"/>
      <c r="L92" s="136">
        <v>0</v>
      </c>
    </row>
    <row r="93" spans="1:12" x14ac:dyDescent="0.25">
      <c r="A93" s="132" t="s">
        <v>320</v>
      </c>
      <c r="B93" s="117" t="s">
        <v>321</v>
      </c>
      <c r="C93" s="118" t="s">
        <v>322</v>
      </c>
      <c r="D93" s="96">
        <v>41640</v>
      </c>
      <c r="E93" s="98">
        <v>114900</v>
      </c>
      <c r="F93" s="98"/>
      <c r="G93" s="98">
        <v>2000</v>
      </c>
      <c r="H93" s="99" t="s">
        <v>17</v>
      </c>
      <c r="I93" s="89"/>
      <c r="J93" s="128">
        <v>114900</v>
      </c>
      <c r="K93" s="89"/>
      <c r="L93" s="136">
        <v>0</v>
      </c>
    </row>
    <row r="94" spans="1:12" x14ac:dyDescent="0.25">
      <c r="A94" s="133" t="s">
        <v>323</v>
      </c>
      <c r="B94" s="130" t="s">
        <v>324</v>
      </c>
      <c r="C94" s="130" t="s">
        <v>325</v>
      </c>
      <c r="D94" s="149">
        <v>41974</v>
      </c>
      <c r="E94" s="98">
        <v>129760</v>
      </c>
      <c r="F94" s="98"/>
      <c r="G94" s="126">
        <v>66640</v>
      </c>
      <c r="H94" s="134" t="s">
        <v>35</v>
      </c>
      <c r="I94" s="89"/>
      <c r="J94" s="128">
        <v>129760</v>
      </c>
      <c r="K94" s="89"/>
      <c r="L94" s="136">
        <v>0</v>
      </c>
    </row>
    <row r="95" spans="1:12" x14ac:dyDescent="0.25">
      <c r="A95" s="133" t="s">
        <v>326</v>
      </c>
      <c r="B95" s="130" t="s">
        <v>327</v>
      </c>
      <c r="C95" s="130" t="s">
        <v>328</v>
      </c>
      <c r="D95" s="149">
        <v>41974</v>
      </c>
      <c r="E95" s="98">
        <v>140700.01</v>
      </c>
      <c r="F95" s="98"/>
      <c r="G95" s="126"/>
      <c r="H95" s="99" t="s">
        <v>17</v>
      </c>
      <c r="I95" s="89"/>
      <c r="J95" s="128">
        <v>140700.01</v>
      </c>
      <c r="K95" s="89"/>
      <c r="L95" s="136">
        <v>0</v>
      </c>
    </row>
    <row r="96" spans="1:12" x14ac:dyDescent="0.25">
      <c r="A96" s="133" t="s">
        <v>329</v>
      </c>
      <c r="B96" s="130" t="s">
        <v>330</v>
      </c>
      <c r="C96" s="130" t="s">
        <v>331</v>
      </c>
      <c r="D96" s="149">
        <v>41974</v>
      </c>
      <c r="E96" s="98">
        <v>135700</v>
      </c>
      <c r="F96" s="98"/>
      <c r="G96" s="126"/>
      <c r="H96" s="99" t="s">
        <v>17</v>
      </c>
      <c r="I96" s="89"/>
      <c r="J96" s="128">
        <v>135700</v>
      </c>
      <c r="K96" s="89"/>
      <c r="L96" s="136">
        <v>0</v>
      </c>
    </row>
    <row r="97" spans="1:12" x14ac:dyDescent="0.25">
      <c r="A97" s="133" t="s">
        <v>332</v>
      </c>
      <c r="B97" s="130" t="s">
        <v>333</v>
      </c>
      <c r="C97" s="130" t="s">
        <v>334</v>
      </c>
      <c r="D97" s="149">
        <v>41974</v>
      </c>
      <c r="E97" s="98">
        <v>140900</v>
      </c>
      <c r="F97" s="98"/>
      <c r="G97" s="126">
        <v>20000</v>
      </c>
      <c r="H97" s="134" t="s">
        <v>35</v>
      </c>
      <c r="I97" s="89"/>
      <c r="J97" s="128">
        <v>140900</v>
      </c>
      <c r="K97" s="89"/>
      <c r="L97" s="136">
        <v>0</v>
      </c>
    </row>
    <row r="98" spans="1:12" x14ac:dyDescent="0.25">
      <c r="A98" s="133" t="s">
        <v>335</v>
      </c>
      <c r="B98" s="130" t="s">
        <v>336</v>
      </c>
      <c r="C98" s="130" t="s">
        <v>337</v>
      </c>
      <c r="D98" s="149">
        <v>41974</v>
      </c>
      <c r="E98" s="98">
        <v>195400.01</v>
      </c>
      <c r="F98" s="98"/>
      <c r="G98" s="126"/>
      <c r="H98" s="99" t="s">
        <v>17</v>
      </c>
      <c r="I98" s="89"/>
      <c r="J98" s="128">
        <v>195400.01</v>
      </c>
      <c r="K98" s="89"/>
      <c r="L98" s="136">
        <v>0</v>
      </c>
    </row>
    <row r="99" spans="1:12" x14ac:dyDescent="0.25">
      <c r="A99" s="133" t="s">
        <v>338</v>
      </c>
      <c r="B99" s="130" t="s">
        <v>339</v>
      </c>
      <c r="C99" s="130" t="s">
        <v>340</v>
      </c>
      <c r="D99" s="149">
        <v>41974</v>
      </c>
      <c r="E99" s="98">
        <v>174460</v>
      </c>
      <c r="F99" s="98"/>
      <c r="G99" s="126">
        <v>16940</v>
      </c>
      <c r="H99" s="134" t="s">
        <v>35</v>
      </c>
      <c r="I99" s="89"/>
      <c r="J99" s="128">
        <v>174460</v>
      </c>
      <c r="K99" s="89"/>
      <c r="L99" s="136">
        <v>0</v>
      </c>
    </row>
    <row r="100" spans="1:12" x14ac:dyDescent="0.25">
      <c r="A100" s="133" t="s">
        <v>341</v>
      </c>
      <c r="B100" s="130" t="s">
        <v>342</v>
      </c>
      <c r="C100" s="130" t="s">
        <v>343</v>
      </c>
      <c r="D100" s="149">
        <v>41974</v>
      </c>
      <c r="E100" s="98">
        <v>170460</v>
      </c>
      <c r="F100" s="98"/>
      <c r="G100" s="126">
        <v>16940</v>
      </c>
      <c r="H100" s="134" t="s">
        <v>35</v>
      </c>
      <c r="I100" s="89"/>
      <c r="J100" s="128">
        <v>170460</v>
      </c>
      <c r="K100" s="89"/>
      <c r="L100" s="136">
        <v>0</v>
      </c>
    </row>
    <row r="101" spans="1:12" x14ac:dyDescent="0.25">
      <c r="A101" s="133" t="s">
        <v>344</v>
      </c>
      <c r="B101" s="130" t="s">
        <v>345</v>
      </c>
      <c r="C101" s="130" t="s">
        <v>346</v>
      </c>
      <c r="D101" s="149">
        <v>41974</v>
      </c>
      <c r="E101" s="98">
        <v>135900</v>
      </c>
      <c r="F101" s="98"/>
      <c r="G101" s="126">
        <v>60000</v>
      </c>
      <c r="H101" s="134" t="s">
        <v>35</v>
      </c>
      <c r="I101" s="89"/>
      <c r="J101" s="128">
        <v>135900</v>
      </c>
      <c r="K101" s="89"/>
      <c r="L101" s="136">
        <v>0</v>
      </c>
    </row>
    <row r="102" spans="1:12" x14ac:dyDescent="0.25">
      <c r="A102" s="133" t="s">
        <v>347</v>
      </c>
      <c r="B102" s="130" t="s">
        <v>348</v>
      </c>
      <c r="C102" s="130" t="s">
        <v>349</v>
      </c>
      <c r="D102" s="149">
        <v>41974</v>
      </c>
      <c r="E102" s="98">
        <v>50986.01</v>
      </c>
      <c r="F102" s="98"/>
      <c r="G102" s="126">
        <v>56414</v>
      </c>
      <c r="H102" s="134" t="s">
        <v>35</v>
      </c>
      <c r="I102" s="89"/>
      <c r="J102" s="128">
        <v>50986.01</v>
      </c>
      <c r="K102" s="89"/>
      <c r="L102" s="136">
        <v>0</v>
      </c>
    </row>
    <row r="103" spans="1:12" x14ac:dyDescent="0.25">
      <c r="A103" s="133" t="s">
        <v>350</v>
      </c>
      <c r="B103" s="130" t="s">
        <v>351</v>
      </c>
      <c r="C103" s="130" t="s">
        <v>16</v>
      </c>
      <c r="D103" s="149">
        <v>41974</v>
      </c>
      <c r="E103" s="98">
        <v>135700</v>
      </c>
      <c r="F103" s="98"/>
      <c r="G103" s="126"/>
      <c r="H103" s="99" t="s">
        <v>17</v>
      </c>
      <c r="I103" s="89"/>
      <c r="J103" s="128">
        <v>135700</v>
      </c>
      <c r="K103" s="89"/>
      <c r="L103" s="136">
        <v>0</v>
      </c>
    </row>
    <row r="104" spans="1:12" x14ac:dyDescent="0.25">
      <c r="A104" s="133" t="s">
        <v>352</v>
      </c>
      <c r="B104" s="130" t="s">
        <v>353</v>
      </c>
      <c r="C104" s="130" t="s">
        <v>354</v>
      </c>
      <c r="D104" s="149">
        <v>41974</v>
      </c>
      <c r="E104" s="98">
        <v>155680</v>
      </c>
      <c r="F104" s="98"/>
      <c r="G104" s="126">
        <v>66720</v>
      </c>
      <c r="H104" s="134" t="s">
        <v>35</v>
      </c>
      <c r="I104" s="89"/>
      <c r="J104" s="128">
        <v>155680</v>
      </c>
      <c r="K104" s="89"/>
      <c r="L104" s="136">
        <v>0</v>
      </c>
    </row>
    <row r="105" spans="1:12" x14ac:dyDescent="0.25">
      <c r="A105" s="133" t="s">
        <v>355</v>
      </c>
      <c r="B105" s="130" t="s">
        <v>356</v>
      </c>
      <c r="C105" s="130" t="s">
        <v>357</v>
      </c>
      <c r="D105" s="149">
        <v>41974</v>
      </c>
      <c r="E105" s="98">
        <v>125000.01</v>
      </c>
      <c r="F105" s="98"/>
      <c r="G105" s="126">
        <v>40000</v>
      </c>
      <c r="H105" s="134" t="s">
        <v>35</v>
      </c>
      <c r="I105" s="89"/>
      <c r="J105" s="128">
        <v>125000.01</v>
      </c>
      <c r="K105" s="89"/>
      <c r="L105" s="136">
        <v>0</v>
      </c>
    </row>
    <row r="106" spans="1:12" x14ac:dyDescent="0.25">
      <c r="A106" s="133" t="s">
        <v>358</v>
      </c>
      <c r="B106" s="130" t="s">
        <v>359</v>
      </c>
      <c r="C106" s="130" t="s">
        <v>360</v>
      </c>
      <c r="D106" s="149">
        <v>41974</v>
      </c>
      <c r="E106" s="98">
        <v>80900</v>
      </c>
      <c r="F106" s="98"/>
      <c r="G106" s="126">
        <v>100000</v>
      </c>
      <c r="H106" s="134" t="s">
        <v>35</v>
      </c>
      <c r="I106" s="89"/>
      <c r="J106" s="128">
        <v>80900</v>
      </c>
      <c r="K106" s="89"/>
      <c r="L106" s="136">
        <v>0</v>
      </c>
    </row>
    <row r="107" spans="1:12" x14ac:dyDescent="0.25">
      <c r="A107" s="133" t="s">
        <v>361</v>
      </c>
      <c r="B107" s="130" t="s">
        <v>362</v>
      </c>
      <c r="C107" s="130" t="s">
        <v>363</v>
      </c>
      <c r="D107" s="149">
        <v>41974</v>
      </c>
      <c r="E107" s="98">
        <v>227300.01</v>
      </c>
      <c r="F107" s="98"/>
      <c r="G107" s="126">
        <v>97000</v>
      </c>
      <c r="H107" s="134" t="s">
        <v>35</v>
      </c>
      <c r="I107" s="89"/>
      <c r="J107" s="128">
        <v>227300.01</v>
      </c>
      <c r="K107" s="89"/>
      <c r="L107" s="136">
        <v>0</v>
      </c>
    </row>
    <row r="108" spans="1:12" x14ac:dyDescent="0.25">
      <c r="A108" s="133" t="s">
        <v>364</v>
      </c>
      <c r="B108" s="130" t="s">
        <v>365</v>
      </c>
      <c r="C108" s="130" t="s">
        <v>366</v>
      </c>
      <c r="D108" s="149">
        <v>41974</v>
      </c>
      <c r="E108" s="98">
        <v>145000</v>
      </c>
      <c r="F108" s="98"/>
      <c r="G108" s="126"/>
      <c r="H108" s="99" t="s">
        <v>17</v>
      </c>
      <c r="I108" s="89"/>
      <c r="J108" s="128">
        <v>145000</v>
      </c>
      <c r="K108" s="89"/>
      <c r="L108" s="136">
        <v>0</v>
      </c>
    </row>
    <row r="109" spans="1:12" x14ac:dyDescent="0.25">
      <c r="A109" s="133" t="s">
        <v>367</v>
      </c>
      <c r="B109" s="130" t="s">
        <v>368</v>
      </c>
      <c r="C109" s="130" t="s">
        <v>369</v>
      </c>
      <c r="D109" s="149">
        <v>41974</v>
      </c>
      <c r="E109" s="98">
        <v>145000</v>
      </c>
      <c r="F109" s="98"/>
      <c r="G109" s="126"/>
      <c r="H109" s="99" t="s">
        <v>17</v>
      </c>
      <c r="I109" s="89"/>
      <c r="J109" s="128">
        <v>145000</v>
      </c>
      <c r="K109" s="89"/>
      <c r="L109" s="136">
        <v>0</v>
      </c>
    </row>
    <row r="110" spans="1:12" x14ac:dyDescent="0.25">
      <c r="A110" s="133" t="s">
        <v>370</v>
      </c>
      <c r="B110" s="130" t="s">
        <v>371</v>
      </c>
      <c r="C110" s="130" t="s">
        <v>372</v>
      </c>
      <c r="D110" s="149">
        <v>41974</v>
      </c>
      <c r="E110" s="98">
        <v>145000</v>
      </c>
      <c r="F110" s="98"/>
      <c r="G110" s="126"/>
      <c r="H110" s="99" t="s">
        <v>17</v>
      </c>
      <c r="I110" s="89"/>
      <c r="J110" s="128">
        <v>145000</v>
      </c>
      <c r="K110" s="89"/>
      <c r="L110" s="136">
        <v>0</v>
      </c>
    </row>
    <row r="111" spans="1:12" x14ac:dyDescent="0.25">
      <c r="A111" s="133" t="s">
        <v>373</v>
      </c>
      <c r="B111" s="130" t="s">
        <v>374</v>
      </c>
      <c r="C111" s="130" t="s">
        <v>375</v>
      </c>
      <c r="D111" s="149">
        <v>41974</v>
      </c>
      <c r="E111" s="98">
        <v>145000</v>
      </c>
      <c r="F111" s="98"/>
      <c r="G111" s="126"/>
      <c r="H111" s="99" t="s">
        <v>17</v>
      </c>
      <c r="I111" s="89"/>
      <c r="J111" s="128">
        <v>145000</v>
      </c>
      <c r="K111" s="89"/>
      <c r="L111" s="136">
        <v>0</v>
      </c>
    </row>
    <row r="112" spans="1:12" x14ac:dyDescent="0.25">
      <c r="A112" s="133" t="s">
        <v>376</v>
      </c>
      <c r="B112" s="130" t="s">
        <v>377</v>
      </c>
      <c r="C112" s="130" t="s">
        <v>378</v>
      </c>
      <c r="D112" s="149">
        <v>41974</v>
      </c>
      <c r="E112" s="98">
        <v>145000</v>
      </c>
      <c r="F112" s="98"/>
      <c r="G112" s="126"/>
      <c r="H112" s="99" t="s">
        <v>17</v>
      </c>
      <c r="I112" s="89"/>
      <c r="J112" s="128">
        <v>145000</v>
      </c>
      <c r="K112" s="89"/>
      <c r="L112" s="136">
        <v>0</v>
      </c>
    </row>
    <row r="113" spans="1:12" x14ac:dyDescent="0.25">
      <c r="A113" s="133" t="s">
        <v>379</v>
      </c>
      <c r="B113" s="130" t="s">
        <v>380</v>
      </c>
      <c r="C113" s="130" t="s">
        <v>381</v>
      </c>
      <c r="D113" s="149">
        <v>41974</v>
      </c>
      <c r="E113" s="98">
        <v>138000</v>
      </c>
      <c r="F113" s="98"/>
      <c r="G113" s="126">
        <v>7000</v>
      </c>
      <c r="H113" s="134" t="s">
        <v>35</v>
      </c>
      <c r="I113" s="89"/>
      <c r="J113" s="128">
        <v>138000</v>
      </c>
      <c r="K113" s="89"/>
      <c r="L113" s="136">
        <v>0</v>
      </c>
    </row>
    <row r="114" spans="1:12" x14ac:dyDescent="0.25">
      <c r="A114" s="133" t="s">
        <v>382</v>
      </c>
      <c r="B114" s="130" t="s">
        <v>383</v>
      </c>
      <c r="C114" s="130" t="s">
        <v>384</v>
      </c>
      <c r="D114" s="149">
        <v>41974</v>
      </c>
      <c r="E114" s="98">
        <v>204000.01</v>
      </c>
      <c r="F114" s="98"/>
      <c r="G114" s="126"/>
      <c r="H114" s="99" t="s">
        <v>17</v>
      </c>
      <c r="I114" s="89"/>
      <c r="J114" s="128">
        <v>204000.01</v>
      </c>
      <c r="K114" s="89"/>
      <c r="L114" s="136">
        <v>0</v>
      </c>
    </row>
    <row r="115" spans="1:12" x14ac:dyDescent="0.25">
      <c r="A115" s="133" t="s">
        <v>385</v>
      </c>
      <c r="B115" s="130" t="s">
        <v>386</v>
      </c>
      <c r="C115" s="130" t="s">
        <v>387</v>
      </c>
      <c r="D115" s="149">
        <v>41974</v>
      </c>
      <c r="E115" s="98">
        <v>165900</v>
      </c>
      <c r="F115" s="98"/>
      <c r="G115" s="126">
        <v>45000</v>
      </c>
      <c r="H115" s="134" t="s">
        <v>35</v>
      </c>
      <c r="I115" s="89"/>
      <c r="J115" s="128">
        <v>165900</v>
      </c>
      <c r="K115" s="89"/>
      <c r="L115" s="136">
        <v>0</v>
      </c>
    </row>
    <row r="116" spans="1:12" x14ac:dyDescent="0.25">
      <c r="A116" s="133" t="s">
        <v>388</v>
      </c>
      <c r="B116" s="130" t="s">
        <v>389</v>
      </c>
      <c r="C116" s="130" t="s">
        <v>390</v>
      </c>
      <c r="D116" s="149">
        <v>41974</v>
      </c>
      <c r="E116" s="98">
        <v>397500</v>
      </c>
      <c r="F116" s="98"/>
      <c r="G116" s="126"/>
      <c r="H116" s="99" t="s">
        <v>17</v>
      </c>
      <c r="I116" s="89"/>
      <c r="J116" s="128">
        <v>397500</v>
      </c>
      <c r="K116" s="89"/>
      <c r="L116" s="136">
        <v>0</v>
      </c>
    </row>
    <row r="117" spans="1:12" x14ac:dyDescent="0.25">
      <c r="A117" s="133" t="s">
        <v>391</v>
      </c>
      <c r="B117" s="130" t="s">
        <v>392</v>
      </c>
      <c r="C117" s="130" t="s">
        <v>390</v>
      </c>
      <c r="D117" s="149">
        <v>41974</v>
      </c>
      <c r="E117" s="98">
        <v>397500</v>
      </c>
      <c r="F117" s="98"/>
      <c r="G117" s="126"/>
      <c r="H117" s="99" t="s">
        <v>17</v>
      </c>
      <c r="I117" s="89"/>
      <c r="J117" s="128">
        <v>397500</v>
      </c>
      <c r="K117" s="89"/>
      <c r="L117" s="136">
        <v>0</v>
      </c>
    </row>
    <row r="118" spans="1:12" x14ac:dyDescent="0.25">
      <c r="A118" s="133" t="s">
        <v>393</v>
      </c>
      <c r="B118" s="130" t="s">
        <v>394</v>
      </c>
      <c r="C118" s="130" t="s">
        <v>395</v>
      </c>
      <c r="D118" s="149">
        <v>41974</v>
      </c>
      <c r="E118" s="98">
        <v>145000</v>
      </c>
      <c r="F118" s="98"/>
      <c r="G118" s="126"/>
      <c r="H118" s="99" t="s">
        <v>17</v>
      </c>
      <c r="I118" s="89"/>
      <c r="J118" s="128">
        <v>145000</v>
      </c>
      <c r="K118" s="89"/>
      <c r="L118" s="136">
        <v>0</v>
      </c>
    </row>
    <row r="119" spans="1:12" x14ac:dyDescent="0.25">
      <c r="A119" s="133" t="s">
        <v>396</v>
      </c>
      <c r="B119" s="130" t="s">
        <v>397</v>
      </c>
      <c r="C119" s="130" t="s">
        <v>398</v>
      </c>
      <c r="D119" s="149">
        <v>41974</v>
      </c>
      <c r="E119" s="98">
        <v>145000</v>
      </c>
      <c r="F119" s="98"/>
      <c r="G119" s="126"/>
      <c r="H119" s="99" t="s">
        <v>17</v>
      </c>
      <c r="I119" s="89"/>
      <c r="J119" s="128">
        <v>145000</v>
      </c>
      <c r="K119" s="89"/>
      <c r="L119" s="136">
        <v>0</v>
      </c>
    </row>
    <row r="120" spans="1:12" x14ac:dyDescent="0.25">
      <c r="A120" s="133" t="s">
        <v>399</v>
      </c>
      <c r="B120" s="130" t="s">
        <v>400</v>
      </c>
      <c r="C120" s="130" t="s">
        <v>401</v>
      </c>
      <c r="D120" s="149">
        <v>41974</v>
      </c>
      <c r="E120" s="98">
        <v>145000</v>
      </c>
      <c r="F120" s="98"/>
      <c r="G120" s="126"/>
      <c r="H120" s="99" t="s">
        <v>17</v>
      </c>
      <c r="I120" s="89"/>
      <c r="J120" s="128">
        <v>145000</v>
      </c>
      <c r="K120" s="89"/>
      <c r="L120" s="136">
        <v>0</v>
      </c>
    </row>
    <row r="121" spans="1:12" x14ac:dyDescent="0.25">
      <c r="A121" s="133" t="s">
        <v>402</v>
      </c>
      <c r="B121" s="130" t="s">
        <v>403</v>
      </c>
      <c r="C121" s="130" t="s">
        <v>404</v>
      </c>
      <c r="D121" s="149">
        <v>41974</v>
      </c>
      <c r="E121" s="98">
        <v>149000</v>
      </c>
      <c r="F121" s="98"/>
      <c r="G121" s="126"/>
      <c r="H121" s="99" t="s">
        <v>17</v>
      </c>
      <c r="I121" s="89"/>
      <c r="J121" s="128">
        <v>149000</v>
      </c>
      <c r="K121" s="89"/>
      <c r="L121" s="136">
        <v>0</v>
      </c>
    </row>
    <row r="122" spans="1:12" x14ac:dyDescent="0.25">
      <c r="A122" s="133" t="s">
        <v>405</v>
      </c>
      <c r="B122" s="130" t="s">
        <v>406</v>
      </c>
      <c r="C122" s="130" t="s">
        <v>407</v>
      </c>
      <c r="D122" s="149">
        <v>41974</v>
      </c>
      <c r="E122" s="98">
        <v>145000</v>
      </c>
      <c r="F122" s="98"/>
      <c r="G122" s="126"/>
      <c r="H122" s="99" t="s">
        <v>17</v>
      </c>
      <c r="I122" s="89"/>
      <c r="J122" s="128">
        <v>145000</v>
      </c>
      <c r="K122" s="89"/>
      <c r="L122" s="136">
        <v>0</v>
      </c>
    </row>
    <row r="123" spans="1:12" x14ac:dyDescent="0.25">
      <c r="A123" s="133" t="s">
        <v>408</v>
      </c>
      <c r="B123" s="130" t="s">
        <v>409</v>
      </c>
      <c r="C123" s="130" t="s">
        <v>410</v>
      </c>
      <c r="D123" s="149">
        <v>41974</v>
      </c>
      <c r="E123" s="98">
        <v>145000</v>
      </c>
      <c r="F123" s="98"/>
      <c r="G123" s="126"/>
      <c r="H123" s="99" t="s">
        <v>17</v>
      </c>
      <c r="I123" s="89"/>
      <c r="J123" s="128">
        <v>145000</v>
      </c>
      <c r="K123" s="89"/>
      <c r="L123" s="136">
        <v>0</v>
      </c>
    </row>
    <row r="124" spans="1:12" x14ac:dyDescent="0.25">
      <c r="A124" s="133" t="s">
        <v>411</v>
      </c>
      <c r="B124" s="130" t="s">
        <v>412</v>
      </c>
      <c r="C124" s="130" t="s">
        <v>413</v>
      </c>
      <c r="D124" s="149">
        <v>41974</v>
      </c>
      <c r="E124" s="98">
        <v>145000</v>
      </c>
      <c r="F124" s="98"/>
      <c r="G124" s="126"/>
      <c r="H124" s="99" t="s">
        <v>17</v>
      </c>
      <c r="I124" s="89"/>
      <c r="J124" s="128">
        <v>145000</v>
      </c>
      <c r="K124" s="89"/>
      <c r="L124" s="136">
        <v>0</v>
      </c>
    </row>
    <row r="125" spans="1:12" x14ac:dyDescent="0.25">
      <c r="A125" s="133" t="s">
        <v>414</v>
      </c>
      <c r="B125" s="130" t="s">
        <v>415</v>
      </c>
      <c r="C125" s="130" t="s">
        <v>416</v>
      </c>
      <c r="D125" s="149">
        <v>41974</v>
      </c>
      <c r="E125" s="98">
        <v>166000</v>
      </c>
      <c r="F125" s="98"/>
      <c r="G125" s="126"/>
      <c r="H125" s="99" t="s">
        <v>17</v>
      </c>
      <c r="I125" s="89"/>
      <c r="J125" s="128">
        <v>166000</v>
      </c>
      <c r="K125" s="89"/>
      <c r="L125" s="136">
        <v>0</v>
      </c>
    </row>
    <row r="126" spans="1:12" x14ac:dyDescent="0.25">
      <c r="A126" s="137" t="s">
        <v>417</v>
      </c>
      <c r="B126" s="97" t="s">
        <v>418</v>
      </c>
      <c r="C126" s="130" t="s">
        <v>107</v>
      </c>
      <c r="D126" s="96">
        <v>41791</v>
      </c>
      <c r="E126" s="98">
        <v>204600</v>
      </c>
      <c r="F126" s="98"/>
      <c r="G126" s="98"/>
      <c r="H126" s="99" t="s">
        <v>17</v>
      </c>
      <c r="I126" s="89"/>
      <c r="J126" s="128">
        <v>204600</v>
      </c>
      <c r="K126" s="89"/>
      <c r="L126" s="136">
        <v>0</v>
      </c>
    </row>
    <row r="127" spans="1:12" x14ac:dyDescent="0.25">
      <c r="A127" s="132" t="s">
        <v>419</v>
      </c>
      <c r="B127" s="117" t="s">
        <v>420</v>
      </c>
      <c r="C127" s="118" t="s">
        <v>421</v>
      </c>
      <c r="D127" s="96">
        <v>41699</v>
      </c>
      <c r="E127" s="98">
        <v>144000</v>
      </c>
      <c r="F127" s="98"/>
      <c r="G127" s="98"/>
      <c r="H127" s="99" t="s">
        <v>17</v>
      </c>
      <c r="I127" s="89"/>
      <c r="J127" s="128">
        <v>144000</v>
      </c>
      <c r="K127" s="89"/>
      <c r="L127" s="136">
        <v>0</v>
      </c>
    </row>
    <row r="128" spans="1:12" x14ac:dyDescent="0.25">
      <c r="A128" s="137" t="s">
        <v>422</v>
      </c>
      <c r="B128" s="97" t="s">
        <v>423</v>
      </c>
      <c r="C128" s="130" t="s">
        <v>424</v>
      </c>
      <c r="D128" s="96">
        <v>41791</v>
      </c>
      <c r="E128" s="98">
        <v>204600</v>
      </c>
      <c r="F128" s="98"/>
      <c r="G128" s="98"/>
      <c r="H128" s="99" t="s">
        <v>17</v>
      </c>
      <c r="I128" s="89"/>
      <c r="J128" s="128">
        <v>204600</v>
      </c>
      <c r="K128" s="89"/>
      <c r="L128" s="136">
        <v>0</v>
      </c>
    </row>
    <row r="129" spans="1:12" x14ac:dyDescent="0.25">
      <c r="A129" s="132" t="s">
        <v>425</v>
      </c>
      <c r="B129" s="117" t="s">
        <v>426</v>
      </c>
      <c r="C129" s="118" t="s">
        <v>427</v>
      </c>
      <c r="D129" s="96">
        <v>41671</v>
      </c>
      <c r="E129" s="98">
        <v>167000</v>
      </c>
      <c r="F129" s="98"/>
      <c r="G129" s="98"/>
      <c r="H129" s="99" t="s">
        <v>17</v>
      </c>
      <c r="I129" s="89"/>
      <c r="J129" s="128">
        <v>167000</v>
      </c>
      <c r="K129" s="89"/>
      <c r="L129" s="136">
        <v>0</v>
      </c>
    </row>
    <row r="130" spans="1:12" x14ac:dyDescent="0.25">
      <c r="A130" s="133" t="s">
        <v>428</v>
      </c>
      <c r="B130" s="130" t="s">
        <v>429</v>
      </c>
      <c r="C130" s="130" t="s">
        <v>430</v>
      </c>
      <c r="D130" s="149">
        <v>41974</v>
      </c>
      <c r="E130" s="98">
        <v>204950</v>
      </c>
      <c r="F130" s="98"/>
      <c r="G130" s="126">
        <v>21150</v>
      </c>
      <c r="H130" s="134" t="s">
        <v>35</v>
      </c>
      <c r="I130" s="89"/>
      <c r="J130" s="128">
        <v>204950</v>
      </c>
      <c r="K130" s="89"/>
      <c r="L130" s="136">
        <v>0</v>
      </c>
    </row>
    <row r="131" spans="1:12" x14ac:dyDescent="0.25">
      <c r="A131" s="137" t="s">
        <v>431</v>
      </c>
      <c r="B131" s="97" t="s">
        <v>432</v>
      </c>
      <c r="C131" s="130" t="s">
        <v>433</v>
      </c>
      <c r="D131" s="96">
        <v>41791</v>
      </c>
      <c r="E131" s="122">
        <v>31700</v>
      </c>
      <c r="F131" s="98"/>
      <c r="G131" s="98">
        <v>270000</v>
      </c>
      <c r="H131" s="134" t="s">
        <v>35</v>
      </c>
      <c r="I131" s="89"/>
      <c r="J131" s="128">
        <v>31700</v>
      </c>
      <c r="K131" s="89"/>
      <c r="L131" s="136">
        <v>0</v>
      </c>
    </row>
    <row r="132" spans="1:12" x14ac:dyDescent="0.25">
      <c r="A132" s="137" t="s">
        <v>434</v>
      </c>
      <c r="B132" s="97" t="s">
        <v>435</v>
      </c>
      <c r="C132" s="130" t="s">
        <v>436</v>
      </c>
      <c r="D132" s="96">
        <v>41791</v>
      </c>
      <c r="E132" s="122">
        <v>144000</v>
      </c>
      <c r="F132" s="98"/>
      <c r="G132" s="98"/>
      <c r="H132" s="99" t="s">
        <v>17</v>
      </c>
      <c r="I132" s="89"/>
      <c r="J132" s="128">
        <v>144000</v>
      </c>
      <c r="K132" s="89"/>
      <c r="L132" s="136">
        <v>0</v>
      </c>
    </row>
    <row r="133" spans="1:12" x14ac:dyDescent="0.25">
      <c r="A133" s="132" t="s">
        <v>437</v>
      </c>
      <c r="B133" s="117" t="s">
        <v>438</v>
      </c>
      <c r="C133" s="118" t="s">
        <v>439</v>
      </c>
      <c r="D133" s="96">
        <v>41730</v>
      </c>
      <c r="E133" s="122">
        <v>134214</v>
      </c>
      <c r="F133" s="122"/>
      <c r="G133" s="98"/>
      <c r="H133" s="99" t="s">
        <v>17</v>
      </c>
      <c r="I133" s="89"/>
      <c r="J133" s="128">
        <v>134214</v>
      </c>
      <c r="K133" s="89"/>
      <c r="L133" s="136">
        <v>0</v>
      </c>
    </row>
    <row r="134" spans="1:12" x14ac:dyDescent="0.25">
      <c r="A134" s="137" t="s">
        <v>440</v>
      </c>
      <c r="B134" s="97" t="s">
        <v>441</v>
      </c>
      <c r="C134" s="97" t="s">
        <v>442</v>
      </c>
      <c r="D134" s="150">
        <v>41974</v>
      </c>
      <c r="E134" s="98">
        <v>191500</v>
      </c>
      <c r="F134" s="98"/>
      <c r="G134" s="98"/>
      <c r="H134" s="99" t="s">
        <v>17</v>
      </c>
      <c r="I134" s="89"/>
      <c r="J134" s="128">
        <v>191500</v>
      </c>
      <c r="K134" s="89"/>
      <c r="L134" s="136">
        <v>0</v>
      </c>
    </row>
    <row r="135" spans="1:12" x14ac:dyDescent="0.25">
      <c r="A135" s="133" t="s">
        <v>443</v>
      </c>
      <c r="B135" s="130" t="s">
        <v>444</v>
      </c>
      <c r="C135" s="130" t="s">
        <v>445</v>
      </c>
      <c r="D135" s="96">
        <v>41791</v>
      </c>
      <c r="E135" s="98">
        <v>16000</v>
      </c>
      <c r="F135" s="98"/>
      <c r="G135" s="126"/>
      <c r="H135" s="99" t="s">
        <v>446</v>
      </c>
      <c r="I135" s="89"/>
      <c r="J135" s="128">
        <v>16000</v>
      </c>
      <c r="K135" s="89"/>
      <c r="L135" s="136">
        <v>0</v>
      </c>
    </row>
    <row r="136" spans="1:12" x14ac:dyDescent="0.25">
      <c r="A136" s="133" t="s">
        <v>447</v>
      </c>
      <c r="B136" s="130" t="s">
        <v>448</v>
      </c>
      <c r="C136" s="130" t="s">
        <v>449</v>
      </c>
      <c r="D136" s="96">
        <v>41791</v>
      </c>
      <c r="E136" s="98">
        <v>15000</v>
      </c>
      <c r="F136" s="98"/>
      <c r="G136" s="126"/>
      <c r="H136" s="99" t="s">
        <v>446</v>
      </c>
      <c r="I136" s="89"/>
      <c r="J136" s="128">
        <v>15000</v>
      </c>
      <c r="K136" s="89"/>
      <c r="L136" s="136">
        <v>0</v>
      </c>
    </row>
    <row r="137" spans="1:12" x14ac:dyDescent="0.25">
      <c r="A137" s="137" t="s">
        <v>450</v>
      </c>
      <c r="B137" s="97" t="s">
        <v>451</v>
      </c>
      <c r="C137" s="134" t="s">
        <v>452</v>
      </c>
      <c r="D137" s="96">
        <v>41791</v>
      </c>
      <c r="E137" s="122">
        <v>168800</v>
      </c>
      <c r="F137" s="98"/>
      <c r="G137" s="98"/>
      <c r="H137" s="99" t="s">
        <v>17</v>
      </c>
      <c r="I137" s="89"/>
      <c r="J137" s="128">
        <v>168800</v>
      </c>
      <c r="K137" s="89"/>
      <c r="L137" s="136">
        <v>0</v>
      </c>
    </row>
    <row r="138" spans="1:12" x14ac:dyDescent="0.25">
      <c r="A138" s="137" t="s">
        <v>453</v>
      </c>
      <c r="B138" s="97" t="s">
        <v>454</v>
      </c>
      <c r="C138" s="130" t="s">
        <v>455</v>
      </c>
      <c r="D138" s="96">
        <v>41791</v>
      </c>
      <c r="E138" s="122">
        <v>119400</v>
      </c>
      <c r="F138" s="98"/>
      <c r="G138" s="98"/>
      <c r="H138" s="99" t="s">
        <v>17</v>
      </c>
      <c r="I138" s="89"/>
      <c r="J138" s="128">
        <v>119400</v>
      </c>
      <c r="K138" s="89"/>
      <c r="L138" s="136">
        <v>0</v>
      </c>
    </row>
    <row r="139" spans="1:12" x14ac:dyDescent="0.25">
      <c r="A139" s="137" t="s">
        <v>460</v>
      </c>
      <c r="B139" s="97" t="s">
        <v>461</v>
      </c>
      <c r="C139" s="130" t="s">
        <v>462</v>
      </c>
      <c r="D139" s="96">
        <v>41791</v>
      </c>
      <c r="E139" s="122">
        <v>301700</v>
      </c>
      <c r="F139" s="98"/>
      <c r="G139" s="98"/>
      <c r="H139" s="99" t="s">
        <v>17</v>
      </c>
      <c r="I139" s="89"/>
      <c r="J139" s="128">
        <v>301700</v>
      </c>
      <c r="K139" s="89"/>
      <c r="L139" s="136">
        <v>0</v>
      </c>
    </row>
    <row r="140" spans="1:12" x14ac:dyDescent="0.25">
      <c r="A140" s="137" t="s">
        <v>463</v>
      </c>
      <c r="B140" s="97" t="s">
        <v>464</v>
      </c>
      <c r="C140" s="130" t="s">
        <v>465</v>
      </c>
      <c r="D140" s="96">
        <v>41791</v>
      </c>
      <c r="E140" s="122">
        <v>200500</v>
      </c>
      <c r="F140" s="98"/>
      <c r="G140" s="98"/>
      <c r="H140" s="99" t="s">
        <v>17</v>
      </c>
      <c r="I140" s="89"/>
      <c r="J140" s="128">
        <v>200500</v>
      </c>
      <c r="K140" s="89"/>
      <c r="L140" s="136">
        <v>0</v>
      </c>
    </row>
    <row r="141" spans="1:12" x14ac:dyDescent="0.25">
      <c r="A141" s="137" t="s">
        <v>466</v>
      </c>
      <c r="B141" s="97" t="s">
        <v>467</v>
      </c>
      <c r="C141" s="130" t="s">
        <v>468</v>
      </c>
      <c r="D141" s="96">
        <v>41791</v>
      </c>
      <c r="E141" s="122">
        <v>240400</v>
      </c>
      <c r="F141" s="98"/>
      <c r="G141" s="98"/>
      <c r="H141" s="99" t="s">
        <v>17</v>
      </c>
      <c r="I141" s="89"/>
      <c r="J141" s="128">
        <v>240400</v>
      </c>
      <c r="K141" s="89"/>
      <c r="L141" s="136">
        <v>0</v>
      </c>
    </row>
    <row r="142" spans="1:12" x14ac:dyDescent="0.25">
      <c r="A142" s="137" t="s">
        <v>469</v>
      </c>
      <c r="B142" s="97" t="s">
        <v>470</v>
      </c>
      <c r="C142" s="130" t="s">
        <v>471</v>
      </c>
      <c r="D142" s="96">
        <v>41791</v>
      </c>
      <c r="E142" s="122">
        <v>211900</v>
      </c>
      <c r="F142" s="98"/>
      <c r="G142" s="98"/>
      <c r="H142" s="99" t="s">
        <v>17</v>
      </c>
      <c r="I142" s="89"/>
      <c r="J142" s="128">
        <v>211900</v>
      </c>
      <c r="K142" s="89"/>
      <c r="L142" s="136">
        <v>0</v>
      </c>
    </row>
    <row r="143" spans="1:12" x14ac:dyDescent="0.25">
      <c r="A143" s="137" t="s">
        <v>472</v>
      </c>
      <c r="B143" s="97" t="s">
        <v>473</v>
      </c>
      <c r="C143" s="130" t="s">
        <v>474</v>
      </c>
      <c r="D143" s="96">
        <v>41791</v>
      </c>
      <c r="E143" s="122">
        <v>161000</v>
      </c>
      <c r="F143" s="98"/>
      <c r="G143" s="98"/>
      <c r="H143" s="99" t="s">
        <v>17</v>
      </c>
      <c r="I143" s="89"/>
      <c r="J143" s="128">
        <v>161000</v>
      </c>
      <c r="K143" s="89"/>
      <c r="L143" s="136">
        <v>0</v>
      </c>
    </row>
    <row r="144" spans="1:12" x14ac:dyDescent="0.25">
      <c r="A144" s="137" t="s">
        <v>475</v>
      </c>
      <c r="B144" s="97" t="s">
        <v>476</v>
      </c>
      <c r="C144" s="130" t="s">
        <v>477</v>
      </c>
      <c r="D144" s="96">
        <v>41791</v>
      </c>
      <c r="E144" s="122">
        <v>151100</v>
      </c>
      <c r="F144" s="98"/>
      <c r="G144" s="98"/>
      <c r="H144" s="99" t="s">
        <v>17</v>
      </c>
      <c r="I144" s="89"/>
      <c r="J144" s="128">
        <v>151100</v>
      </c>
      <c r="K144" s="89"/>
      <c r="L144" s="136">
        <v>0</v>
      </c>
    </row>
    <row r="145" spans="1:12" x14ac:dyDescent="0.25">
      <c r="A145" s="133" t="s">
        <v>478</v>
      </c>
      <c r="B145" s="130" t="s">
        <v>479</v>
      </c>
      <c r="C145" s="130" t="s">
        <v>480</v>
      </c>
      <c r="D145" s="149">
        <v>41791</v>
      </c>
      <c r="E145" s="98">
        <v>21000</v>
      </c>
      <c r="F145" s="98"/>
      <c r="G145" s="126">
        <v>142000</v>
      </c>
      <c r="H145" s="134" t="s">
        <v>35</v>
      </c>
      <c r="I145" s="89"/>
      <c r="J145" s="128">
        <v>21000</v>
      </c>
      <c r="K145" s="89"/>
      <c r="L145" s="136">
        <v>0</v>
      </c>
    </row>
    <row r="146" spans="1:12" x14ac:dyDescent="0.25">
      <c r="A146" s="137" t="s">
        <v>481</v>
      </c>
      <c r="B146" s="97" t="s">
        <v>482</v>
      </c>
      <c r="C146" s="130" t="s">
        <v>322</v>
      </c>
      <c r="D146" s="96">
        <v>41791</v>
      </c>
      <c r="E146" s="122">
        <v>129400</v>
      </c>
      <c r="F146" s="98"/>
      <c r="G146" s="98"/>
      <c r="H146" s="99" t="s">
        <v>17</v>
      </c>
      <c r="I146" s="89"/>
      <c r="J146" s="128">
        <v>129400</v>
      </c>
      <c r="K146" s="89"/>
      <c r="L146" s="136">
        <v>0</v>
      </c>
    </row>
    <row r="147" spans="1:12" x14ac:dyDescent="0.25">
      <c r="A147" s="133" t="s">
        <v>487</v>
      </c>
      <c r="B147" s="130" t="s">
        <v>488</v>
      </c>
      <c r="C147" s="130" t="s">
        <v>489</v>
      </c>
      <c r="D147" s="149">
        <v>41974</v>
      </c>
      <c r="E147" s="98">
        <v>20400</v>
      </c>
      <c r="F147" s="98"/>
      <c r="G147" s="126"/>
      <c r="H147" s="99" t="s">
        <v>446</v>
      </c>
      <c r="I147" s="89"/>
      <c r="J147" s="128">
        <v>20400</v>
      </c>
      <c r="K147" s="89"/>
      <c r="L147" s="136">
        <v>0</v>
      </c>
    </row>
    <row r="148" spans="1:12" x14ac:dyDescent="0.25">
      <c r="A148" s="137" t="s">
        <v>494</v>
      </c>
      <c r="B148" s="97" t="s">
        <v>495</v>
      </c>
      <c r="C148" s="99" t="s">
        <v>496</v>
      </c>
      <c r="D148" s="96">
        <v>41821</v>
      </c>
      <c r="E148" s="122"/>
      <c r="F148" s="122">
        <v>-7000</v>
      </c>
      <c r="G148" s="122"/>
      <c r="H148" s="99" t="s">
        <v>139</v>
      </c>
      <c r="I148" s="89"/>
      <c r="J148" s="128">
        <v>-7000</v>
      </c>
      <c r="K148" s="89"/>
      <c r="L148" s="136">
        <v>0</v>
      </c>
    </row>
    <row r="149" spans="1:12" x14ac:dyDescent="0.25">
      <c r="A149" s="137" t="s">
        <v>497</v>
      </c>
      <c r="B149" s="97" t="s">
        <v>498</v>
      </c>
      <c r="C149" s="130" t="s">
        <v>499</v>
      </c>
      <c r="D149" s="96">
        <v>41821</v>
      </c>
      <c r="E149" s="122">
        <v>138600</v>
      </c>
      <c r="F149" s="122"/>
      <c r="G149" s="122"/>
      <c r="H149" s="99" t="s">
        <v>17</v>
      </c>
      <c r="I149" s="89"/>
      <c r="J149" s="128">
        <v>138600</v>
      </c>
      <c r="K149" s="89"/>
      <c r="L149" s="136">
        <v>0</v>
      </c>
    </row>
    <row r="150" spans="1:12" x14ac:dyDescent="0.25">
      <c r="A150" s="137" t="s">
        <v>500</v>
      </c>
      <c r="B150" s="97" t="s">
        <v>501</v>
      </c>
      <c r="C150" s="130" t="s">
        <v>28</v>
      </c>
      <c r="D150" s="96">
        <v>41852</v>
      </c>
      <c r="E150" s="122"/>
      <c r="F150" s="122">
        <v>-8414.64</v>
      </c>
      <c r="G150" s="122"/>
      <c r="H150" s="134" t="s">
        <v>502</v>
      </c>
      <c r="I150" s="89"/>
      <c r="J150" s="128">
        <v>-8414.64</v>
      </c>
      <c r="K150" s="89"/>
      <c r="L150" s="136">
        <v>0</v>
      </c>
    </row>
    <row r="151" spans="1:12" x14ac:dyDescent="0.25">
      <c r="A151" s="137" t="s">
        <v>503</v>
      </c>
      <c r="B151" s="97" t="s">
        <v>504</v>
      </c>
      <c r="C151" s="130" t="s">
        <v>505</v>
      </c>
      <c r="D151" s="96">
        <v>41883</v>
      </c>
      <c r="E151" s="122">
        <v>161200</v>
      </c>
      <c r="F151" s="122"/>
      <c r="G151" s="122"/>
      <c r="H151" s="99" t="s">
        <v>17</v>
      </c>
      <c r="I151" s="89"/>
      <c r="J151" s="128">
        <v>161200</v>
      </c>
      <c r="K151" s="89"/>
      <c r="L151" s="136">
        <v>0</v>
      </c>
    </row>
    <row r="152" spans="1:12" x14ac:dyDescent="0.25">
      <c r="A152" s="137" t="s">
        <v>506</v>
      </c>
      <c r="B152" s="97" t="s">
        <v>507</v>
      </c>
      <c r="C152" s="130" t="s">
        <v>508</v>
      </c>
      <c r="D152" s="96">
        <v>41852</v>
      </c>
      <c r="E152" s="122">
        <v>143100</v>
      </c>
      <c r="F152" s="122"/>
      <c r="G152" s="122"/>
      <c r="H152" s="99" t="s">
        <v>17</v>
      </c>
      <c r="I152" s="89"/>
      <c r="J152" s="128">
        <v>143100</v>
      </c>
      <c r="K152" s="89"/>
      <c r="L152" s="136">
        <v>0</v>
      </c>
    </row>
    <row r="153" spans="1:12" x14ac:dyDescent="0.25">
      <c r="A153" s="133" t="s">
        <v>509</v>
      </c>
      <c r="B153" s="130" t="s">
        <v>510</v>
      </c>
      <c r="C153" s="130" t="s">
        <v>511</v>
      </c>
      <c r="D153" s="149">
        <v>41974</v>
      </c>
      <c r="E153" s="98">
        <v>30000.01</v>
      </c>
      <c r="F153" s="98"/>
      <c r="G153" s="126"/>
      <c r="H153" s="99" t="s">
        <v>512</v>
      </c>
      <c r="I153" s="89"/>
      <c r="J153" s="128">
        <v>30000.01</v>
      </c>
      <c r="K153" s="89"/>
      <c r="L153" s="136">
        <v>0</v>
      </c>
    </row>
    <row r="154" spans="1:12" x14ac:dyDescent="0.25">
      <c r="A154" s="137" t="s">
        <v>513</v>
      </c>
      <c r="B154" s="97" t="s">
        <v>514</v>
      </c>
      <c r="C154" s="130" t="s">
        <v>515</v>
      </c>
      <c r="D154" s="96">
        <v>41852</v>
      </c>
      <c r="E154" s="122">
        <v>261400</v>
      </c>
      <c r="F154" s="122"/>
      <c r="G154" s="122">
        <v>20000</v>
      </c>
      <c r="H154" s="99"/>
      <c r="I154" s="89"/>
      <c r="J154" s="128">
        <v>261400</v>
      </c>
      <c r="K154" s="89"/>
      <c r="L154" s="136">
        <v>0</v>
      </c>
    </row>
    <row r="155" spans="1:12" x14ac:dyDescent="0.25">
      <c r="A155" s="133" t="s">
        <v>516</v>
      </c>
      <c r="B155" s="130" t="s">
        <v>517</v>
      </c>
      <c r="C155" s="130" t="s">
        <v>518</v>
      </c>
      <c r="D155" s="149">
        <v>41974</v>
      </c>
      <c r="E155" s="98">
        <v>0.01</v>
      </c>
      <c r="F155" s="98"/>
      <c r="G155" s="126"/>
      <c r="H155" s="99" t="s">
        <v>519</v>
      </c>
      <c r="I155" s="89"/>
      <c r="J155" s="89">
        <v>0.01</v>
      </c>
      <c r="K155" s="89"/>
      <c r="L155" s="136">
        <v>0</v>
      </c>
    </row>
    <row r="156" spans="1:12" x14ac:dyDescent="0.25">
      <c r="A156" s="137" t="s">
        <v>520</v>
      </c>
      <c r="B156" s="97" t="s">
        <v>521</v>
      </c>
      <c r="C156" s="130" t="s">
        <v>522</v>
      </c>
      <c r="D156" s="96">
        <v>41883</v>
      </c>
      <c r="E156" s="122">
        <v>302200</v>
      </c>
      <c r="F156" s="122"/>
      <c r="G156" s="122"/>
      <c r="H156" s="99" t="s">
        <v>17</v>
      </c>
      <c r="I156" s="89"/>
      <c r="J156" s="128">
        <v>302200</v>
      </c>
      <c r="K156" s="89"/>
      <c r="L156" s="136">
        <v>0</v>
      </c>
    </row>
    <row r="157" spans="1:12" x14ac:dyDescent="0.25">
      <c r="A157" s="133" t="s">
        <v>526</v>
      </c>
      <c r="B157" s="130" t="s">
        <v>527</v>
      </c>
      <c r="C157" s="130" t="s">
        <v>528</v>
      </c>
      <c r="D157" s="149">
        <v>41974</v>
      </c>
      <c r="E157" s="98">
        <v>91900</v>
      </c>
      <c r="F157" s="98"/>
      <c r="G157" s="126">
        <v>120000</v>
      </c>
      <c r="H157" s="99" t="s">
        <v>35</v>
      </c>
      <c r="I157" s="89"/>
      <c r="J157" s="128">
        <v>91900</v>
      </c>
      <c r="K157" s="89"/>
      <c r="L157" s="136" t="e">
        <v>#REF!</v>
      </c>
    </row>
    <row r="158" spans="1:12" x14ac:dyDescent="0.25">
      <c r="A158" s="89"/>
      <c r="B158" s="89"/>
      <c r="C158" s="89"/>
      <c r="D158" s="128"/>
      <c r="E158" s="89"/>
      <c r="F158" s="89"/>
      <c r="G158" s="89"/>
      <c r="H158" s="89"/>
      <c r="I158" s="89"/>
      <c r="J158" s="89"/>
      <c r="K158" s="89"/>
      <c r="L158" s="136">
        <v>0</v>
      </c>
    </row>
    <row r="159" spans="1:12" ht="15.75" thickBot="1" x14ac:dyDescent="0.3">
      <c r="A159" s="89"/>
      <c r="B159" s="89"/>
      <c r="C159" s="89"/>
      <c r="D159" s="89"/>
      <c r="E159" s="101">
        <v>19561947.120000001</v>
      </c>
      <c r="F159" s="101">
        <v>-16134.58</v>
      </c>
      <c r="G159" s="101">
        <v>2740551.55</v>
      </c>
      <c r="H159" s="136"/>
      <c r="I159" s="89"/>
      <c r="J159" s="89"/>
      <c r="K159" s="89"/>
      <c r="L159" s="136">
        <v>19545812.540000003</v>
      </c>
    </row>
    <row r="160" spans="1:12" ht="15.75" thickTop="1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136">
        <v>0</v>
      </c>
    </row>
    <row r="162" spans="1:9" ht="15.75" x14ac:dyDescent="0.3">
      <c r="A162" s="124" t="s">
        <v>529</v>
      </c>
      <c r="B162" s="102"/>
      <c r="C162" s="102"/>
      <c r="D162" s="103"/>
      <c r="E162" s="104"/>
      <c r="F162" s="105"/>
      <c r="G162" s="106">
        <v>0</v>
      </c>
      <c r="H162" s="89"/>
      <c r="I162" s="136"/>
    </row>
    <row r="164" spans="1:9" ht="15.75" x14ac:dyDescent="0.3">
      <c r="A164" s="119" t="s">
        <v>530</v>
      </c>
      <c r="B164" s="120">
        <v>41333</v>
      </c>
      <c r="C164" s="89"/>
      <c r="D164" s="100" t="s">
        <v>531</v>
      </c>
      <c r="E164" s="89"/>
      <c r="F164" s="91">
        <v>-3000</v>
      </c>
      <c r="G164" s="89"/>
      <c r="H164" s="121"/>
      <c r="I164" s="89"/>
    </row>
    <row r="165" spans="1:9" ht="15.75" x14ac:dyDescent="0.3">
      <c r="A165" s="119" t="s">
        <v>532</v>
      </c>
      <c r="B165" s="120">
        <v>41333</v>
      </c>
      <c r="C165" s="89"/>
      <c r="D165" s="100" t="s">
        <v>533</v>
      </c>
      <c r="E165" s="89"/>
      <c r="F165" s="91">
        <v>-2120.69</v>
      </c>
      <c r="G165" s="89"/>
      <c r="H165" s="121"/>
      <c r="I165" s="89"/>
    </row>
    <row r="166" spans="1:9" ht="15.75" x14ac:dyDescent="0.3">
      <c r="A166" s="131" t="s">
        <v>534</v>
      </c>
      <c r="B166" s="127">
        <v>41772</v>
      </c>
      <c r="C166" s="89"/>
      <c r="D166" s="89" t="s">
        <v>535</v>
      </c>
      <c r="E166" s="89"/>
      <c r="F166" s="91">
        <v>-5000</v>
      </c>
      <c r="G166" s="89"/>
      <c r="H166" s="121"/>
      <c r="I166" s="89"/>
    </row>
    <row r="167" spans="1:9" ht="15.75" x14ac:dyDescent="0.3">
      <c r="A167" s="92" t="s">
        <v>536</v>
      </c>
      <c r="B167" s="107">
        <v>41017</v>
      </c>
      <c r="C167" s="92">
        <v>2946</v>
      </c>
      <c r="D167" s="111" t="s">
        <v>537</v>
      </c>
      <c r="E167" s="89"/>
      <c r="F167" s="110">
        <v>1000</v>
      </c>
      <c r="G167" s="89"/>
      <c r="H167" s="121"/>
      <c r="I167" s="89"/>
    </row>
    <row r="168" spans="1:9" ht="15.75" x14ac:dyDescent="0.3">
      <c r="A168" s="92" t="s">
        <v>538</v>
      </c>
      <c r="B168" s="107">
        <v>41017</v>
      </c>
      <c r="C168" s="92">
        <v>2947</v>
      </c>
      <c r="D168" s="111" t="s">
        <v>537</v>
      </c>
      <c r="E168" s="89"/>
      <c r="F168" s="110">
        <v>1000</v>
      </c>
      <c r="G168" s="89"/>
      <c r="H168" s="121"/>
      <c r="I168" s="89"/>
    </row>
    <row r="169" spans="1:9" ht="15.75" x14ac:dyDescent="0.3">
      <c r="A169" s="92" t="s">
        <v>539</v>
      </c>
      <c r="B169" s="107">
        <v>41019</v>
      </c>
      <c r="C169" s="92">
        <v>2959</v>
      </c>
      <c r="D169" s="111" t="s">
        <v>540</v>
      </c>
      <c r="E169" s="89"/>
      <c r="F169" s="110">
        <v>200</v>
      </c>
      <c r="G169" s="89"/>
      <c r="H169" s="121"/>
      <c r="I169" s="89"/>
    </row>
    <row r="170" spans="1:9" ht="15.75" x14ac:dyDescent="0.3">
      <c r="A170" s="92" t="s">
        <v>541</v>
      </c>
      <c r="B170" s="107">
        <v>41023</v>
      </c>
      <c r="C170" s="92">
        <v>2980</v>
      </c>
      <c r="D170" s="111" t="s">
        <v>542</v>
      </c>
      <c r="E170" s="89"/>
      <c r="F170" s="110">
        <v>200</v>
      </c>
      <c r="G170" s="89"/>
      <c r="H170" s="121"/>
      <c r="I170" s="89"/>
    </row>
    <row r="171" spans="1:9" ht="15.75" x14ac:dyDescent="0.3">
      <c r="A171" s="92" t="s">
        <v>543</v>
      </c>
      <c r="B171" s="107">
        <v>41029</v>
      </c>
      <c r="C171" s="92">
        <v>3017</v>
      </c>
      <c r="D171" s="111" t="s">
        <v>544</v>
      </c>
      <c r="E171" s="89"/>
      <c r="F171" s="110">
        <v>200</v>
      </c>
      <c r="G171" s="89"/>
      <c r="H171" s="121"/>
      <c r="I171" s="89"/>
    </row>
    <row r="172" spans="1:9" ht="15.75" x14ac:dyDescent="0.3">
      <c r="A172" s="92" t="s">
        <v>545</v>
      </c>
      <c r="B172" s="107">
        <v>41047</v>
      </c>
      <c r="C172" s="92">
        <v>3100</v>
      </c>
      <c r="D172" s="111" t="s">
        <v>546</v>
      </c>
      <c r="E172" s="89"/>
      <c r="F172" s="110">
        <v>200</v>
      </c>
      <c r="G172" s="89"/>
      <c r="H172" s="121"/>
      <c r="I172" s="89"/>
    </row>
    <row r="173" spans="1:9" ht="15.75" x14ac:dyDescent="0.3">
      <c r="A173" s="92" t="s">
        <v>547</v>
      </c>
      <c r="B173" s="107">
        <v>41051</v>
      </c>
      <c r="C173" s="92">
        <v>3110</v>
      </c>
      <c r="D173" s="111" t="s">
        <v>548</v>
      </c>
      <c r="E173" s="89"/>
      <c r="F173" s="110">
        <v>1000</v>
      </c>
      <c r="G173" s="89"/>
      <c r="H173" s="121"/>
      <c r="I173" s="89"/>
    </row>
    <row r="174" spans="1:9" ht="15.75" x14ac:dyDescent="0.3">
      <c r="A174" s="92" t="s">
        <v>549</v>
      </c>
      <c r="B174" s="107">
        <v>41064</v>
      </c>
      <c r="C174" s="92">
        <v>3194</v>
      </c>
      <c r="D174" s="112" t="s">
        <v>550</v>
      </c>
      <c r="E174" s="89"/>
      <c r="F174" s="91">
        <v>5000</v>
      </c>
      <c r="G174" s="89"/>
      <c r="H174" s="121"/>
      <c r="I174" s="89"/>
    </row>
    <row r="175" spans="1:9" ht="15.75" x14ac:dyDescent="0.3">
      <c r="A175" s="142" t="s">
        <v>557</v>
      </c>
      <c r="B175" s="143">
        <v>41094</v>
      </c>
      <c r="C175" s="142">
        <v>3308</v>
      </c>
      <c r="D175" s="144" t="s">
        <v>558</v>
      </c>
      <c r="E175" s="108"/>
      <c r="F175" s="108">
        <v>500</v>
      </c>
      <c r="G175" s="145"/>
      <c r="H175" s="121"/>
      <c r="I175" s="89"/>
    </row>
    <row r="176" spans="1:9" ht="15.75" x14ac:dyDescent="0.3">
      <c r="A176" s="142" t="s">
        <v>565</v>
      </c>
      <c r="B176" s="143">
        <v>41101</v>
      </c>
      <c r="C176" s="142">
        <v>3328</v>
      </c>
      <c r="D176" s="144" t="s">
        <v>566</v>
      </c>
      <c r="E176" s="108"/>
      <c r="F176" s="108">
        <v>200</v>
      </c>
      <c r="G176" s="145"/>
      <c r="H176" s="121"/>
      <c r="I176" s="89"/>
    </row>
    <row r="177" spans="1:8" ht="15.75" x14ac:dyDescent="0.3">
      <c r="A177" s="92" t="s">
        <v>551</v>
      </c>
      <c r="B177" s="107">
        <v>41071</v>
      </c>
      <c r="C177" s="92">
        <v>3219</v>
      </c>
      <c r="D177" s="112" t="s">
        <v>552</v>
      </c>
      <c r="E177" s="89"/>
      <c r="F177" s="91">
        <v>200</v>
      </c>
      <c r="G177" s="89"/>
      <c r="H177" s="121"/>
    </row>
    <row r="178" spans="1:8" ht="15.75" x14ac:dyDescent="0.3">
      <c r="A178" s="92" t="s">
        <v>553</v>
      </c>
      <c r="B178" s="107">
        <v>41075</v>
      </c>
      <c r="C178" s="92">
        <v>3232</v>
      </c>
      <c r="D178" s="112" t="s">
        <v>554</v>
      </c>
      <c r="E178" s="89"/>
      <c r="F178" s="91">
        <v>1000</v>
      </c>
      <c r="G178" s="89"/>
      <c r="H178" s="121"/>
    </row>
    <row r="179" spans="1:8" ht="15.75" x14ac:dyDescent="0.3">
      <c r="A179" s="92" t="s">
        <v>555</v>
      </c>
      <c r="B179" s="107">
        <v>41003</v>
      </c>
      <c r="C179" s="92">
        <v>203</v>
      </c>
      <c r="D179" s="111" t="s">
        <v>556</v>
      </c>
      <c r="E179" s="89"/>
      <c r="F179" s="110">
        <v>120.69</v>
      </c>
      <c r="G179" s="110"/>
      <c r="H179" s="121"/>
    </row>
    <row r="180" spans="1:8" ht="15.75" x14ac:dyDescent="0.3">
      <c r="A180" s="142" t="s">
        <v>559</v>
      </c>
      <c r="B180" s="143">
        <v>41121</v>
      </c>
      <c r="C180" s="142">
        <v>2571</v>
      </c>
      <c r="D180" s="144" t="s">
        <v>560</v>
      </c>
      <c r="E180" s="108"/>
      <c r="F180" s="145">
        <v>4000</v>
      </c>
      <c r="G180" s="90"/>
      <c r="H180" s="121"/>
    </row>
    <row r="181" spans="1:8" ht="15.75" x14ac:dyDescent="0.3">
      <c r="A181" s="142" t="s">
        <v>559</v>
      </c>
      <c r="B181" s="143">
        <v>41121</v>
      </c>
      <c r="C181" s="142">
        <v>2854</v>
      </c>
      <c r="D181" s="144" t="s">
        <v>561</v>
      </c>
      <c r="E181" s="108"/>
      <c r="F181" s="145">
        <v>7000</v>
      </c>
      <c r="G181" s="90"/>
      <c r="H181" s="121"/>
    </row>
    <row r="182" spans="1:8" ht="15.75" x14ac:dyDescent="0.3">
      <c r="A182" s="142" t="s">
        <v>559</v>
      </c>
      <c r="B182" s="143">
        <v>41121</v>
      </c>
      <c r="C182" s="142">
        <v>3094</v>
      </c>
      <c r="D182" s="144" t="s">
        <v>562</v>
      </c>
      <c r="E182" s="108"/>
      <c r="F182" s="145">
        <v>8000</v>
      </c>
      <c r="G182" s="90"/>
      <c r="H182" s="121"/>
    </row>
    <row r="183" spans="1:8" ht="15.75" x14ac:dyDescent="0.3">
      <c r="A183" s="142" t="s">
        <v>563</v>
      </c>
      <c r="B183" s="143">
        <v>41097</v>
      </c>
      <c r="C183" s="142">
        <v>3314</v>
      </c>
      <c r="D183" s="144" t="s">
        <v>564</v>
      </c>
      <c r="E183" s="108"/>
      <c r="F183" s="145">
        <v>500</v>
      </c>
      <c r="G183" s="90"/>
      <c r="H183" s="121"/>
    </row>
    <row r="184" spans="1:8" ht="15.75" x14ac:dyDescent="0.3">
      <c r="A184" s="142" t="s">
        <v>567</v>
      </c>
      <c r="B184" s="143">
        <v>41113</v>
      </c>
      <c r="C184" s="142">
        <v>3367</v>
      </c>
      <c r="D184" s="144" t="s">
        <v>568</v>
      </c>
      <c r="E184" s="108"/>
      <c r="F184" s="145">
        <v>200</v>
      </c>
      <c r="G184" s="90"/>
      <c r="H184" s="121"/>
    </row>
    <row r="185" spans="1:8" ht="15.75" x14ac:dyDescent="0.3">
      <c r="A185" s="142" t="s">
        <v>569</v>
      </c>
      <c r="B185" s="143">
        <v>41139</v>
      </c>
      <c r="C185" s="142">
        <v>3498</v>
      </c>
      <c r="D185" s="146" t="s">
        <v>570</v>
      </c>
      <c r="E185" s="108"/>
      <c r="F185" s="147">
        <v>200</v>
      </c>
      <c r="G185" s="90"/>
      <c r="H185" s="121"/>
    </row>
    <row r="186" spans="1:8" ht="15.75" x14ac:dyDescent="0.3">
      <c r="A186" s="142" t="s">
        <v>571</v>
      </c>
      <c r="B186" s="143">
        <v>41141</v>
      </c>
      <c r="C186" s="142">
        <v>3499</v>
      </c>
      <c r="D186" s="146" t="s">
        <v>572</v>
      </c>
      <c r="E186" s="108"/>
      <c r="F186" s="147">
        <v>500</v>
      </c>
      <c r="G186" s="90"/>
      <c r="H186" s="121"/>
    </row>
    <row r="187" spans="1:8" ht="15.75" x14ac:dyDescent="0.3">
      <c r="A187" s="142" t="s">
        <v>573</v>
      </c>
      <c r="B187" s="143">
        <v>41148</v>
      </c>
      <c r="C187" s="142">
        <v>3528</v>
      </c>
      <c r="D187" s="146" t="s">
        <v>574</v>
      </c>
      <c r="E187" s="108"/>
      <c r="F187" s="147">
        <v>100</v>
      </c>
      <c r="G187" s="90"/>
      <c r="H187" s="121"/>
    </row>
    <row r="188" spans="1:8" ht="15.75" x14ac:dyDescent="0.3">
      <c r="A188" s="142" t="s">
        <v>575</v>
      </c>
      <c r="B188" s="143">
        <v>41155</v>
      </c>
      <c r="C188" s="142">
        <v>3514</v>
      </c>
      <c r="D188" s="148" t="s">
        <v>576</v>
      </c>
      <c r="E188" s="108"/>
      <c r="F188" s="108">
        <v>200</v>
      </c>
      <c r="G188" s="90"/>
      <c r="H188" s="121"/>
    </row>
    <row r="189" spans="1:8" ht="15.75" x14ac:dyDescent="0.3">
      <c r="A189" s="142" t="s">
        <v>577</v>
      </c>
      <c r="B189" s="143">
        <v>41163</v>
      </c>
      <c r="C189" s="142">
        <v>3604</v>
      </c>
      <c r="D189" s="148" t="s">
        <v>578</v>
      </c>
      <c r="E189" s="108"/>
      <c r="F189" s="108">
        <v>1000</v>
      </c>
      <c r="G189" s="90"/>
      <c r="H189" s="121"/>
    </row>
    <row r="190" spans="1:8" ht="15.75" x14ac:dyDescent="0.3">
      <c r="A190" s="142" t="s">
        <v>579</v>
      </c>
      <c r="B190" s="143">
        <v>41158</v>
      </c>
      <c r="C190" s="142">
        <v>3593</v>
      </c>
      <c r="D190" s="148" t="s">
        <v>580</v>
      </c>
      <c r="E190" s="108"/>
      <c r="F190" s="147">
        <v>500</v>
      </c>
      <c r="G190" s="90"/>
      <c r="H190" s="121"/>
    </row>
    <row r="191" spans="1:8" ht="15.75" x14ac:dyDescent="0.3">
      <c r="A191" s="142" t="s">
        <v>581</v>
      </c>
      <c r="B191" s="143">
        <v>41191</v>
      </c>
      <c r="C191" s="142">
        <v>3772</v>
      </c>
      <c r="D191" s="148" t="s">
        <v>582</v>
      </c>
      <c r="E191" s="108"/>
      <c r="F191" s="108">
        <v>200</v>
      </c>
      <c r="G191" s="90"/>
      <c r="H191" s="121"/>
    </row>
    <row r="192" spans="1:8" ht="15.75" x14ac:dyDescent="0.3">
      <c r="A192" s="142" t="s">
        <v>583</v>
      </c>
      <c r="B192" s="143">
        <v>41249</v>
      </c>
      <c r="C192" s="142">
        <v>4077</v>
      </c>
      <c r="D192" s="148" t="s">
        <v>584</v>
      </c>
      <c r="E192" s="147"/>
      <c r="F192" s="108">
        <v>1500</v>
      </c>
      <c r="G192" s="90"/>
      <c r="H192" s="121"/>
    </row>
    <row r="193" spans="1:8" ht="15.75" x14ac:dyDescent="0.3">
      <c r="A193" s="142" t="s">
        <v>585</v>
      </c>
      <c r="B193" s="143">
        <v>41250</v>
      </c>
      <c r="C193" s="142">
        <v>4082</v>
      </c>
      <c r="D193" s="148" t="s">
        <v>586</v>
      </c>
      <c r="E193" s="147"/>
      <c r="F193" s="108">
        <v>500</v>
      </c>
      <c r="G193" s="90"/>
      <c r="H193" s="121"/>
    </row>
    <row r="194" spans="1:8" ht="15.75" x14ac:dyDescent="0.3">
      <c r="A194" s="142" t="s">
        <v>587</v>
      </c>
      <c r="B194" s="143">
        <v>41254</v>
      </c>
      <c r="C194" s="142">
        <v>4106</v>
      </c>
      <c r="D194" s="148" t="s">
        <v>588</v>
      </c>
      <c r="E194" s="147"/>
      <c r="F194" s="108">
        <v>500</v>
      </c>
      <c r="G194" s="90"/>
      <c r="H194" s="121"/>
    </row>
    <row r="195" spans="1:8" ht="15.75" x14ac:dyDescent="0.3">
      <c r="A195" s="142" t="s">
        <v>589</v>
      </c>
      <c r="B195" s="143">
        <v>41254</v>
      </c>
      <c r="C195" s="142">
        <v>4107</v>
      </c>
      <c r="D195" s="148" t="s">
        <v>590</v>
      </c>
      <c r="E195" s="147"/>
      <c r="F195" s="108">
        <v>500</v>
      </c>
      <c r="G195" s="90"/>
      <c r="H195" s="121"/>
    </row>
    <row r="196" spans="1:8" ht="15.75" x14ac:dyDescent="0.3">
      <c r="A196" s="142" t="s">
        <v>591</v>
      </c>
      <c r="B196" s="143">
        <v>41265</v>
      </c>
      <c r="C196" s="142">
        <v>31687</v>
      </c>
      <c r="D196" s="148" t="s">
        <v>592</v>
      </c>
      <c r="E196" s="147"/>
      <c r="F196" s="108">
        <v>1000</v>
      </c>
      <c r="G196" s="90"/>
      <c r="H196" s="121"/>
    </row>
    <row r="197" spans="1:8" ht="15.75" x14ac:dyDescent="0.3">
      <c r="A197" s="139" t="s">
        <v>593</v>
      </c>
      <c r="B197" s="151">
        <v>41304</v>
      </c>
      <c r="C197" s="139">
        <v>4438</v>
      </c>
      <c r="D197" s="140" t="s">
        <v>594</v>
      </c>
      <c r="E197" s="108"/>
      <c r="F197" s="141">
        <v>1000</v>
      </c>
      <c r="G197" s="90"/>
      <c r="H197" s="121"/>
    </row>
    <row r="198" spans="1:8" ht="15.75" x14ac:dyDescent="0.3">
      <c r="A198" s="139" t="s">
        <v>595</v>
      </c>
      <c r="B198" s="151">
        <v>41345</v>
      </c>
      <c r="C198" s="139">
        <v>4690</v>
      </c>
      <c r="D198" s="140" t="s">
        <v>596</v>
      </c>
      <c r="E198" s="108"/>
      <c r="F198" s="141">
        <v>500</v>
      </c>
      <c r="G198" s="90"/>
      <c r="H198" s="121"/>
    </row>
    <row r="199" spans="1:8" ht="15.75" x14ac:dyDescent="0.3">
      <c r="A199" s="139" t="s">
        <v>597</v>
      </c>
      <c r="B199" s="151">
        <v>41418</v>
      </c>
      <c r="C199" s="139">
        <v>5156</v>
      </c>
      <c r="D199" s="140" t="s">
        <v>598</v>
      </c>
      <c r="E199" s="108"/>
      <c r="F199" s="141">
        <v>5000</v>
      </c>
      <c r="G199" s="90"/>
      <c r="H199" s="121"/>
    </row>
    <row r="200" spans="1:8" ht="15.75" x14ac:dyDescent="0.3">
      <c r="A200" s="139" t="s">
        <v>599</v>
      </c>
      <c r="B200" s="151">
        <v>41421</v>
      </c>
      <c r="C200" s="139">
        <v>5161</v>
      </c>
      <c r="D200" s="140" t="s">
        <v>600</v>
      </c>
      <c r="E200" s="108"/>
      <c r="F200" s="141">
        <v>2000</v>
      </c>
      <c r="G200" s="90"/>
      <c r="H200" s="121"/>
    </row>
    <row r="201" spans="1:8" ht="15.75" x14ac:dyDescent="0.3">
      <c r="A201" s="139" t="s">
        <v>601</v>
      </c>
      <c r="B201" s="151">
        <v>41454</v>
      </c>
      <c r="C201" s="139">
        <v>5480</v>
      </c>
      <c r="D201" s="140" t="s">
        <v>602</v>
      </c>
      <c r="E201" s="108"/>
      <c r="F201" s="141">
        <v>2000</v>
      </c>
      <c r="G201" s="90"/>
      <c r="H201" s="121"/>
    </row>
    <row r="202" spans="1:8" ht="15.75" x14ac:dyDescent="0.3">
      <c r="A202" s="142" t="s">
        <v>603</v>
      </c>
      <c r="B202" s="143">
        <v>41482</v>
      </c>
      <c r="C202" s="142">
        <v>5670</v>
      </c>
      <c r="D202" s="152" t="s">
        <v>604</v>
      </c>
      <c r="E202" s="108"/>
      <c r="F202" s="141">
        <v>500</v>
      </c>
      <c r="G202" s="90"/>
      <c r="H202" s="121"/>
    </row>
    <row r="203" spans="1:8" ht="15.75" x14ac:dyDescent="0.3">
      <c r="A203" s="142" t="s">
        <v>605</v>
      </c>
      <c r="B203" s="143">
        <v>41516</v>
      </c>
      <c r="C203" s="142">
        <v>5847</v>
      </c>
      <c r="D203" s="152" t="s">
        <v>606</v>
      </c>
      <c r="E203" s="108"/>
      <c r="F203" s="141">
        <v>1000</v>
      </c>
      <c r="G203" s="90"/>
      <c r="H203" s="121"/>
    </row>
    <row r="204" spans="1:8" ht="15.75" x14ac:dyDescent="0.3">
      <c r="A204" s="142" t="s">
        <v>607</v>
      </c>
      <c r="B204" s="143">
        <v>41578</v>
      </c>
      <c r="C204" s="142">
        <v>6352</v>
      </c>
      <c r="D204" s="152" t="s">
        <v>608</v>
      </c>
      <c r="E204" s="108"/>
      <c r="F204" s="141">
        <v>1000</v>
      </c>
      <c r="G204" s="90"/>
      <c r="H204" s="121"/>
    </row>
    <row r="205" spans="1:8" ht="15.75" x14ac:dyDescent="0.3">
      <c r="A205" s="89"/>
      <c r="B205" s="107"/>
      <c r="C205" s="92"/>
      <c r="D205" s="111"/>
      <c r="E205" s="89"/>
      <c r="F205" s="110"/>
      <c r="G205" s="110"/>
      <c r="H205" s="121"/>
    </row>
    <row r="207" spans="1:8" x14ac:dyDescent="0.25">
      <c r="A207" s="89"/>
      <c r="B207" s="89"/>
      <c r="C207" s="89"/>
      <c r="D207" s="89"/>
      <c r="E207" s="89"/>
      <c r="F207" s="89"/>
      <c r="G207" s="109">
        <v>-16134.58</v>
      </c>
      <c r="H207" s="89"/>
    </row>
    <row r="209" spans="4:9" x14ac:dyDescent="0.25">
      <c r="D209" s="113"/>
      <c r="E209" s="89"/>
      <c r="F209" s="89"/>
      <c r="G209" s="89"/>
      <c r="H209" s="89"/>
      <c r="I209" s="89"/>
    </row>
    <row r="210" spans="4:9" ht="15.75" x14ac:dyDescent="0.3">
      <c r="D210" s="114" t="s">
        <v>640</v>
      </c>
      <c r="E210" s="89"/>
      <c r="F210" s="89"/>
      <c r="G210" s="109">
        <v>19545812.540000003</v>
      </c>
      <c r="H210" s="89"/>
      <c r="I210" s="89"/>
    </row>
    <row r="211" spans="4:9" ht="16.5" thickBot="1" x14ac:dyDescent="0.35">
      <c r="D211" s="114" t="s">
        <v>641</v>
      </c>
      <c r="E211" s="89"/>
      <c r="F211" s="89"/>
      <c r="G211" s="115">
        <v>19545812.539999999</v>
      </c>
      <c r="H211" s="89"/>
      <c r="I211" s="89"/>
    </row>
    <row r="212" spans="4:9" ht="16.5" thickTop="1" x14ac:dyDescent="0.3">
      <c r="D212" s="114" t="s">
        <v>642</v>
      </c>
      <c r="E212" s="89"/>
      <c r="F212" s="89"/>
      <c r="G212" s="108">
        <v>0</v>
      </c>
      <c r="H212" s="89"/>
      <c r="I212" s="136"/>
    </row>
    <row r="57212" spans="4:4" x14ac:dyDescent="0.25">
      <c r="D57212" s="116">
        <v>41091</v>
      </c>
    </row>
  </sheetData>
  <autoFilter ref="A6:L57212"/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0"/>
  <sheetViews>
    <sheetView zoomScaleNormal="100" workbookViewId="0">
      <pane ySplit="5" topLeftCell="A6" activePane="bottomLeft" state="frozen"/>
      <selection pane="bottomLeft" activeCell="B6" sqref="B6"/>
    </sheetView>
  </sheetViews>
  <sheetFormatPr baseColWidth="10" defaultRowHeight="15" x14ac:dyDescent="0.25"/>
  <cols>
    <col min="1" max="1" width="1.5703125" style="207" bestFit="1" customWidth="1"/>
    <col min="2" max="2" width="66.7109375" style="207" bestFit="1" customWidth="1"/>
    <col min="3" max="3" width="31.7109375" style="208" bestFit="1" customWidth="1"/>
    <col min="4" max="4" width="15.5703125" style="221" customWidth="1"/>
    <col min="5" max="5" width="10.5703125" style="267" bestFit="1" customWidth="1"/>
    <col min="6" max="6" width="17.140625" style="221" bestFit="1" customWidth="1"/>
    <col min="7" max="7" width="15.5703125" style="221" bestFit="1" customWidth="1"/>
    <col min="8" max="8" width="124.28515625" style="207" bestFit="1" customWidth="1"/>
    <col min="9" max="9" width="15.85546875" style="207" customWidth="1"/>
    <col min="10" max="10" width="15.5703125" style="243" bestFit="1" customWidth="1"/>
    <col min="11" max="11" width="13" style="207" bestFit="1" customWidth="1"/>
    <col min="12" max="16384" width="11.42578125" style="207"/>
  </cols>
  <sheetData>
    <row r="1" spans="1:11" ht="20.25" x14ac:dyDescent="0.3">
      <c r="A1" s="410" t="s">
        <v>0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1" ht="15.75" x14ac:dyDescent="0.25">
      <c r="A2" s="411" t="s">
        <v>1555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1" ht="16.5" thickBot="1" x14ac:dyDescent="0.3">
      <c r="A3" s="412" t="s">
        <v>1556</v>
      </c>
      <c r="B3" s="412"/>
      <c r="C3" s="412"/>
      <c r="D3" s="412"/>
      <c r="E3" s="412"/>
      <c r="F3" s="412"/>
      <c r="G3" s="412"/>
      <c r="H3" s="412"/>
      <c r="I3" s="412"/>
      <c r="J3" s="412"/>
    </row>
    <row r="4" spans="1:11" ht="16.5" thickTop="1" thickBot="1" x14ac:dyDescent="0.3"/>
    <row r="5" spans="1:11" s="214" customFormat="1" ht="13.5" thickBot="1" x14ac:dyDescent="0.3">
      <c r="A5" s="216"/>
      <c r="B5" s="215" t="s">
        <v>6</v>
      </c>
      <c r="C5" s="215" t="s">
        <v>1034</v>
      </c>
      <c r="D5" s="222" t="s">
        <v>724</v>
      </c>
      <c r="E5" s="268" t="s">
        <v>1633</v>
      </c>
      <c r="F5" s="222" t="s">
        <v>725</v>
      </c>
      <c r="G5" s="222" t="s">
        <v>7</v>
      </c>
      <c r="H5" s="215" t="s">
        <v>1557</v>
      </c>
      <c r="I5" s="252"/>
      <c r="J5" s="244"/>
    </row>
    <row r="6" spans="1:11" s="213" customFormat="1" ht="15" customHeight="1" x14ac:dyDescent="0.25">
      <c r="A6" s="218" t="s">
        <v>1035</v>
      </c>
      <c r="B6" s="219" t="s">
        <v>1037</v>
      </c>
      <c r="C6" s="220"/>
      <c r="D6" s="224">
        <v>0.01</v>
      </c>
      <c r="E6" s="269" t="s">
        <v>1639</v>
      </c>
      <c r="F6" s="224">
        <f>SUM(F7)</f>
        <v>0</v>
      </c>
      <c r="G6" s="225">
        <f>+D6-F6</f>
        <v>0.01</v>
      </c>
      <c r="H6" s="217" t="s">
        <v>989</v>
      </c>
      <c r="J6" s="243"/>
    </row>
    <row r="7" spans="1:11" x14ac:dyDescent="0.25">
      <c r="A7" s="210"/>
      <c r="B7" s="211">
        <v>42004.999999988424</v>
      </c>
      <c r="C7" s="209" t="s">
        <v>1558</v>
      </c>
      <c r="D7" s="223">
        <v>0.01</v>
      </c>
      <c r="E7" s="270"/>
      <c r="F7" s="223"/>
      <c r="G7" s="223">
        <v>0.01</v>
      </c>
      <c r="J7" s="223">
        <v>0.01</v>
      </c>
    </row>
    <row r="8" spans="1:11" s="213" customFormat="1" ht="15" customHeight="1" x14ac:dyDescent="0.25">
      <c r="A8" s="218" t="s">
        <v>1035</v>
      </c>
      <c r="B8" s="219" t="s">
        <v>1038</v>
      </c>
      <c r="C8" s="220"/>
      <c r="D8" s="224">
        <f>SUM(D9)</f>
        <v>0</v>
      </c>
      <c r="E8" s="269" t="s">
        <v>1639</v>
      </c>
      <c r="F8" s="224">
        <f>SUM(F9)</f>
        <v>5856.62</v>
      </c>
      <c r="G8" s="225">
        <f>+D8-F8</f>
        <v>-5856.62</v>
      </c>
      <c r="H8" s="217" t="s">
        <v>989</v>
      </c>
      <c r="J8" s="243"/>
    </row>
    <row r="9" spans="1:11" x14ac:dyDescent="0.25">
      <c r="A9" s="210"/>
      <c r="B9" s="211">
        <v>42004.999999988424</v>
      </c>
      <c r="C9" s="209" t="s">
        <v>1558</v>
      </c>
      <c r="D9" s="223"/>
      <c r="E9" s="270"/>
      <c r="F9" s="223">
        <v>5856.62</v>
      </c>
      <c r="G9" s="223">
        <v>-5856.62</v>
      </c>
      <c r="H9" s="207" t="s">
        <v>1561</v>
      </c>
      <c r="J9" s="223">
        <v>-5856.62</v>
      </c>
    </row>
    <row r="10" spans="1:11" s="213" customFormat="1" ht="15" customHeight="1" x14ac:dyDescent="0.25">
      <c r="A10" s="218" t="s">
        <v>1035</v>
      </c>
      <c r="B10" s="219" t="s">
        <v>1039</v>
      </c>
      <c r="C10" s="220"/>
      <c r="D10" s="224">
        <f>SUM(D11)</f>
        <v>367400</v>
      </c>
      <c r="E10" s="269" t="s">
        <v>1639</v>
      </c>
      <c r="F10" s="224">
        <f>SUM(F11)</f>
        <v>0</v>
      </c>
      <c r="G10" s="225">
        <f>+D10-F10</f>
        <v>367400</v>
      </c>
      <c r="H10" s="217" t="s">
        <v>990</v>
      </c>
      <c r="J10" s="243"/>
    </row>
    <row r="11" spans="1:11" x14ac:dyDescent="0.25">
      <c r="A11" s="210"/>
      <c r="B11" s="211">
        <v>42004.999999988424</v>
      </c>
      <c r="C11" s="209" t="s">
        <v>1558</v>
      </c>
      <c r="D11" s="223">
        <v>367400</v>
      </c>
      <c r="E11" s="270"/>
      <c r="F11" s="223"/>
      <c r="G11" s="223">
        <v>367400</v>
      </c>
      <c r="J11" s="223">
        <v>367400</v>
      </c>
    </row>
    <row r="12" spans="1:11" s="213" customFormat="1" ht="15" customHeight="1" x14ac:dyDescent="0.25">
      <c r="A12" s="218" t="s">
        <v>1035</v>
      </c>
      <c r="B12" s="219" t="s">
        <v>1040</v>
      </c>
      <c r="C12" s="220"/>
      <c r="D12" s="224">
        <f>SUM(D13)</f>
        <v>0.01</v>
      </c>
      <c r="E12" s="269" t="s">
        <v>1639</v>
      </c>
      <c r="F12" s="224">
        <f>SUM(F13)</f>
        <v>0</v>
      </c>
      <c r="G12" s="225">
        <f>+D12-F12</f>
        <v>0.01</v>
      </c>
      <c r="H12" s="217" t="s">
        <v>989</v>
      </c>
      <c r="J12" s="243"/>
    </row>
    <row r="13" spans="1:11" x14ac:dyDescent="0.25">
      <c r="A13" s="210"/>
      <c r="B13" s="211">
        <v>42004.999999988424</v>
      </c>
      <c r="C13" s="209" t="s">
        <v>1558</v>
      </c>
      <c r="D13" s="226">
        <v>0.01</v>
      </c>
      <c r="E13" s="270"/>
      <c r="F13" s="223"/>
      <c r="G13" s="223">
        <v>0.01</v>
      </c>
      <c r="J13" s="223">
        <v>0.01</v>
      </c>
    </row>
    <row r="14" spans="1:11" s="213" customFormat="1" ht="15" customHeight="1" x14ac:dyDescent="0.25">
      <c r="A14" s="218" t="s">
        <v>1035</v>
      </c>
      <c r="B14" s="219" t="s">
        <v>1041</v>
      </c>
      <c r="C14" s="220"/>
      <c r="D14" s="224">
        <f>SUM(D15:D24)</f>
        <v>614882.87999999989</v>
      </c>
      <c r="E14" s="269" t="s">
        <v>1639</v>
      </c>
      <c r="F14" s="224">
        <f>SUM(F15:F24)</f>
        <v>300483.65999999997</v>
      </c>
      <c r="G14" s="225">
        <f>+D14-F14</f>
        <v>314399.21999999991</v>
      </c>
      <c r="H14" s="217" t="s">
        <v>991</v>
      </c>
      <c r="J14" s="243"/>
    </row>
    <row r="15" spans="1:11" x14ac:dyDescent="0.25">
      <c r="A15" s="210"/>
      <c r="B15" s="211">
        <v>42030.768206018518</v>
      </c>
      <c r="C15" s="209" t="s">
        <v>1042</v>
      </c>
      <c r="D15" s="223">
        <v>597400</v>
      </c>
      <c r="E15" s="270"/>
      <c r="F15" s="223"/>
      <c r="G15" s="223">
        <v>597400</v>
      </c>
    </row>
    <row r="16" spans="1:11" x14ac:dyDescent="0.25">
      <c r="A16" s="210"/>
      <c r="B16" s="211">
        <v>42030.770578703705</v>
      </c>
      <c r="C16" s="209" t="s">
        <v>1043</v>
      </c>
      <c r="D16" s="223"/>
      <c r="E16" s="270"/>
      <c r="F16" s="223">
        <v>47192</v>
      </c>
      <c r="G16" s="223">
        <v>550208</v>
      </c>
      <c r="H16" s="227"/>
      <c r="I16" s="227"/>
      <c r="K16" s="227"/>
    </row>
    <row r="17" spans="1:12" x14ac:dyDescent="0.25">
      <c r="A17" s="210"/>
      <c r="B17" s="211">
        <v>42032.715277777781</v>
      </c>
      <c r="C17" s="209" t="s">
        <v>1044</v>
      </c>
      <c r="D17" s="223"/>
      <c r="E17" s="270"/>
      <c r="F17" s="223">
        <v>3000</v>
      </c>
      <c r="G17" s="223">
        <v>547208</v>
      </c>
    </row>
    <row r="18" spans="1:12" x14ac:dyDescent="0.25">
      <c r="A18" s="210"/>
      <c r="B18" s="211">
        <v>42032.75277777778</v>
      </c>
      <c r="C18" s="209" t="s">
        <v>1045</v>
      </c>
      <c r="D18" s="223"/>
      <c r="E18" s="270"/>
      <c r="F18" s="223">
        <v>208990.34</v>
      </c>
      <c r="G18" s="223">
        <v>338217.66</v>
      </c>
    </row>
    <row r="19" spans="1:12" x14ac:dyDescent="0.25">
      <c r="A19" s="210"/>
      <c r="B19" s="211">
        <v>42032.768055555556</v>
      </c>
      <c r="C19" s="209" t="s">
        <v>1046</v>
      </c>
      <c r="D19" s="223"/>
      <c r="E19" s="270"/>
      <c r="F19" s="223">
        <v>8741.44</v>
      </c>
      <c r="G19" s="223">
        <v>329476.21999999997</v>
      </c>
    </row>
    <row r="20" spans="1:12" x14ac:dyDescent="0.25">
      <c r="A20" s="210"/>
      <c r="B20" s="211">
        <v>42032.77847222222</v>
      </c>
      <c r="C20" s="209" t="s">
        <v>1047</v>
      </c>
      <c r="D20" s="223">
        <v>8741.44</v>
      </c>
      <c r="E20" s="270"/>
      <c r="F20" s="223"/>
      <c r="G20" s="223">
        <v>338217.66</v>
      </c>
    </row>
    <row r="21" spans="1:12" x14ac:dyDescent="0.25">
      <c r="A21" s="210"/>
      <c r="B21" s="211">
        <v>42032.78125</v>
      </c>
      <c r="C21" s="209" t="s">
        <v>1048</v>
      </c>
      <c r="D21" s="223"/>
      <c r="E21" s="270"/>
      <c r="F21" s="223">
        <v>8741.44</v>
      </c>
      <c r="G21" s="223">
        <v>329476.21999999997</v>
      </c>
    </row>
    <row r="22" spans="1:12" x14ac:dyDescent="0.25">
      <c r="A22" s="210"/>
      <c r="B22" s="211">
        <v>42032.785416666666</v>
      </c>
      <c r="C22" s="209" t="s">
        <v>1049</v>
      </c>
      <c r="D22" s="223">
        <v>8741.44</v>
      </c>
      <c r="E22" s="270"/>
      <c r="F22" s="223"/>
      <c r="G22" s="223">
        <v>338217.66</v>
      </c>
    </row>
    <row r="23" spans="1:12" x14ac:dyDescent="0.25">
      <c r="A23" s="210"/>
      <c r="B23" s="211">
        <v>42032.788194444445</v>
      </c>
      <c r="C23" s="209" t="s">
        <v>1050</v>
      </c>
      <c r="D23" s="223"/>
      <c r="E23" s="270"/>
      <c r="F23" s="223">
        <v>8741.44</v>
      </c>
      <c r="G23" s="223">
        <v>329476.21999999997</v>
      </c>
    </row>
    <row r="24" spans="1:12" x14ac:dyDescent="0.25">
      <c r="A24" s="210"/>
      <c r="B24" s="211">
        <v>42034.719444444447</v>
      </c>
      <c r="C24" s="209" t="s">
        <v>1051</v>
      </c>
      <c r="D24" s="223"/>
      <c r="E24" s="270"/>
      <c r="F24" s="223">
        <v>15077</v>
      </c>
      <c r="G24" s="223">
        <v>314399.21999999997</v>
      </c>
      <c r="J24" s="223">
        <v>314399.21999999997</v>
      </c>
    </row>
    <row r="25" spans="1:12" s="213" customFormat="1" ht="15" customHeight="1" x14ac:dyDescent="0.25">
      <c r="A25" s="218" t="s">
        <v>1035</v>
      </c>
      <c r="B25" s="219" t="s">
        <v>1052</v>
      </c>
      <c r="C25" s="220"/>
      <c r="D25" s="224">
        <f>SUM(D26)</f>
        <v>99900</v>
      </c>
      <c r="E25" s="269" t="s">
        <v>1640</v>
      </c>
      <c r="F25" s="224">
        <f>SUM(F26)</f>
        <v>0</v>
      </c>
      <c r="G25" s="225">
        <f>+D25-F25</f>
        <v>99900</v>
      </c>
      <c r="H25" s="217" t="s">
        <v>1562</v>
      </c>
      <c r="J25" s="243"/>
    </row>
    <row r="26" spans="1:12" x14ac:dyDescent="0.25">
      <c r="A26" s="210"/>
      <c r="B26" s="211">
        <v>42004.999999988424</v>
      </c>
      <c r="C26" s="209" t="s">
        <v>1558</v>
      </c>
      <c r="D26" s="223">
        <v>99900</v>
      </c>
      <c r="E26" s="270"/>
      <c r="F26" s="223"/>
      <c r="G26" s="223">
        <v>99900</v>
      </c>
      <c r="H26" s="207">
        <v>1124190</v>
      </c>
      <c r="J26" s="223">
        <v>99900</v>
      </c>
    </row>
    <row r="27" spans="1:12" s="213" customFormat="1" ht="15" customHeight="1" x14ac:dyDescent="0.25">
      <c r="A27" s="218" t="s">
        <v>1035</v>
      </c>
      <c r="B27" s="219" t="s">
        <v>1053</v>
      </c>
      <c r="C27" s="220"/>
      <c r="D27" s="224">
        <f>SUM(D28)</f>
        <v>143000</v>
      </c>
      <c r="E27" s="269" t="s">
        <v>1639</v>
      </c>
      <c r="F27" s="224"/>
      <c r="G27" s="225">
        <f>+D27-F27</f>
        <v>143000</v>
      </c>
      <c r="H27" s="217" t="s">
        <v>990</v>
      </c>
      <c r="I27" s="240"/>
      <c r="J27" s="243"/>
    </row>
    <row r="28" spans="1:12" s="261" customFormat="1" x14ac:dyDescent="0.25">
      <c r="A28" s="257"/>
      <c r="B28" s="258">
        <v>42004.999999988424</v>
      </c>
      <c r="C28" s="259" t="s">
        <v>1558</v>
      </c>
      <c r="D28" s="260">
        <v>143000</v>
      </c>
      <c r="E28" s="271"/>
      <c r="F28" s="260"/>
      <c r="G28" s="260">
        <v>143000</v>
      </c>
      <c r="H28" s="261" t="s">
        <v>1624</v>
      </c>
      <c r="I28" s="262">
        <v>-1000</v>
      </c>
      <c r="J28" s="260">
        <v>143000</v>
      </c>
    </row>
    <row r="29" spans="1:12" s="213" customFormat="1" ht="15" customHeight="1" x14ac:dyDescent="0.25">
      <c r="A29" s="218" t="s">
        <v>1035</v>
      </c>
      <c r="B29" s="219" t="s">
        <v>1054</v>
      </c>
      <c r="C29" s="220"/>
      <c r="D29" s="224">
        <f>SUM(D30)</f>
        <v>0</v>
      </c>
      <c r="E29" s="269" t="s">
        <v>1639</v>
      </c>
      <c r="F29" s="224">
        <f>SUM(F30)</f>
        <v>29076.41</v>
      </c>
      <c r="G29" s="225">
        <f>+D29-F29</f>
        <v>-29076.41</v>
      </c>
      <c r="H29" s="217" t="s">
        <v>1567</v>
      </c>
      <c r="J29" s="243"/>
    </row>
    <row r="30" spans="1:12" x14ac:dyDescent="0.25">
      <c r="A30" s="210"/>
      <c r="B30" s="211">
        <v>42004.999999988424</v>
      </c>
      <c r="C30" s="209" t="s">
        <v>1558</v>
      </c>
      <c r="D30" s="223"/>
      <c r="E30" s="270"/>
      <c r="F30" s="223">
        <v>29076.41</v>
      </c>
      <c r="G30" s="223">
        <v>-29076.41</v>
      </c>
      <c r="H30" s="207" t="s">
        <v>458</v>
      </c>
      <c r="J30" s="223">
        <v>-29076.41</v>
      </c>
      <c r="K30" s="207" t="s">
        <v>456</v>
      </c>
      <c r="L30" s="207" t="s">
        <v>457</v>
      </c>
    </row>
    <row r="31" spans="1:12" s="213" customFormat="1" ht="15" customHeight="1" x14ac:dyDescent="0.25">
      <c r="A31" s="218" t="s">
        <v>1035</v>
      </c>
      <c r="B31" s="219" t="s">
        <v>1055</v>
      </c>
      <c r="C31" s="220"/>
      <c r="D31" s="224">
        <f>SUM(D32)</f>
        <v>161711.38</v>
      </c>
      <c r="E31" s="269" t="s">
        <v>1639</v>
      </c>
      <c r="F31" s="224">
        <f>SUM(F32)</f>
        <v>0</v>
      </c>
      <c r="G31" s="225">
        <f>+D31-F31</f>
        <v>161711.38</v>
      </c>
      <c r="H31" s="217" t="s">
        <v>996</v>
      </c>
      <c r="J31" s="243"/>
    </row>
    <row r="32" spans="1:12" x14ac:dyDescent="0.25">
      <c r="A32" s="210"/>
      <c r="B32" s="211">
        <v>42004.999999988424</v>
      </c>
      <c r="C32" s="209" t="s">
        <v>1558</v>
      </c>
      <c r="D32" s="223">
        <v>161711.38</v>
      </c>
      <c r="E32" s="270"/>
      <c r="F32" s="223"/>
      <c r="G32" s="223">
        <v>161711.38</v>
      </c>
      <c r="H32" s="207">
        <v>1123727</v>
      </c>
      <c r="J32" s="223">
        <v>161711.38</v>
      </c>
      <c r="K32" s="207" t="s">
        <v>285</v>
      </c>
      <c r="L32" s="207" t="s">
        <v>286</v>
      </c>
    </row>
    <row r="33" spans="1:12" s="213" customFormat="1" ht="15" customHeight="1" x14ac:dyDescent="0.25">
      <c r="A33" s="218" t="s">
        <v>1035</v>
      </c>
      <c r="B33" s="219" t="s">
        <v>1056</v>
      </c>
      <c r="C33" s="220"/>
      <c r="D33" s="224">
        <f>SUM(D34)</f>
        <v>125484.9</v>
      </c>
      <c r="E33" s="269" t="s">
        <v>1639</v>
      </c>
      <c r="F33" s="224">
        <f>SUM(F34)</f>
        <v>0</v>
      </c>
      <c r="G33" s="225">
        <f>+D33-F33</f>
        <v>125484.9</v>
      </c>
      <c r="H33" s="217" t="s">
        <v>996</v>
      </c>
      <c r="J33" s="243"/>
    </row>
    <row r="34" spans="1:12" x14ac:dyDescent="0.25">
      <c r="A34" s="210"/>
      <c r="B34" s="211">
        <v>42004.999999988424</v>
      </c>
      <c r="C34" s="209" t="s">
        <v>1558</v>
      </c>
      <c r="D34" s="223">
        <v>125484.9</v>
      </c>
      <c r="E34" s="270"/>
      <c r="F34" s="223"/>
      <c r="G34" s="223">
        <v>125484.9</v>
      </c>
      <c r="H34" s="207">
        <v>1123723</v>
      </c>
      <c r="J34" s="223">
        <v>125484.9</v>
      </c>
      <c r="K34" s="207" t="s">
        <v>203</v>
      </c>
      <c r="L34" s="207" t="s">
        <v>204</v>
      </c>
    </row>
    <row r="35" spans="1:12" s="213" customFormat="1" ht="15" customHeight="1" x14ac:dyDescent="0.25">
      <c r="A35" s="218" t="s">
        <v>1035</v>
      </c>
      <c r="B35" s="219" t="s">
        <v>1057</v>
      </c>
      <c r="C35" s="220"/>
      <c r="D35" s="224">
        <f>SUM(D36)</f>
        <v>95120.9</v>
      </c>
      <c r="E35" s="269" t="s">
        <v>1639</v>
      </c>
      <c r="F35" s="224">
        <f>SUM(F36)</f>
        <v>0</v>
      </c>
      <c r="G35" s="225">
        <f>+D35-F35</f>
        <v>95120.9</v>
      </c>
      <c r="H35" s="217" t="s">
        <v>996</v>
      </c>
      <c r="J35" s="243"/>
    </row>
    <row r="36" spans="1:12" x14ac:dyDescent="0.25">
      <c r="A36" s="210"/>
      <c r="B36" s="211">
        <v>42004.999999988424</v>
      </c>
      <c r="C36" s="209" t="s">
        <v>1558</v>
      </c>
      <c r="D36" s="223">
        <v>95120.9</v>
      </c>
      <c r="E36" s="270"/>
      <c r="F36" s="223"/>
      <c r="G36" s="223">
        <v>95120.9</v>
      </c>
      <c r="H36" s="207">
        <v>1123478</v>
      </c>
      <c r="J36" s="223">
        <v>95120.9</v>
      </c>
      <c r="K36" s="207" t="s">
        <v>127</v>
      </c>
      <c r="L36" s="207" t="s">
        <v>128</v>
      </c>
    </row>
    <row r="37" spans="1:12" s="213" customFormat="1" ht="15" customHeight="1" x14ac:dyDescent="0.25">
      <c r="A37" s="218" t="s">
        <v>1035</v>
      </c>
      <c r="B37" s="219" t="s">
        <v>1058</v>
      </c>
      <c r="C37" s="220"/>
      <c r="D37" s="224">
        <f>SUM(D38)</f>
        <v>0</v>
      </c>
      <c r="E37" s="269" t="s">
        <v>1639</v>
      </c>
      <c r="F37" s="224">
        <f>SUM(F38)</f>
        <v>222942.8</v>
      </c>
      <c r="G37" s="225">
        <f>+D37-F37</f>
        <v>-222942.8</v>
      </c>
      <c r="H37" s="217" t="s">
        <v>989</v>
      </c>
      <c r="I37" s="240"/>
      <c r="J37" s="243"/>
    </row>
    <row r="38" spans="1:12" x14ac:dyDescent="0.25">
      <c r="A38" s="210"/>
      <c r="B38" s="211">
        <v>42004.999999988424</v>
      </c>
      <c r="C38" s="209" t="s">
        <v>1036</v>
      </c>
      <c r="D38" s="223"/>
      <c r="E38" s="270"/>
      <c r="F38" s="223">
        <v>222942.8</v>
      </c>
      <c r="G38" s="223">
        <v>-222942.8</v>
      </c>
      <c r="H38" s="207" t="s">
        <v>1574</v>
      </c>
      <c r="I38" s="241"/>
      <c r="J38" s="241">
        <v>-222942.8</v>
      </c>
      <c r="K38" s="207" t="s">
        <v>1575</v>
      </c>
    </row>
    <row r="39" spans="1:12" s="213" customFormat="1" ht="15" customHeight="1" x14ac:dyDescent="0.25">
      <c r="A39" s="218" t="s">
        <v>1035</v>
      </c>
      <c r="B39" s="219" t="s">
        <v>1059</v>
      </c>
      <c r="C39" s="220"/>
      <c r="D39" s="224">
        <f>SUM(D40:D42)</f>
        <v>469000</v>
      </c>
      <c r="E39" s="269" t="s">
        <v>1639</v>
      </c>
      <c r="F39" s="224">
        <f>SUM(F40:F42)</f>
        <v>162000</v>
      </c>
      <c r="G39" s="225">
        <f>+D39-F39</f>
        <v>307000</v>
      </c>
      <c r="H39" s="217"/>
      <c r="J39" s="243"/>
    </row>
    <row r="40" spans="1:12" x14ac:dyDescent="0.25">
      <c r="A40" s="210"/>
      <c r="B40" s="211">
        <v>42004</v>
      </c>
      <c r="C40" s="209" t="s">
        <v>1558</v>
      </c>
      <c r="D40" s="223">
        <v>307000</v>
      </c>
      <c r="E40" s="270"/>
      <c r="F40" s="223"/>
      <c r="G40" s="223">
        <v>307000</v>
      </c>
    </row>
    <row r="41" spans="1:12" x14ac:dyDescent="0.25">
      <c r="A41" s="210"/>
      <c r="B41" s="212">
        <v>42006</v>
      </c>
      <c r="C41" s="209" t="s">
        <v>1060</v>
      </c>
      <c r="D41" s="223">
        <v>162000</v>
      </c>
      <c r="E41" s="270" t="s">
        <v>1673</v>
      </c>
      <c r="F41" s="223"/>
      <c r="G41" s="223">
        <v>469000</v>
      </c>
    </row>
    <row r="42" spans="1:12" x14ac:dyDescent="0.25">
      <c r="A42" s="210"/>
      <c r="B42" s="212">
        <v>42006</v>
      </c>
      <c r="C42" s="209" t="s">
        <v>1060</v>
      </c>
      <c r="D42" s="223"/>
      <c r="E42" s="270" t="s">
        <v>1673</v>
      </c>
      <c r="F42" s="223">
        <v>162000</v>
      </c>
      <c r="G42" s="223">
        <v>307000</v>
      </c>
      <c r="J42" s="223">
        <v>307000</v>
      </c>
    </row>
    <row r="43" spans="1:12" s="213" customFormat="1" ht="15" customHeight="1" x14ac:dyDescent="0.25">
      <c r="A43" s="218" t="s">
        <v>1035</v>
      </c>
      <c r="B43" s="219" t="s">
        <v>1061</v>
      </c>
      <c r="C43" s="220"/>
      <c r="D43" s="224">
        <f>SUM(D44)</f>
        <v>186843.32</v>
      </c>
      <c r="E43" s="269" t="s">
        <v>1639</v>
      </c>
      <c r="F43" s="224">
        <f>SUM(F44)</f>
        <v>0</v>
      </c>
      <c r="G43" s="225">
        <f>+D43-F43</f>
        <v>186843.32</v>
      </c>
      <c r="H43" s="217" t="s">
        <v>996</v>
      </c>
      <c r="J43" s="243"/>
    </row>
    <row r="44" spans="1:12" x14ac:dyDescent="0.25">
      <c r="A44" s="210"/>
      <c r="B44" s="211">
        <v>42004.999999988424</v>
      </c>
      <c r="C44" s="209" t="s">
        <v>1558</v>
      </c>
      <c r="D44" s="223">
        <v>186843.32</v>
      </c>
      <c r="E44" s="270"/>
      <c r="F44" s="223"/>
      <c r="G44" s="223">
        <v>186843.32</v>
      </c>
      <c r="H44" s="207">
        <v>1125149</v>
      </c>
      <c r="J44" s="223">
        <v>186843.32</v>
      </c>
      <c r="K44" s="207" t="s">
        <v>212</v>
      </c>
      <c r="L44" s="207" t="s">
        <v>213</v>
      </c>
    </row>
    <row r="45" spans="1:12" s="213" customFormat="1" ht="15" customHeight="1" x14ac:dyDescent="0.25">
      <c r="A45" s="218" t="s">
        <v>1035</v>
      </c>
      <c r="B45" s="219" t="s">
        <v>1062</v>
      </c>
      <c r="C45" s="220"/>
      <c r="D45" s="224">
        <f>SUM(D46:D52)</f>
        <v>874306.01</v>
      </c>
      <c r="E45" s="269" t="s">
        <v>1639</v>
      </c>
      <c r="F45" s="224">
        <f>SUM(F46:F52)</f>
        <v>406500</v>
      </c>
      <c r="G45" s="225">
        <f>+D45-F45</f>
        <v>467806.01</v>
      </c>
      <c r="H45" s="217"/>
      <c r="J45" s="243"/>
    </row>
    <row r="46" spans="1:12" x14ac:dyDescent="0.25">
      <c r="A46" s="210"/>
      <c r="B46" s="211">
        <v>42004.999999988424</v>
      </c>
      <c r="C46" s="209" t="s">
        <v>1558</v>
      </c>
      <c r="D46" s="223">
        <v>468406.01</v>
      </c>
      <c r="E46" s="270"/>
      <c r="F46" s="223"/>
      <c r="G46" s="223">
        <v>468406.01</v>
      </c>
    </row>
    <row r="47" spans="1:12" x14ac:dyDescent="0.25">
      <c r="A47" s="210"/>
      <c r="B47" s="211">
        <v>42017.595138888886</v>
      </c>
      <c r="C47" s="209" t="s">
        <v>1063</v>
      </c>
      <c r="D47" s="223"/>
      <c r="E47" s="270"/>
      <c r="F47" s="223">
        <v>135700</v>
      </c>
      <c r="G47" s="223">
        <v>332706.01</v>
      </c>
    </row>
    <row r="48" spans="1:12" x14ac:dyDescent="0.25">
      <c r="A48" s="210"/>
      <c r="B48" s="211">
        <v>42018.427245370367</v>
      </c>
      <c r="C48" s="209" t="s">
        <v>1064</v>
      </c>
      <c r="D48" s="223">
        <v>135100</v>
      </c>
      <c r="E48" s="270"/>
      <c r="F48" s="223"/>
      <c r="G48" s="223">
        <v>467806.01</v>
      </c>
    </row>
    <row r="49" spans="1:12" x14ac:dyDescent="0.25">
      <c r="A49" s="210"/>
      <c r="B49" s="211">
        <v>42018.449201388888</v>
      </c>
      <c r="C49" s="209" t="s">
        <v>1065</v>
      </c>
      <c r="D49" s="223"/>
      <c r="E49" s="270"/>
      <c r="F49" s="223">
        <v>135100</v>
      </c>
      <c r="G49" s="223">
        <v>332706.01</v>
      </c>
    </row>
    <row r="50" spans="1:12" x14ac:dyDescent="0.25">
      <c r="A50" s="210"/>
      <c r="B50" s="211">
        <v>42018.536006944443</v>
      </c>
      <c r="C50" s="209" t="s">
        <v>1066</v>
      </c>
      <c r="D50" s="223">
        <v>135100</v>
      </c>
      <c r="E50" s="270"/>
      <c r="F50" s="223"/>
      <c r="G50" s="223">
        <v>467806.01</v>
      </c>
    </row>
    <row r="51" spans="1:12" x14ac:dyDescent="0.25">
      <c r="A51" s="210"/>
      <c r="B51" s="211">
        <v>42032.777777777781</v>
      </c>
      <c r="C51" s="209" t="s">
        <v>1067</v>
      </c>
      <c r="D51" s="223">
        <v>135700</v>
      </c>
      <c r="E51" s="270"/>
      <c r="F51" s="223"/>
      <c r="G51" s="223">
        <v>603506.01</v>
      </c>
    </row>
    <row r="52" spans="1:12" x14ac:dyDescent="0.25">
      <c r="A52" s="210"/>
      <c r="B52" s="211">
        <v>42033.575694444444</v>
      </c>
      <c r="C52" s="209" t="s">
        <v>1068</v>
      </c>
      <c r="D52" s="223"/>
      <c r="E52" s="270"/>
      <c r="F52" s="223">
        <v>135700</v>
      </c>
      <c r="G52" s="223">
        <v>467806.01</v>
      </c>
      <c r="J52" s="223">
        <v>467806.01</v>
      </c>
    </row>
    <row r="53" spans="1:12" s="213" customFormat="1" ht="15" customHeight="1" x14ac:dyDescent="0.25">
      <c r="A53" s="218" t="s">
        <v>1035</v>
      </c>
      <c r="B53" s="219" t="s">
        <v>1069</v>
      </c>
      <c r="C53" s="220"/>
      <c r="D53" s="224">
        <f>SUM(D54)</f>
        <v>148564.47</v>
      </c>
      <c r="E53" s="269" t="s">
        <v>1639</v>
      </c>
      <c r="F53" s="224">
        <f>SUM(F54)</f>
        <v>0</v>
      </c>
      <c r="G53" s="225">
        <f>+D53-F53</f>
        <v>148564.47</v>
      </c>
      <c r="H53" s="217" t="s">
        <v>996</v>
      </c>
      <c r="J53" s="243"/>
    </row>
    <row r="54" spans="1:12" x14ac:dyDescent="0.25">
      <c r="A54" s="210"/>
      <c r="B54" s="211">
        <v>42004.999999988424</v>
      </c>
      <c r="C54" s="209" t="s">
        <v>1558</v>
      </c>
      <c r="D54" s="223">
        <v>148564.47</v>
      </c>
      <c r="E54" s="270"/>
      <c r="F54" s="223"/>
      <c r="G54" s="223">
        <v>148564.47</v>
      </c>
      <c r="J54" s="223">
        <v>148564.47</v>
      </c>
    </row>
    <row r="55" spans="1:12" s="213" customFormat="1" ht="15" customHeight="1" x14ac:dyDescent="0.25">
      <c r="A55" s="218" t="s">
        <v>1035</v>
      </c>
      <c r="B55" s="219" t="s">
        <v>1070</v>
      </c>
      <c r="C55" s="220"/>
      <c r="D55" s="224">
        <f>SUM(D56)</f>
        <v>216194.49</v>
      </c>
      <c r="E55" s="269" t="s">
        <v>1639</v>
      </c>
      <c r="F55" s="224">
        <f>SUM(F56)</f>
        <v>0</v>
      </c>
      <c r="G55" s="225">
        <f>+D55+-F55</f>
        <v>216194.49</v>
      </c>
      <c r="H55" s="217" t="s">
        <v>996</v>
      </c>
      <c r="J55" s="243"/>
    </row>
    <row r="56" spans="1:12" x14ac:dyDescent="0.25">
      <c r="A56" s="210"/>
      <c r="B56" s="211">
        <v>42004.999999988424</v>
      </c>
      <c r="C56" s="209" t="s">
        <v>1558</v>
      </c>
      <c r="D56" s="223">
        <v>216194.49</v>
      </c>
      <c r="E56" s="270"/>
      <c r="F56" s="223"/>
      <c r="G56" s="223">
        <v>216194.49</v>
      </c>
      <c r="H56" s="207">
        <v>1125426</v>
      </c>
      <c r="J56" s="223">
        <v>216194.49</v>
      </c>
    </row>
    <row r="57" spans="1:12" s="213" customFormat="1" ht="15" customHeight="1" x14ac:dyDescent="0.25">
      <c r="A57" s="218" t="s">
        <v>1035</v>
      </c>
      <c r="B57" s="219" t="s">
        <v>1071</v>
      </c>
      <c r="C57" s="220"/>
      <c r="D57" s="224">
        <f>SUM(D58)</f>
        <v>0</v>
      </c>
      <c r="E57" s="269" t="s">
        <v>1639</v>
      </c>
      <c r="F57" s="224">
        <f>SUM(F58)</f>
        <v>233641.64</v>
      </c>
      <c r="G57" s="225">
        <f>+D57-F57</f>
        <v>-233641.64</v>
      </c>
      <c r="H57" s="217" t="s">
        <v>1582</v>
      </c>
      <c r="I57" s="240"/>
      <c r="J57" s="243"/>
    </row>
    <row r="58" spans="1:12" x14ac:dyDescent="0.25">
      <c r="A58" s="210"/>
      <c r="B58" s="211">
        <v>42004.999999988424</v>
      </c>
      <c r="C58" s="209" t="s">
        <v>1036</v>
      </c>
      <c r="D58" s="223"/>
      <c r="E58" s="270"/>
      <c r="F58" s="223">
        <v>233641.64</v>
      </c>
      <c r="G58" s="223">
        <v>-233641.64</v>
      </c>
      <c r="H58" s="207" t="s">
        <v>1574</v>
      </c>
      <c r="I58" s="241"/>
      <c r="J58" s="241">
        <v>-233641.64</v>
      </c>
    </row>
    <row r="59" spans="1:12" s="213" customFormat="1" ht="15" customHeight="1" x14ac:dyDescent="0.25">
      <c r="A59" s="218" t="s">
        <v>1035</v>
      </c>
      <c r="B59" s="219" t="s">
        <v>1072</v>
      </c>
      <c r="C59" s="220"/>
      <c r="D59" s="224">
        <f>SUM(D60)</f>
        <v>148564.47</v>
      </c>
      <c r="E59" s="269" t="s">
        <v>1639</v>
      </c>
      <c r="F59" s="224">
        <f>SUM(F60)</f>
        <v>0</v>
      </c>
      <c r="G59" s="225">
        <f>+D59-F59</f>
        <v>148564.47</v>
      </c>
      <c r="H59" s="217" t="s">
        <v>996</v>
      </c>
      <c r="J59" s="243"/>
    </row>
    <row r="60" spans="1:12" x14ac:dyDescent="0.25">
      <c r="A60" s="210"/>
      <c r="B60" s="211">
        <v>42004.999999988424</v>
      </c>
      <c r="C60" s="209" t="s">
        <v>1558</v>
      </c>
      <c r="D60" s="223">
        <v>148564.47</v>
      </c>
      <c r="E60" s="270"/>
      <c r="F60" s="223"/>
      <c r="G60" s="223">
        <v>148564.47</v>
      </c>
      <c r="H60" s="207">
        <v>1123993</v>
      </c>
      <c r="J60" s="223">
        <v>148564.47</v>
      </c>
    </row>
    <row r="61" spans="1:12" s="213" customFormat="1" ht="15" customHeight="1" x14ac:dyDescent="0.25">
      <c r="A61" s="218" t="s">
        <v>1035</v>
      </c>
      <c r="B61" s="219" t="s">
        <v>1073</v>
      </c>
      <c r="C61" s="220"/>
      <c r="D61" s="224">
        <f>SUM(D62)</f>
        <v>167581.62</v>
      </c>
      <c r="E61" s="269" t="s">
        <v>1639</v>
      </c>
      <c r="F61" s="224">
        <f>SUM(F62)</f>
        <v>0</v>
      </c>
      <c r="G61" s="225">
        <f>+D61-F61</f>
        <v>167581.62</v>
      </c>
      <c r="H61" s="217" t="s">
        <v>996</v>
      </c>
      <c r="J61" s="243"/>
    </row>
    <row r="62" spans="1:12" x14ac:dyDescent="0.25">
      <c r="A62" s="210"/>
      <c r="B62" s="211">
        <v>42004.999999988424</v>
      </c>
      <c r="C62" s="209" t="s">
        <v>1558</v>
      </c>
      <c r="D62" s="223">
        <v>167581.62</v>
      </c>
      <c r="E62" s="270"/>
      <c r="F62" s="223"/>
      <c r="G62" s="223">
        <v>167581.62</v>
      </c>
      <c r="H62" s="207">
        <v>1124327</v>
      </c>
      <c r="J62" s="223">
        <v>167581.62</v>
      </c>
      <c r="K62" s="207" t="s">
        <v>168</v>
      </c>
      <c r="L62" s="207" t="s">
        <v>169</v>
      </c>
    </row>
    <row r="63" spans="1:12" s="213" customFormat="1" ht="15" customHeight="1" x14ac:dyDescent="0.25">
      <c r="A63" s="218" t="s">
        <v>1035</v>
      </c>
      <c r="B63" s="219" t="s">
        <v>1074</v>
      </c>
      <c r="C63" s="220"/>
      <c r="D63" s="224">
        <f>SUM(D64)</f>
        <v>145000</v>
      </c>
      <c r="E63" s="269" t="s">
        <v>1639</v>
      </c>
      <c r="F63" s="224">
        <f>SUM(F64)</f>
        <v>0</v>
      </c>
      <c r="G63" s="225">
        <f>+D63-F63</f>
        <v>145000</v>
      </c>
      <c r="H63" s="217"/>
      <c r="J63" s="243"/>
    </row>
    <row r="64" spans="1:12" x14ac:dyDescent="0.25">
      <c r="A64" s="210"/>
      <c r="B64" s="211">
        <v>42004.999999988424</v>
      </c>
      <c r="C64" s="209" t="s">
        <v>1558</v>
      </c>
      <c r="D64" s="223">
        <v>145000</v>
      </c>
      <c r="E64" s="270"/>
      <c r="F64" s="223"/>
      <c r="G64" s="223">
        <v>145000</v>
      </c>
      <c r="J64" s="223">
        <v>145000</v>
      </c>
    </row>
    <row r="65" spans="1:10" s="213" customFormat="1" ht="15" customHeight="1" x14ac:dyDescent="0.25">
      <c r="A65" s="218" t="s">
        <v>1035</v>
      </c>
      <c r="B65" s="219" t="s">
        <v>1075</v>
      </c>
      <c r="C65" s="220"/>
      <c r="D65" s="224">
        <f>SUM(D66)</f>
        <v>145000</v>
      </c>
      <c r="E65" s="269" t="s">
        <v>1639</v>
      </c>
      <c r="F65" s="224">
        <f>SUM(F66)</f>
        <v>0</v>
      </c>
      <c r="G65" s="225">
        <f>+D65-F65</f>
        <v>145000</v>
      </c>
      <c r="H65" s="217"/>
      <c r="J65" s="243"/>
    </row>
    <row r="66" spans="1:10" x14ac:dyDescent="0.25">
      <c r="A66" s="210"/>
      <c r="B66" s="211">
        <v>42004.999999988424</v>
      </c>
      <c r="C66" s="209" t="s">
        <v>1558</v>
      </c>
      <c r="D66" s="223">
        <v>145000</v>
      </c>
      <c r="E66" s="270"/>
      <c r="F66" s="223"/>
      <c r="G66" s="223">
        <v>145000</v>
      </c>
      <c r="J66" s="223">
        <v>145000</v>
      </c>
    </row>
    <row r="67" spans="1:10" s="213" customFormat="1" ht="15" customHeight="1" x14ac:dyDescent="0.25">
      <c r="A67" s="218" t="s">
        <v>1035</v>
      </c>
      <c r="B67" s="219" t="s">
        <v>1076</v>
      </c>
      <c r="C67" s="220"/>
      <c r="D67" s="224">
        <f>SUM(D68:D70)</f>
        <v>274200</v>
      </c>
      <c r="E67" s="269" t="s">
        <v>1640</v>
      </c>
      <c r="F67" s="224">
        <f>SUM(F68:F70)</f>
        <v>137100</v>
      </c>
      <c r="G67" s="225">
        <f>+D67-F67</f>
        <v>137100</v>
      </c>
      <c r="H67" s="217"/>
      <c r="J67" s="243"/>
    </row>
    <row r="68" spans="1:10" x14ac:dyDescent="0.25">
      <c r="A68" s="210"/>
      <c r="B68" s="211">
        <v>42034.785509259258</v>
      </c>
      <c r="C68" s="209" t="s">
        <v>1077</v>
      </c>
      <c r="D68" s="223">
        <v>137100</v>
      </c>
      <c r="E68" s="270"/>
      <c r="F68" s="223"/>
      <c r="G68" s="223">
        <v>137100</v>
      </c>
    </row>
    <row r="69" spans="1:10" x14ac:dyDescent="0.25">
      <c r="A69" s="210"/>
      <c r="B69" s="211">
        <v>42034.857395833336</v>
      </c>
      <c r="C69" s="209" t="s">
        <v>1078</v>
      </c>
      <c r="D69" s="223"/>
      <c r="E69" s="270"/>
      <c r="F69" s="223">
        <v>137100</v>
      </c>
      <c r="G69" s="223">
        <v>0</v>
      </c>
    </row>
    <row r="70" spans="1:10" x14ac:dyDescent="0.25">
      <c r="A70" s="210"/>
      <c r="B70" s="211">
        <v>42035.679062499999</v>
      </c>
      <c r="C70" s="209" t="s">
        <v>1079</v>
      </c>
      <c r="D70" s="223">
        <v>137100</v>
      </c>
      <c r="E70" s="270"/>
      <c r="F70" s="223"/>
      <c r="G70" s="223">
        <v>137100</v>
      </c>
      <c r="J70" s="223">
        <v>137100</v>
      </c>
    </row>
    <row r="71" spans="1:10" s="213" customFormat="1" ht="15" customHeight="1" x14ac:dyDescent="0.25">
      <c r="A71" s="218" t="s">
        <v>1035</v>
      </c>
      <c r="B71" s="219" t="s">
        <v>1080</v>
      </c>
      <c r="C71" s="220"/>
      <c r="D71" s="224">
        <f>SUM(D72)</f>
        <v>273900</v>
      </c>
      <c r="E71" s="269" t="s">
        <v>1640</v>
      </c>
      <c r="F71" s="224">
        <f>SUM(F72)</f>
        <v>0</v>
      </c>
      <c r="G71" s="225">
        <f>+D71-F71</f>
        <v>273900</v>
      </c>
      <c r="H71" s="217"/>
      <c r="J71" s="243"/>
    </row>
    <row r="72" spans="1:10" x14ac:dyDescent="0.25">
      <c r="A72" s="210"/>
      <c r="B72" s="211">
        <v>42004.999999988424</v>
      </c>
      <c r="C72" s="209" t="s">
        <v>1558</v>
      </c>
      <c r="D72" s="223">
        <v>273900</v>
      </c>
      <c r="E72" s="270"/>
      <c r="F72" s="223"/>
      <c r="G72" s="223">
        <v>273900</v>
      </c>
      <c r="J72" s="223">
        <v>273900</v>
      </c>
    </row>
    <row r="73" spans="1:10" s="213" customFormat="1" ht="15" customHeight="1" x14ac:dyDescent="0.25">
      <c r="A73" s="218" t="s">
        <v>1035</v>
      </c>
      <c r="B73" s="219" t="s">
        <v>1081</v>
      </c>
      <c r="C73" s="220"/>
      <c r="D73" s="224">
        <f>SUM(D74)</f>
        <v>244300</v>
      </c>
      <c r="E73" s="269" t="s">
        <v>1639</v>
      </c>
      <c r="F73" s="224">
        <f>SUM(F74)</f>
        <v>0</v>
      </c>
      <c r="G73" s="225">
        <f>+D73-F73</f>
        <v>244300</v>
      </c>
      <c r="H73" s="217"/>
      <c r="J73" s="243"/>
    </row>
    <row r="74" spans="1:10" x14ac:dyDescent="0.25">
      <c r="A74" s="210"/>
      <c r="B74" s="211">
        <v>42004.999999988424</v>
      </c>
      <c r="C74" s="209" t="s">
        <v>1558</v>
      </c>
      <c r="D74" s="223">
        <v>244300</v>
      </c>
      <c r="E74" s="270"/>
      <c r="F74" s="223"/>
      <c r="G74" s="223">
        <v>244300</v>
      </c>
      <c r="J74" s="223">
        <v>244300</v>
      </c>
    </row>
    <row r="75" spans="1:10" s="213" customFormat="1" ht="15" customHeight="1" x14ac:dyDescent="0.25">
      <c r="A75" s="218" t="s">
        <v>1035</v>
      </c>
      <c r="B75" s="219" t="s">
        <v>1082</v>
      </c>
      <c r="C75" s="220"/>
      <c r="D75" s="224">
        <f>SUM(D76:D77)</f>
        <v>369600</v>
      </c>
      <c r="E75" s="269" t="s">
        <v>1639</v>
      </c>
      <c r="F75" s="224">
        <f>SUM(F76:F77)</f>
        <v>180000</v>
      </c>
      <c r="G75" s="225">
        <f>+D75-F75</f>
        <v>189600</v>
      </c>
      <c r="H75" s="217"/>
      <c r="J75" s="243"/>
    </row>
    <row r="76" spans="1:10" x14ac:dyDescent="0.25">
      <c r="A76" s="210"/>
      <c r="B76" s="211">
        <v>42004.999999988424</v>
      </c>
      <c r="C76" s="209" t="s">
        <v>1558</v>
      </c>
      <c r="D76" s="223">
        <v>369600</v>
      </c>
      <c r="E76" s="270"/>
      <c r="F76" s="223"/>
      <c r="G76" s="223">
        <v>369600</v>
      </c>
    </row>
    <row r="77" spans="1:10" x14ac:dyDescent="0.25">
      <c r="A77" s="210"/>
      <c r="B77" s="211">
        <v>42021.510416666664</v>
      </c>
      <c r="C77" s="209" t="s">
        <v>1083</v>
      </c>
      <c r="D77" s="223"/>
      <c r="E77" s="270"/>
      <c r="F77" s="223">
        <v>180000</v>
      </c>
      <c r="G77" s="223">
        <v>189600</v>
      </c>
      <c r="J77" s="223">
        <v>189600</v>
      </c>
    </row>
    <row r="78" spans="1:10" s="213" customFormat="1" ht="15" customHeight="1" x14ac:dyDescent="0.25">
      <c r="A78" s="218" t="s">
        <v>1035</v>
      </c>
      <c r="B78" s="219" t="s">
        <v>1084</v>
      </c>
      <c r="C78" s="220"/>
      <c r="D78" s="224">
        <f>SUM(D79:D80)</f>
        <v>20400</v>
      </c>
      <c r="E78" s="269" t="s">
        <v>1639</v>
      </c>
      <c r="F78" s="224">
        <f>SUM(F79:F80)</f>
        <v>156400</v>
      </c>
      <c r="G78" s="225">
        <f>+D78-F78</f>
        <v>-136000</v>
      </c>
      <c r="H78" s="217"/>
      <c r="J78" s="243"/>
    </row>
    <row r="79" spans="1:10" x14ac:dyDescent="0.25">
      <c r="A79" s="210"/>
      <c r="B79" s="211">
        <v>42004.999999988424</v>
      </c>
      <c r="C79" s="209" t="s">
        <v>1558</v>
      </c>
      <c r="D79" s="223">
        <v>20400</v>
      </c>
      <c r="E79" s="270"/>
      <c r="F79" s="223"/>
      <c r="G79" s="223">
        <v>20400</v>
      </c>
    </row>
    <row r="80" spans="1:10" x14ac:dyDescent="0.25">
      <c r="A80" s="210"/>
      <c r="B80" s="212">
        <v>42013</v>
      </c>
      <c r="C80" s="209" t="s">
        <v>1085</v>
      </c>
      <c r="D80" s="223"/>
      <c r="E80" s="270"/>
      <c r="F80" s="223">
        <v>156400</v>
      </c>
      <c r="G80" s="223">
        <v>-136000</v>
      </c>
      <c r="J80" s="223">
        <v>-136000</v>
      </c>
    </row>
    <row r="81" spans="1:10" s="213" customFormat="1" ht="15" customHeight="1" x14ac:dyDescent="0.25">
      <c r="A81" s="218" t="s">
        <v>1035</v>
      </c>
      <c r="B81" s="219" t="s">
        <v>1086</v>
      </c>
      <c r="C81" s="220"/>
      <c r="D81" s="224">
        <f>SUM(D82:D84)</f>
        <v>134000</v>
      </c>
      <c r="E81" s="269" t="s">
        <v>1639</v>
      </c>
      <c r="F81" s="224">
        <f>SUM(F82:F84)</f>
        <v>131901.59</v>
      </c>
      <c r="G81" s="225">
        <f>+D81-F81</f>
        <v>2098.4100000000035</v>
      </c>
      <c r="H81" s="217"/>
      <c r="J81" s="243"/>
    </row>
    <row r="82" spans="1:10" x14ac:dyDescent="0.2">
      <c r="A82" s="210"/>
      <c r="B82" s="211">
        <v>42004.999999988424</v>
      </c>
      <c r="C82" s="209" t="s">
        <v>1558</v>
      </c>
      <c r="D82" s="223">
        <v>2095.41</v>
      </c>
      <c r="E82" s="272"/>
      <c r="F82" s="223"/>
      <c r="G82" s="223"/>
      <c r="H82" s="98">
        <v>2095.41</v>
      </c>
      <c r="I82" s="109"/>
      <c r="J82" s="243" t="s">
        <v>1585</v>
      </c>
    </row>
    <row r="83" spans="1:10" x14ac:dyDescent="0.25">
      <c r="A83" s="210"/>
      <c r="B83" s="211">
        <v>42004.999999988424</v>
      </c>
      <c r="C83" s="209" t="s">
        <v>1036</v>
      </c>
      <c r="D83" s="223">
        <f>134000-2095.41</f>
        <v>131904.59</v>
      </c>
      <c r="E83" s="270" t="s">
        <v>1673</v>
      </c>
      <c r="F83" s="223"/>
      <c r="G83" s="223">
        <v>134000</v>
      </c>
    </row>
    <row r="84" spans="1:10" x14ac:dyDescent="0.25">
      <c r="A84" s="210"/>
      <c r="B84" s="212">
        <v>42005</v>
      </c>
      <c r="C84" s="209" t="s">
        <v>1087</v>
      </c>
      <c r="D84" s="223"/>
      <c r="E84" s="270" t="s">
        <v>1673</v>
      </c>
      <c r="F84" s="223">
        <v>131901.59</v>
      </c>
      <c r="G84" s="223">
        <v>2098.41</v>
      </c>
      <c r="H84" s="207" t="s">
        <v>1618</v>
      </c>
      <c r="J84" s="223">
        <v>2098.41</v>
      </c>
    </row>
    <row r="85" spans="1:10" s="213" customFormat="1" ht="15" customHeight="1" x14ac:dyDescent="0.25">
      <c r="A85" s="218" t="s">
        <v>1035</v>
      </c>
      <c r="B85" s="219" t="s">
        <v>1088</v>
      </c>
      <c r="C85" s="220"/>
      <c r="D85" s="224">
        <f>SUM(D86:D87)</f>
        <v>119400</v>
      </c>
      <c r="E85" s="269" t="s">
        <v>1639</v>
      </c>
      <c r="F85" s="224">
        <f>SUM(F86:F87)</f>
        <v>105000</v>
      </c>
      <c r="G85" s="225">
        <f>+D85-F85</f>
        <v>14400</v>
      </c>
      <c r="H85" s="217"/>
      <c r="J85" s="243"/>
    </row>
    <row r="86" spans="1:10" x14ac:dyDescent="0.25">
      <c r="A86" s="210"/>
      <c r="B86" s="211">
        <v>42004.999999988424</v>
      </c>
      <c r="C86" s="209" t="s">
        <v>1558</v>
      </c>
      <c r="D86" s="223">
        <v>119400</v>
      </c>
      <c r="E86" s="270"/>
      <c r="F86" s="223"/>
      <c r="G86" s="223">
        <v>119399.99</v>
      </c>
    </row>
    <row r="87" spans="1:10" x14ac:dyDescent="0.25">
      <c r="A87" s="210"/>
      <c r="B87" s="211">
        <v>42021.513888888891</v>
      </c>
      <c r="C87" s="209" t="s">
        <v>1089</v>
      </c>
      <c r="D87" s="223"/>
      <c r="E87" s="270"/>
      <c r="F87" s="223">
        <v>105000</v>
      </c>
      <c r="G87" s="223">
        <v>14399.99</v>
      </c>
      <c r="J87" s="223">
        <v>14399.99</v>
      </c>
    </row>
    <row r="88" spans="1:10" s="213" customFormat="1" ht="15" customHeight="1" x14ac:dyDescent="0.25">
      <c r="A88" s="218" t="s">
        <v>1035</v>
      </c>
      <c r="B88" s="219" t="s">
        <v>1090</v>
      </c>
      <c r="C88" s="220"/>
      <c r="D88" s="224">
        <f>SUM(D89)</f>
        <v>138000</v>
      </c>
      <c r="E88" s="269" t="s">
        <v>1639</v>
      </c>
      <c r="F88" s="224">
        <f>SUM(F89)</f>
        <v>0</v>
      </c>
      <c r="G88" s="225">
        <f>+D88-F88</f>
        <v>138000</v>
      </c>
      <c r="H88" s="217"/>
      <c r="J88" s="243"/>
    </row>
    <row r="89" spans="1:10" x14ac:dyDescent="0.25">
      <c r="A89" s="210"/>
      <c r="B89" s="211">
        <v>42004.999999988424</v>
      </c>
      <c r="C89" s="209" t="s">
        <v>1558</v>
      </c>
      <c r="D89" s="223">
        <v>138000</v>
      </c>
      <c r="E89" s="270"/>
      <c r="F89" s="223"/>
      <c r="G89" s="223">
        <v>138000</v>
      </c>
      <c r="J89" s="223">
        <v>138000</v>
      </c>
    </row>
    <row r="90" spans="1:10" s="213" customFormat="1" ht="15" customHeight="1" x14ac:dyDescent="0.25">
      <c r="A90" s="218" t="s">
        <v>1035</v>
      </c>
      <c r="B90" s="219" t="s">
        <v>1091</v>
      </c>
      <c r="C90" s="220"/>
      <c r="D90" s="224">
        <f>SUM(D91)</f>
        <v>366600</v>
      </c>
      <c r="E90" s="269" t="s">
        <v>1639</v>
      </c>
      <c r="F90" s="224">
        <f>SUM(F91)</f>
        <v>0</v>
      </c>
      <c r="G90" s="225">
        <f>+D90-F90</f>
        <v>366600</v>
      </c>
      <c r="H90" s="217"/>
      <c r="J90" s="243"/>
    </row>
    <row r="91" spans="1:10" x14ac:dyDescent="0.25">
      <c r="A91" s="210"/>
      <c r="B91" s="211">
        <v>42004.999999988424</v>
      </c>
      <c r="C91" s="209" t="s">
        <v>1558</v>
      </c>
      <c r="D91" s="223">
        <v>366600</v>
      </c>
      <c r="E91" s="270"/>
      <c r="F91" s="223"/>
      <c r="G91" s="223">
        <v>366600</v>
      </c>
      <c r="H91" s="207">
        <v>1123790</v>
      </c>
      <c r="J91" s="223">
        <v>366600</v>
      </c>
    </row>
    <row r="92" spans="1:10" s="213" customFormat="1" ht="15" customHeight="1" x14ac:dyDescent="0.25">
      <c r="A92" s="218" t="s">
        <v>1035</v>
      </c>
      <c r="B92" s="219" t="s">
        <v>1092</v>
      </c>
      <c r="C92" s="220"/>
      <c r="D92" s="224">
        <f>SUM(D93)</f>
        <v>15000</v>
      </c>
      <c r="E92" s="269" t="s">
        <v>1639</v>
      </c>
      <c r="F92" s="224">
        <f>SUM(F93)</f>
        <v>0</v>
      </c>
      <c r="G92" s="225">
        <f>+D92-F92</f>
        <v>15000</v>
      </c>
      <c r="H92" s="217"/>
      <c r="J92" s="243"/>
    </row>
    <row r="93" spans="1:10" x14ac:dyDescent="0.25">
      <c r="A93" s="210"/>
      <c r="B93" s="211">
        <v>42004.999999988424</v>
      </c>
      <c r="C93" s="209" t="s">
        <v>1558</v>
      </c>
      <c r="D93" s="223">
        <v>15000</v>
      </c>
      <c r="E93" s="270"/>
      <c r="F93" s="223"/>
      <c r="G93" s="223">
        <v>14999.99</v>
      </c>
      <c r="J93" s="223">
        <v>14999.99</v>
      </c>
    </row>
    <row r="94" spans="1:10" s="213" customFormat="1" ht="15" customHeight="1" x14ac:dyDescent="0.25">
      <c r="A94" s="218" t="s">
        <v>1035</v>
      </c>
      <c r="B94" s="219" t="s">
        <v>1093</v>
      </c>
      <c r="C94" s="220"/>
      <c r="D94" s="224">
        <f>SUM(D95)</f>
        <v>151100</v>
      </c>
      <c r="E94" s="269" t="s">
        <v>1639</v>
      </c>
      <c r="F94" s="224">
        <f>SUM(F95)</f>
        <v>0</v>
      </c>
      <c r="G94" s="225">
        <f>+D94-F94</f>
        <v>151100</v>
      </c>
      <c r="H94" s="217"/>
      <c r="J94" s="243"/>
    </row>
    <row r="95" spans="1:10" x14ac:dyDescent="0.25">
      <c r="A95" s="210"/>
      <c r="B95" s="211">
        <v>42004.999999988424</v>
      </c>
      <c r="C95" s="209" t="s">
        <v>1558</v>
      </c>
      <c r="D95" s="223">
        <v>151100</v>
      </c>
      <c r="E95" s="270"/>
      <c r="F95" s="223"/>
      <c r="G95" s="223">
        <v>151100</v>
      </c>
      <c r="J95" s="223">
        <v>151100</v>
      </c>
    </row>
    <row r="96" spans="1:10" s="213" customFormat="1" ht="15" customHeight="1" x14ac:dyDescent="0.25">
      <c r="A96" s="218" t="s">
        <v>1035</v>
      </c>
      <c r="B96" s="219" t="s">
        <v>1094</v>
      </c>
      <c r="C96" s="220"/>
      <c r="D96" s="224">
        <f>SUM(D97)</f>
        <v>113400.01</v>
      </c>
      <c r="E96" s="269" t="s">
        <v>1639</v>
      </c>
      <c r="F96" s="224">
        <f>SUM(F97)</f>
        <v>0</v>
      </c>
      <c r="G96" s="225">
        <f>+D96-F96</f>
        <v>113400.01</v>
      </c>
      <c r="H96" s="217" t="s">
        <v>1001</v>
      </c>
      <c r="J96" s="243"/>
    </row>
    <row r="97" spans="1:11" x14ac:dyDescent="0.25">
      <c r="A97" s="210"/>
      <c r="B97" s="211">
        <v>42004.999999988424</v>
      </c>
      <c r="C97" s="209" t="s">
        <v>1558</v>
      </c>
      <c r="D97" s="223">
        <v>113400.01</v>
      </c>
      <c r="E97" s="270"/>
      <c r="F97" s="223"/>
      <c r="G97" s="223">
        <v>113400.01</v>
      </c>
      <c r="J97" s="223">
        <v>113400.01</v>
      </c>
    </row>
    <row r="98" spans="1:11" s="213" customFormat="1" ht="15" customHeight="1" x14ac:dyDescent="0.25">
      <c r="A98" s="218" t="s">
        <v>1035</v>
      </c>
      <c r="B98" s="219" t="s">
        <v>1095</v>
      </c>
      <c r="C98" s="220"/>
      <c r="D98" s="224">
        <f>SUM(D99)</f>
        <v>0</v>
      </c>
      <c r="E98" s="269" t="s">
        <v>1639</v>
      </c>
      <c r="F98" s="224">
        <f>SUM(F99)</f>
        <v>215735.88</v>
      </c>
      <c r="G98" s="225">
        <f>+D98-F98</f>
        <v>-215735.88</v>
      </c>
      <c r="H98" s="217" t="s">
        <v>989</v>
      </c>
      <c r="I98" s="240"/>
      <c r="J98" s="243"/>
    </row>
    <row r="99" spans="1:11" x14ac:dyDescent="0.25">
      <c r="A99" s="210"/>
      <c r="B99" s="211">
        <v>42004.999999988424</v>
      </c>
      <c r="C99" s="209" t="s">
        <v>1036</v>
      </c>
      <c r="D99" s="223"/>
      <c r="E99" s="270"/>
      <c r="F99" s="223">
        <v>215735.88</v>
      </c>
      <c r="G99" s="223">
        <v>-215735.88</v>
      </c>
      <c r="H99" s="207" t="s">
        <v>1586</v>
      </c>
      <c r="I99" s="241"/>
      <c r="J99" s="241">
        <v>-215735.88</v>
      </c>
      <c r="K99" s="207" t="s">
        <v>1587</v>
      </c>
    </row>
    <row r="100" spans="1:11" s="213" customFormat="1" ht="15" customHeight="1" x14ac:dyDescent="0.25">
      <c r="A100" s="218" t="s">
        <v>1035</v>
      </c>
      <c r="B100" s="219" t="s">
        <v>1096</v>
      </c>
      <c r="C100" s="220"/>
      <c r="D100" s="224">
        <f>SUM(D101:D107)</f>
        <v>642100</v>
      </c>
      <c r="E100" s="269" t="s">
        <v>1639</v>
      </c>
      <c r="F100" s="224">
        <f>SUM(F101:F107)</f>
        <v>642099.99</v>
      </c>
      <c r="G100" s="225">
        <f>+D100-F100</f>
        <v>1.0000000009313226E-2</v>
      </c>
      <c r="H100" s="217"/>
      <c r="J100" s="243"/>
    </row>
    <row r="101" spans="1:11" x14ac:dyDescent="0.25">
      <c r="A101" s="210"/>
      <c r="B101" s="211">
        <v>42004.999999988424</v>
      </c>
      <c r="C101" s="209" t="s">
        <v>1558</v>
      </c>
      <c r="D101" s="223">
        <v>322800</v>
      </c>
      <c r="E101" s="270"/>
      <c r="F101" s="223"/>
      <c r="G101" s="223">
        <v>322800</v>
      </c>
    </row>
    <row r="102" spans="1:11" x14ac:dyDescent="0.25">
      <c r="A102" s="210"/>
      <c r="B102" s="212">
        <v>42006</v>
      </c>
      <c r="C102" s="209" t="s">
        <v>1097</v>
      </c>
      <c r="D102" s="223">
        <v>319300</v>
      </c>
      <c r="E102" s="270" t="s">
        <v>1673</v>
      </c>
      <c r="F102" s="223"/>
      <c r="G102" s="223">
        <v>642100</v>
      </c>
    </row>
    <row r="103" spans="1:11" x14ac:dyDescent="0.25">
      <c r="A103" s="210"/>
      <c r="B103" s="212">
        <v>42006</v>
      </c>
      <c r="C103" s="209" t="s">
        <v>1098</v>
      </c>
      <c r="D103" s="223"/>
      <c r="E103" s="270" t="s">
        <v>1673</v>
      </c>
      <c r="F103" s="223">
        <v>319300</v>
      </c>
      <c r="G103" s="223">
        <v>322800</v>
      </c>
    </row>
    <row r="104" spans="1:11" x14ac:dyDescent="0.25">
      <c r="A104" s="210"/>
      <c r="B104" s="211">
        <v>42016.779166666667</v>
      </c>
      <c r="C104" s="209" t="s">
        <v>1099</v>
      </c>
      <c r="D104" s="223"/>
      <c r="E104" s="270"/>
      <c r="F104" s="223">
        <v>10616.73</v>
      </c>
      <c r="G104" s="223">
        <v>312183.27</v>
      </c>
    </row>
    <row r="105" spans="1:11" x14ac:dyDescent="0.25">
      <c r="A105" s="210"/>
      <c r="B105" s="211">
        <v>42021.515972222223</v>
      </c>
      <c r="C105" s="209" t="s">
        <v>1100</v>
      </c>
      <c r="D105" s="223"/>
      <c r="E105" s="270"/>
      <c r="F105" s="223">
        <v>255799.99</v>
      </c>
      <c r="G105" s="223">
        <v>56383.28</v>
      </c>
    </row>
    <row r="106" spans="1:11" x14ac:dyDescent="0.25">
      <c r="A106" s="210"/>
      <c r="B106" s="211">
        <v>42027.587500000001</v>
      </c>
      <c r="C106" s="209" t="s">
        <v>1101</v>
      </c>
      <c r="D106" s="223"/>
      <c r="E106" s="270"/>
      <c r="F106" s="223">
        <v>2000</v>
      </c>
      <c r="G106" s="223">
        <v>54383.28</v>
      </c>
    </row>
    <row r="107" spans="1:11" x14ac:dyDescent="0.25">
      <c r="A107" s="210"/>
      <c r="B107" s="211">
        <v>42027.717361111114</v>
      </c>
      <c r="C107" s="209" t="s">
        <v>1102</v>
      </c>
      <c r="D107" s="223"/>
      <c r="E107" s="270"/>
      <c r="F107" s="223">
        <v>54383.27</v>
      </c>
      <c r="G107" s="223">
        <v>0.01</v>
      </c>
      <c r="J107" s="223">
        <v>0.01</v>
      </c>
    </row>
    <row r="108" spans="1:11" s="213" customFormat="1" ht="15" customHeight="1" x14ac:dyDescent="0.25">
      <c r="A108" s="218" t="s">
        <v>1035</v>
      </c>
      <c r="B108" s="219" t="s">
        <v>1103</v>
      </c>
      <c r="C108" s="220"/>
      <c r="D108" s="224">
        <f>SUM(D109)</f>
        <v>167000</v>
      </c>
      <c r="E108" s="269" t="s">
        <v>1639</v>
      </c>
      <c r="F108" s="224">
        <f>SUM(F109)</f>
        <v>0</v>
      </c>
      <c r="G108" s="225">
        <f>+D108-F108</f>
        <v>167000</v>
      </c>
      <c r="H108" s="217"/>
      <c r="J108" s="243"/>
    </row>
    <row r="109" spans="1:11" x14ac:dyDescent="0.25">
      <c r="A109" s="210"/>
      <c r="B109" s="211">
        <v>42004.999999988424</v>
      </c>
      <c r="C109" s="209" t="s">
        <v>1558</v>
      </c>
      <c r="D109" s="223">
        <v>167000</v>
      </c>
      <c r="E109" s="270"/>
      <c r="F109" s="223"/>
      <c r="G109" s="223">
        <v>167000</v>
      </c>
      <c r="J109" s="223">
        <v>167000</v>
      </c>
    </row>
    <row r="110" spans="1:11" s="213" customFormat="1" ht="15" customHeight="1" x14ac:dyDescent="0.25">
      <c r="A110" s="218" t="s">
        <v>1035</v>
      </c>
      <c r="B110" s="219" t="s">
        <v>1104</v>
      </c>
      <c r="C110" s="220"/>
      <c r="D110" s="224">
        <f>SUM(D111)</f>
        <v>144000</v>
      </c>
      <c r="E110" s="269" t="s">
        <v>1639</v>
      </c>
      <c r="F110" s="224">
        <f>SUM(F111)</f>
        <v>0</v>
      </c>
      <c r="G110" s="225">
        <f>+D110-F110</f>
        <v>144000</v>
      </c>
      <c r="H110" s="217"/>
      <c r="J110" s="243"/>
    </row>
    <row r="111" spans="1:11" x14ac:dyDescent="0.25">
      <c r="A111" s="210"/>
      <c r="B111" s="211">
        <v>42004.999999988424</v>
      </c>
      <c r="C111" s="209" t="s">
        <v>1558</v>
      </c>
      <c r="D111" s="223">
        <v>144000</v>
      </c>
      <c r="E111" s="270"/>
      <c r="F111" s="223"/>
      <c r="G111" s="223">
        <v>144000</v>
      </c>
      <c r="J111" s="223">
        <v>144000</v>
      </c>
    </row>
    <row r="112" spans="1:11" s="213" customFormat="1" ht="15" customHeight="1" x14ac:dyDescent="0.25">
      <c r="A112" s="218" t="s">
        <v>1035</v>
      </c>
      <c r="B112" s="219" t="s">
        <v>1105</v>
      </c>
      <c r="C112" s="220"/>
      <c r="D112" s="224">
        <f>SUM(D113)</f>
        <v>144000</v>
      </c>
      <c r="E112" s="269" t="s">
        <v>1639</v>
      </c>
      <c r="F112" s="224">
        <f>SUM(F113)</f>
        <v>0</v>
      </c>
      <c r="G112" s="225">
        <f>+D112-F112</f>
        <v>144000</v>
      </c>
      <c r="H112" s="217"/>
      <c r="J112" s="243"/>
    </row>
    <row r="113" spans="1:10" x14ac:dyDescent="0.25">
      <c r="A113" s="210"/>
      <c r="B113" s="211">
        <v>42004.999999988424</v>
      </c>
      <c r="C113" s="209" t="s">
        <v>1558</v>
      </c>
      <c r="D113" s="223">
        <v>144000</v>
      </c>
      <c r="E113" s="270"/>
      <c r="F113" s="223"/>
      <c r="G113" s="223">
        <v>144000</v>
      </c>
      <c r="J113" s="223">
        <v>144000</v>
      </c>
    </row>
    <row r="114" spans="1:10" s="213" customFormat="1" ht="15" customHeight="1" x14ac:dyDescent="0.25">
      <c r="A114" s="218" t="s">
        <v>1035</v>
      </c>
      <c r="B114" s="219" t="s">
        <v>1106</v>
      </c>
      <c r="C114" s="220"/>
      <c r="D114" s="224">
        <f>SUM(D115)</f>
        <v>0</v>
      </c>
      <c r="E114" s="269" t="s">
        <v>1639</v>
      </c>
      <c r="F114" s="224">
        <f>SUM(F115)</f>
        <v>12400.01</v>
      </c>
      <c r="G114" s="225">
        <f>+D114-F114</f>
        <v>-12400.01</v>
      </c>
      <c r="H114" s="217" t="s">
        <v>1582</v>
      </c>
      <c r="I114" s="240"/>
      <c r="J114" s="243"/>
    </row>
    <row r="115" spans="1:10" x14ac:dyDescent="0.25">
      <c r="A115" s="210"/>
      <c r="B115" s="211">
        <v>42004.999999988424</v>
      </c>
      <c r="C115" s="209" t="s">
        <v>1036</v>
      </c>
      <c r="D115" s="223"/>
      <c r="E115" s="270"/>
      <c r="F115" s="223">
        <v>12400.01</v>
      </c>
      <c r="G115" s="223">
        <v>-12400.01</v>
      </c>
      <c r="H115" s="207" t="s">
        <v>1586</v>
      </c>
      <c r="I115" s="241"/>
      <c r="J115" s="241">
        <v>-12400.01</v>
      </c>
    </row>
    <row r="116" spans="1:10" s="213" customFormat="1" ht="15" customHeight="1" x14ac:dyDescent="0.25">
      <c r="A116" s="218" t="s">
        <v>1035</v>
      </c>
      <c r="B116" s="219" t="s">
        <v>1107</v>
      </c>
      <c r="C116" s="220"/>
      <c r="D116" s="224">
        <f>SUM(D117:D118)</f>
        <v>38540.83</v>
      </c>
      <c r="E116" s="269" t="s">
        <v>1639</v>
      </c>
      <c r="F116" s="224">
        <f>SUM(F117:F118)</f>
        <v>2000</v>
      </c>
      <c r="G116" s="225">
        <f>+D116-F116</f>
        <v>36540.83</v>
      </c>
      <c r="H116" s="217" t="s">
        <v>1004</v>
      </c>
      <c r="J116" s="243"/>
    </row>
    <row r="117" spans="1:10" x14ac:dyDescent="0.25">
      <c r="A117" s="210"/>
      <c r="B117" s="211">
        <v>42004.999999988424</v>
      </c>
      <c r="C117" s="209" t="s">
        <v>1558</v>
      </c>
      <c r="D117" s="223">
        <v>38540.83</v>
      </c>
      <c r="E117" s="270"/>
      <c r="F117" s="223"/>
      <c r="G117" s="223">
        <v>38540.83</v>
      </c>
    </row>
    <row r="118" spans="1:10" x14ac:dyDescent="0.25">
      <c r="A118" s="210"/>
      <c r="B118" s="211">
        <v>42033.765277777777</v>
      </c>
      <c r="C118" s="209" t="s">
        <v>1108</v>
      </c>
      <c r="D118" s="223"/>
      <c r="E118" s="270"/>
      <c r="F118" s="223">
        <v>2000</v>
      </c>
      <c r="G118" s="223">
        <v>36540.83</v>
      </c>
      <c r="J118" s="223">
        <v>36540.83</v>
      </c>
    </row>
    <row r="119" spans="1:10" s="213" customFormat="1" ht="15" customHeight="1" x14ac:dyDescent="0.25">
      <c r="A119" s="218" t="s">
        <v>1035</v>
      </c>
      <c r="B119" s="219" t="s">
        <v>1109</v>
      </c>
      <c r="C119" s="220"/>
      <c r="D119" s="224">
        <f>SUM(D120)</f>
        <v>168800</v>
      </c>
      <c r="E119" s="269" t="s">
        <v>1639</v>
      </c>
      <c r="F119" s="224">
        <f>SUM(F120)</f>
        <v>0</v>
      </c>
      <c r="G119" s="225">
        <f>+D119-F119</f>
        <v>168800</v>
      </c>
      <c r="H119" s="217"/>
      <c r="J119" s="243"/>
    </row>
    <row r="120" spans="1:10" x14ac:dyDescent="0.25">
      <c r="A120" s="210"/>
      <c r="B120" s="211">
        <v>42004.999999988424</v>
      </c>
      <c r="C120" s="209" t="s">
        <v>1558</v>
      </c>
      <c r="D120" s="223">
        <v>168800</v>
      </c>
      <c r="E120" s="270"/>
      <c r="F120" s="223"/>
      <c r="G120" s="223">
        <v>168800</v>
      </c>
      <c r="J120" s="223">
        <v>36540.83</v>
      </c>
    </row>
    <row r="121" spans="1:10" s="213" customFormat="1" ht="15" customHeight="1" x14ac:dyDescent="0.25">
      <c r="A121" s="218" t="s">
        <v>1035</v>
      </c>
      <c r="B121" s="219" t="s">
        <v>1110</v>
      </c>
      <c r="C121" s="220"/>
      <c r="D121" s="224">
        <f>SUM(D122)</f>
        <v>639730.30000000005</v>
      </c>
      <c r="E121" s="269" t="s">
        <v>1639</v>
      </c>
      <c r="F121" s="224">
        <f>SUM(F122)</f>
        <v>0</v>
      </c>
      <c r="G121" s="225">
        <f>+D121-F121</f>
        <v>639730.30000000005</v>
      </c>
      <c r="H121" s="217" t="s">
        <v>996</v>
      </c>
      <c r="J121" s="243"/>
    </row>
    <row r="122" spans="1:10" x14ac:dyDescent="0.25">
      <c r="A122" s="210"/>
      <c r="B122" s="211">
        <v>42004.999999988424</v>
      </c>
      <c r="C122" s="209" t="s">
        <v>1558</v>
      </c>
      <c r="D122" s="223">
        <v>639730.30000000005</v>
      </c>
      <c r="E122" s="270"/>
      <c r="F122" s="223"/>
      <c r="G122" s="223">
        <v>639730.30000000005</v>
      </c>
      <c r="H122" s="207">
        <v>1124225</v>
      </c>
      <c r="J122" s="223">
        <v>639730.30000000005</v>
      </c>
    </row>
    <row r="123" spans="1:10" s="213" customFormat="1" ht="15" customHeight="1" x14ac:dyDescent="0.25">
      <c r="A123" s="218" t="s">
        <v>1035</v>
      </c>
      <c r="B123" s="219" t="s">
        <v>1111</v>
      </c>
      <c r="C123" s="220"/>
      <c r="D123" s="224">
        <f>SUM(D124)</f>
        <v>200500</v>
      </c>
      <c r="E123" s="269" t="s">
        <v>1639</v>
      </c>
      <c r="F123" s="224">
        <f>SUM(F124)</f>
        <v>0</v>
      </c>
      <c r="G123" s="225">
        <f>+D123-F123</f>
        <v>200500</v>
      </c>
      <c r="H123" s="217" t="s">
        <v>1005</v>
      </c>
      <c r="J123" s="243"/>
    </row>
    <row r="124" spans="1:10" x14ac:dyDescent="0.25">
      <c r="A124" s="210"/>
      <c r="B124" s="211">
        <v>42004.999999988424</v>
      </c>
      <c r="C124" s="209" t="s">
        <v>1558</v>
      </c>
      <c r="D124" s="223">
        <v>200500</v>
      </c>
      <c r="E124" s="270"/>
      <c r="F124" s="223"/>
      <c r="G124" s="223">
        <v>200500</v>
      </c>
      <c r="J124" s="223">
        <v>200500</v>
      </c>
    </row>
    <row r="125" spans="1:10" s="213" customFormat="1" ht="15" customHeight="1" x14ac:dyDescent="0.25">
      <c r="A125" s="218" t="s">
        <v>1035</v>
      </c>
      <c r="B125" s="219" t="s">
        <v>1112</v>
      </c>
      <c r="C125" s="220"/>
      <c r="D125" s="224">
        <f>SUM(D126)</f>
        <v>128000</v>
      </c>
      <c r="E125" s="269" t="s">
        <v>1639</v>
      </c>
      <c r="F125" s="224">
        <f>SUM(F126)</f>
        <v>0</v>
      </c>
      <c r="G125" s="225">
        <f>+D125-F125</f>
        <v>128000</v>
      </c>
      <c r="H125" s="217"/>
      <c r="J125" s="243"/>
    </row>
    <row r="126" spans="1:10" x14ac:dyDescent="0.25">
      <c r="A126" s="210"/>
      <c r="B126" s="211">
        <v>42004.999999988424</v>
      </c>
      <c r="C126" s="209" t="s">
        <v>1558</v>
      </c>
      <c r="D126" s="223">
        <v>128000</v>
      </c>
      <c r="E126" s="270"/>
      <c r="F126" s="223"/>
      <c r="G126" s="223">
        <v>128000</v>
      </c>
      <c r="J126" s="223">
        <v>128000</v>
      </c>
    </row>
    <row r="127" spans="1:10" ht="15" customHeight="1" x14ac:dyDescent="0.25">
      <c r="A127" s="218" t="s">
        <v>1035</v>
      </c>
      <c r="B127" s="219" t="s">
        <v>1113</v>
      </c>
      <c r="C127" s="220"/>
      <c r="D127" s="224">
        <f>SUM(D128)</f>
        <v>16000</v>
      </c>
      <c r="E127" s="269" t="s">
        <v>1639</v>
      </c>
      <c r="F127" s="224">
        <f>SUM(F128)</f>
        <v>0</v>
      </c>
      <c r="G127" s="225">
        <f>+D127-F127</f>
        <v>16000</v>
      </c>
      <c r="H127" s="217"/>
      <c r="I127" s="213"/>
    </row>
    <row r="128" spans="1:10" x14ac:dyDescent="0.25">
      <c r="A128" s="210"/>
      <c r="B128" s="211">
        <v>42004.999999988424</v>
      </c>
      <c r="C128" s="209" t="s">
        <v>1558</v>
      </c>
      <c r="D128" s="223">
        <v>16000</v>
      </c>
      <c r="E128" s="270"/>
      <c r="F128" s="223"/>
      <c r="G128" s="223">
        <v>16000</v>
      </c>
      <c r="J128" s="223">
        <v>16000</v>
      </c>
    </row>
    <row r="129" spans="1:10" ht="15" customHeight="1" x14ac:dyDescent="0.25">
      <c r="A129" s="218" t="s">
        <v>1035</v>
      </c>
      <c r="B129" s="219" t="s">
        <v>1114</v>
      </c>
      <c r="C129" s="220"/>
      <c r="D129" s="224">
        <f>SUM(D130:D131)</f>
        <v>161000</v>
      </c>
      <c r="E129" s="269" t="s">
        <v>1639</v>
      </c>
      <c r="F129" s="224">
        <f>SUM(F130:F131)</f>
        <v>144000</v>
      </c>
      <c r="G129" s="225">
        <f>+D129-F129</f>
        <v>17000</v>
      </c>
      <c r="H129" s="217" t="s">
        <v>1004</v>
      </c>
      <c r="I129" s="213"/>
    </row>
    <row r="130" spans="1:10" x14ac:dyDescent="0.2">
      <c r="A130" s="210"/>
      <c r="B130" s="211">
        <v>42004.999999988424</v>
      </c>
      <c r="C130" s="209" t="s">
        <v>1558</v>
      </c>
      <c r="D130" s="122">
        <v>161000</v>
      </c>
      <c r="E130" s="272"/>
      <c r="F130" s="223"/>
      <c r="G130" s="223">
        <v>161000</v>
      </c>
    </row>
    <row r="131" spans="1:10" x14ac:dyDescent="0.25">
      <c r="A131" s="210"/>
      <c r="B131" s="211">
        <v>42027.725694444445</v>
      </c>
      <c r="C131" s="209" t="s">
        <v>1115</v>
      </c>
      <c r="D131" s="223"/>
      <c r="E131" s="270"/>
      <c r="F131" s="223">
        <v>144000</v>
      </c>
      <c r="G131" s="223">
        <v>17000</v>
      </c>
      <c r="J131" s="223">
        <v>17000</v>
      </c>
    </row>
    <row r="132" spans="1:10" ht="15" customHeight="1" x14ac:dyDescent="0.25">
      <c r="A132" s="218" t="s">
        <v>1035</v>
      </c>
      <c r="B132" s="219" t="s">
        <v>1116</v>
      </c>
      <c r="C132" s="220"/>
      <c r="D132" s="224">
        <f>SUM(D133)</f>
        <v>21000</v>
      </c>
      <c r="E132" s="269" t="s">
        <v>1639</v>
      </c>
      <c r="F132" s="224">
        <f>SUM(F133)</f>
        <v>0</v>
      </c>
      <c r="G132" s="225">
        <f>+D132-F132</f>
        <v>21000</v>
      </c>
      <c r="H132" s="217"/>
      <c r="I132" s="213"/>
    </row>
    <row r="133" spans="1:10" x14ac:dyDescent="0.25">
      <c r="A133" s="210"/>
      <c r="B133" s="211">
        <v>42004.999999988424</v>
      </c>
      <c r="C133" s="209" t="s">
        <v>1558</v>
      </c>
      <c r="D133" s="223">
        <v>21000</v>
      </c>
      <c r="E133" s="270"/>
      <c r="F133" s="223"/>
      <c r="G133" s="223">
        <v>21000</v>
      </c>
      <c r="J133" s="223">
        <v>21000</v>
      </c>
    </row>
    <row r="134" spans="1:10" ht="15" customHeight="1" x14ac:dyDescent="0.25">
      <c r="A134" s="218" t="s">
        <v>1035</v>
      </c>
      <c r="B134" s="219" t="s">
        <v>1117</v>
      </c>
      <c r="C134" s="220"/>
      <c r="D134" s="224">
        <f>SUM(D135:D136)</f>
        <v>240400</v>
      </c>
      <c r="E134" s="269" t="s">
        <v>1639</v>
      </c>
      <c r="F134" s="224">
        <f>SUM(F135:F136)</f>
        <v>213000</v>
      </c>
      <c r="G134" s="225">
        <f>+D134-F134</f>
        <v>27400</v>
      </c>
      <c r="H134" s="217"/>
      <c r="I134" s="213"/>
    </row>
    <row r="135" spans="1:10" x14ac:dyDescent="0.25">
      <c r="A135" s="210"/>
      <c r="B135" s="211">
        <v>42004.999999988424</v>
      </c>
      <c r="C135" s="209" t="s">
        <v>1558</v>
      </c>
      <c r="D135" s="223">
        <v>240400</v>
      </c>
      <c r="E135" s="270"/>
      <c r="F135" s="223"/>
      <c r="G135" s="223">
        <v>240400</v>
      </c>
    </row>
    <row r="136" spans="1:10" x14ac:dyDescent="0.25">
      <c r="A136" s="210"/>
      <c r="B136" s="211">
        <v>42027.722916666666</v>
      </c>
      <c r="C136" s="209" t="s">
        <v>1118</v>
      </c>
      <c r="D136" s="223"/>
      <c r="E136" s="270"/>
      <c r="F136" s="223">
        <v>213000</v>
      </c>
      <c r="G136" s="223">
        <v>27400</v>
      </c>
      <c r="J136" s="223">
        <v>27400</v>
      </c>
    </row>
    <row r="137" spans="1:10" ht="15" customHeight="1" x14ac:dyDescent="0.25">
      <c r="A137" s="218" t="s">
        <v>1035</v>
      </c>
      <c r="B137" s="219" t="s">
        <v>1119</v>
      </c>
      <c r="C137" s="220"/>
      <c r="D137" s="224">
        <f>SUM(D138)</f>
        <v>0</v>
      </c>
      <c r="E137" s="269" t="s">
        <v>1639</v>
      </c>
      <c r="F137" s="224">
        <f>SUM(F138)</f>
        <v>144443.12</v>
      </c>
      <c r="G137" s="225">
        <f>+D137-F137</f>
        <v>-144443.12</v>
      </c>
      <c r="H137" s="217" t="s">
        <v>989</v>
      </c>
      <c r="I137" s="240"/>
    </row>
    <row r="138" spans="1:10" x14ac:dyDescent="0.25">
      <c r="A138" s="210"/>
      <c r="B138" s="211">
        <v>42004.999999988424</v>
      </c>
      <c r="C138" s="209" t="s">
        <v>1036</v>
      </c>
      <c r="D138" s="223"/>
      <c r="E138" s="270"/>
      <c r="F138" s="223">
        <v>144443.12</v>
      </c>
      <c r="G138" s="223">
        <v>-144443.12</v>
      </c>
      <c r="H138" s="207" t="s">
        <v>1586</v>
      </c>
      <c r="I138" s="241"/>
      <c r="J138" s="241">
        <v>-144443.12</v>
      </c>
    </row>
    <row r="139" spans="1:10" ht="15" customHeight="1" x14ac:dyDescent="0.25">
      <c r="A139" s="218" t="s">
        <v>1035</v>
      </c>
      <c r="B139" s="219" t="s">
        <v>1120</v>
      </c>
      <c r="C139" s="220"/>
      <c r="D139" s="224">
        <f>SUM(D140)</f>
        <v>31700</v>
      </c>
      <c r="E139" s="269" t="s">
        <v>1639</v>
      </c>
      <c r="F139" s="224">
        <f>SUM(F140)</f>
        <v>0</v>
      </c>
      <c r="G139" s="225">
        <f>+D139-F139</f>
        <v>31700</v>
      </c>
      <c r="H139" s="217"/>
      <c r="I139" s="213"/>
    </row>
    <row r="140" spans="1:10" x14ac:dyDescent="0.2">
      <c r="A140" s="210"/>
      <c r="B140" s="211">
        <v>42004.999999988424</v>
      </c>
      <c r="C140" s="209" t="s">
        <v>1558</v>
      </c>
      <c r="D140" s="122">
        <v>31700</v>
      </c>
      <c r="E140" s="272"/>
      <c r="F140" s="223"/>
      <c r="G140" s="223">
        <v>31700</v>
      </c>
      <c r="J140" s="223">
        <v>31700</v>
      </c>
    </row>
    <row r="141" spans="1:10" ht="15" customHeight="1" x14ac:dyDescent="0.25">
      <c r="A141" s="218" t="s">
        <v>1035</v>
      </c>
      <c r="B141" s="219" t="s">
        <v>1121</v>
      </c>
      <c r="C141" s="220"/>
      <c r="D141" s="224">
        <f>SUM(D142)</f>
        <v>301700</v>
      </c>
      <c r="E141" s="269" t="s">
        <v>1639</v>
      </c>
      <c r="F141" s="224">
        <f>SUM(F142)</f>
        <v>0</v>
      </c>
      <c r="G141" s="225">
        <f>+D141-F141</f>
        <v>301700</v>
      </c>
      <c r="H141" s="217"/>
      <c r="I141" s="213"/>
    </row>
    <row r="142" spans="1:10" x14ac:dyDescent="0.25">
      <c r="A142" s="210"/>
      <c r="B142" s="211">
        <v>42004.999999988424</v>
      </c>
      <c r="C142" s="209" t="s">
        <v>1558</v>
      </c>
      <c r="D142" s="223">
        <v>301700</v>
      </c>
      <c r="E142" s="270"/>
      <c r="F142" s="223"/>
      <c r="G142" s="223">
        <v>301700</v>
      </c>
      <c r="J142" s="223">
        <v>301700</v>
      </c>
    </row>
    <row r="143" spans="1:10" ht="15" customHeight="1" x14ac:dyDescent="0.25">
      <c r="A143" s="218" t="s">
        <v>1035</v>
      </c>
      <c r="B143" s="219" t="s">
        <v>1122</v>
      </c>
      <c r="C143" s="220"/>
      <c r="D143" s="224">
        <f>SUM(D144:D148)</f>
        <v>351099.91000000003</v>
      </c>
      <c r="E143" s="269" t="s">
        <v>1639</v>
      </c>
      <c r="F143" s="224">
        <f>SUM(F144:F148)</f>
        <v>206100</v>
      </c>
      <c r="G143" s="225">
        <f>+D143-F143</f>
        <v>144999.91000000003</v>
      </c>
      <c r="H143" s="217"/>
      <c r="I143" s="213"/>
    </row>
    <row r="144" spans="1:10" x14ac:dyDescent="0.25">
      <c r="A144" s="210"/>
      <c r="B144" s="211">
        <v>42004.999999988424</v>
      </c>
      <c r="C144" s="209" t="s">
        <v>1558</v>
      </c>
      <c r="D144" s="223">
        <v>204949.9</v>
      </c>
      <c r="E144" s="270"/>
      <c r="F144" s="223"/>
      <c r="G144" s="223">
        <v>204949.99</v>
      </c>
      <c r="H144" s="207">
        <v>1123995</v>
      </c>
    </row>
    <row r="145" spans="1:10" x14ac:dyDescent="0.25">
      <c r="A145" s="210"/>
      <c r="B145" s="212">
        <v>42005</v>
      </c>
      <c r="C145" s="209" t="s">
        <v>1123</v>
      </c>
      <c r="D145" s="223">
        <v>145000</v>
      </c>
      <c r="E145" s="270"/>
      <c r="F145" s="223"/>
      <c r="G145" s="223">
        <v>349949.99</v>
      </c>
    </row>
    <row r="146" spans="1:10" x14ac:dyDescent="0.25">
      <c r="A146" s="210"/>
      <c r="B146" s="212">
        <v>42005</v>
      </c>
      <c r="C146" s="209" t="s">
        <v>1124</v>
      </c>
      <c r="D146" s="223">
        <v>1150</v>
      </c>
      <c r="E146" s="270"/>
      <c r="F146" s="223"/>
      <c r="G146" s="223">
        <v>351099.99</v>
      </c>
    </row>
    <row r="147" spans="1:10" x14ac:dyDescent="0.25">
      <c r="A147" s="210"/>
      <c r="B147" s="212">
        <v>42005</v>
      </c>
      <c r="C147" s="209" t="s">
        <v>1125</v>
      </c>
      <c r="D147" s="223"/>
      <c r="E147" s="270"/>
      <c r="F147" s="223">
        <v>206100</v>
      </c>
      <c r="G147" s="223">
        <v>144999.99</v>
      </c>
    </row>
    <row r="148" spans="1:10" x14ac:dyDescent="0.25">
      <c r="A148" s="210"/>
      <c r="B148" s="212">
        <v>42035</v>
      </c>
      <c r="C148" s="209" t="s">
        <v>1126</v>
      </c>
      <c r="D148" s="223">
        <v>0.01</v>
      </c>
      <c r="E148" s="270"/>
      <c r="F148" s="223"/>
      <c r="G148" s="223">
        <v>145000</v>
      </c>
      <c r="J148" s="223">
        <v>145000</v>
      </c>
    </row>
    <row r="149" spans="1:10" ht="15" customHeight="1" x14ac:dyDescent="0.25">
      <c r="A149" s="218" t="s">
        <v>1035</v>
      </c>
      <c r="B149" s="219" t="s">
        <v>1127</v>
      </c>
      <c r="C149" s="220"/>
      <c r="D149" s="224">
        <f>SUM(D150)</f>
        <v>145000</v>
      </c>
      <c r="E149" s="269" t="s">
        <v>1639</v>
      </c>
      <c r="F149" s="224">
        <f>SUM(F150)</f>
        <v>0</v>
      </c>
      <c r="G149" s="225">
        <f>+D149-F149</f>
        <v>145000</v>
      </c>
      <c r="H149" s="217"/>
      <c r="I149" s="213"/>
    </row>
    <row r="150" spans="1:10" x14ac:dyDescent="0.25">
      <c r="A150" s="210"/>
      <c r="B150" s="211">
        <v>42004.999999988424</v>
      </c>
      <c r="C150" s="209" t="s">
        <v>1558</v>
      </c>
      <c r="D150" s="223">
        <v>145000</v>
      </c>
      <c r="E150" s="270"/>
      <c r="F150" s="223"/>
      <c r="G150" s="223">
        <v>145000</v>
      </c>
      <c r="J150" s="223">
        <v>145000</v>
      </c>
    </row>
    <row r="151" spans="1:10" s="213" customFormat="1" ht="15" customHeight="1" x14ac:dyDescent="0.25">
      <c r="A151" s="218" t="s">
        <v>1035</v>
      </c>
      <c r="B151" s="219" t="s">
        <v>1128</v>
      </c>
      <c r="C151" s="220"/>
      <c r="D151" s="224">
        <f>SUM(D152)</f>
        <v>15000</v>
      </c>
      <c r="E151" s="269" t="s">
        <v>1639</v>
      </c>
      <c r="F151" s="224">
        <f>SUM(F152)</f>
        <v>0</v>
      </c>
      <c r="G151" s="225">
        <f>+D151-F151</f>
        <v>15000</v>
      </c>
      <c r="H151" s="217" t="s">
        <v>1007</v>
      </c>
      <c r="J151" s="243"/>
    </row>
    <row r="152" spans="1:10" x14ac:dyDescent="0.25">
      <c r="A152" s="210"/>
      <c r="B152" s="211">
        <v>42004.999999988424</v>
      </c>
      <c r="C152" s="209" t="s">
        <v>1558</v>
      </c>
      <c r="D152" s="223">
        <v>15000</v>
      </c>
      <c r="E152" s="270"/>
      <c r="F152" s="223"/>
      <c r="G152" s="223">
        <v>14999.99</v>
      </c>
      <c r="J152" s="223">
        <v>14999.99</v>
      </c>
    </row>
    <row r="153" spans="1:10" s="213" customFormat="1" ht="15" customHeight="1" x14ac:dyDescent="0.25">
      <c r="A153" s="218" t="s">
        <v>1035</v>
      </c>
      <c r="B153" s="219" t="s">
        <v>1129</v>
      </c>
      <c r="C153" s="220"/>
      <c r="D153" s="224">
        <f>SUM(D154)</f>
        <v>0</v>
      </c>
      <c r="E153" s="269" t="s">
        <v>1639</v>
      </c>
      <c r="F153" s="224">
        <f>SUM(F154)</f>
        <v>7000</v>
      </c>
      <c r="G153" s="225">
        <f>+D153-F153</f>
        <v>-7000</v>
      </c>
      <c r="H153" s="217"/>
      <c r="J153" s="223"/>
    </row>
    <row r="154" spans="1:10" x14ac:dyDescent="0.25">
      <c r="A154" s="210"/>
      <c r="B154" s="211">
        <v>42004.999999988424</v>
      </c>
      <c r="C154" s="209" t="s">
        <v>1558</v>
      </c>
      <c r="D154" s="223"/>
      <c r="E154" s="270"/>
      <c r="F154" s="223">
        <v>7000</v>
      </c>
      <c r="G154" s="223">
        <v>-7000</v>
      </c>
      <c r="H154" s="207" t="s">
        <v>1008</v>
      </c>
      <c r="J154" s="223">
        <v>-7000</v>
      </c>
    </row>
    <row r="155" spans="1:10" s="213" customFormat="1" ht="15" customHeight="1" x14ac:dyDescent="0.25">
      <c r="A155" s="218" t="s">
        <v>1035</v>
      </c>
      <c r="B155" s="219" t="s">
        <v>1130</v>
      </c>
      <c r="C155" s="220"/>
      <c r="D155" s="224">
        <f>SUM(D156)</f>
        <v>0</v>
      </c>
      <c r="E155" s="269" t="s">
        <v>1639</v>
      </c>
      <c r="F155" s="224">
        <f>SUM(F156)</f>
        <v>18237.52</v>
      </c>
      <c r="G155" s="225">
        <f>+D155-F155</f>
        <v>-18237.52</v>
      </c>
      <c r="H155" s="217"/>
    </row>
    <row r="156" spans="1:10" x14ac:dyDescent="0.25">
      <c r="A156" s="210"/>
      <c r="B156" s="211">
        <v>42004.999999988424</v>
      </c>
      <c r="C156" s="209" t="s">
        <v>1558</v>
      </c>
      <c r="D156" s="223"/>
      <c r="E156" s="270"/>
      <c r="F156" s="223">
        <v>18237.52</v>
      </c>
      <c r="G156" s="223">
        <v>-18237.52</v>
      </c>
      <c r="J156" s="223">
        <v>-18237.52</v>
      </c>
    </row>
    <row r="157" spans="1:10" s="213" customFormat="1" ht="15" customHeight="1" x14ac:dyDescent="0.25">
      <c r="A157" s="218" t="s">
        <v>1035</v>
      </c>
      <c r="B157" s="219" t="s">
        <v>1131</v>
      </c>
      <c r="C157" s="220"/>
      <c r="D157" s="224">
        <f>SUM(D158)</f>
        <v>0</v>
      </c>
      <c r="E157" s="269" t="s">
        <v>1639</v>
      </c>
      <c r="F157" s="224">
        <f>SUM(F158)</f>
        <v>13549.79</v>
      </c>
      <c r="G157" s="225">
        <f>+D157-F157</f>
        <v>-13549.79</v>
      </c>
      <c r="H157" s="217"/>
    </row>
    <row r="158" spans="1:10" x14ac:dyDescent="0.25">
      <c r="A158" s="210"/>
      <c r="B158" s="211">
        <v>42004.999999988424</v>
      </c>
      <c r="C158" s="209" t="s">
        <v>1558</v>
      </c>
      <c r="D158" s="223"/>
      <c r="E158" s="270"/>
      <c r="F158" s="223">
        <v>13549.79</v>
      </c>
      <c r="G158" s="223">
        <v>-13549.79</v>
      </c>
      <c r="J158" s="223">
        <v>-13549.79</v>
      </c>
    </row>
    <row r="159" spans="1:10" s="213" customFormat="1" ht="15" customHeight="1" x14ac:dyDescent="0.25">
      <c r="A159" s="218" t="s">
        <v>1035</v>
      </c>
      <c r="B159" s="219" t="s">
        <v>1132</v>
      </c>
      <c r="C159" s="220"/>
      <c r="D159" s="224">
        <f>SUM(D160)</f>
        <v>138600</v>
      </c>
      <c r="E159" s="269" t="s">
        <v>1639</v>
      </c>
      <c r="F159" s="224">
        <f>SUM(F160)</f>
        <v>0</v>
      </c>
      <c r="G159" s="225">
        <f>+D159-F159</f>
        <v>138600</v>
      </c>
      <c r="H159" s="217"/>
      <c r="J159" s="243"/>
    </row>
    <row r="160" spans="1:10" x14ac:dyDescent="0.25">
      <c r="A160" s="210"/>
      <c r="B160" s="211">
        <v>42004.999999988424</v>
      </c>
      <c r="C160" s="209" t="s">
        <v>1558</v>
      </c>
      <c r="D160" s="223">
        <v>138600</v>
      </c>
      <c r="E160" s="270"/>
      <c r="F160" s="223"/>
      <c r="G160" s="223">
        <v>138600</v>
      </c>
      <c r="J160" s="223">
        <v>138600</v>
      </c>
    </row>
    <row r="161" spans="1:10" ht="15" customHeight="1" x14ac:dyDescent="0.25">
      <c r="A161" s="218" t="s">
        <v>1035</v>
      </c>
      <c r="B161" s="219" t="s">
        <v>1133</v>
      </c>
      <c r="C161" s="220"/>
      <c r="D161" s="224">
        <f>SUM(D162)</f>
        <v>0</v>
      </c>
      <c r="E161" s="269" t="s">
        <v>1639</v>
      </c>
      <c r="F161" s="224">
        <f>SUM(F162)</f>
        <v>2000</v>
      </c>
      <c r="G161" s="225">
        <f>+D161-F161</f>
        <v>-2000</v>
      </c>
      <c r="H161" s="217"/>
      <c r="I161" s="213"/>
    </row>
    <row r="162" spans="1:10" x14ac:dyDescent="0.25">
      <c r="A162" s="210"/>
      <c r="B162" s="211">
        <v>42004.999999988424</v>
      </c>
      <c r="C162" s="209" t="s">
        <v>1558</v>
      </c>
      <c r="D162" s="223"/>
      <c r="E162" s="270"/>
      <c r="F162" s="223">
        <v>2000</v>
      </c>
      <c r="G162" s="223">
        <v>-2000</v>
      </c>
      <c r="J162" s="223">
        <v>-2000</v>
      </c>
    </row>
    <row r="163" spans="1:10" ht="15" customHeight="1" x14ac:dyDescent="0.25">
      <c r="A163" s="218" t="s">
        <v>1035</v>
      </c>
      <c r="B163" s="219" t="s">
        <v>1134</v>
      </c>
      <c r="C163" s="220"/>
      <c r="D163" s="224">
        <f>SUM(D164)</f>
        <v>143100</v>
      </c>
      <c r="E163" s="269" t="s">
        <v>1639</v>
      </c>
      <c r="F163" s="224">
        <f>SUM(F164)</f>
        <v>0</v>
      </c>
      <c r="G163" s="225">
        <f>+D163-F163</f>
        <v>143100</v>
      </c>
      <c r="H163" s="217"/>
      <c r="I163" s="213"/>
    </row>
    <row r="164" spans="1:10" x14ac:dyDescent="0.25">
      <c r="A164" s="210"/>
      <c r="B164" s="211">
        <v>42004.999999988424</v>
      </c>
      <c r="C164" s="209" t="s">
        <v>1558</v>
      </c>
      <c r="D164" s="223">
        <v>143100</v>
      </c>
      <c r="E164" s="270"/>
      <c r="F164" s="223"/>
      <c r="G164" s="223">
        <v>143100</v>
      </c>
      <c r="J164" s="223">
        <v>143100</v>
      </c>
    </row>
    <row r="165" spans="1:10" ht="15" customHeight="1" x14ac:dyDescent="0.25">
      <c r="A165" s="218" t="s">
        <v>1035</v>
      </c>
      <c r="B165" s="219" t="s">
        <v>1135</v>
      </c>
      <c r="C165" s="220"/>
      <c r="D165" s="224">
        <f>SUM(D166:D169)</f>
        <v>309300</v>
      </c>
      <c r="E165" s="269" t="s">
        <v>1639</v>
      </c>
      <c r="F165" s="224">
        <f>SUM(F166:F169)</f>
        <v>206900</v>
      </c>
      <c r="G165" s="225">
        <f>+D165-F165</f>
        <v>102400</v>
      </c>
      <c r="H165" s="217"/>
      <c r="I165" s="213"/>
      <c r="J165" s="207"/>
    </row>
    <row r="166" spans="1:10" x14ac:dyDescent="0.25">
      <c r="A166" s="210"/>
      <c r="B166" s="211">
        <v>42004.999999988424</v>
      </c>
      <c r="C166" s="209" t="s">
        <v>1558</v>
      </c>
      <c r="D166" s="223">
        <v>309300</v>
      </c>
      <c r="E166" s="270"/>
      <c r="F166" s="223"/>
      <c r="G166" s="223">
        <v>309300</v>
      </c>
      <c r="J166" s="207"/>
    </row>
    <row r="167" spans="1:10" x14ac:dyDescent="0.25">
      <c r="A167" s="210"/>
      <c r="B167" s="211">
        <v>42020.788194444445</v>
      </c>
      <c r="C167" s="209" t="s">
        <v>1136</v>
      </c>
      <c r="D167" s="223"/>
      <c r="E167" s="270"/>
      <c r="F167" s="223">
        <v>205834.34</v>
      </c>
      <c r="G167" s="223">
        <v>103465.66</v>
      </c>
      <c r="J167" s="207"/>
    </row>
    <row r="168" spans="1:10" x14ac:dyDescent="0.25">
      <c r="A168" s="210"/>
      <c r="B168" s="211">
        <v>42026.503472222219</v>
      </c>
      <c r="C168" s="209" t="s">
        <v>1137</v>
      </c>
      <c r="D168" s="223"/>
      <c r="E168" s="270"/>
      <c r="F168" s="223">
        <v>1000</v>
      </c>
      <c r="G168" s="223">
        <v>102465.66</v>
      </c>
      <c r="J168" s="207"/>
    </row>
    <row r="169" spans="1:10" x14ac:dyDescent="0.25">
      <c r="A169" s="210"/>
      <c r="B169" s="211">
        <v>42033.650694444441</v>
      </c>
      <c r="C169" s="209" t="s">
        <v>1138</v>
      </c>
      <c r="D169" s="223"/>
      <c r="E169" s="270"/>
      <c r="F169" s="223">
        <v>65.66</v>
      </c>
      <c r="G169" s="223">
        <v>102400</v>
      </c>
      <c r="J169" s="223">
        <v>102400</v>
      </c>
    </row>
    <row r="170" spans="1:10" ht="15" customHeight="1" x14ac:dyDescent="0.25">
      <c r="A170" s="218" t="s">
        <v>1035</v>
      </c>
      <c r="B170" s="219" t="s">
        <v>1139</v>
      </c>
      <c r="C170" s="220"/>
      <c r="D170" s="224">
        <f>SUM(D171)</f>
        <v>30000.01</v>
      </c>
      <c r="E170" s="269" t="s">
        <v>1639</v>
      </c>
      <c r="F170" s="224">
        <f>SUM(F171)</f>
        <v>0</v>
      </c>
      <c r="G170" s="225">
        <f>+D170-F170</f>
        <v>30000.01</v>
      </c>
      <c r="H170" s="217"/>
      <c r="I170" s="213"/>
      <c r="J170" s="207"/>
    </row>
    <row r="171" spans="1:10" x14ac:dyDescent="0.25">
      <c r="A171" s="210"/>
      <c r="B171" s="211">
        <v>42004.999999988424</v>
      </c>
      <c r="C171" s="209" t="s">
        <v>1558</v>
      </c>
      <c r="D171" s="223">
        <v>30000.01</v>
      </c>
      <c r="E171" s="270"/>
      <c r="F171" s="223"/>
      <c r="G171" s="223">
        <v>30000.01</v>
      </c>
      <c r="J171" s="223">
        <v>30000.01</v>
      </c>
    </row>
    <row r="172" spans="1:10" ht="15" customHeight="1" x14ac:dyDescent="0.25">
      <c r="A172" s="218" t="s">
        <v>1035</v>
      </c>
      <c r="B172" s="219" t="s">
        <v>1140</v>
      </c>
      <c r="C172" s="220"/>
      <c r="D172" s="224">
        <f>SUM(D173)</f>
        <v>261400</v>
      </c>
      <c r="E172" s="269" t="s">
        <v>1639</v>
      </c>
      <c r="F172" s="224">
        <f>SUM(F173)</f>
        <v>0</v>
      </c>
      <c r="G172" s="225">
        <f>+D172-F172</f>
        <v>261400</v>
      </c>
      <c r="H172" s="217"/>
      <c r="I172" s="213"/>
      <c r="J172" s="207"/>
    </row>
    <row r="173" spans="1:10" x14ac:dyDescent="0.25">
      <c r="A173" s="210"/>
      <c r="B173" s="211">
        <v>42004.999999988424</v>
      </c>
      <c r="C173" s="209" t="s">
        <v>1558</v>
      </c>
      <c r="D173" s="223">
        <v>261400</v>
      </c>
      <c r="E173" s="270"/>
      <c r="F173" s="223"/>
      <c r="G173" s="223">
        <v>261400</v>
      </c>
      <c r="J173" s="223">
        <v>261400</v>
      </c>
    </row>
    <row r="174" spans="1:10" ht="15" customHeight="1" x14ac:dyDescent="0.25">
      <c r="A174" s="242" t="s">
        <v>1035</v>
      </c>
      <c r="B174" s="219" t="s">
        <v>1141</v>
      </c>
      <c r="C174" s="220"/>
      <c r="D174" s="224">
        <f>SUM(D175)</f>
        <v>0</v>
      </c>
      <c r="E174" s="269" t="s">
        <v>1639</v>
      </c>
      <c r="F174" s="224">
        <f>SUM(F175)</f>
        <v>8887.5499999999993</v>
      </c>
      <c r="G174" s="225">
        <f>+D174-F174</f>
        <v>-8887.5499999999993</v>
      </c>
      <c r="H174" s="217"/>
      <c r="I174" s="213"/>
    </row>
    <row r="175" spans="1:10" x14ac:dyDescent="0.25">
      <c r="A175" s="210"/>
      <c r="B175" s="211">
        <v>42004.999999988424</v>
      </c>
      <c r="C175" s="209" t="s">
        <v>1558</v>
      </c>
      <c r="D175" s="223"/>
      <c r="E175" s="270"/>
      <c r="F175" s="223">
        <v>8887.5499999999993</v>
      </c>
      <c r="G175" s="223">
        <v>-8887.5499999999993</v>
      </c>
      <c r="J175" s="223">
        <v>-8887.5499999999993</v>
      </c>
    </row>
    <row r="176" spans="1:10" ht="15" customHeight="1" x14ac:dyDescent="0.25">
      <c r="A176" s="218" t="s">
        <v>1035</v>
      </c>
      <c r="B176" s="219" t="s">
        <v>1142</v>
      </c>
      <c r="C176" s="220"/>
      <c r="D176" s="224">
        <f>SUM(D177)</f>
        <v>302200</v>
      </c>
      <c r="E176" s="269" t="s">
        <v>1639</v>
      </c>
      <c r="F176" s="224">
        <f>SUM(F177)</f>
        <v>0</v>
      </c>
      <c r="G176" s="225">
        <f>+D176-F176</f>
        <v>302200</v>
      </c>
      <c r="H176" s="217"/>
      <c r="I176" s="213"/>
    </row>
    <row r="177" spans="1:11" x14ac:dyDescent="0.25">
      <c r="A177" s="210"/>
      <c r="B177" s="211">
        <v>42004.999999988424</v>
      </c>
      <c r="C177" s="209" t="s">
        <v>1558</v>
      </c>
      <c r="D177" s="223">
        <v>302200</v>
      </c>
      <c r="E177" s="270"/>
      <c r="F177" s="223"/>
      <c r="G177" s="223">
        <v>302200</v>
      </c>
      <c r="J177" s="223">
        <v>302200</v>
      </c>
    </row>
    <row r="178" spans="1:11" ht="15" customHeight="1" x14ac:dyDescent="0.25">
      <c r="A178" s="218" t="s">
        <v>1035</v>
      </c>
      <c r="B178" s="219" t="s">
        <v>1143</v>
      </c>
      <c r="C178" s="220"/>
      <c r="D178" s="224">
        <f>SUM(D179)</f>
        <v>160400</v>
      </c>
      <c r="E178" s="269" t="s">
        <v>1639</v>
      </c>
      <c r="F178" s="224">
        <f>SUM(F179)</f>
        <v>0</v>
      </c>
      <c r="G178" s="225">
        <f>+D178-F178</f>
        <v>160400</v>
      </c>
      <c r="H178" s="217"/>
      <c r="I178" s="213"/>
    </row>
    <row r="179" spans="1:11" x14ac:dyDescent="0.25">
      <c r="A179" s="210"/>
      <c r="B179" s="211">
        <v>42004.999999988424</v>
      </c>
      <c r="C179" s="209" t="s">
        <v>1558</v>
      </c>
      <c r="D179" s="223">
        <v>160400</v>
      </c>
      <c r="E179" s="270"/>
      <c r="F179" s="223"/>
      <c r="G179" s="223">
        <v>160400</v>
      </c>
      <c r="J179" s="223">
        <v>160400</v>
      </c>
    </row>
    <row r="180" spans="1:11" ht="15" customHeight="1" x14ac:dyDescent="0.25">
      <c r="A180" s="218" t="s">
        <v>1035</v>
      </c>
      <c r="B180" s="219" t="s">
        <v>1144</v>
      </c>
      <c r="C180" s="220"/>
      <c r="D180" s="224">
        <f>SUM(D181)</f>
        <v>161200</v>
      </c>
      <c r="E180" s="269" t="s">
        <v>1639</v>
      </c>
      <c r="F180" s="224">
        <f>SUM(F181)</f>
        <v>0</v>
      </c>
      <c r="G180" s="225">
        <f>+D180-F180</f>
        <v>161200</v>
      </c>
      <c r="H180" s="217"/>
      <c r="I180" s="213"/>
    </row>
    <row r="181" spans="1:11" x14ac:dyDescent="0.25">
      <c r="A181" s="210"/>
      <c r="B181" s="211">
        <v>42004.999999988424</v>
      </c>
      <c r="C181" s="209" t="s">
        <v>1558</v>
      </c>
      <c r="D181" s="223">
        <v>161200</v>
      </c>
      <c r="E181" s="270"/>
      <c r="F181" s="223"/>
      <c r="G181" s="223">
        <v>161200</v>
      </c>
      <c r="J181" s="223">
        <v>161200</v>
      </c>
    </row>
    <row r="182" spans="1:11" ht="15" customHeight="1" x14ac:dyDescent="0.25">
      <c r="A182" s="218" t="s">
        <v>1035</v>
      </c>
      <c r="B182" s="219" t="s">
        <v>1145</v>
      </c>
      <c r="C182" s="220"/>
      <c r="D182" s="224">
        <f>SUM(D183:D195)</f>
        <v>383301.66000000003</v>
      </c>
      <c r="E182" s="269" t="s">
        <v>1639</v>
      </c>
      <c r="F182" s="224">
        <f>SUM(F183:F195)</f>
        <v>383301.67000000004</v>
      </c>
      <c r="G182" s="225">
        <f>+D182-F182</f>
        <v>-1.0000000009313226E-2</v>
      </c>
      <c r="H182" s="217" t="s">
        <v>1011</v>
      </c>
      <c r="I182" s="250">
        <v>-7000</v>
      </c>
    </row>
    <row r="183" spans="1:11" x14ac:dyDescent="0.25">
      <c r="A183" s="210"/>
      <c r="B183" s="211">
        <v>42004.999999988424</v>
      </c>
      <c r="C183" s="209" t="s">
        <v>1558</v>
      </c>
      <c r="D183" s="223">
        <v>383301.62</v>
      </c>
      <c r="E183" s="270"/>
      <c r="F183" s="223"/>
      <c r="G183" s="223">
        <v>383301.62</v>
      </c>
    </row>
    <row r="184" spans="1:11" x14ac:dyDescent="0.25">
      <c r="A184" s="210"/>
      <c r="B184" s="211">
        <v>42020.770138888889</v>
      </c>
      <c r="C184" s="209" t="s">
        <v>1146</v>
      </c>
      <c r="D184" s="223"/>
      <c r="E184" s="270"/>
      <c r="F184" s="223">
        <v>376301.63</v>
      </c>
      <c r="G184" s="223">
        <v>6999.99</v>
      </c>
    </row>
    <row r="185" spans="1:11" x14ac:dyDescent="0.25">
      <c r="A185" s="210"/>
      <c r="B185" s="211">
        <v>42033.63958333333</v>
      </c>
      <c r="C185" s="209" t="s">
        <v>1147</v>
      </c>
      <c r="D185" s="223"/>
      <c r="E185" s="270"/>
      <c r="F185" s="223">
        <v>7000</v>
      </c>
      <c r="G185" s="223">
        <v>-0.01</v>
      </c>
      <c r="J185" s="246"/>
      <c r="K185" s="253"/>
    </row>
    <row r="186" spans="1:11" x14ac:dyDescent="0.25">
      <c r="A186" s="210"/>
      <c r="B186" s="212">
        <v>42035</v>
      </c>
      <c r="C186" s="209" t="s">
        <v>1148</v>
      </c>
      <c r="D186" s="223">
        <v>0.01</v>
      </c>
      <c r="E186" s="270"/>
      <c r="F186" s="223"/>
      <c r="G186" s="223">
        <v>0</v>
      </c>
    </row>
    <row r="187" spans="1:11" x14ac:dyDescent="0.25">
      <c r="A187" s="210"/>
      <c r="B187" s="212">
        <v>42035</v>
      </c>
      <c r="C187" s="209" t="s">
        <v>1148</v>
      </c>
      <c r="D187" s="223">
        <v>0.01</v>
      </c>
      <c r="E187" s="270"/>
      <c r="F187" s="223"/>
      <c r="G187" s="223">
        <v>0.01</v>
      </c>
    </row>
    <row r="188" spans="1:11" x14ac:dyDescent="0.25">
      <c r="A188" s="210"/>
      <c r="B188" s="212">
        <v>42035</v>
      </c>
      <c r="C188" s="209" t="s">
        <v>1149</v>
      </c>
      <c r="D188" s="223">
        <v>0.01</v>
      </c>
      <c r="E188" s="270"/>
      <c r="F188" s="223"/>
      <c r="G188" s="223">
        <v>0.02</v>
      </c>
    </row>
    <row r="189" spans="1:11" x14ac:dyDescent="0.25">
      <c r="A189" s="210"/>
      <c r="B189" s="212">
        <v>42035</v>
      </c>
      <c r="C189" s="209" t="s">
        <v>1148</v>
      </c>
      <c r="D189" s="223">
        <v>0.01</v>
      </c>
      <c r="E189" s="270"/>
      <c r="F189" s="223"/>
      <c r="G189" s="223">
        <v>0.03</v>
      </c>
    </row>
    <row r="190" spans="1:11" x14ac:dyDescent="0.25">
      <c r="A190" s="210"/>
      <c r="B190" s="212">
        <v>42035</v>
      </c>
      <c r="C190" s="209" t="s">
        <v>1148</v>
      </c>
      <c r="D190" s="223"/>
      <c r="E190" s="270"/>
      <c r="F190" s="223">
        <v>0.01</v>
      </c>
      <c r="G190" s="223">
        <v>0.02</v>
      </c>
    </row>
    <row r="191" spans="1:11" x14ac:dyDescent="0.25">
      <c r="A191" s="210"/>
      <c r="B191" s="212">
        <v>42035</v>
      </c>
      <c r="C191" s="209" t="s">
        <v>1148</v>
      </c>
      <c r="D191" s="223"/>
      <c r="E191" s="270"/>
      <c r="F191" s="223">
        <v>-0.01</v>
      </c>
      <c r="G191" s="223">
        <v>0.03</v>
      </c>
    </row>
    <row r="192" spans="1:11" x14ac:dyDescent="0.25">
      <c r="A192" s="210"/>
      <c r="B192" s="212">
        <v>42035</v>
      </c>
      <c r="C192" s="209" t="s">
        <v>1148</v>
      </c>
      <c r="D192" s="223"/>
      <c r="E192" s="270"/>
      <c r="F192" s="223">
        <v>0.01</v>
      </c>
      <c r="G192" s="223">
        <v>0.02</v>
      </c>
    </row>
    <row r="193" spans="1:10" x14ac:dyDescent="0.25">
      <c r="A193" s="210"/>
      <c r="B193" s="212">
        <v>42035</v>
      </c>
      <c r="C193" s="209" t="s">
        <v>1150</v>
      </c>
      <c r="D193" s="223"/>
      <c r="E193" s="270"/>
      <c r="F193" s="223">
        <v>0.01</v>
      </c>
      <c r="G193" s="223">
        <v>0.01</v>
      </c>
    </row>
    <row r="194" spans="1:10" x14ac:dyDescent="0.25">
      <c r="A194" s="210"/>
      <c r="B194" s="212">
        <v>42035</v>
      </c>
      <c r="C194" s="209" t="s">
        <v>1151</v>
      </c>
      <c r="D194" s="223"/>
      <c r="E194" s="270"/>
      <c r="F194" s="223">
        <v>0.01</v>
      </c>
      <c r="G194" s="223">
        <v>0</v>
      </c>
    </row>
    <row r="195" spans="1:10" x14ac:dyDescent="0.25">
      <c r="A195" s="210"/>
      <c r="B195" s="212">
        <v>42035</v>
      </c>
      <c r="C195" s="209" t="s">
        <v>1151</v>
      </c>
      <c r="D195" s="223"/>
      <c r="E195" s="270"/>
      <c r="F195" s="223">
        <v>0.01</v>
      </c>
      <c r="G195" s="223">
        <v>-0.01</v>
      </c>
      <c r="J195" s="223">
        <v>-0.01</v>
      </c>
    </row>
    <row r="196" spans="1:10" ht="15" customHeight="1" x14ac:dyDescent="0.25">
      <c r="A196" s="218" t="s">
        <v>1035</v>
      </c>
      <c r="B196" s="219" t="s">
        <v>1152</v>
      </c>
      <c r="C196" s="220"/>
      <c r="D196" s="224">
        <f>SUM(D197)</f>
        <v>0</v>
      </c>
      <c r="E196" s="269" t="s">
        <v>1639</v>
      </c>
      <c r="F196" s="224">
        <f>SUM(F197)</f>
        <v>1500</v>
      </c>
      <c r="G196" s="225">
        <f>+D196-F196</f>
        <v>-1500</v>
      </c>
      <c r="H196" s="217"/>
      <c r="I196" s="213"/>
    </row>
    <row r="197" spans="1:10" x14ac:dyDescent="0.25">
      <c r="A197" s="210"/>
      <c r="B197" s="211">
        <v>42004.999999988424</v>
      </c>
      <c r="C197" s="209" t="s">
        <v>1558</v>
      </c>
      <c r="D197" s="223"/>
      <c r="E197" s="270"/>
      <c r="F197" s="223">
        <v>1500</v>
      </c>
      <c r="G197" s="223">
        <v>-1500</v>
      </c>
      <c r="J197" s="223">
        <v>-1500</v>
      </c>
    </row>
    <row r="198" spans="1:10" s="213" customFormat="1" ht="15" customHeight="1" x14ac:dyDescent="0.25">
      <c r="A198" s="218" t="s">
        <v>1035</v>
      </c>
      <c r="B198" s="219" t="s">
        <v>1153</v>
      </c>
      <c r="C198" s="220"/>
      <c r="D198" s="224">
        <f>SUM(D199)</f>
        <v>178000</v>
      </c>
      <c r="E198" s="269" t="s">
        <v>1639</v>
      </c>
      <c r="F198" s="224">
        <f>SUM(F199)</f>
        <v>0</v>
      </c>
      <c r="G198" s="225">
        <f>+D198-F198</f>
        <v>178000</v>
      </c>
      <c r="H198" s="217"/>
      <c r="J198" s="233"/>
    </row>
    <row r="199" spans="1:10" x14ac:dyDescent="0.25">
      <c r="A199" s="210"/>
      <c r="B199" s="211">
        <v>42004.999999988424</v>
      </c>
      <c r="C199" s="209" t="s">
        <v>1558</v>
      </c>
      <c r="D199" s="223">
        <v>178000</v>
      </c>
      <c r="E199" s="270"/>
      <c r="F199" s="223"/>
      <c r="G199" s="223">
        <v>178000</v>
      </c>
      <c r="J199" s="223">
        <v>178000</v>
      </c>
    </row>
    <row r="200" spans="1:10" s="213" customFormat="1" ht="15" customHeight="1" x14ac:dyDescent="0.25">
      <c r="A200" s="218" t="s">
        <v>1035</v>
      </c>
      <c r="B200" s="219" t="s">
        <v>1154</v>
      </c>
      <c r="C200" s="220"/>
      <c r="D200" s="224">
        <f>SUM(D201)</f>
        <v>0</v>
      </c>
      <c r="E200" s="269" t="s">
        <v>1639</v>
      </c>
      <c r="F200" s="224">
        <f>SUM(F201)</f>
        <v>40000</v>
      </c>
      <c r="G200" s="225">
        <f>+D200-F200</f>
        <v>-40000</v>
      </c>
      <c r="H200" s="217"/>
      <c r="J200" s="233"/>
    </row>
    <row r="201" spans="1:10" x14ac:dyDescent="0.25">
      <c r="A201" s="210"/>
      <c r="B201" s="211">
        <v>42004.999999988424</v>
      </c>
      <c r="C201" s="209" t="s">
        <v>1558</v>
      </c>
      <c r="D201" s="223"/>
      <c r="E201" s="270"/>
      <c r="F201" s="223">
        <v>40000</v>
      </c>
      <c r="G201" s="223">
        <v>-40000</v>
      </c>
      <c r="J201" s="223">
        <v>-40000</v>
      </c>
    </row>
    <row r="202" spans="1:10" s="213" customFormat="1" ht="15" customHeight="1" x14ac:dyDescent="0.25">
      <c r="A202" s="218" t="s">
        <v>1035</v>
      </c>
      <c r="B202" s="219" t="s">
        <v>1155</v>
      </c>
      <c r="C202" s="220"/>
      <c r="D202" s="224">
        <f>SUM(D203)</f>
        <v>0</v>
      </c>
      <c r="E202" s="269" t="s">
        <v>1639</v>
      </c>
      <c r="F202" s="224">
        <f>SUM(F203)</f>
        <v>1360.92</v>
      </c>
      <c r="G202" s="225">
        <f>+D202-F202</f>
        <v>-1360.92</v>
      </c>
      <c r="H202" s="217" t="s">
        <v>1015</v>
      </c>
      <c r="J202" s="233"/>
    </row>
    <row r="203" spans="1:10" x14ac:dyDescent="0.25">
      <c r="A203" s="210"/>
      <c r="B203" s="211">
        <v>42004.999999988424</v>
      </c>
      <c r="C203" s="209" t="s">
        <v>1558</v>
      </c>
      <c r="D203" s="223"/>
      <c r="E203" s="270"/>
      <c r="F203" s="223">
        <v>1360.92</v>
      </c>
      <c r="G203" s="223">
        <v>-1360.92</v>
      </c>
      <c r="J203" s="223">
        <v>-1360.92</v>
      </c>
    </row>
    <row r="204" spans="1:10" s="213" customFormat="1" ht="15" customHeight="1" x14ac:dyDescent="0.25">
      <c r="A204" s="218" t="s">
        <v>1035</v>
      </c>
      <c r="B204" s="219" t="s">
        <v>1156</v>
      </c>
      <c r="C204" s="220"/>
      <c r="D204" s="224">
        <f>SUM(D205)</f>
        <v>0.01</v>
      </c>
      <c r="E204" s="269" t="s">
        <v>1639</v>
      </c>
      <c r="F204" s="224">
        <f>SUM(F205)</f>
        <v>0</v>
      </c>
      <c r="G204" s="225">
        <f>+D204-F204</f>
        <v>0.01</v>
      </c>
      <c r="H204" s="217"/>
      <c r="J204" s="233"/>
    </row>
    <row r="205" spans="1:10" x14ac:dyDescent="0.25">
      <c r="A205" s="210"/>
      <c r="B205" s="211">
        <v>42004.999999988424</v>
      </c>
      <c r="C205" s="209" t="s">
        <v>1558</v>
      </c>
      <c r="D205" s="223">
        <v>0.01</v>
      </c>
      <c r="E205" s="270"/>
      <c r="F205" s="223"/>
      <c r="G205" s="223">
        <v>0.01</v>
      </c>
      <c r="J205" s="223">
        <v>0.01</v>
      </c>
    </row>
    <row r="206" spans="1:10" s="213" customFormat="1" ht="15" customHeight="1" x14ac:dyDescent="0.25">
      <c r="A206" s="218" t="s">
        <v>1035</v>
      </c>
      <c r="B206" s="219" t="s">
        <v>1157</v>
      </c>
      <c r="C206" s="220"/>
      <c r="D206" s="224">
        <f>SUM(D207)</f>
        <v>7000</v>
      </c>
      <c r="E206" s="269" t="s">
        <v>1639</v>
      </c>
      <c r="F206" s="224">
        <f>SUM(F207)</f>
        <v>0</v>
      </c>
      <c r="G206" s="225">
        <f>+D206-F206</f>
        <v>7000</v>
      </c>
      <c r="H206" s="217"/>
      <c r="J206" s="233"/>
    </row>
    <row r="207" spans="1:10" x14ac:dyDescent="0.25">
      <c r="A207" s="210"/>
      <c r="B207" s="211">
        <v>42004.999999988424</v>
      </c>
      <c r="C207" s="209" t="s">
        <v>1558</v>
      </c>
      <c r="D207" s="223">
        <v>7000</v>
      </c>
      <c r="E207" s="270"/>
      <c r="F207" s="223"/>
      <c r="G207" s="223">
        <v>7000</v>
      </c>
      <c r="J207" s="223">
        <v>7000</v>
      </c>
    </row>
    <row r="208" spans="1:10" s="213" customFormat="1" ht="15" customHeight="1" x14ac:dyDescent="0.25">
      <c r="A208" s="218" t="s">
        <v>1035</v>
      </c>
      <c r="B208" s="219" t="s">
        <v>1158</v>
      </c>
      <c r="C208" s="220"/>
      <c r="D208" s="224">
        <f>SUM(D209)</f>
        <v>0.01</v>
      </c>
      <c r="E208" s="269" t="s">
        <v>1639</v>
      </c>
      <c r="F208" s="224">
        <f>SUM(F209)</f>
        <v>0</v>
      </c>
      <c r="G208" s="225">
        <f>+D208-F208</f>
        <v>0.01</v>
      </c>
      <c r="H208" s="217"/>
      <c r="J208" s="233"/>
    </row>
    <row r="209" spans="1:10" x14ac:dyDescent="0.25">
      <c r="A209" s="210"/>
      <c r="B209" s="211">
        <v>42004.999999988424</v>
      </c>
      <c r="C209" s="209" t="s">
        <v>1558</v>
      </c>
      <c r="D209" s="223">
        <v>0.01</v>
      </c>
      <c r="E209" s="270"/>
      <c r="F209" s="223"/>
      <c r="G209" s="223">
        <v>0.01</v>
      </c>
      <c r="J209" s="223">
        <v>0.01</v>
      </c>
    </row>
    <row r="210" spans="1:10" s="213" customFormat="1" ht="15" customHeight="1" x14ac:dyDescent="0.25">
      <c r="A210" s="218" t="s">
        <v>1035</v>
      </c>
      <c r="B210" s="219" t="s">
        <v>1159</v>
      </c>
      <c r="C210" s="220"/>
      <c r="D210" s="224">
        <f>SUM(D211)</f>
        <v>0.01</v>
      </c>
      <c r="E210" s="269" t="s">
        <v>1639</v>
      </c>
      <c r="F210" s="224">
        <f>SUM(F211)</f>
        <v>0</v>
      </c>
      <c r="G210" s="225">
        <f>+D210-F210</f>
        <v>0.01</v>
      </c>
      <c r="H210" s="217"/>
      <c r="J210" s="233"/>
    </row>
    <row r="211" spans="1:10" x14ac:dyDescent="0.25">
      <c r="A211" s="210"/>
      <c r="B211" s="211">
        <v>42004.999999988424</v>
      </c>
      <c r="C211" s="209" t="s">
        <v>1558</v>
      </c>
      <c r="D211" s="223">
        <v>0.01</v>
      </c>
      <c r="E211" s="270"/>
      <c r="F211" s="223"/>
      <c r="G211" s="223">
        <v>0.01</v>
      </c>
      <c r="J211" s="223">
        <v>0.01</v>
      </c>
    </row>
    <row r="212" spans="1:10" s="213" customFormat="1" ht="15" customHeight="1" x14ac:dyDescent="0.25">
      <c r="A212" s="218" t="s">
        <v>1035</v>
      </c>
      <c r="B212" s="219" t="s">
        <v>1160</v>
      </c>
      <c r="C212" s="220"/>
      <c r="D212" s="224">
        <f>SUM(D213)</f>
        <v>0.3</v>
      </c>
      <c r="E212" s="269" t="s">
        <v>1639</v>
      </c>
      <c r="F212" s="224">
        <f>SUM(F213)</f>
        <v>0</v>
      </c>
      <c r="G212" s="225">
        <f>+D212-F212</f>
        <v>0.3</v>
      </c>
      <c r="H212" s="217"/>
    </row>
    <row r="213" spans="1:10" x14ac:dyDescent="0.25">
      <c r="A213" s="210"/>
      <c r="B213" s="211">
        <v>42004.999999988424</v>
      </c>
      <c r="C213" s="209" t="s">
        <v>1558</v>
      </c>
      <c r="D213" s="223">
        <v>0.3</v>
      </c>
      <c r="E213" s="270"/>
      <c r="F213" s="223"/>
      <c r="G213" s="223">
        <v>0.3</v>
      </c>
      <c r="J213" s="223">
        <v>0.3</v>
      </c>
    </row>
    <row r="214" spans="1:10" s="213" customFormat="1" ht="15" customHeight="1" x14ac:dyDescent="0.25">
      <c r="A214" s="218" t="s">
        <v>1035</v>
      </c>
      <c r="B214" s="219" t="s">
        <v>1161</v>
      </c>
      <c r="C214" s="220"/>
      <c r="D214" s="224">
        <f>SUM(D215)</f>
        <v>123000</v>
      </c>
      <c r="E214" s="269" t="s">
        <v>1639</v>
      </c>
      <c r="F214" s="224">
        <f>SUM(F215)</f>
        <v>0</v>
      </c>
      <c r="G214" s="225">
        <f>+D214-F214</f>
        <v>123000</v>
      </c>
      <c r="H214" s="217"/>
    </row>
    <row r="215" spans="1:10" x14ac:dyDescent="0.25">
      <c r="A215" s="210"/>
      <c r="B215" s="211">
        <v>42004.999999988424</v>
      </c>
      <c r="C215" s="209" t="s">
        <v>1558</v>
      </c>
      <c r="D215" s="223">
        <v>123000</v>
      </c>
      <c r="E215" s="270"/>
      <c r="F215" s="223"/>
      <c r="G215" s="223">
        <v>123000</v>
      </c>
      <c r="J215" s="223">
        <v>123000</v>
      </c>
    </row>
    <row r="216" spans="1:10" s="213" customFormat="1" ht="15" customHeight="1" x14ac:dyDescent="0.25">
      <c r="A216" s="218" t="s">
        <v>1035</v>
      </c>
      <c r="B216" s="219" t="s">
        <v>1162</v>
      </c>
      <c r="C216" s="220"/>
      <c r="D216" s="224">
        <f>SUM(D217)</f>
        <v>167700.01</v>
      </c>
      <c r="E216" s="269" t="s">
        <v>1639</v>
      </c>
      <c r="F216" s="224">
        <f>SUM(F217)</f>
        <v>0</v>
      </c>
      <c r="G216" s="225">
        <f>+D216-F216</f>
        <v>167700.01</v>
      </c>
      <c r="H216" s="217"/>
    </row>
    <row r="217" spans="1:10" x14ac:dyDescent="0.25">
      <c r="A217" s="210"/>
      <c r="B217" s="211">
        <v>42004.999999988424</v>
      </c>
      <c r="C217" s="209" t="s">
        <v>1558</v>
      </c>
      <c r="D217" s="223">
        <v>167700.01</v>
      </c>
      <c r="E217" s="270"/>
      <c r="F217" s="223"/>
      <c r="G217" s="223">
        <v>167700.01</v>
      </c>
      <c r="J217" s="223">
        <v>167700.01</v>
      </c>
    </row>
    <row r="218" spans="1:10" s="213" customFormat="1" ht="15" customHeight="1" x14ac:dyDescent="0.25">
      <c r="A218" s="218" t="s">
        <v>1035</v>
      </c>
      <c r="B218" s="219" t="s">
        <v>1163</v>
      </c>
      <c r="C218" s="220"/>
      <c r="D218" s="224">
        <f>SUM(D219:D221)</f>
        <v>246000</v>
      </c>
      <c r="E218" s="269" t="s">
        <v>1639</v>
      </c>
      <c r="F218" s="224">
        <f>SUM(F219:F221)</f>
        <v>123000</v>
      </c>
      <c r="G218" s="225">
        <f>+D218-F218</f>
        <v>123000</v>
      </c>
      <c r="H218" s="217"/>
    </row>
    <row r="219" spans="1:10" x14ac:dyDescent="0.25">
      <c r="A219" s="210"/>
      <c r="B219" s="211">
        <v>42004.999999988424</v>
      </c>
      <c r="C219" s="209" t="s">
        <v>1558</v>
      </c>
      <c r="D219" s="223">
        <v>123000</v>
      </c>
      <c r="E219" s="270"/>
      <c r="F219" s="223"/>
      <c r="G219" s="223">
        <v>123000</v>
      </c>
      <c r="J219" s="207"/>
    </row>
    <row r="220" spans="1:10" x14ac:dyDescent="0.25">
      <c r="A220" s="210"/>
      <c r="B220" s="212">
        <v>42005</v>
      </c>
      <c r="C220" s="209" t="s">
        <v>1164</v>
      </c>
      <c r="D220" s="223"/>
      <c r="E220" s="270"/>
      <c r="F220" s="223">
        <v>123000</v>
      </c>
      <c r="G220" s="223">
        <v>0</v>
      </c>
      <c r="J220" s="207"/>
    </row>
    <row r="221" spans="1:10" x14ac:dyDescent="0.25">
      <c r="A221" s="210"/>
      <c r="B221" s="212">
        <v>42006</v>
      </c>
      <c r="C221" s="209" t="s">
        <v>1164</v>
      </c>
      <c r="D221" s="223">
        <v>123000</v>
      </c>
      <c r="E221" s="270"/>
      <c r="F221" s="223"/>
      <c r="G221" s="223">
        <v>123000</v>
      </c>
      <c r="J221" s="223">
        <v>123000</v>
      </c>
    </row>
    <row r="222" spans="1:10" s="213" customFormat="1" ht="15" customHeight="1" x14ac:dyDescent="0.25">
      <c r="A222" s="218" t="s">
        <v>1035</v>
      </c>
      <c r="B222" s="219" t="s">
        <v>1165</v>
      </c>
      <c r="C222" s="220"/>
      <c r="D222" s="224">
        <f>SUM(D223)</f>
        <v>0.01</v>
      </c>
      <c r="E222" s="269" t="s">
        <v>1639</v>
      </c>
      <c r="F222" s="224">
        <f>SUM(F223)</f>
        <v>0</v>
      </c>
      <c r="G222" s="225">
        <f>+D222-F222</f>
        <v>0.01</v>
      </c>
      <c r="H222" s="217"/>
    </row>
    <row r="223" spans="1:10" x14ac:dyDescent="0.25">
      <c r="A223" s="210"/>
      <c r="B223" s="211">
        <v>42004.999999988424</v>
      </c>
      <c r="C223" s="209" t="s">
        <v>1558</v>
      </c>
      <c r="D223" s="223">
        <v>0.01</v>
      </c>
      <c r="E223" s="270"/>
      <c r="F223" s="223"/>
      <c r="G223" s="223">
        <v>0.01</v>
      </c>
      <c r="J223" s="223">
        <v>0.01</v>
      </c>
    </row>
    <row r="224" spans="1:10" s="213" customFormat="1" ht="15" customHeight="1" x14ac:dyDescent="0.25">
      <c r="A224" s="218" t="s">
        <v>1035</v>
      </c>
      <c r="B224" s="219" t="s">
        <v>1166</v>
      </c>
      <c r="C224" s="220"/>
      <c r="D224" s="224">
        <f>SUM(D225)</f>
        <v>0.01</v>
      </c>
      <c r="E224" s="269" t="s">
        <v>1639</v>
      </c>
      <c r="F224" s="224">
        <f>SUM(F225)</f>
        <v>0</v>
      </c>
      <c r="G224" s="225">
        <f>+D224-F224</f>
        <v>0.01</v>
      </c>
      <c r="H224" s="217"/>
    </row>
    <row r="225" spans="1:10" x14ac:dyDescent="0.25">
      <c r="A225" s="210"/>
      <c r="B225" s="211">
        <v>42004.999999988424</v>
      </c>
      <c r="C225" s="209" t="s">
        <v>1558</v>
      </c>
      <c r="D225" s="223">
        <v>0.01</v>
      </c>
      <c r="E225" s="270"/>
      <c r="F225" s="223"/>
      <c r="G225" s="223">
        <v>0.01</v>
      </c>
      <c r="J225" s="223">
        <v>0.01</v>
      </c>
    </row>
    <row r="226" spans="1:10" s="213" customFormat="1" ht="15" customHeight="1" x14ac:dyDescent="0.25">
      <c r="A226" s="218" t="s">
        <v>1035</v>
      </c>
      <c r="B226" s="219" t="s">
        <v>1167</v>
      </c>
      <c r="C226" s="220"/>
      <c r="D226" s="224">
        <f>SUM(D227)</f>
        <v>0.02</v>
      </c>
      <c r="E226" s="269" t="s">
        <v>1639</v>
      </c>
      <c r="F226" s="224">
        <f>SUM(F227)</f>
        <v>0</v>
      </c>
      <c r="G226" s="225">
        <f>+D226-F226</f>
        <v>0.02</v>
      </c>
      <c r="H226" s="217"/>
    </row>
    <row r="227" spans="1:10" x14ac:dyDescent="0.25">
      <c r="A227" s="210"/>
      <c r="B227" s="211">
        <v>42004.999999988424</v>
      </c>
      <c r="C227" s="209" t="s">
        <v>1558</v>
      </c>
      <c r="D227" s="223">
        <v>0.02</v>
      </c>
      <c r="E227" s="270"/>
      <c r="F227" s="223"/>
      <c r="G227" s="223">
        <v>0.02</v>
      </c>
      <c r="J227" s="223">
        <v>0.02</v>
      </c>
    </row>
    <row r="228" spans="1:10" s="213" customFormat="1" ht="15" customHeight="1" x14ac:dyDescent="0.25">
      <c r="A228" s="218" t="s">
        <v>1035</v>
      </c>
      <c r="B228" s="219" t="s">
        <v>1168</v>
      </c>
      <c r="C228" s="220"/>
      <c r="D228" s="224">
        <f>SUM(D229)</f>
        <v>0.01</v>
      </c>
      <c r="E228" s="269" t="s">
        <v>1639</v>
      </c>
      <c r="F228" s="224">
        <f>SUM(F229)</f>
        <v>0</v>
      </c>
      <c r="G228" s="225">
        <f>+D228-F228</f>
        <v>0.01</v>
      </c>
      <c r="H228" s="217"/>
    </row>
    <row r="229" spans="1:10" x14ac:dyDescent="0.25">
      <c r="A229" s="210"/>
      <c r="B229" s="211">
        <v>42004.999999988424</v>
      </c>
      <c r="C229" s="209" t="s">
        <v>1558</v>
      </c>
      <c r="D229" s="223">
        <v>0.01</v>
      </c>
      <c r="E229" s="270"/>
      <c r="F229" s="223"/>
      <c r="G229" s="223">
        <v>0.01</v>
      </c>
      <c r="J229" s="223">
        <v>0.01</v>
      </c>
    </row>
    <row r="230" spans="1:10" s="213" customFormat="1" ht="15" customHeight="1" x14ac:dyDescent="0.25">
      <c r="A230" s="218" t="s">
        <v>1035</v>
      </c>
      <c r="B230" s="219" t="s">
        <v>1169</v>
      </c>
      <c r="C230" s="220"/>
      <c r="D230" s="224">
        <f>SUM(D231)</f>
        <v>0.01</v>
      </c>
      <c r="E230" s="269" t="s">
        <v>1639</v>
      </c>
      <c r="F230" s="224">
        <f>SUM(F231)</f>
        <v>0</v>
      </c>
      <c r="G230" s="225">
        <f>+D230-F230</f>
        <v>0.01</v>
      </c>
      <c r="H230" s="217"/>
    </row>
    <row r="231" spans="1:10" x14ac:dyDescent="0.25">
      <c r="A231" s="210"/>
      <c r="B231" s="211">
        <v>42004.999999988424</v>
      </c>
      <c r="C231" s="209" t="s">
        <v>1558</v>
      </c>
      <c r="D231" s="223">
        <v>0.01</v>
      </c>
      <c r="E231" s="270"/>
      <c r="F231" s="223"/>
      <c r="G231" s="223">
        <v>0.01</v>
      </c>
      <c r="J231" s="223">
        <v>0.01</v>
      </c>
    </row>
    <row r="232" spans="1:10" s="213" customFormat="1" ht="15" customHeight="1" x14ac:dyDescent="0.25">
      <c r="A232" s="218" t="s">
        <v>1035</v>
      </c>
      <c r="B232" s="219" t="s">
        <v>1170</v>
      </c>
      <c r="C232" s="220"/>
      <c r="D232" s="224">
        <f>SUM(D233)</f>
        <v>0.01</v>
      </c>
      <c r="E232" s="269" t="s">
        <v>1639</v>
      </c>
      <c r="F232" s="224">
        <f>SUM(F233)</f>
        <v>0</v>
      </c>
      <c r="G232" s="225">
        <f>+D232-F232</f>
        <v>0.01</v>
      </c>
      <c r="H232" s="217"/>
    </row>
    <row r="233" spans="1:10" x14ac:dyDescent="0.25">
      <c r="A233" s="210"/>
      <c r="B233" s="211">
        <v>42004.999999988424</v>
      </c>
      <c r="C233" s="209" t="s">
        <v>1558</v>
      </c>
      <c r="D233" s="223">
        <v>0.01</v>
      </c>
      <c r="E233" s="270"/>
      <c r="F233" s="223"/>
      <c r="G233" s="223">
        <v>0.1</v>
      </c>
      <c r="J233" s="223">
        <v>0.1</v>
      </c>
    </row>
    <row r="234" spans="1:10" s="213" customFormat="1" ht="15" customHeight="1" x14ac:dyDescent="0.25">
      <c r="A234" s="218" t="s">
        <v>1035</v>
      </c>
      <c r="B234" s="219" t="s">
        <v>1171</v>
      </c>
      <c r="C234" s="220"/>
      <c r="D234" s="224">
        <f>SUM(D235)</f>
        <v>0.01</v>
      </c>
      <c r="E234" s="269" t="s">
        <v>1639</v>
      </c>
      <c r="F234" s="224">
        <f>SUM(F235)</f>
        <v>0</v>
      </c>
      <c r="G234" s="225">
        <f>+D234-F234</f>
        <v>0.01</v>
      </c>
      <c r="H234" s="217"/>
    </row>
    <row r="235" spans="1:10" x14ac:dyDescent="0.25">
      <c r="A235" s="210"/>
      <c r="B235" s="211">
        <v>42004.999999988424</v>
      </c>
      <c r="C235" s="209" t="s">
        <v>1558</v>
      </c>
      <c r="D235" s="223">
        <v>0.01</v>
      </c>
      <c r="E235" s="270"/>
      <c r="F235" s="223"/>
      <c r="G235" s="223">
        <v>0.01</v>
      </c>
      <c r="J235" s="223">
        <v>0.01</v>
      </c>
    </row>
    <row r="236" spans="1:10" s="213" customFormat="1" ht="15" customHeight="1" x14ac:dyDescent="0.25">
      <c r="A236" s="218" t="s">
        <v>1035</v>
      </c>
      <c r="B236" s="219" t="s">
        <v>1172</v>
      </c>
      <c r="C236" s="220"/>
      <c r="D236" s="224">
        <f>SUM(D237)</f>
        <v>91900</v>
      </c>
      <c r="E236" s="269" t="s">
        <v>1640</v>
      </c>
      <c r="F236" s="224">
        <f>SUM(F237)</f>
        <v>0</v>
      </c>
      <c r="G236" s="225">
        <f>+D236-F236</f>
        <v>91900</v>
      </c>
      <c r="H236" s="217"/>
    </row>
    <row r="237" spans="1:10" x14ac:dyDescent="0.25">
      <c r="A237" s="210"/>
      <c r="B237" s="211">
        <v>42004.999999988424</v>
      </c>
      <c r="C237" s="209" t="s">
        <v>1558</v>
      </c>
      <c r="D237" s="223">
        <v>91900</v>
      </c>
      <c r="E237" s="270"/>
      <c r="F237" s="223"/>
      <c r="G237" s="223">
        <v>91900</v>
      </c>
      <c r="J237" s="223">
        <v>91900</v>
      </c>
    </row>
    <row r="238" spans="1:10" s="213" customFormat="1" ht="15" customHeight="1" x14ac:dyDescent="0.25">
      <c r="A238" s="218" t="s">
        <v>1035</v>
      </c>
      <c r="B238" s="219" t="s">
        <v>1173</v>
      </c>
      <c r="C238" s="220"/>
      <c r="D238" s="224">
        <f>SUM(D239)</f>
        <v>0.01</v>
      </c>
      <c r="E238" s="269" t="s">
        <v>1639</v>
      </c>
      <c r="F238" s="224">
        <f>SUM(F239)</f>
        <v>0</v>
      </c>
      <c r="G238" s="225">
        <f>+D238-F238</f>
        <v>0.01</v>
      </c>
      <c r="H238" s="217"/>
    </row>
    <row r="239" spans="1:10" x14ac:dyDescent="0.25">
      <c r="A239" s="210"/>
      <c r="B239" s="211">
        <v>42004.999999988424</v>
      </c>
      <c r="C239" s="209" t="s">
        <v>1558</v>
      </c>
      <c r="D239" s="223">
        <v>0.01</v>
      </c>
      <c r="E239" s="270"/>
      <c r="F239" s="223"/>
      <c r="G239" s="223">
        <v>0.01</v>
      </c>
      <c r="J239" s="223">
        <v>0.01</v>
      </c>
    </row>
    <row r="240" spans="1:10" s="213" customFormat="1" ht="15" customHeight="1" x14ac:dyDescent="0.25">
      <c r="A240" s="218" t="s">
        <v>1035</v>
      </c>
      <c r="B240" s="219" t="s">
        <v>1174</v>
      </c>
      <c r="C240" s="220"/>
      <c r="D240" s="224">
        <f>SUM(D241)</f>
        <v>0.01</v>
      </c>
      <c r="E240" s="269" t="s">
        <v>1639</v>
      </c>
      <c r="F240" s="224">
        <f>SUM(F241)</f>
        <v>0</v>
      </c>
      <c r="G240" s="225">
        <f>+D240-F240</f>
        <v>0.01</v>
      </c>
      <c r="H240" s="217"/>
      <c r="J240" s="233"/>
    </row>
    <row r="241" spans="1:10" x14ac:dyDescent="0.25">
      <c r="A241" s="210"/>
      <c r="B241" s="211">
        <v>42004.999999988424</v>
      </c>
      <c r="C241" s="209" t="s">
        <v>1558</v>
      </c>
      <c r="D241" s="223">
        <v>0.01</v>
      </c>
      <c r="E241" s="270"/>
      <c r="F241" s="223"/>
      <c r="G241" s="223">
        <v>0.01</v>
      </c>
      <c r="J241" s="223">
        <v>0.01</v>
      </c>
    </row>
    <row r="242" spans="1:10" s="213" customFormat="1" ht="15" customHeight="1" x14ac:dyDescent="0.25">
      <c r="A242" s="218" t="s">
        <v>1035</v>
      </c>
      <c r="B242" s="219" t="s">
        <v>1175</v>
      </c>
      <c r="C242" s="220"/>
      <c r="D242" s="224">
        <f>SUM(D243)</f>
        <v>0</v>
      </c>
      <c r="E242" s="269" t="s">
        <v>1639</v>
      </c>
      <c r="F242" s="224">
        <f>SUM(F243)</f>
        <v>10</v>
      </c>
      <c r="G242" s="225">
        <f>+D242-F242</f>
        <v>-10</v>
      </c>
      <c r="H242" s="217"/>
      <c r="J242" s="233"/>
    </row>
    <row r="243" spans="1:10" x14ac:dyDescent="0.25">
      <c r="A243" s="210"/>
      <c r="B243" s="211">
        <v>42004.999999988424</v>
      </c>
      <c r="C243" s="209" t="s">
        <v>1558</v>
      </c>
      <c r="D243" s="223"/>
      <c r="E243" s="270"/>
      <c r="F243" s="223">
        <v>10</v>
      </c>
      <c r="G243" s="223">
        <v>-10</v>
      </c>
      <c r="J243" s="223">
        <v>-10</v>
      </c>
    </row>
    <row r="244" spans="1:10" s="213" customFormat="1" ht="15" customHeight="1" x14ac:dyDescent="0.25">
      <c r="A244" s="218" t="s">
        <v>1035</v>
      </c>
      <c r="B244" s="219" t="s">
        <v>1176</v>
      </c>
      <c r="C244" s="220"/>
      <c r="D244" s="224">
        <f>SUM(D245)</f>
        <v>0.01</v>
      </c>
      <c r="E244" s="269" t="s">
        <v>1639</v>
      </c>
      <c r="F244" s="224">
        <f>SUM(F245)</f>
        <v>0</v>
      </c>
      <c r="G244" s="225">
        <f>+D244-F244</f>
        <v>0.01</v>
      </c>
      <c r="H244" s="217"/>
      <c r="J244" s="233"/>
    </row>
    <row r="245" spans="1:10" x14ac:dyDescent="0.25">
      <c r="A245" s="210"/>
      <c r="B245" s="211">
        <v>42004.999999988424</v>
      </c>
      <c r="C245" s="209" t="s">
        <v>1558</v>
      </c>
      <c r="D245" s="223">
        <v>0.01</v>
      </c>
      <c r="E245" s="270"/>
      <c r="F245" s="223"/>
      <c r="G245" s="223">
        <v>0.01</v>
      </c>
      <c r="J245" s="223">
        <v>0.01</v>
      </c>
    </row>
    <row r="246" spans="1:10" s="213" customFormat="1" ht="15" customHeight="1" x14ac:dyDescent="0.25">
      <c r="A246" s="218" t="s">
        <v>1035</v>
      </c>
      <c r="B246" s="219" t="s">
        <v>1177</v>
      </c>
      <c r="C246" s="220"/>
      <c r="D246" s="224">
        <f>SUM(D247)</f>
        <v>0</v>
      </c>
      <c r="E246" s="269" t="s">
        <v>1639</v>
      </c>
      <c r="F246" s="224">
        <f>SUM(F247)</f>
        <v>6839.99</v>
      </c>
      <c r="G246" s="225">
        <f>+D246-F246</f>
        <v>-6839.99</v>
      </c>
      <c r="H246" s="217" t="s">
        <v>1015</v>
      </c>
      <c r="J246" s="233"/>
    </row>
    <row r="247" spans="1:10" x14ac:dyDescent="0.25">
      <c r="A247" s="210"/>
      <c r="B247" s="211">
        <v>42004.999999988424</v>
      </c>
      <c r="C247" s="209" t="s">
        <v>1558</v>
      </c>
      <c r="D247" s="223"/>
      <c r="E247" s="270"/>
      <c r="F247" s="223">
        <v>6839.99</v>
      </c>
      <c r="G247" s="223">
        <v>-6839.99</v>
      </c>
      <c r="J247" s="223">
        <v>-6839.99</v>
      </c>
    </row>
    <row r="248" spans="1:10" s="213" customFormat="1" ht="15" customHeight="1" x14ac:dyDescent="0.25">
      <c r="A248" s="218" t="s">
        <v>1035</v>
      </c>
      <c r="B248" s="219" t="s">
        <v>1178</v>
      </c>
      <c r="C248" s="220"/>
      <c r="D248" s="224">
        <f>SUM(D249)</f>
        <v>0.01</v>
      </c>
      <c r="E248" s="269" t="s">
        <v>1639</v>
      </c>
      <c r="F248" s="224">
        <f>SUM(F249)</f>
        <v>0</v>
      </c>
      <c r="G248" s="225">
        <f>+D248-F248</f>
        <v>0.01</v>
      </c>
      <c r="H248" s="217"/>
      <c r="J248" s="233"/>
    </row>
    <row r="249" spans="1:10" x14ac:dyDescent="0.25">
      <c r="A249" s="210"/>
      <c r="B249" s="211">
        <v>42004.999999988424</v>
      </c>
      <c r="C249" s="209" t="s">
        <v>1558</v>
      </c>
      <c r="D249" s="223">
        <v>0.01</v>
      </c>
      <c r="E249" s="270"/>
      <c r="F249" s="223"/>
      <c r="G249" s="223">
        <v>0.01</v>
      </c>
      <c r="J249" s="223">
        <v>0.01</v>
      </c>
    </row>
    <row r="250" spans="1:10" s="213" customFormat="1" ht="15" customHeight="1" x14ac:dyDescent="0.25">
      <c r="A250" s="218" t="s">
        <v>1035</v>
      </c>
      <c r="B250" s="219" t="s">
        <v>1179</v>
      </c>
      <c r="C250" s="220"/>
      <c r="D250" s="224">
        <f>SUM(D251)</f>
        <v>145000</v>
      </c>
      <c r="E250" s="269" t="s">
        <v>1639</v>
      </c>
      <c r="F250" s="224">
        <f>SUM(F251)</f>
        <v>0</v>
      </c>
      <c r="G250" s="225">
        <f>+D250-F250</f>
        <v>145000</v>
      </c>
      <c r="H250" s="217"/>
      <c r="J250" s="233"/>
    </row>
    <row r="251" spans="1:10" x14ac:dyDescent="0.25">
      <c r="A251" s="210"/>
      <c r="B251" s="211">
        <v>42004.999999988424</v>
      </c>
      <c r="C251" s="209" t="s">
        <v>1558</v>
      </c>
      <c r="D251" s="223">
        <v>145000</v>
      </c>
      <c r="E251" s="270"/>
      <c r="F251" s="223"/>
      <c r="G251" s="223">
        <v>145000</v>
      </c>
      <c r="J251" s="223">
        <v>145000</v>
      </c>
    </row>
    <row r="252" spans="1:10" s="213" customFormat="1" ht="15" customHeight="1" x14ac:dyDescent="0.25">
      <c r="A252" s="218" t="s">
        <v>1035</v>
      </c>
      <c r="B252" s="219" t="s">
        <v>1180</v>
      </c>
      <c r="C252" s="220"/>
      <c r="D252" s="224">
        <f>SUM(D253:D256)</f>
        <v>143000</v>
      </c>
      <c r="E252" s="269" t="s">
        <v>1639</v>
      </c>
      <c r="F252" s="224">
        <f>SUM(F253:F256)</f>
        <v>150000</v>
      </c>
      <c r="G252" s="225">
        <f>+D252-F252</f>
        <v>-7000</v>
      </c>
      <c r="H252" s="217" t="s">
        <v>1590</v>
      </c>
      <c r="J252" s="233"/>
    </row>
    <row r="253" spans="1:10" x14ac:dyDescent="0.25">
      <c r="A253" s="210"/>
      <c r="B253" s="211">
        <v>42004.999999988424</v>
      </c>
      <c r="C253" s="209" t="s">
        <v>1558</v>
      </c>
      <c r="D253" s="223">
        <v>143000</v>
      </c>
      <c r="E253" s="270"/>
      <c r="F253" s="223"/>
      <c r="G253" s="223">
        <v>143000</v>
      </c>
    </row>
    <row r="254" spans="1:10" x14ac:dyDescent="0.25">
      <c r="A254" s="210"/>
      <c r="B254" s="211">
        <v>42021.427083333336</v>
      </c>
      <c r="C254" s="209" t="s">
        <v>1181</v>
      </c>
      <c r="D254" s="223"/>
      <c r="E254" s="270"/>
      <c r="F254" s="223">
        <v>112000</v>
      </c>
      <c r="G254" s="223">
        <v>31000</v>
      </c>
    </row>
    <row r="255" spans="1:10" x14ac:dyDescent="0.25">
      <c r="A255" s="210"/>
      <c r="B255" s="211">
        <v>42027.530555555553</v>
      </c>
      <c r="C255" s="209" t="s">
        <v>1182</v>
      </c>
      <c r="D255" s="223"/>
      <c r="E255" s="270"/>
      <c r="F255" s="223">
        <v>1000</v>
      </c>
      <c r="G255" s="223">
        <v>30000</v>
      </c>
    </row>
    <row r="256" spans="1:10" x14ac:dyDescent="0.25">
      <c r="A256" s="210"/>
      <c r="B256" s="211">
        <v>42034.819444444445</v>
      </c>
      <c r="C256" s="209" t="s">
        <v>1183</v>
      </c>
      <c r="D256" s="223"/>
      <c r="E256" s="270"/>
      <c r="F256" s="223">
        <v>37000</v>
      </c>
      <c r="G256" s="223">
        <v>-7000</v>
      </c>
      <c r="J256" s="223">
        <v>-7000</v>
      </c>
    </row>
    <row r="257" spans="1:10" s="213" customFormat="1" ht="15" customHeight="1" x14ac:dyDescent="0.25">
      <c r="A257" s="218" t="s">
        <v>1035</v>
      </c>
      <c r="B257" s="219" t="s">
        <v>1184</v>
      </c>
      <c r="C257" s="220"/>
      <c r="D257" s="224">
        <f>SUM(D258:D260)</f>
        <v>127130.01</v>
      </c>
      <c r="E257" s="269" t="s">
        <v>1639</v>
      </c>
      <c r="F257" s="224">
        <f>SUM(F258:F260)</f>
        <v>127130</v>
      </c>
      <c r="G257" s="225">
        <f>+D257-F257</f>
        <v>9.9999999947613105E-3</v>
      </c>
      <c r="H257" s="217"/>
      <c r="J257" s="233"/>
    </row>
    <row r="258" spans="1:10" x14ac:dyDescent="0.25">
      <c r="A258" s="210"/>
      <c r="B258" s="211">
        <v>42004.999999988424</v>
      </c>
      <c r="C258" s="209" t="s">
        <v>1558</v>
      </c>
      <c r="D258" s="223">
        <v>127130.01</v>
      </c>
      <c r="E258" s="270"/>
      <c r="F258" s="223"/>
      <c r="G258" s="223">
        <v>127130.01</v>
      </c>
    </row>
    <row r="259" spans="1:10" x14ac:dyDescent="0.25">
      <c r="A259" s="210"/>
      <c r="B259" s="211">
        <v>42021.40625</v>
      </c>
      <c r="C259" s="209" t="s">
        <v>1185</v>
      </c>
      <c r="D259" s="223"/>
      <c r="E259" s="270"/>
      <c r="F259" s="223">
        <v>119886.66</v>
      </c>
      <c r="G259" s="223">
        <v>7243.35</v>
      </c>
    </row>
    <row r="260" spans="1:10" x14ac:dyDescent="0.25">
      <c r="A260" s="210"/>
      <c r="B260" s="211">
        <v>42027.506944444445</v>
      </c>
      <c r="C260" s="209" t="s">
        <v>1186</v>
      </c>
      <c r="D260" s="223"/>
      <c r="E260" s="270"/>
      <c r="F260" s="223">
        <v>7243.34</v>
      </c>
      <c r="G260" s="223">
        <v>0.01</v>
      </c>
      <c r="J260" s="223">
        <v>0.01</v>
      </c>
    </row>
    <row r="261" spans="1:10" s="213" customFormat="1" ht="15" customHeight="1" x14ac:dyDescent="0.25">
      <c r="A261" s="218" t="s">
        <v>1035</v>
      </c>
      <c r="B261" s="219" t="s">
        <v>1187</v>
      </c>
      <c r="C261" s="220"/>
      <c r="D261" s="224">
        <f>SUM(D262)</f>
        <v>0.02</v>
      </c>
      <c r="E261" s="269" t="s">
        <v>1639</v>
      </c>
      <c r="F261" s="224">
        <f>SUM(F262)</f>
        <v>0</v>
      </c>
      <c r="G261" s="225">
        <f>+D261-F261</f>
        <v>0.02</v>
      </c>
      <c r="H261" s="217"/>
      <c r="J261" s="233"/>
    </row>
    <row r="262" spans="1:10" x14ac:dyDescent="0.25">
      <c r="A262" s="210"/>
      <c r="B262" s="211">
        <v>42004.999999988424</v>
      </c>
      <c r="C262" s="209" t="s">
        <v>1558</v>
      </c>
      <c r="D262" s="223">
        <v>0.02</v>
      </c>
      <c r="E262" s="270"/>
      <c r="F262" s="223"/>
      <c r="G262" s="223">
        <v>0.02</v>
      </c>
      <c r="J262" s="223">
        <v>0.02</v>
      </c>
    </row>
    <row r="263" spans="1:10" s="213" customFormat="1" ht="15" customHeight="1" x14ac:dyDescent="0.25">
      <c r="A263" s="218" t="s">
        <v>1035</v>
      </c>
      <c r="B263" s="219" t="s">
        <v>1188</v>
      </c>
      <c r="C263" s="220"/>
      <c r="D263" s="224">
        <f>SUM(D264)</f>
        <v>0.59</v>
      </c>
      <c r="E263" s="269" t="s">
        <v>1639</v>
      </c>
      <c r="F263" s="224">
        <f>SUM(F264)</f>
        <v>0</v>
      </c>
      <c r="G263" s="225">
        <f>+D263-F263</f>
        <v>0.59</v>
      </c>
      <c r="H263" s="217"/>
      <c r="J263" s="233"/>
    </row>
    <row r="264" spans="1:10" x14ac:dyDescent="0.25">
      <c r="A264" s="210"/>
      <c r="B264" s="211">
        <v>42004.999999988424</v>
      </c>
      <c r="C264" s="209" t="s">
        <v>1558</v>
      </c>
      <c r="D264" s="223">
        <v>0.59</v>
      </c>
      <c r="E264" s="270"/>
      <c r="F264" s="223"/>
      <c r="G264" s="223">
        <v>0.59</v>
      </c>
      <c r="J264" s="223">
        <v>0.59</v>
      </c>
    </row>
    <row r="265" spans="1:10" s="213" customFormat="1" ht="15" customHeight="1" x14ac:dyDescent="0.25">
      <c r="A265" s="218" t="s">
        <v>1035</v>
      </c>
      <c r="B265" s="219" t="s">
        <v>1189</v>
      </c>
      <c r="C265" s="220"/>
      <c r="D265" s="224">
        <f>SUM(D266:D269)</f>
        <v>161500</v>
      </c>
      <c r="E265" s="269" t="s">
        <v>1639</v>
      </c>
      <c r="F265" s="224">
        <f>SUM(F266:F269)</f>
        <v>161499.99</v>
      </c>
      <c r="G265" s="225">
        <f>+D265-F265</f>
        <v>1.0000000009313226E-2</v>
      </c>
      <c r="H265" s="217"/>
      <c r="J265" s="233"/>
    </row>
    <row r="266" spans="1:10" x14ac:dyDescent="0.25">
      <c r="A266" s="210"/>
      <c r="B266" s="211">
        <v>42004.999999988424</v>
      </c>
      <c r="C266" s="209" t="s">
        <v>1558</v>
      </c>
      <c r="D266" s="223">
        <v>161500</v>
      </c>
      <c r="E266" s="270"/>
      <c r="F266" s="223"/>
      <c r="G266" s="223">
        <v>161500</v>
      </c>
    </row>
    <row r="267" spans="1:10" x14ac:dyDescent="0.25">
      <c r="A267" s="210"/>
      <c r="B267" s="211">
        <v>42021.429861111108</v>
      </c>
      <c r="C267" s="209" t="s">
        <v>1190</v>
      </c>
      <c r="D267" s="223"/>
      <c r="E267" s="270"/>
      <c r="F267" s="223">
        <v>157319.99</v>
      </c>
      <c r="G267" s="223">
        <v>4180.01</v>
      </c>
    </row>
    <row r="268" spans="1:10" x14ac:dyDescent="0.25">
      <c r="A268" s="210"/>
      <c r="B268" s="211">
        <v>42027.520833333336</v>
      </c>
      <c r="C268" s="209" t="s">
        <v>1191</v>
      </c>
      <c r="D268" s="223"/>
      <c r="E268" s="270"/>
      <c r="F268" s="223">
        <v>1000</v>
      </c>
      <c r="G268" s="223">
        <v>3180.01</v>
      </c>
    </row>
    <row r="269" spans="1:10" x14ac:dyDescent="0.25">
      <c r="A269" s="210"/>
      <c r="B269" s="211">
        <v>42033.643055555556</v>
      </c>
      <c r="C269" s="209" t="s">
        <v>1192</v>
      </c>
      <c r="D269" s="223"/>
      <c r="E269" s="270"/>
      <c r="F269" s="223">
        <v>3180</v>
      </c>
      <c r="G269" s="223">
        <v>0.01</v>
      </c>
      <c r="J269" s="223">
        <v>0.01</v>
      </c>
    </row>
    <row r="270" spans="1:10" s="213" customFormat="1" ht="15" customHeight="1" x14ac:dyDescent="0.25">
      <c r="A270" s="218" t="s">
        <v>1035</v>
      </c>
      <c r="B270" s="219" t="s">
        <v>1193</v>
      </c>
      <c r="C270" s="220"/>
      <c r="D270" s="224">
        <f>SUM(D271)</f>
        <v>570000.01</v>
      </c>
      <c r="E270" s="269" t="s">
        <v>1639</v>
      </c>
      <c r="F270" s="224">
        <f>SUM(F271)</f>
        <v>0</v>
      </c>
      <c r="G270" s="225">
        <f>+D270-F270</f>
        <v>570000.01</v>
      </c>
      <c r="H270" s="217"/>
      <c r="J270" s="233"/>
    </row>
    <row r="271" spans="1:10" x14ac:dyDescent="0.25">
      <c r="A271" s="210"/>
      <c r="B271" s="211">
        <v>42004.999999988424</v>
      </c>
      <c r="C271" s="209" t="s">
        <v>1558</v>
      </c>
      <c r="D271" s="223">
        <v>570000.01</v>
      </c>
      <c r="E271" s="270"/>
      <c r="F271" s="223"/>
      <c r="G271" s="223">
        <v>570000.01</v>
      </c>
      <c r="J271" s="223">
        <v>570000.01</v>
      </c>
    </row>
    <row r="272" spans="1:10" s="213" customFormat="1" ht="15" customHeight="1" x14ac:dyDescent="0.25">
      <c r="A272" s="218" t="s">
        <v>1035</v>
      </c>
      <c r="B272" s="219" t="s">
        <v>1194</v>
      </c>
      <c r="C272" s="220"/>
      <c r="D272" s="224">
        <f>SUM(D273)</f>
        <v>0</v>
      </c>
      <c r="E272" s="269" t="s">
        <v>1639</v>
      </c>
      <c r="F272" s="224">
        <f>SUM(F273)</f>
        <v>4.9400000000000004</v>
      </c>
      <c r="G272" s="225">
        <f>+D272-F272</f>
        <v>-4.9400000000000004</v>
      </c>
      <c r="H272" s="217"/>
      <c r="J272" s="233"/>
    </row>
    <row r="273" spans="1:10" x14ac:dyDescent="0.25">
      <c r="A273" s="210"/>
      <c r="B273" s="211">
        <v>42004.999999988424</v>
      </c>
      <c r="C273" s="209" t="s">
        <v>1558</v>
      </c>
      <c r="D273" s="223"/>
      <c r="E273" s="270"/>
      <c r="F273" s="223">
        <v>4.9400000000000004</v>
      </c>
      <c r="G273" s="223">
        <v>-4.9400000000000004</v>
      </c>
      <c r="J273" s="223">
        <v>-4.9400000000000004</v>
      </c>
    </row>
    <row r="274" spans="1:10" s="213" customFormat="1" ht="15" customHeight="1" x14ac:dyDescent="0.25">
      <c r="A274" s="218" t="s">
        <v>1035</v>
      </c>
      <c r="B274" s="219" t="s">
        <v>1195</v>
      </c>
      <c r="C274" s="220"/>
      <c r="D274" s="224">
        <f>SUM(D275)</f>
        <v>0</v>
      </c>
      <c r="E274" s="269" t="s">
        <v>1639</v>
      </c>
      <c r="F274" s="224">
        <f>SUM(F275)</f>
        <v>705</v>
      </c>
      <c r="G274" s="225">
        <f>+D274-F274</f>
        <v>-705</v>
      </c>
      <c r="H274" s="217"/>
      <c r="J274" s="233"/>
    </row>
    <row r="275" spans="1:10" x14ac:dyDescent="0.25">
      <c r="A275" s="210"/>
      <c r="B275" s="211">
        <v>42004.999999988424</v>
      </c>
      <c r="C275" s="209" t="s">
        <v>1558</v>
      </c>
      <c r="D275" s="223"/>
      <c r="E275" s="270"/>
      <c r="F275" s="223">
        <v>705</v>
      </c>
      <c r="G275" s="223">
        <v>-705</v>
      </c>
      <c r="J275" s="223">
        <v>-705</v>
      </c>
    </row>
    <row r="276" spans="1:10" s="213" customFormat="1" ht="15" customHeight="1" x14ac:dyDescent="0.25">
      <c r="A276" s="218" t="s">
        <v>1035</v>
      </c>
      <c r="B276" s="219" t="s">
        <v>1196</v>
      </c>
      <c r="C276" s="220"/>
      <c r="D276" s="224">
        <f>SUM(D277)</f>
        <v>150000</v>
      </c>
      <c r="E276" s="269" t="s">
        <v>1639</v>
      </c>
      <c r="F276" s="224">
        <f>SUM(F277)</f>
        <v>0</v>
      </c>
      <c r="G276" s="225">
        <f>+D276-F276</f>
        <v>150000</v>
      </c>
      <c r="H276" s="217" t="s">
        <v>1590</v>
      </c>
      <c r="J276" s="233"/>
    </row>
    <row r="277" spans="1:10" x14ac:dyDescent="0.25">
      <c r="A277" s="210"/>
      <c r="B277" s="211">
        <v>42004.999999988424</v>
      </c>
      <c r="C277" s="209" t="s">
        <v>1558</v>
      </c>
      <c r="D277" s="223">
        <v>150000</v>
      </c>
      <c r="E277" s="270"/>
      <c r="F277" s="223"/>
      <c r="G277" s="223">
        <v>149999.99</v>
      </c>
      <c r="J277" s="223">
        <v>149999.99</v>
      </c>
    </row>
    <row r="278" spans="1:10" s="213" customFormat="1" ht="15" customHeight="1" x14ac:dyDescent="0.25">
      <c r="A278" s="218" t="s">
        <v>1035</v>
      </c>
      <c r="B278" s="219" t="s">
        <v>1197</v>
      </c>
      <c r="C278" s="220"/>
      <c r="D278" s="224">
        <f>SUM(D279:D281)</f>
        <v>140000</v>
      </c>
      <c r="E278" s="269" t="s">
        <v>1639</v>
      </c>
      <c r="F278" s="224">
        <f>SUM(F279:F281)</f>
        <v>140000</v>
      </c>
      <c r="G278" s="225">
        <f>+D278-F278</f>
        <v>0</v>
      </c>
      <c r="H278" s="217"/>
      <c r="J278" s="233"/>
    </row>
    <row r="279" spans="1:10" x14ac:dyDescent="0.25">
      <c r="A279" s="210"/>
      <c r="B279" s="211">
        <v>42004.999999988424</v>
      </c>
      <c r="C279" s="209" t="s">
        <v>1558</v>
      </c>
      <c r="D279" s="223">
        <v>140000</v>
      </c>
      <c r="E279" s="270"/>
      <c r="F279" s="223"/>
      <c r="G279" s="223">
        <v>140000.01</v>
      </c>
    </row>
    <row r="280" spans="1:10" x14ac:dyDescent="0.25">
      <c r="A280" s="210"/>
      <c r="B280" s="211">
        <v>42020.749305555553</v>
      </c>
      <c r="C280" s="209" t="s">
        <v>1198</v>
      </c>
      <c r="D280" s="223"/>
      <c r="E280" s="270"/>
      <c r="F280" s="223">
        <v>139000.01</v>
      </c>
      <c r="G280" s="223">
        <v>1000</v>
      </c>
    </row>
    <row r="281" spans="1:10" x14ac:dyDescent="0.25">
      <c r="A281" s="210"/>
      <c r="B281" s="211">
        <v>42026.817361111112</v>
      </c>
      <c r="C281" s="209" t="s">
        <v>1199</v>
      </c>
      <c r="D281" s="223"/>
      <c r="E281" s="270"/>
      <c r="F281" s="223">
        <v>999.99</v>
      </c>
      <c r="G281" s="223">
        <v>0.01</v>
      </c>
      <c r="J281" s="223">
        <v>0.01</v>
      </c>
    </row>
    <row r="282" spans="1:10" s="213" customFormat="1" ht="15" customHeight="1" x14ac:dyDescent="0.25">
      <c r="A282" s="218" t="s">
        <v>1035</v>
      </c>
      <c r="B282" s="219" t="s">
        <v>1200</v>
      </c>
      <c r="C282" s="220"/>
      <c r="D282" s="224">
        <f>SUM(D283)</f>
        <v>0.01</v>
      </c>
      <c r="E282" s="269" t="s">
        <v>1639</v>
      </c>
      <c r="F282" s="224">
        <f>SUM(F283)</f>
        <v>0</v>
      </c>
      <c r="G282" s="225">
        <f>+D282-F282</f>
        <v>0.01</v>
      </c>
      <c r="H282" s="217"/>
      <c r="J282" s="233"/>
    </row>
    <row r="283" spans="1:10" x14ac:dyDescent="0.25">
      <c r="A283" s="210"/>
      <c r="B283" s="211">
        <v>42004.999999988424</v>
      </c>
      <c r="C283" s="209" t="s">
        <v>1558</v>
      </c>
      <c r="D283" s="223">
        <v>0.01</v>
      </c>
      <c r="E283" s="270"/>
      <c r="F283" s="223"/>
      <c r="G283" s="223">
        <v>0.01</v>
      </c>
      <c r="J283" s="223">
        <v>0.01</v>
      </c>
    </row>
    <row r="284" spans="1:10" s="213" customFormat="1" ht="15" customHeight="1" x14ac:dyDescent="0.25">
      <c r="A284" s="218" t="s">
        <v>1035</v>
      </c>
      <c r="B284" s="219" t="s">
        <v>1201</v>
      </c>
      <c r="C284" s="220"/>
      <c r="D284" s="224">
        <f>SUM(D285)</f>
        <v>145000</v>
      </c>
      <c r="E284" s="269" t="s">
        <v>1639</v>
      </c>
      <c r="F284" s="224">
        <f>SUM(F285)</f>
        <v>0</v>
      </c>
      <c r="G284" s="225">
        <f>+D284-F284</f>
        <v>145000</v>
      </c>
      <c r="H284" s="217"/>
      <c r="J284" s="233"/>
    </row>
    <row r="285" spans="1:10" x14ac:dyDescent="0.25">
      <c r="A285" s="210"/>
      <c r="B285" s="211">
        <v>42004.999999988424</v>
      </c>
      <c r="C285" s="209" t="s">
        <v>1558</v>
      </c>
      <c r="D285" s="223">
        <v>145000</v>
      </c>
      <c r="E285" s="270"/>
      <c r="F285" s="223"/>
      <c r="G285" s="223">
        <v>145000</v>
      </c>
      <c r="J285" s="223">
        <v>145000</v>
      </c>
    </row>
    <row r="286" spans="1:10" s="213" customFormat="1" ht="15" customHeight="1" x14ac:dyDescent="0.25">
      <c r="A286" s="218" t="s">
        <v>1035</v>
      </c>
      <c r="B286" s="219" t="s">
        <v>1202</v>
      </c>
      <c r="C286" s="220"/>
      <c r="D286" s="224">
        <f>SUM(D287)</f>
        <v>145000</v>
      </c>
      <c r="E286" s="269" t="s">
        <v>1639</v>
      </c>
      <c r="F286" s="224">
        <f>SUM(F287)</f>
        <v>0</v>
      </c>
      <c r="G286" s="225">
        <f>+D286-F286</f>
        <v>145000</v>
      </c>
      <c r="H286" s="217"/>
      <c r="J286" s="233"/>
    </row>
    <row r="287" spans="1:10" x14ac:dyDescent="0.25">
      <c r="A287" s="210"/>
      <c r="B287" s="211">
        <v>42004.999999988424</v>
      </c>
      <c r="C287" s="209" t="s">
        <v>1558</v>
      </c>
      <c r="D287" s="223">
        <v>145000</v>
      </c>
      <c r="E287" s="270"/>
      <c r="F287" s="223"/>
      <c r="G287" s="223">
        <v>145000</v>
      </c>
      <c r="J287" s="223">
        <v>145000</v>
      </c>
    </row>
    <row r="288" spans="1:10" s="213" customFormat="1" ht="15" customHeight="1" x14ac:dyDescent="0.25">
      <c r="A288" s="218" t="s">
        <v>1035</v>
      </c>
      <c r="B288" s="219" t="s">
        <v>1203</v>
      </c>
      <c r="C288" s="220"/>
      <c r="D288" s="224">
        <f>SUM(D289:D290)</f>
        <v>135900</v>
      </c>
      <c r="E288" s="269" t="s">
        <v>1639</v>
      </c>
      <c r="F288" s="224">
        <f>SUM(F289:F290)</f>
        <v>135899.99</v>
      </c>
      <c r="G288" s="225">
        <f>+D288-F288</f>
        <v>1.0000000009313226E-2</v>
      </c>
      <c r="H288" s="217"/>
      <c r="J288" s="233"/>
    </row>
    <row r="289" spans="1:10" x14ac:dyDescent="0.25">
      <c r="A289" s="210"/>
      <c r="B289" s="211">
        <v>42004.999999988424</v>
      </c>
      <c r="C289" s="209" t="s">
        <v>1558</v>
      </c>
      <c r="D289" s="223">
        <v>135900</v>
      </c>
      <c r="E289" s="270"/>
      <c r="F289" s="223"/>
      <c r="G289" s="223">
        <v>135900</v>
      </c>
    </row>
    <row r="290" spans="1:10" x14ac:dyDescent="0.25">
      <c r="A290" s="210"/>
      <c r="B290" s="211">
        <v>42021.413194444445</v>
      </c>
      <c r="C290" s="209" t="s">
        <v>1204</v>
      </c>
      <c r="D290" s="223"/>
      <c r="E290" s="270"/>
      <c r="F290" s="223">
        <v>135899.99</v>
      </c>
      <c r="G290" s="223">
        <v>0.01</v>
      </c>
      <c r="J290" s="223">
        <v>0.01</v>
      </c>
    </row>
    <row r="291" spans="1:10" s="213" customFormat="1" ht="15" customHeight="1" x14ac:dyDescent="0.25">
      <c r="A291" s="218" t="s">
        <v>1035</v>
      </c>
      <c r="B291" s="219" t="s">
        <v>1205</v>
      </c>
      <c r="C291" s="220"/>
      <c r="D291" s="224">
        <f>SUM(D292:D293)</f>
        <v>162700</v>
      </c>
      <c r="E291" s="269" t="s">
        <v>1639</v>
      </c>
      <c r="F291" s="224">
        <f>SUM(F292:F293)</f>
        <v>95000</v>
      </c>
      <c r="G291" s="225">
        <f>+D291-F291</f>
        <v>67700</v>
      </c>
      <c r="H291" s="217" t="s">
        <v>1590</v>
      </c>
      <c r="J291" s="233"/>
    </row>
    <row r="292" spans="1:10" x14ac:dyDescent="0.25">
      <c r="A292" s="210"/>
      <c r="B292" s="211">
        <v>42004.999999988424</v>
      </c>
      <c r="C292" s="209" t="s">
        <v>1036</v>
      </c>
      <c r="D292" s="223">
        <v>162700</v>
      </c>
      <c r="E292" s="270"/>
      <c r="F292" s="223"/>
      <c r="G292" s="223">
        <v>162700</v>
      </c>
    </row>
    <row r="293" spans="1:10" x14ac:dyDescent="0.25">
      <c r="A293" s="210"/>
      <c r="B293" s="211">
        <v>42016.604166666664</v>
      </c>
      <c r="C293" s="209" t="s">
        <v>1206</v>
      </c>
      <c r="D293" s="223"/>
      <c r="E293" s="270"/>
      <c r="F293" s="223">
        <v>95000</v>
      </c>
      <c r="G293" s="223">
        <v>67700</v>
      </c>
      <c r="J293" s="223">
        <v>67700</v>
      </c>
    </row>
    <row r="294" spans="1:10" s="213" customFormat="1" ht="15" customHeight="1" x14ac:dyDescent="0.25">
      <c r="A294" s="218" t="s">
        <v>1035</v>
      </c>
      <c r="B294" s="219" t="s">
        <v>1207</v>
      </c>
      <c r="C294" s="220"/>
      <c r="D294" s="224">
        <f>SUM(D295:D303)</f>
        <v>520100</v>
      </c>
      <c r="E294" s="269" t="s">
        <v>1639</v>
      </c>
      <c r="F294" s="224">
        <f>SUM(F295:F303)</f>
        <v>485310</v>
      </c>
      <c r="G294" s="225">
        <f>+D294-F294</f>
        <v>34790</v>
      </c>
      <c r="H294" s="217">
        <v>2014</v>
      </c>
      <c r="J294" s="233"/>
    </row>
    <row r="295" spans="1:10" x14ac:dyDescent="0.25">
      <c r="A295" s="210"/>
      <c r="B295" s="211">
        <v>42004.999999988424</v>
      </c>
      <c r="C295" s="209" t="s">
        <v>1558</v>
      </c>
      <c r="D295" s="223">
        <v>179600</v>
      </c>
      <c r="E295" s="270"/>
      <c r="F295" s="223"/>
      <c r="G295" s="223">
        <v>179600</v>
      </c>
    </row>
    <row r="296" spans="1:10" x14ac:dyDescent="0.25">
      <c r="A296" s="210"/>
      <c r="B296" s="211">
        <v>42014.026944444442</v>
      </c>
      <c r="C296" s="209" t="s">
        <v>1208</v>
      </c>
      <c r="D296" s="223">
        <v>160900</v>
      </c>
      <c r="E296" s="270"/>
      <c r="F296" s="223"/>
      <c r="G296" s="223">
        <v>340500</v>
      </c>
    </row>
    <row r="297" spans="1:10" x14ac:dyDescent="0.25">
      <c r="A297" s="210"/>
      <c r="B297" s="211">
        <v>42014.029085648152</v>
      </c>
      <c r="C297" s="209" t="s">
        <v>1209</v>
      </c>
      <c r="D297" s="223"/>
      <c r="E297" s="270"/>
      <c r="F297" s="223">
        <v>160900</v>
      </c>
      <c r="G297" s="223">
        <v>179600</v>
      </c>
      <c r="H297" s="207" t="s">
        <v>1595</v>
      </c>
      <c r="I297" s="243"/>
    </row>
    <row r="298" spans="1:10" x14ac:dyDescent="0.25">
      <c r="A298" s="210"/>
      <c r="B298" s="211">
        <v>42014.035405092596</v>
      </c>
      <c r="C298" s="209" t="s">
        <v>1210</v>
      </c>
      <c r="D298" s="223">
        <v>160900</v>
      </c>
      <c r="E298" s="270"/>
      <c r="F298" s="223"/>
      <c r="G298" s="223">
        <v>340500</v>
      </c>
    </row>
    <row r="299" spans="1:10" x14ac:dyDescent="0.25">
      <c r="A299" s="210"/>
      <c r="B299" s="211">
        <v>42014.036504629628</v>
      </c>
      <c r="C299" s="209" t="s">
        <v>1211</v>
      </c>
      <c r="D299" s="223">
        <v>18700</v>
      </c>
      <c r="E299" s="270"/>
      <c r="F299" s="223"/>
      <c r="G299" s="223">
        <v>359200</v>
      </c>
    </row>
    <row r="300" spans="1:10" x14ac:dyDescent="0.25">
      <c r="A300" s="210"/>
      <c r="B300" s="211">
        <v>42019.543055555558</v>
      </c>
      <c r="C300" s="209" t="s">
        <v>1212</v>
      </c>
      <c r="D300" s="223"/>
      <c r="E300" s="270"/>
      <c r="F300" s="223">
        <v>310</v>
      </c>
      <c r="G300" s="223">
        <v>358890</v>
      </c>
    </row>
    <row r="301" spans="1:10" x14ac:dyDescent="0.25">
      <c r="A301" s="210"/>
      <c r="B301" s="211">
        <v>42021.538194444445</v>
      </c>
      <c r="C301" s="209" t="s">
        <v>1213</v>
      </c>
      <c r="D301" s="223"/>
      <c r="E301" s="270"/>
      <c r="F301" s="223">
        <v>148564.47</v>
      </c>
      <c r="G301" s="223">
        <v>210325.53</v>
      </c>
    </row>
    <row r="302" spans="1:10" x14ac:dyDescent="0.25">
      <c r="A302" s="210"/>
      <c r="B302" s="211">
        <v>42027.618055555555</v>
      </c>
      <c r="C302" s="209" t="s">
        <v>1214</v>
      </c>
      <c r="D302" s="223"/>
      <c r="E302" s="270"/>
      <c r="F302" s="223">
        <v>14635.53</v>
      </c>
      <c r="G302" s="223">
        <v>195690</v>
      </c>
    </row>
    <row r="303" spans="1:10" x14ac:dyDescent="0.25">
      <c r="A303" s="210"/>
      <c r="B303" s="211">
        <v>42033.587500000001</v>
      </c>
      <c r="C303" s="209" t="s">
        <v>1215</v>
      </c>
      <c r="D303" s="223"/>
      <c r="E303" s="270"/>
      <c r="F303" s="223">
        <v>160900</v>
      </c>
      <c r="G303" s="223">
        <v>34790</v>
      </c>
      <c r="J303" s="223">
        <v>34790</v>
      </c>
    </row>
    <row r="304" spans="1:10" s="213" customFormat="1" ht="15" customHeight="1" x14ac:dyDescent="0.25">
      <c r="A304" s="218" t="s">
        <v>1035</v>
      </c>
      <c r="B304" s="219" t="s">
        <v>1216</v>
      </c>
      <c r="C304" s="220"/>
      <c r="D304" s="224">
        <f>SUM(D305:D307)</f>
        <v>80900</v>
      </c>
      <c r="E304" s="269" t="s">
        <v>1639</v>
      </c>
      <c r="F304" s="224">
        <f>SUM(F305:F307)</f>
        <v>80899.94</v>
      </c>
      <c r="G304" s="225">
        <f>+D304-F304</f>
        <v>5.9999999997671694E-2</v>
      </c>
      <c r="H304" s="217"/>
      <c r="J304" s="233"/>
    </row>
    <row r="305" spans="1:10" x14ac:dyDescent="0.25">
      <c r="A305" s="210"/>
      <c r="B305" s="211">
        <v>42004.999999988424</v>
      </c>
      <c r="C305" s="209" t="s">
        <v>1558</v>
      </c>
      <c r="D305" s="223">
        <v>80900</v>
      </c>
      <c r="E305" s="270"/>
      <c r="F305" s="223"/>
      <c r="G305" s="223">
        <v>80900</v>
      </c>
    </row>
    <row r="306" spans="1:10" x14ac:dyDescent="0.25">
      <c r="A306" s="210"/>
      <c r="B306" s="211">
        <v>42020.798611111109</v>
      </c>
      <c r="C306" s="209" t="s">
        <v>1217</v>
      </c>
      <c r="D306" s="223"/>
      <c r="E306" s="270"/>
      <c r="F306" s="223">
        <v>78899.990000000005</v>
      </c>
      <c r="G306" s="223">
        <v>2000.01</v>
      </c>
    </row>
    <row r="307" spans="1:10" x14ac:dyDescent="0.25">
      <c r="A307" s="210"/>
      <c r="B307" s="211">
        <v>42027.49722222222</v>
      </c>
      <c r="C307" s="209" t="s">
        <v>1218</v>
      </c>
      <c r="D307" s="223"/>
      <c r="E307" s="270"/>
      <c r="F307" s="223">
        <v>1999.95</v>
      </c>
      <c r="G307" s="223">
        <v>0.06</v>
      </c>
      <c r="J307" s="223">
        <v>0.06</v>
      </c>
    </row>
    <row r="308" spans="1:10" s="213" customFormat="1" ht="15" customHeight="1" x14ac:dyDescent="0.25">
      <c r="A308" s="218" t="s">
        <v>1035</v>
      </c>
      <c r="B308" s="219" t="s">
        <v>1219</v>
      </c>
      <c r="C308" s="220"/>
      <c r="D308" s="224">
        <f>SUM(D309:D314)</f>
        <v>234000.01</v>
      </c>
      <c r="E308" s="269" t="s">
        <v>1639</v>
      </c>
      <c r="F308" s="224">
        <f>SUM(F309:F314)</f>
        <v>234000</v>
      </c>
      <c r="G308" s="225">
        <f>+D308-F308</f>
        <v>1.0000000009313226E-2</v>
      </c>
      <c r="H308" s="217"/>
      <c r="J308" s="233"/>
    </row>
    <row r="309" spans="1:10" x14ac:dyDescent="0.25">
      <c r="A309" s="210"/>
      <c r="B309" s="211">
        <v>42004.999999988424</v>
      </c>
      <c r="C309" s="209" t="s">
        <v>1558</v>
      </c>
      <c r="D309" s="223">
        <v>204000.01</v>
      </c>
      <c r="E309" s="270"/>
      <c r="F309" s="223"/>
      <c r="G309" s="223">
        <v>204000.01</v>
      </c>
    </row>
    <row r="310" spans="1:10" x14ac:dyDescent="0.25">
      <c r="A310" s="210"/>
      <c r="B310" s="211">
        <v>42024.741666666669</v>
      </c>
      <c r="C310" s="209" t="s">
        <v>1220</v>
      </c>
      <c r="D310" s="223"/>
      <c r="E310" s="270"/>
      <c r="F310" s="223">
        <v>172000</v>
      </c>
      <c r="G310" s="223">
        <v>32000.01</v>
      </c>
    </row>
    <row r="311" spans="1:10" x14ac:dyDescent="0.25">
      <c r="A311" s="210"/>
      <c r="B311" s="211">
        <v>42027.592361111114</v>
      </c>
      <c r="C311" s="209" t="s">
        <v>1221</v>
      </c>
      <c r="D311" s="223"/>
      <c r="E311" s="270"/>
      <c r="F311" s="223">
        <v>2000</v>
      </c>
      <c r="G311" s="223">
        <v>30000.01</v>
      </c>
    </row>
    <row r="312" spans="1:10" x14ac:dyDescent="0.25">
      <c r="A312" s="210"/>
      <c r="B312" s="211">
        <v>42033.620833333334</v>
      </c>
      <c r="C312" s="209" t="s">
        <v>1222</v>
      </c>
      <c r="D312" s="223"/>
      <c r="E312" s="270"/>
      <c r="F312" s="223">
        <v>30000</v>
      </c>
      <c r="G312" s="223">
        <v>0.01</v>
      </c>
    </row>
    <row r="313" spans="1:10" x14ac:dyDescent="0.25">
      <c r="A313" s="210"/>
      <c r="B313" s="211">
        <v>42033.625694444447</v>
      </c>
      <c r="C313" s="209" t="s">
        <v>1223</v>
      </c>
      <c r="D313" s="223">
        <v>30000</v>
      </c>
      <c r="E313" s="270"/>
      <c r="F313" s="223"/>
      <c r="G313" s="223">
        <v>30000.01</v>
      </c>
    </row>
    <row r="314" spans="1:10" x14ac:dyDescent="0.25">
      <c r="A314" s="210"/>
      <c r="B314" s="211">
        <v>42033.626388888886</v>
      </c>
      <c r="C314" s="209" t="s">
        <v>1224</v>
      </c>
      <c r="D314" s="223"/>
      <c r="E314" s="270"/>
      <c r="F314" s="223">
        <v>30000</v>
      </c>
      <c r="G314" s="223">
        <v>0.01</v>
      </c>
      <c r="J314" s="223">
        <v>0.01</v>
      </c>
    </row>
    <row r="315" spans="1:10" s="213" customFormat="1" ht="15" customHeight="1" x14ac:dyDescent="0.25">
      <c r="A315" s="218" t="s">
        <v>1035</v>
      </c>
      <c r="B315" s="219" t="s">
        <v>1225</v>
      </c>
      <c r="C315" s="220"/>
      <c r="D315" s="224">
        <f>SUM(D316:D321)</f>
        <v>171460</v>
      </c>
      <c r="E315" s="269" t="s">
        <v>1639</v>
      </c>
      <c r="F315" s="224">
        <f>SUM(F316:F321)</f>
        <v>171459.99</v>
      </c>
      <c r="G315" s="225">
        <f>+D315-F315</f>
        <v>1.0000000009313226E-2</v>
      </c>
      <c r="H315" s="217"/>
      <c r="J315" s="233"/>
    </row>
    <row r="316" spans="1:10" x14ac:dyDescent="0.25">
      <c r="A316" s="210"/>
      <c r="B316" s="211">
        <v>42004.999999988424</v>
      </c>
      <c r="C316" s="209" t="s">
        <v>1558</v>
      </c>
      <c r="D316" s="223">
        <v>170460</v>
      </c>
      <c r="E316" s="270"/>
      <c r="F316" s="223"/>
      <c r="G316" s="223">
        <v>170460</v>
      </c>
    </row>
    <row r="317" spans="1:10" x14ac:dyDescent="0.25">
      <c r="A317" s="210"/>
      <c r="B317" s="211">
        <v>42021.511111111111</v>
      </c>
      <c r="C317" s="209" t="s">
        <v>1226</v>
      </c>
      <c r="D317" s="223"/>
      <c r="E317" s="270"/>
      <c r="F317" s="223">
        <v>152520</v>
      </c>
      <c r="G317" s="223">
        <v>17940</v>
      </c>
    </row>
    <row r="318" spans="1:10" x14ac:dyDescent="0.25">
      <c r="A318" s="210"/>
      <c r="B318" s="211">
        <v>42027.713194444441</v>
      </c>
      <c r="C318" s="209" t="s">
        <v>1227</v>
      </c>
      <c r="D318" s="223"/>
      <c r="E318" s="270"/>
      <c r="F318" s="223">
        <v>1000</v>
      </c>
      <c r="G318" s="223">
        <v>16940</v>
      </c>
    </row>
    <row r="319" spans="1:10" x14ac:dyDescent="0.25">
      <c r="A319" s="210"/>
      <c r="B319" s="211">
        <v>42027.719444444447</v>
      </c>
      <c r="C319" s="209" t="s">
        <v>1228</v>
      </c>
      <c r="D319" s="223"/>
      <c r="E319" s="270"/>
      <c r="F319" s="223">
        <v>1000</v>
      </c>
      <c r="G319" s="223">
        <v>15940</v>
      </c>
    </row>
    <row r="320" spans="1:10" x14ac:dyDescent="0.25">
      <c r="A320" s="210"/>
      <c r="B320" s="211">
        <v>42027.725694444445</v>
      </c>
      <c r="C320" s="209" t="s">
        <v>1229</v>
      </c>
      <c r="D320" s="223">
        <v>1000</v>
      </c>
      <c r="E320" s="270"/>
      <c r="F320" s="223"/>
      <c r="G320" s="223">
        <v>16940</v>
      </c>
    </row>
    <row r="321" spans="1:10" x14ac:dyDescent="0.25">
      <c r="A321" s="210"/>
      <c r="B321" s="211">
        <v>42033.811111111114</v>
      </c>
      <c r="C321" s="209" t="s">
        <v>1230</v>
      </c>
      <c r="D321" s="223"/>
      <c r="E321" s="270"/>
      <c r="F321" s="223">
        <v>16939.990000000002</v>
      </c>
      <c r="G321" s="223">
        <v>0.01</v>
      </c>
      <c r="J321" s="223">
        <v>0.01</v>
      </c>
    </row>
    <row r="322" spans="1:10" s="213" customFormat="1" ht="15" customHeight="1" x14ac:dyDescent="0.25">
      <c r="A322" s="218" t="s">
        <v>1035</v>
      </c>
      <c r="B322" s="219" t="s">
        <v>1231</v>
      </c>
      <c r="C322" s="220"/>
      <c r="D322" s="224">
        <f>SUM(D323:D324)</f>
        <v>112700</v>
      </c>
      <c r="E322" s="269" t="s">
        <v>1640</v>
      </c>
      <c r="F322" s="224">
        <f>SUM(F323:F324)</f>
        <v>135700</v>
      </c>
      <c r="G322" s="225">
        <f>+D322-F322</f>
        <v>-23000</v>
      </c>
      <c r="H322" s="217"/>
      <c r="J322" s="233"/>
    </row>
    <row r="323" spans="1:10" x14ac:dyDescent="0.25">
      <c r="A323" s="210"/>
      <c r="B323" s="211">
        <v>42004.999999988424</v>
      </c>
      <c r="C323" s="209" t="s">
        <v>1558</v>
      </c>
      <c r="D323" s="223">
        <v>112700</v>
      </c>
      <c r="E323" s="270"/>
      <c r="F323" s="223"/>
      <c r="G323" s="223">
        <v>112700</v>
      </c>
    </row>
    <row r="324" spans="1:10" x14ac:dyDescent="0.25">
      <c r="A324" s="210"/>
      <c r="B324" s="211">
        <v>42033.570138888892</v>
      </c>
      <c r="C324" s="209" t="s">
        <v>1232</v>
      </c>
      <c r="D324" s="223"/>
      <c r="E324" s="270"/>
      <c r="F324" s="223">
        <v>135700</v>
      </c>
      <c r="G324" s="223">
        <v>-23000</v>
      </c>
      <c r="J324" s="223">
        <v>-23000</v>
      </c>
    </row>
    <row r="325" spans="1:10" s="213" customFormat="1" ht="15" customHeight="1" x14ac:dyDescent="0.25">
      <c r="A325" s="218" t="s">
        <v>1035</v>
      </c>
      <c r="B325" s="219" t="s">
        <v>1233</v>
      </c>
      <c r="C325" s="220"/>
      <c r="D325" s="224">
        <f>SUM(D326)</f>
        <v>135700</v>
      </c>
      <c r="E325" s="269" t="s">
        <v>1639</v>
      </c>
      <c r="F325" s="224">
        <f>SUM(F326)</f>
        <v>0</v>
      </c>
      <c r="G325" s="225">
        <f>+D325-F325</f>
        <v>135700</v>
      </c>
      <c r="H325" s="217"/>
      <c r="J325" s="233"/>
    </row>
    <row r="326" spans="1:10" x14ac:dyDescent="0.25">
      <c r="A326" s="210"/>
      <c r="B326" s="211">
        <v>42004.999999988424</v>
      </c>
      <c r="C326" s="209" t="s">
        <v>1558</v>
      </c>
      <c r="D326" s="223">
        <v>135700</v>
      </c>
      <c r="E326" s="270"/>
      <c r="F326" s="223"/>
      <c r="G326" s="223">
        <v>135700</v>
      </c>
      <c r="J326" s="223">
        <v>135700</v>
      </c>
    </row>
    <row r="327" spans="1:10" s="213" customFormat="1" ht="15" customHeight="1" x14ac:dyDescent="0.25">
      <c r="A327" s="218" t="s">
        <v>1035</v>
      </c>
      <c r="B327" s="219" t="s">
        <v>1234</v>
      </c>
      <c r="C327" s="220"/>
      <c r="D327" s="224">
        <f>SUM(D328:D333)</f>
        <v>194999.99</v>
      </c>
      <c r="E327" s="269" t="s">
        <v>1639</v>
      </c>
      <c r="F327" s="224">
        <f>SUM(F328:F333)</f>
        <v>194999.98</v>
      </c>
      <c r="G327" s="225">
        <f>+D327-F327</f>
        <v>9.9999999802093953E-3</v>
      </c>
      <c r="H327" s="217"/>
      <c r="J327" s="233"/>
    </row>
    <row r="328" spans="1:10" x14ac:dyDescent="0.25">
      <c r="A328" s="210"/>
      <c r="B328" s="211">
        <v>42004.999999988424</v>
      </c>
      <c r="C328" s="209" t="s">
        <v>1558</v>
      </c>
      <c r="D328" s="223">
        <v>178999.99</v>
      </c>
      <c r="E328" s="270"/>
      <c r="F328" s="223"/>
      <c r="G328" s="223">
        <v>178999.99</v>
      </c>
    </row>
    <row r="329" spans="1:10" x14ac:dyDescent="0.25">
      <c r="A329" s="210"/>
      <c r="B329" s="211">
        <v>42021.44027777778</v>
      </c>
      <c r="C329" s="209" t="s">
        <v>1235</v>
      </c>
      <c r="D329" s="223"/>
      <c r="E329" s="270"/>
      <c r="F329" s="223">
        <v>158961.44</v>
      </c>
      <c r="G329" s="223">
        <v>20038.55</v>
      </c>
    </row>
    <row r="330" spans="1:10" x14ac:dyDescent="0.25">
      <c r="A330" s="210"/>
      <c r="B330" s="211">
        <v>42027.566666666666</v>
      </c>
      <c r="C330" s="209" t="s">
        <v>1236</v>
      </c>
      <c r="D330" s="223"/>
      <c r="E330" s="270"/>
      <c r="F330" s="223">
        <v>4038.56</v>
      </c>
      <c r="G330" s="223">
        <v>15999.99</v>
      </c>
    </row>
    <row r="331" spans="1:10" x14ac:dyDescent="0.25">
      <c r="A331" s="210"/>
      <c r="B331" s="211">
        <v>42033.841666666667</v>
      </c>
      <c r="C331" s="209" t="s">
        <v>1237</v>
      </c>
      <c r="D331" s="223"/>
      <c r="E331" s="270"/>
      <c r="F331" s="223">
        <v>16000</v>
      </c>
      <c r="G331" s="223">
        <v>-0.01</v>
      </c>
    </row>
    <row r="332" spans="1:10" x14ac:dyDescent="0.25">
      <c r="A332" s="210"/>
      <c r="B332" s="211">
        <v>42034.583333333336</v>
      </c>
      <c r="C332" s="209" t="s">
        <v>1238</v>
      </c>
      <c r="D332" s="223">
        <v>16000</v>
      </c>
      <c r="E332" s="270"/>
      <c r="F332" s="223"/>
      <c r="G332" s="223">
        <v>15999.99</v>
      </c>
    </row>
    <row r="333" spans="1:10" x14ac:dyDescent="0.25">
      <c r="A333" s="210"/>
      <c r="B333" s="211">
        <v>42034.609027777777</v>
      </c>
      <c r="C333" s="209" t="s">
        <v>1239</v>
      </c>
      <c r="D333" s="223"/>
      <c r="E333" s="270"/>
      <c r="F333" s="223">
        <v>15999.98</v>
      </c>
      <c r="G333" s="223">
        <v>0.01</v>
      </c>
      <c r="J333" s="223">
        <v>0.01</v>
      </c>
    </row>
    <row r="334" spans="1:10" s="308" customFormat="1" ht="15" customHeight="1" x14ac:dyDescent="0.25">
      <c r="A334" s="302" t="s">
        <v>1035</v>
      </c>
      <c r="B334" s="303" t="s">
        <v>1240</v>
      </c>
      <c r="C334" s="304"/>
      <c r="D334" s="305">
        <f>SUM(D335:D340)</f>
        <v>149200</v>
      </c>
      <c r="E334" s="306"/>
      <c r="F334" s="305">
        <f>SUM(F335:F340)</f>
        <v>149200</v>
      </c>
      <c r="G334" s="307">
        <f>+D334-F334</f>
        <v>0</v>
      </c>
      <c r="H334" s="308" t="s">
        <v>988</v>
      </c>
      <c r="I334" s="309">
        <v>-7000</v>
      </c>
      <c r="J334" s="310"/>
    </row>
    <row r="335" spans="1:10" x14ac:dyDescent="0.25">
      <c r="A335" s="210"/>
      <c r="B335" s="211">
        <v>42004.999999988424</v>
      </c>
      <c r="C335" s="209" t="s">
        <v>1558</v>
      </c>
      <c r="D335" s="223">
        <v>149000</v>
      </c>
      <c r="E335" s="270"/>
      <c r="F335" s="223"/>
      <c r="G335" s="223">
        <v>149000</v>
      </c>
    </row>
    <row r="336" spans="1:10" x14ac:dyDescent="0.25">
      <c r="A336" s="210"/>
      <c r="B336" s="211">
        <v>42017.504861111112</v>
      </c>
      <c r="C336" s="209" t="s">
        <v>1241</v>
      </c>
      <c r="D336" s="223"/>
      <c r="E336" s="270"/>
      <c r="F336" s="223">
        <v>7100</v>
      </c>
      <c r="G336" s="223">
        <v>141900</v>
      </c>
    </row>
    <row r="337" spans="1:11" x14ac:dyDescent="0.25">
      <c r="A337" s="210"/>
      <c r="B337" s="211">
        <v>42023.42083333333</v>
      </c>
      <c r="C337" s="209" t="s">
        <v>1242</v>
      </c>
      <c r="D337" s="223"/>
      <c r="E337" s="270"/>
      <c r="F337" s="223">
        <v>133100</v>
      </c>
      <c r="G337" s="223">
        <v>8800</v>
      </c>
    </row>
    <row r="338" spans="1:11" x14ac:dyDescent="0.25">
      <c r="A338" s="210"/>
      <c r="B338" s="211">
        <v>42033.872916666667</v>
      </c>
      <c r="C338" s="209" t="s">
        <v>1243</v>
      </c>
      <c r="D338" s="223"/>
      <c r="E338" s="270"/>
      <c r="F338" s="223">
        <v>7000</v>
      </c>
      <c r="G338" s="223">
        <v>1800</v>
      </c>
      <c r="J338" s="207"/>
      <c r="K338" s="188"/>
    </row>
    <row r="339" spans="1:11" x14ac:dyDescent="0.25">
      <c r="A339" s="210"/>
      <c r="B339" s="211">
        <v>42033.875</v>
      </c>
      <c r="C339" s="209" t="s">
        <v>1244</v>
      </c>
      <c r="D339" s="223">
        <v>200</v>
      </c>
      <c r="E339" s="270"/>
      <c r="F339" s="223"/>
      <c r="G339" s="223">
        <v>2000</v>
      </c>
    </row>
    <row r="340" spans="1:11" x14ac:dyDescent="0.25">
      <c r="A340" s="210"/>
      <c r="B340" s="211">
        <v>42033.87777777778</v>
      </c>
      <c r="C340" s="209" t="s">
        <v>1245</v>
      </c>
      <c r="D340" s="223"/>
      <c r="E340" s="270"/>
      <c r="F340" s="223">
        <v>2000</v>
      </c>
      <c r="G340" s="223">
        <v>0</v>
      </c>
      <c r="J340" s="223">
        <v>0</v>
      </c>
    </row>
    <row r="341" spans="1:11" s="213" customFormat="1" ht="15" customHeight="1" x14ac:dyDescent="0.25">
      <c r="A341" s="218" t="s">
        <v>1035</v>
      </c>
      <c r="B341" s="219" t="s">
        <v>1247</v>
      </c>
      <c r="C341" s="220"/>
      <c r="D341" s="224">
        <f>SUM(D342:D349)</f>
        <v>1602800</v>
      </c>
      <c r="E341" s="269" t="s">
        <v>1639</v>
      </c>
      <c r="F341" s="224">
        <f>SUM(F342:F349)</f>
        <v>807800</v>
      </c>
      <c r="G341" s="225">
        <f>+D341-F341</f>
        <v>795000</v>
      </c>
      <c r="H341" s="217"/>
      <c r="J341" s="233"/>
    </row>
    <row r="342" spans="1:11" x14ac:dyDescent="0.25">
      <c r="A342" s="210"/>
      <c r="B342" s="212">
        <v>42006</v>
      </c>
      <c r="C342" s="209" t="s">
        <v>1248</v>
      </c>
      <c r="D342" s="223">
        <v>397500</v>
      </c>
      <c r="E342" s="270"/>
      <c r="F342" s="223"/>
      <c r="G342" s="223">
        <v>397500</v>
      </c>
    </row>
    <row r="343" spans="1:11" x14ac:dyDescent="0.25">
      <c r="A343" s="210"/>
      <c r="B343" s="212">
        <v>42006</v>
      </c>
      <c r="C343" s="209" t="s">
        <v>1249</v>
      </c>
      <c r="D343" s="223">
        <v>397500</v>
      </c>
      <c r="E343" s="270"/>
      <c r="F343" s="223"/>
      <c r="G343" s="223">
        <v>795000</v>
      </c>
    </row>
    <row r="344" spans="1:11" x14ac:dyDescent="0.25">
      <c r="A344" s="210"/>
      <c r="B344" s="211">
        <v>42013.976215277777</v>
      </c>
      <c r="C344" s="209" t="s">
        <v>1250</v>
      </c>
      <c r="D344" s="223">
        <v>403900</v>
      </c>
      <c r="E344" s="270"/>
      <c r="F344" s="223"/>
      <c r="G344" s="223">
        <v>1198900</v>
      </c>
    </row>
    <row r="345" spans="1:11" x14ac:dyDescent="0.25">
      <c r="A345" s="210"/>
      <c r="B345" s="211">
        <v>42013.977962962963</v>
      </c>
      <c r="C345" s="209" t="s">
        <v>1251</v>
      </c>
      <c r="D345" s="223"/>
      <c r="E345" s="270"/>
      <c r="F345" s="223">
        <v>13900</v>
      </c>
      <c r="G345" s="223">
        <v>1185000</v>
      </c>
    </row>
    <row r="346" spans="1:11" x14ac:dyDescent="0.25">
      <c r="A346" s="210"/>
      <c r="B346" s="211">
        <v>42013.992974537039</v>
      </c>
      <c r="C346" s="209" t="s">
        <v>1252</v>
      </c>
      <c r="D346" s="223">
        <v>403900</v>
      </c>
      <c r="E346" s="270"/>
      <c r="F346" s="223"/>
      <c r="G346" s="223">
        <v>1588900</v>
      </c>
    </row>
    <row r="347" spans="1:11" x14ac:dyDescent="0.25">
      <c r="A347" s="210"/>
      <c r="B347" s="211">
        <v>42013.994247685187</v>
      </c>
      <c r="C347" s="209" t="s">
        <v>1253</v>
      </c>
      <c r="D347" s="223"/>
      <c r="E347" s="270"/>
      <c r="F347" s="223">
        <v>13900</v>
      </c>
      <c r="G347" s="223">
        <v>1575000</v>
      </c>
    </row>
    <row r="348" spans="1:11" x14ac:dyDescent="0.25">
      <c r="A348" s="210"/>
      <c r="B348" s="211">
        <v>42034.681250000001</v>
      </c>
      <c r="C348" s="209" t="s">
        <v>1254</v>
      </c>
      <c r="D348" s="223"/>
      <c r="E348" s="270"/>
      <c r="F348" s="223">
        <v>390000</v>
      </c>
      <c r="G348" s="223">
        <v>1185000</v>
      </c>
    </row>
    <row r="349" spans="1:11" x14ac:dyDescent="0.25">
      <c r="A349" s="210"/>
      <c r="B349" s="211">
        <v>42035.63958333333</v>
      </c>
      <c r="C349" s="209" t="s">
        <v>1255</v>
      </c>
      <c r="D349" s="223"/>
      <c r="E349" s="270"/>
      <c r="F349" s="223">
        <v>390000</v>
      </c>
      <c r="G349" s="223">
        <v>795000</v>
      </c>
      <c r="J349" s="223">
        <v>795000</v>
      </c>
    </row>
    <row r="350" spans="1:11" s="213" customFormat="1" ht="15" customHeight="1" x14ac:dyDescent="0.25">
      <c r="A350" s="218" t="s">
        <v>1035</v>
      </c>
      <c r="B350" s="219" t="s">
        <v>1256</v>
      </c>
      <c r="C350" s="220"/>
      <c r="D350" s="224">
        <f>SUM(D351:D355)</f>
        <v>926800</v>
      </c>
      <c r="E350" s="269" t="s">
        <v>1639</v>
      </c>
      <c r="F350" s="224">
        <f>SUM(F351:F355)</f>
        <v>850606.27</v>
      </c>
      <c r="G350" s="225">
        <f>+D350-F350</f>
        <v>76193.729999999981</v>
      </c>
      <c r="H350" s="217">
        <v>2014</v>
      </c>
      <c r="J350" s="233"/>
    </row>
    <row r="351" spans="1:11" x14ac:dyDescent="0.25">
      <c r="A351" s="210"/>
      <c r="B351" s="211">
        <v>42012.822453703702</v>
      </c>
      <c r="C351" s="209" t="s">
        <v>1257</v>
      </c>
      <c r="D351" s="223">
        <v>440300</v>
      </c>
      <c r="E351" s="270"/>
      <c r="F351" s="223"/>
      <c r="G351" s="223">
        <v>440300</v>
      </c>
    </row>
    <row r="352" spans="1:11" x14ac:dyDescent="0.25">
      <c r="A352" s="210"/>
      <c r="B352" s="211">
        <v>42016.528124999997</v>
      </c>
      <c r="C352" s="209" t="s">
        <v>1258</v>
      </c>
      <c r="D352" s="223"/>
      <c r="E352" s="270"/>
      <c r="F352" s="223">
        <v>440300</v>
      </c>
      <c r="G352" s="223">
        <v>0</v>
      </c>
    </row>
    <row r="353" spans="1:10" x14ac:dyDescent="0.25">
      <c r="A353" s="210"/>
      <c r="B353" s="211">
        <v>42016.776944444442</v>
      </c>
      <c r="C353" s="209" t="s">
        <v>1259</v>
      </c>
      <c r="D353" s="223">
        <v>440300</v>
      </c>
      <c r="E353" s="270"/>
      <c r="F353" s="223"/>
      <c r="G353" s="223">
        <v>440300</v>
      </c>
      <c r="I353" s="243"/>
    </row>
    <row r="354" spans="1:10" x14ac:dyDescent="0.25">
      <c r="A354" s="210"/>
      <c r="B354" s="211">
        <v>42016.778935185182</v>
      </c>
      <c r="C354" s="209" t="s">
        <v>1260</v>
      </c>
      <c r="D354" s="223">
        <v>46200</v>
      </c>
      <c r="E354" s="270"/>
      <c r="F354" s="223"/>
      <c r="G354" s="223">
        <v>486500</v>
      </c>
    </row>
    <row r="355" spans="1:10" x14ac:dyDescent="0.25">
      <c r="A355" s="210"/>
      <c r="B355" s="211">
        <v>42018.739583333336</v>
      </c>
      <c r="C355" s="209" t="s">
        <v>1261</v>
      </c>
      <c r="D355" s="223"/>
      <c r="E355" s="270"/>
      <c r="F355" s="223">
        <v>410306.27</v>
      </c>
      <c r="G355" s="223">
        <v>76193.73</v>
      </c>
      <c r="J355" s="223">
        <v>76193.73</v>
      </c>
    </row>
    <row r="356" spans="1:10" s="213" customFormat="1" ht="15" customHeight="1" x14ac:dyDescent="0.25">
      <c r="A356" s="218" t="s">
        <v>1035</v>
      </c>
      <c r="B356" s="219" t="s">
        <v>1262</v>
      </c>
      <c r="C356" s="220"/>
      <c r="D356" s="224">
        <f>SUM(D357:D359)</f>
        <v>353000</v>
      </c>
      <c r="E356" s="269" t="s">
        <v>1639</v>
      </c>
      <c r="F356" s="224">
        <f>SUM(F357:F359)</f>
        <v>176500</v>
      </c>
      <c r="G356" s="225">
        <f>+D356-F356</f>
        <v>176500</v>
      </c>
      <c r="H356" s="217"/>
      <c r="J356" s="233"/>
    </row>
    <row r="357" spans="1:10" x14ac:dyDescent="0.25">
      <c r="A357" s="210"/>
      <c r="B357" s="211">
        <v>42014.011736111112</v>
      </c>
      <c r="C357" s="209" t="s">
        <v>1263</v>
      </c>
      <c r="D357" s="223">
        <v>176500</v>
      </c>
      <c r="E357" s="270"/>
      <c r="F357" s="223"/>
      <c r="G357" s="223">
        <v>176500</v>
      </c>
    </row>
    <row r="358" spans="1:10" x14ac:dyDescent="0.25">
      <c r="A358" s="210"/>
      <c r="B358" s="212">
        <v>42016</v>
      </c>
      <c r="C358" s="209" t="s">
        <v>1264</v>
      </c>
      <c r="D358" s="223">
        <v>176500</v>
      </c>
      <c r="E358" s="270"/>
      <c r="F358" s="223"/>
      <c r="G358" s="223">
        <v>353000</v>
      </c>
    </row>
    <row r="359" spans="1:10" x14ac:dyDescent="0.25">
      <c r="A359" s="210"/>
      <c r="B359" s="211">
        <v>42016.691666666666</v>
      </c>
      <c r="C359" s="209" t="s">
        <v>1265</v>
      </c>
      <c r="D359" s="223"/>
      <c r="E359" s="270"/>
      <c r="F359" s="223">
        <v>176500</v>
      </c>
      <c r="G359" s="223">
        <v>176500</v>
      </c>
      <c r="J359" s="223">
        <v>176500</v>
      </c>
    </row>
    <row r="360" spans="1:10" s="213" customFormat="1" ht="15" customHeight="1" x14ac:dyDescent="0.25">
      <c r="A360" s="218" t="s">
        <v>1035</v>
      </c>
      <c r="B360" s="219" t="s">
        <v>1266</v>
      </c>
      <c r="C360" s="220"/>
      <c r="D360" s="224">
        <f>SUM(D361)</f>
        <v>0</v>
      </c>
      <c r="E360" s="269" t="s">
        <v>1639</v>
      </c>
      <c r="F360" s="224">
        <f>SUM(F361)</f>
        <v>5000</v>
      </c>
      <c r="G360" s="225">
        <f>+D360-F360</f>
        <v>-5000</v>
      </c>
      <c r="H360" s="217"/>
      <c r="J360" s="233"/>
    </row>
    <row r="361" spans="1:10" x14ac:dyDescent="0.25">
      <c r="A361" s="210"/>
      <c r="B361" s="211">
        <v>42017.614583333336</v>
      </c>
      <c r="C361" s="209" t="s">
        <v>1267</v>
      </c>
      <c r="D361" s="223"/>
      <c r="E361" s="270"/>
      <c r="F361" s="223">
        <v>5000</v>
      </c>
      <c r="G361" s="223">
        <v>-5000</v>
      </c>
      <c r="J361" s="223">
        <v>-5000</v>
      </c>
    </row>
    <row r="362" spans="1:10" s="213" customFormat="1" ht="15" customHeight="1" x14ac:dyDescent="0.25">
      <c r="A362" s="218" t="s">
        <v>1035</v>
      </c>
      <c r="B362" s="219" t="s">
        <v>1268</v>
      </c>
      <c r="C362" s="220"/>
      <c r="D362" s="224">
        <f>SUM(D363:D365)</f>
        <v>165400</v>
      </c>
      <c r="E362" s="269" t="s">
        <v>1640</v>
      </c>
      <c r="F362" s="224">
        <f>SUM(F363:F365)</f>
        <v>160861.44</v>
      </c>
      <c r="G362" s="225">
        <f>+D362-F362</f>
        <v>4538.5599999999977</v>
      </c>
      <c r="H362" s="217" t="s">
        <v>1620</v>
      </c>
      <c r="J362" s="233"/>
    </row>
    <row r="363" spans="1:10" x14ac:dyDescent="0.25">
      <c r="A363" s="210"/>
      <c r="B363" s="211">
        <v>42017.541620370372</v>
      </c>
      <c r="C363" s="209" t="s">
        <v>1269</v>
      </c>
      <c r="D363" s="223">
        <v>165400</v>
      </c>
      <c r="E363" s="270"/>
      <c r="F363" s="223"/>
      <c r="G363" s="223">
        <v>165400</v>
      </c>
    </row>
    <row r="364" spans="1:10" x14ac:dyDescent="0.25">
      <c r="A364" s="210"/>
      <c r="B364" s="211">
        <v>42018.54583333333</v>
      </c>
      <c r="C364" s="209" t="s">
        <v>1270</v>
      </c>
      <c r="D364" s="223"/>
      <c r="E364" s="270"/>
      <c r="F364" s="223">
        <v>65400</v>
      </c>
      <c r="G364" s="223">
        <v>100000</v>
      </c>
    </row>
    <row r="365" spans="1:10" x14ac:dyDescent="0.25">
      <c r="A365" s="210"/>
      <c r="B365" s="211">
        <v>42023.424305555556</v>
      </c>
      <c r="C365" s="209" t="s">
        <v>1271</v>
      </c>
      <c r="D365" s="223"/>
      <c r="E365" s="270"/>
      <c r="F365" s="223">
        <v>95461.440000000002</v>
      </c>
      <c r="G365" s="223">
        <v>4538.5600000000004</v>
      </c>
      <c r="J365" s="223">
        <v>4538.5600000000004</v>
      </c>
    </row>
    <row r="366" spans="1:10" s="213" customFormat="1" ht="15" customHeight="1" x14ac:dyDescent="0.25">
      <c r="A366" s="218" t="s">
        <v>1035</v>
      </c>
      <c r="B366" s="219" t="s">
        <v>1272</v>
      </c>
      <c r="C366" s="220"/>
      <c r="D366" s="224">
        <f>SUM(D367:D380)</f>
        <v>1444900</v>
      </c>
      <c r="E366" s="269" t="s">
        <v>1639</v>
      </c>
      <c r="F366" s="224">
        <f>SUM(F367:F380)</f>
        <v>989981</v>
      </c>
      <c r="G366" s="225">
        <f>+D366-F366</f>
        <v>454919</v>
      </c>
      <c r="H366" s="217"/>
      <c r="J366" s="233"/>
    </row>
    <row r="367" spans="1:10" x14ac:dyDescent="0.25">
      <c r="A367" s="210"/>
      <c r="B367" s="211">
        <v>42017.831886574073</v>
      </c>
      <c r="C367" s="209" t="s">
        <v>1273</v>
      </c>
      <c r="D367" s="223"/>
      <c r="E367" s="270"/>
      <c r="F367" s="223">
        <v>7500</v>
      </c>
      <c r="G367" s="223">
        <v>-7500</v>
      </c>
    </row>
    <row r="368" spans="1:10" x14ac:dyDescent="0.25">
      <c r="A368" s="210"/>
      <c r="B368" s="211">
        <v>42017.833877314813</v>
      </c>
      <c r="C368" s="209" t="s">
        <v>1274</v>
      </c>
      <c r="D368" s="223">
        <v>5200</v>
      </c>
      <c r="E368" s="270"/>
      <c r="F368" s="223"/>
      <c r="G368" s="223">
        <v>-2300</v>
      </c>
    </row>
    <row r="369" spans="1:10" x14ac:dyDescent="0.25">
      <c r="A369" s="210"/>
      <c r="B369" s="211">
        <v>42017.835312499999</v>
      </c>
      <c r="C369" s="209" t="s">
        <v>1275</v>
      </c>
      <c r="D369" s="223">
        <v>474900</v>
      </c>
      <c r="E369" s="270"/>
      <c r="F369" s="223"/>
      <c r="G369" s="223">
        <v>472600</v>
      </c>
    </row>
    <row r="370" spans="1:10" x14ac:dyDescent="0.25">
      <c r="A370" s="210"/>
      <c r="B370" s="211">
        <v>42018.571412037039</v>
      </c>
      <c r="C370" s="209" t="s">
        <v>1276</v>
      </c>
      <c r="D370" s="223"/>
      <c r="E370" s="270"/>
      <c r="F370" s="223">
        <v>5200</v>
      </c>
      <c r="G370" s="223">
        <v>467400</v>
      </c>
    </row>
    <row r="371" spans="1:10" x14ac:dyDescent="0.25">
      <c r="A371" s="210"/>
      <c r="B371" s="211">
        <v>42018.57236111111</v>
      </c>
      <c r="C371" s="209" t="s">
        <v>1277</v>
      </c>
      <c r="D371" s="223">
        <v>7500</v>
      </c>
      <c r="E371" s="270"/>
      <c r="F371" s="223"/>
      <c r="G371" s="223">
        <v>474900</v>
      </c>
    </row>
    <row r="372" spans="1:10" x14ac:dyDescent="0.25">
      <c r="A372" s="210"/>
      <c r="B372" s="211">
        <v>42018.573379629626</v>
      </c>
      <c r="C372" s="209" t="s">
        <v>1278</v>
      </c>
      <c r="D372" s="223"/>
      <c r="E372" s="270"/>
      <c r="F372" s="223">
        <v>474900</v>
      </c>
      <c r="G372" s="223">
        <v>0</v>
      </c>
    </row>
    <row r="373" spans="1:10" x14ac:dyDescent="0.25">
      <c r="A373" s="210"/>
      <c r="B373" s="211">
        <v>42018.594733796293</v>
      </c>
      <c r="C373" s="209" t="s">
        <v>1279</v>
      </c>
      <c r="D373" s="223"/>
      <c r="E373" s="270"/>
      <c r="F373" s="223">
        <v>7500</v>
      </c>
      <c r="G373" s="223">
        <v>-7500</v>
      </c>
    </row>
    <row r="374" spans="1:10" x14ac:dyDescent="0.25">
      <c r="A374" s="210"/>
      <c r="B374" s="211">
        <v>42018.599687499998</v>
      </c>
      <c r="C374" s="209" t="s">
        <v>1280</v>
      </c>
      <c r="D374" s="223">
        <v>474900</v>
      </c>
      <c r="E374" s="270"/>
      <c r="F374" s="223"/>
      <c r="G374" s="223">
        <v>467400</v>
      </c>
    </row>
    <row r="375" spans="1:10" x14ac:dyDescent="0.25">
      <c r="A375" s="210"/>
      <c r="B375" s="211">
        <v>42019.771458333336</v>
      </c>
      <c r="C375" s="209" t="s">
        <v>1281</v>
      </c>
      <c r="D375" s="223">
        <v>7500</v>
      </c>
      <c r="E375" s="270"/>
      <c r="F375" s="223"/>
      <c r="G375" s="223">
        <v>474900</v>
      </c>
    </row>
    <row r="376" spans="1:10" x14ac:dyDescent="0.25">
      <c r="A376" s="210"/>
      <c r="B376" s="211">
        <v>42019.772997685184</v>
      </c>
      <c r="C376" s="209" t="s">
        <v>1282</v>
      </c>
      <c r="D376" s="223"/>
      <c r="E376" s="270"/>
      <c r="F376" s="223">
        <v>474900</v>
      </c>
      <c r="G376" s="223">
        <v>0</v>
      </c>
    </row>
    <row r="377" spans="1:10" x14ac:dyDescent="0.25">
      <c r="A377" s="210"/>
      <c r="B377" s="211">
        <v>42019.794525462959</v>
      </c>
      <c r="C377" s="209" t="s">
        <v>1283</v>
      </c>
      <c r="D377" s="223">
        <v>474900</v>
      </c>
      <c r="E377" s="270"/>
      <c r="F377" s="223"/>
      <c r="G377" s="223">
        <v>474900</v>
      </c>
    </row>
    <row r="378" spans="1:10" x14ac:dyDescent="0.25">
      <c r="A378" s="210"/>
      <c r="B378" s="211">
        <v>42019.799733796295</v>
      </c>
      <c r="C378" s="209" t="s">
        <v>1284</v>
      </c>
      <c r="D378" s="223"/>
      <c r="E378" s="270"/>
      <c r="F378" s="223">
        <v>7500</v>
      </c>
      <c r="G378" s="223">
        <v>467400</v>
      </c>
    </row>
    <row r="379" spans="1:10" x14ac:dyDescent="0.25">
      <c r="A379" s="210"/>
      <c r="B379" s="211">
        <v>42028.570138888892</v>
      </c>
      <c r="C379" s="209" t="s">
        <v>1285</v>
      </c>
      <c r="D379" s="223"/>
      <c r="E379" s="270"/>
      <c r="F379" s="223">
        <v>12400</v>
      </c>
      <c r="G379" s="223">
        <v>455000</v>
      </c>
    </row>
    <row r="380" spans="1:10" x14ac:dyDescent="0.25">
      <c r="A380" s="210"/>
      <c r="B380" s="211">
        <v>42031.495833333334</v>
      </c>
      <c r="C380" s="209" t="s">
        <v>1286</v>
      </c>
      <c r="D380" s="223"/>
      <c r="E380" s="270"/>
      <c r="F380" s="223">
        <v>81</v>
      </c>
      <c r="G380" s="223">
        <v>454919</v>
      </c>
      <c r="J380" s="223">
        <v>454919</v>
      </c>
    </row>
    <row r="381" spans="1:10" s="213" customFormat="1" ht="15" customHeight="1" x14ac:dyDescent="0.25">
      <c r="A381" s="218" t="s">
        <v>1035</v>
      </c>
      <c r="B381" s="219" t="s">
        <v>1287</v>
      </c>
      <c r="C381" s="220"/>
      <c r="D381" s="224">
        <f>SUM(D382:D394)</f>
        <v>533400.04</v>
      </c>
      <c r="E381" s="269" t="s">
        <v>1639</v>
      </c>
      <c r="F381" s="224">
        <f>SUM(F382:F394)</f>
        <v>513400.04000000004</v>
      </c>
      <c r="G381" s="225">
        <f>+D381-F381</f>
        <v>20000</v>
      </c>
      <c r="H381" s="217"/>
      <c r="J381" s="243"/>
    </row>
    <row r="382" spans="1:10" x14ac:dyDescent="0.25">
      <c r="A382" s="210"/>
      <c r="B382" s="211">
        <v>42017.51458333333</v>
      </c>
      <c r="C382" s="209" t="s">
        <v>1288</v>
      </c>
      <c r="D382" s="223"/>
      <c r="E382" s="270"/>
      <c r="F382" s="223">
        <v>22000</v>
      </c>
      <c r="G382" s="223">
        <v>-22000</v>
      </c>
    </row>
    <row r="383" spans="1:10" x14ac:dyDescent="0.25">
      <c r="A383" s="210"/>
      <c r="B383" s="211">
        <v>42017.685162037036</v>
      </c>
      <c r="C383" s="209" t="s">
        <v>1289</v>
      </c>
      <c r="D383" s="223">
        <v>236700</v>
      </c>
      <c r="E383" s="270"/>
      <c r="F383" s="223"/>
      <c r="G383" s="223">
        <v>214700</v>
      </c>
    </row>
    <row r="384" spans="1:10" x14ac:dyDescent="0.25">
      <c r="A384" s="210"/>
      <c r="B384" s="211">
        <v>42017.697997685187</v>
      </c>
      <c r="C384" s="209" t="s">
        <v>1290</v>
      </c>
      <c r="D384" s="223"/>
      <c r="E384" s="270"/>
      <c r="F384" s="223">
        <v>236700</v>
      </c>
      <c r="G384" s="223">
        <v>-22000</v>
      </c>
    </row>
    <row r="385" spans="1:10" x14ac:dyDescent="0.25">
      <c r="A385" s="210"/>
      <c r="B385" s="211">
        <v>42017.706180555557</v>
      </c>
      <c r="C385" s="209" t="s">
        <v>1291</v>
      </c>
      <c r="D385" s="223">
        <v>236700</v>
      </c>
      <c r="E385" s="270"/>
      <c r="F385" s="223"/>
      <c r="G385" s="223">
        <v>214700</v>
      </c>
    </row>
    <row r="386" spans="1:10" x14ac:dyDescent="0.25">
      <c r="A386" s="210"/>
      <c r="B386" s="211">
        <v>42017.709479166668</v>
      </c>
      <c r="C386" s="209" t="s">
        <v>1292</v>
      </c>
      <c r="D386" s="223">
        <v>20000</v>
      </c>
      <c r="E386" s="270"/>
      <c r="F386" s="223"/>
      <c r="G386" s="223">
        <v>234700</v>
      </c>
      <c r="J386" s="233"/>
    </row>
    <row r="387" spans="1:10" x14ac:dyDescent="0.25">
      <c r="A387" s="210"/>
      <c r="B387" s="211">
        <v>42018.532638888886</v>
      </c>
      <c r="C387" s="209" t="s">
        <v>1293</v>
      </c>
      <c r="D387" s="223"/>
      <c r="E387" s="270"/>
      <c r="F387" s="223">
        <v>8000</v>
      </c>
      <c r="G387" s="223">
        <v>226700</v>
      </c>
    </row>
    <row r="388" spans="1:10" x14ac:dyDescent="0.25">
      <c r="A388" s="210"/>
      <c r="B388" s="211">
        <v>42024.745138888888</v>
      </c>
      <c r="C388" s="209" t="s">
        <v>1294</v>
      </c>
      <c r="D388" s="223"/>
      <c r="E388" s="270"/>
      <c r="F388" s="223">
        <v>174738.04</v>
      </c>
      <c r="G388" s="223">
        <v>51961.96</v>
      </c>
    </row>
    <row r="389" spans="1:10" x14ac:dyDescent="0.25">
      <c r="A389" s="210"/>
      <c r="B389" s="211">
        <v>42032.673611111109</v>
      </c>
      <c r="C389" s="209" t="s">
        <v>1295</v>
      </c>
      <c r="D389" s="223"/>
      <c r="E389" s="270"/>
      <c r="F389" s="223">
        <v>31962</v>
      </c>
      <c r="G389" s="223">
        <v>19999.96</v>
      </c>
      <c r="J389" s="233"/>
    </row>
    <row r="390" spans="1:10" x14ac:dyDescent="0.25">
      <c r="A390" s="210"/>
      <c r="B390" s="212">
        <v>42035</v>
      </c>
      <c r="C390" s="209" t="s">
        <v>1296</v>
      </c>
      <c r="D390" s="223">
        <v>20000</v>
      </c>
      <c r="E390" s="270"/>
      <c r="F390" s="223"/>
      <c r="G390" s="223">
        <v>39999.96</v>
      </c>
    </row>
    <row r="391" spans="1:10" x14ac:dyDescent="0.25">
      <c r="A391" s="210"/>
      <c r="B391" s="212">
        <v>42035</v>
      </c>
      <c r="C391" s="209" t="s">
        <v>1296</v>
      </c>
      <c r="D391" s="223">
        <v>20000</v>
      </c>
      <c r="E391" s="270"/>
      <c r="F391" s="223"/>
      <c r="G391" s="223">
        <v>59999.96</v>
      </c>
    </row>
    <row r="392" spans="1:10" x14ac:dyDescent="0.25">
      <c r="A392" s="210"/>
      <c r="B392" s="212">
        <v>42035</v>
      </c>
      <c r="C392" s="209" t="s">
        <v>1296</v>
      </c>
      <c r="D392" s="223">
        <v>0.04</v>
      </c>
      <c r="E392" s="270"/>
      <c r="F392" s="223"/>
      <c r="G392" s="223">
        <v>60000</v>
      </c>
    </row>
    <row r="393" spans="1:10" x14ac:dyDescent="0.25">
      <c r="A393" s="210"/>
      <c r="B393" s="212">
        <v>42035</v>
      </c>
      <c r="C393" s="209" t="s">
        <v>1296</v>
      </c>
      <c r="D393" s="223"/>
      <c r="E393" s="270"/>
      <c r="F393" s="223">
        <v>20000</v>
      </c>
      <c r="G393" s="223">
        <v>40000</v>
      </c>
      <c r="J393" s="233"/>
    </row>
    <row r="394" spans="1:10" x14ac:dyDescent="0.25">
      <c r="A394" s="210"/>
      <c r="B394" s="212">
        <v>42035</v>
      </c>
      <c r="C394" s="209" t="s">
        <v>1296</v>
      </c>
      <c r="D394" s="223"/>
      <c r="E394" s="270"/>
      <c r="F394" s="223">
        <v>20000</v>
      </c>
      <c r="G394" s="223">
        <v>20000</v>
      </c>
      <c r="J394" s="223">
        <v>20000</v>
      </c>
    </row>
    <row r="395" spans="1:10" s="213" customFormat="1" ht="15" customHeight="1" x14ac:dyDescent="0.25">
      <c r="A395" s="218" t="s">
        <v>1035</v>
      </c>
      <c r="B395" s="219" t="s">
        <v>1297</v>
      </c>
      <c r="C395" s="220"/>
      <c r="D395" s="224">
        <f>SUM(D396:D399)</f>
        <v>186600.01</v>
      </c>
      <c r="E395" s="269" t="s">
        <v>1639</v>
      </c>
      <c r="F395" s="224">
        <f>SUM(F396:F399)</f>
        <v>55000</v>
      </c>
      <c r="G395" s="225">
        <f>+D395-F395</f>
        <v>131600.01</v>
      </c>
      <c r="H395" s="217"/>
      <c r="J395" s="243"/>
    </row>
    <row r="396" spans="1:10" x14ac:dyDescent="0.25">
      <c r="A396" s="210"/>
      <c r="B396" s="211">
        <v>42017.772916666669</v>
      </c>
      <c r="C396" s="209" t="s">
        <v>1298</v>
      </c>
      <c r="D396" s="223"/>
      <c r="E396" s="270"/>
      <c r="F396" s="223">
        <v>5000</v>
      </c>
      <c r="G396" s="223">
        <v>-5000</v>
      </c>
    </row>
    <row r="397" spans="1:10" x14ac:dyDescent="0.25">
      <c r="A397" s="210"/>
      <c r="B397" s="211">
        <v>42019.46130787037</v>
      </c>
      <c r="C397" s="209" t="s">
        <v>1299</v>
      </c>
      <c r="D397" s="223">
        <v>5000.01</v>
      </c>
      <c r="E397" s="270"/>
      <c r="F397" s="223"/>
      <c r="G397" s="223">
        <v>0.01</v>
      </c>
    </row>
    <row r="398" spans="1:10" x14ac:dyDescent="0.25">
      <c r="A398" s="210"/>
      <c r="B398" s="211">
        <v>42019.465219907404</v>
      </c>
      <c r="C398" s="209" t="s">
        <v>1300</v>
      </c>
      <c r="D398" s="223">
        <v>181600</v>
      </c>
      <c r="E398" s="270"/>
      <c r="F398" s="223"/>
      <c r="G398" s="223">
        <v>181600.01</v>
      </c>
    </row>
    <row r="399" spans="1:10" x14ac:dyDescent="0.25">
      <c r="A399" s="210"/>
      <c r="B399" s="211">
        <v>42020.486805555556</v>
      </c>
      <c r="C399" s="209" t="s">
        <v>1301</v>
      </c>
      <c r="D399" s="223"/>
      <c r="E399" s="270"/>
      <c r="F399" s="223">
        <v>50000</v>
      </c>
      <c r="G399" s="223">
        <v>131600.01</v>
      </c>
      <c r="J399" s="223">
        <v>131600.01</v>
      </c>
    </row>
    <row r="400" spans="1:10" s="213" customFormat="1" ht="15" customHeight="1" x14ac:dyDescent="0.25">
      <c r="A400" s="218" t="s">
        <v>1035</v>
      </c>
      <c r="B400" s="219" t="s">
        <v>1302</v>
      </c>
      <c r="C400" s="220"/>
      <c r="D400" s="224">
        <f>SUM(D401:D412)</f>
        <v>317600.02</v>
      </c>
      <c r="E400" s="269" t="s">
        <v>1640</v>
      </c>
      <c r="F400" s="224">
        <f>SUM(F401:F412)</f>
        <v>176130.02000000002</v>
      </c>
      <c r="G400" s="225">
        <f>+D400-F400</f>
        <v>141470</v>
      </c>
      <c r="H400" s="217"/>
      <c r="J400" s="243"/>
    </row>
    <row r="401" spans="1:10" x14ac:dyDescent="0.25">
      <c r="A401" s="210"/>
      <c r="B401" s="211">
        <v>42018.82371527778</v>
      </c>
      <c r="C401" s="209" t="s">
        <v>1303</v>
      </c>
      <c r="D401" s="223"/>
      <c r="E401" s="270"/>
      <c r="F401" s="223">
        <v>5000.01</v>
      </c>
      <c r="G401" s="223">
        <v>-5000.01</v>
      </c>
    </row>
    <row r="402" spans="1:10" x14ac:dyDescent="0.25">
      <c r="A402" s="210"/>
      <c r="B402" s="211">
        <v>42018.824606481481</v>
      </c>
      <c r="C402" s="209" t="s">
        <v>1304</v>
      </c>
      <c r="D402" s="223">
        <v>8000</v>
      </c>
      <c r="E402" s="270"/>
      <c r="F402" s="223"/>
      <c r="G402" s="223">
        <v>2999.99</v>
      </c>
    </row>
    <row r="403" spans="1:10" x14ac:dyDescent="0.25">
      <c r="A403" s="210"/>
      <c r="B403" s="211">
        <v>42018.830682870372</v>
      </c>
      <c r="C403" s="209" t="s">
        <v>1305</v>
      </c>
      <c r="D403" s="223">
        <v>148300</v>
      </c>
      <c r="E403" s="270"/>
      <c r="F403" s="223"/>
      <c r="G403" s="223">
        <v>151299.99</v>
      </c>
    </row>
    <row r="404" spans="1:10" x14ac:dyDescent="0.25">
      <c r="A404" s="210"/>
      <c r="B404" s="211">
        <v>42020.431701388887</v>
      </c>
      <c r="C404" s="209" t="s">
        <v>1306</v>
      </c>
      <c r="D404" s="223"/>
      <c r="E404" s="270"/>
      <c r="F404" s="223">
        <v>8000</v>
      </c>
      <c r="G404" s="223">
        <v>143299.99</v>
      </c>
    </row>
    <row r="405" spans="1:10" x14ac:dyDescent="0.25">
      <c r="A405" s="210"/>
      <c r="B405" s="211">
        <v>42020.434548611112</v>
      </c>
      <c r="C405" s="209" t="s">
        <v>1307</v>
      </c>
      <c r="D405" s="223">
        <v>5000.01</v>
      </c>
      <c r="E405" s="270"/>
      <c r="F405" s="223"/>
      <c r="G405" s="223">
        <v>148300</v>
      </c>
      <c r="J405" s="233"/>
    </row>
    <row r="406" spans="1:10" x14ac:dyDescent="0.25">
      <c r="A406" s="210"/>
      <c r="B406" s="211">
        <v>42020.435601851852</v>
      </c>
      <c r="C406" s="209" t="s">
        <v>1308</v>
      </c>
      <c r="D406" s="223"/>
      <c r="E406" s="270"/>
      <c r="F406" s="223">
        <v>148300</v>
      </c>
      <c r="G406" s="223">
        <v>0</v>
      </c>
    </row>
    <row r="407" spans="1:10" x14ac:dyDescent="0.25">
      <c r="A407" s="210"/>
      <c r="B407" s="211">
        <v>42020.474861111114</v>
      </c>
      <c r="C407" s="209" t="s">
        <v>1309</v>
      </c>
      <c r="D407" s="223">
        <v>148300</v>
      </c>
      <c r="E407" s="270"/>
      <c r="F407" s="223"/>
      <c r="G407" s="223">
        <v>148300</v>
      </c>
    </row>
    <row r="408" spans="1:10" x14ac:dyDescent="0.25">
      <c r="A408" s="210"/>
      <c r="B408" s="211">
        <v>42020.476238425923</v>
      </c>
      <c r="C408" s="209" t="s">
        <v>1310</v>
      </c>
      <c r="D408" s="223">
        <v>8000</v>
      </c>
      <c r="E408" s="270"/>
      <c r="F408" s="223"/>
      <c r="G408" s="223">
        <v>156300</v>
      </c>
    </row>
    <row r="409" spans="1:10" x14ac:dyDescent="0.25">
      <c r="A409" s="210"/>
      <c r="B409" s="211">
        <v>42020.478402777779</v>
      </c>
      <c r="C409" s="209" t="s">
        <v>1311</v>
      </c>
      <c r="D409" s="223"/>
      <c r="E409" s="270"/>
      <c r="F409" s="223">
        <v>5000.01</v>
      </c>
      <c r="G409" s="223">
        <v>151299.99</v>
      </c>
      <c r="J409" s="233"/>
    </row>
    <row r="410" spans="1:10" x14ac:dyDescent="0.25">
      <c r="A410" s="210"/>
      <c r="B410" s="211">
        <v>42021.532638888886</v>
      </c>
      <c r="C410" s="209" t="s">
        <v>1312</v>
      </c>
      <c r="D410" s="223"/>
      <c r="E410" s="270"/>
      <c r="F410" s="223">
        <v>7000</v>
      </c>
      <c r="G410" s="223">
        <v>144299.99</v>
      </c>
    </row>
    <row r="411" spans="1:10" x14ac:dyDescent="0.25">
      <c r="A411" s="210"/>
      <c r="B411" s="211">
        <v>42025.74722222222</v>
      </c>
      <c r="C411" s="209" t="s">
        <v>1313</v>
      </c>
      <c r="D411" s="223"/>
      <c r="E411" s="270"/>
      <c r="F411" s="223">
        <v>2830</v>
      </c>
      <c r="G411" s="223">
        <v>141469.99</v>
      </c>
    </row>
    <row r="412" spans="1:10" x14ac:dyDescent="0.25">
      <c r="A412" s="210"/>
      <c r="B412" s="212">
        <v>42035</v>
      </c>
      <c r="C412" s="209" t="s">
        <v>1314</v>
      </c>
      <c r="D412" s="223">
        <v>0.01</v>
      </c>
      <c r="E412" s="270"/>
      <c r="F412" s="223"/>
      <c r="G412" s="223">
        <v>141470</v>
      </c>
      <c r="J412" s="223">
        <v>141470</v>
      </c>
    </row>
    <row r="413" spans="1:10" s="213" customFormat="1" ht="15" customHeight="1" x14ac:dyDescent="0.25">
      <c r="A413" s="218" t="s">
        <v>1035</v>
      </c>
      <c r="B413" s="219" t="s">
        <v>1315</v>
      </c>
      <c r="C413" s="220"/>
      <c r="D413" s="224">
        <f>SUM(D414)</f>
        <v>305057.99</v>
      </c>
      <c r="E413" s="269" t="s">
        <v>1639</v>
      </c>
      <c r="F413" s="224">
        <f>SUM(F414)</f>
        <v>0</v>
      </c>
      <c r="G413" s="225">
        <f>+D413-F413</f>
        <v>305057.99</v>
      </c>
      <c r="H413" s="217"/>
      <c r="J413" s="243"/>
    </row>
    <row r="414" spans="1:10" x14ac:dyDescent="0.25">
      <c r="A414" s="210"/>
      <c r="B414" s="211">
        <v>42023.551932870374</v>
      </c>
      <c r="C414" s="209" t="s">
        <v>1316</v>
      </c>
      <c r="D414" s="223">
        <v>305057.99</v>
      </c>
      <c r="E414" s="270"/>
      <c r="F414" s="223"/>
      <c r="G414" s="223">
        <v>305057.99</v>
      </c>
      <c r="J414" s="223">
        <v>305057.99</v>
      </c>
    </row>
    <row r="415" spans="1:10" s="213" customFormat="1" ht="15" customHeight="1" x14ac:dyDescent="0.25">
      <c r="A415" s="218" t="s">
        <v>1035</v>
      </c>
      <c r="B415" s="219" t="s">
        <v>1317</v>
      </c>
      <c r="C415" s="220"/>
      <c r="D415" s="224">
        <f>SUM(D416:D418)</f>
        <v>256500</v>
      </c>
      <c r="E415" s="269" t="s">
        <v>1639</v>
      </c>
      <c r="F415" s="224">
        <f>SUM(F416:F418)</f>
        <v>50200</v>
      </c>
      <c r="G415" s="225">
        <f>+D415-F415</f>
        <v>206300</v>
      </c>
      <c r="H415" s="217"/>
      <c r="J415" s="243"/>
    </row>
    <row r="416" spans="1:10" x14ac:dyDescent="0.25">
      <c r="A416" s="210"/>
      <c r="B416" s="212">
        <v>42005</v>
      </c>
      <c r="C416" s="209" t="s">
        <v>1318</v>
      </c>
      <c r="D416" s="223">
        <v>250500</v>
      </c>
      <c r="E416" s="270"/>
      <c r="F416" s="223"/>
      <c r="G416" s="223">
        <v>250500</v>
      </c>
    </row>
    <row r="417" spans="1:10" x14ac:dyDescent="0.25">
      <c r="A417" s="210"/>
      <c r="B417" s="212">
        <v>42005</v>
      </c>
      <c r="C417" s="209" t="s">
        <v>1632</v>
      </c>
      <c r="D417" s="223">
        <v>6000</v>
      </c>
      <c r="E417" s="270"/>
      <c r="F417" s="223"/>
      <c r="G417" s="223">
        <v>256500</v>
      </c>
    </row>
    <row r="418" spans="1:10" x14ac:dyDescent="0.25">
      <c r="A418" s="210"/>
      <c r="B418" s="211">
        <v>42020.477083333331</v>
      </c>
      <c r="C418" s="209" t="s">
        <v>1319</v>
      </c>
      <c r="D418" s="223"/>
      <c r="E418" s="270"/>
      <c r="F418" s="223">
        <v>50200</v>
      </c>
      <c r="G418" s="223">
        <v>206300</v>
      </c>
      <c r="J418" s="223">
        <v>200300</v>
      </c>
    </row>
    <row r="419" spans="1:10" s="213" customFormat="1" ht="15" customHeight="1" x14ac:dyDescent="0.25">
      <c r="A419" s="218" t="s">
        <v>1035</v>
      </c>
      <c r="B419" s="219" t="s">
        <v>1320</v>
      </c>
      <c r="C419" s="220"/>
      <c r="D419" s="224">
        <f>SUM(D420:D423)</f>
        <v>188500</v>
      </c>
      <c r="E419" s="269" t="s">
        <v>1639</v>
      </c>
      <c r="F419" s="224">
        <f>SUM(F420:F423)</f>
        <v>160500</v>
      </c>
      <c r="G419" s="225">
        <f>+D419-F419</f>
        <v>28000</v>
      </c>
      <c r="H419" s="217"/>
      <c r="J419" s="243"/>
    </row>
    <row r="420" spans="1:10" x14ac:dyDescent="0.25">
      <c r="A420" s="210"/>
      <c r="B420" s="211">
        <v>42020.562094907407</v>
      </c>
      <c r="C420" s="209" t="s">
        <v>1321</v>
      </c>
      <c r="D420" s="223">
        <v>28000</v>
      </c>
      <c r="E420" s="270"/>
      <c r="F420" s="223"/>
      <c r="G420" s="223">
        <v>28000</v>
      </c>
    </row>
    <row r="421" spans="1:10" x14ac:dyDescent="0.25">
      <c r="A421" s="210"/>
      <c r="B421" s="211">
        <v>42020.562986111108</v>
      </c>
      <c r="C421" s="209" t="s">
        <v>1322</v>
      </c>
      <c r="D421" s="223">
        <v>160500</v>
      </c>
      <c r="E421" s="270"/>
      <c r="F421" s="223"/>
      <c r="G421" s="223">
        <v>188500</v>
      </c>
    </row>
    <row r="422" spans="1:10" x14ac:dyDescent="0.25">
      <c r="A422" s="210"/>
      <c r="B422" s="211">
        <v>42024.520833333336</v>
      </c>
      <c r="C422" s="209" t="s">
        <v>1323</v>
      </c>
      <c r="D422" s="223"/>
      <c r="E422" s="270"/>
      <c r="F422" s="223">
        <v>135921.96</v>
      </c>
      <c r="G422" s="223">
        <v>52578.04</v>
      </c>
    </row>
    <row r="423" spans="1:10" x14ac:dyDescent="0.25">
      <c r="A423" s="210"/>
      <c r="B423" s="211">
        <v>42024.542361111111</v>
      </c>
      <c r="C423" s="209" t="s">
        <v>1324</v>
      </c>
      <c r="D423" s="223"/>
      <c r="E423" s="270"/>
      <c r="F423" s="223">
        <v>24578.04</v>
      </c>
      <c r="G423" s="223">
        <v>28000</v>
      </c>
      <c r="J423" s="223">
        <v>28000</v>
      </c>
    </row>
    <row r="424" spans="1:10" s="213" customFormat="1" ht="15" customHeight="1" x14ac:dyDescent="0.25">
      <c r="A424" s="218" t="s">
        <v>1035</v>
      </c>
      <c r="B424" s="219" t="s">
        <v>1325</v>
      </c>
      <c r="C424" s="220"/>
      <c r="D424" s="224">
        <f>SUM(D425:D427)</f>
        <v>236700</v>
      </c>
      <c r="E424" s="269" t="s">
        <v>1639</v>
      </c>
      <c r="F424" s="224">
        <f>SUM(F425:F427)</f>
        <v>238756.72</v>
      </c>
      <c r="G424" s="225">
        <f>+D424-F424</f>
        <v>-2056.7200000000012</v>
      </c>
      <c r="H424" s="217"/>
      <c r="J424" s="243"/>
    </row>
    <row r="425" spans="1:10" x14ac:dyDescent="0.25">
      <c r="A425" s="210"/>
      <c r="B425" s="211">
        <v>42023.745833333334</v>
      </c>
      <c r="C425" s="209" t="s">
        <v>1326</v>
      </c>
      <c r="D425" s="223"/>
      <c r="E425" s="270"/>
      <c r="F425" s="223">
        <v>42500</v>
      </c>
      <c r="G425" s="223">
        <v>-42500</v>
      </c>
    </row>
    <row r="426" spans="1:10" x14ac:dyDescent="0.25">
      <c r="A426" s="210"/>
      <c r="B426" s="211">
        <v>42024.664421296293</v>
      </c>
      <c r="C426" s="209" t="s">
        <v>1327</v>
      </c>
      <c r="D426" s="223">
        <v>236700</v>
      </c>
      <c r="E426" s="270"/>
      <c r="F426" s="223"/>
      <c r="G426" s="223">
        <v>194200</v>
      </c>
    </row>
    <row r="427" spans="1:10" x14ac:dyDescent="0.25">
      <c r="A427" s="210"/>
      <c r="B427" s="211">
        <v>42026.456944444442</v>
      </c>
      <c r="C427" s="209" t="s">
        <v>1328</v>
      </c>
      <c r="D427" s="223"/>
      <c r="E427" s="270"/>
      <c r="F427" s="223">
        <v>196256.72</v>
      </c>
      <c r="G427" s="223">
        <v>-2056.7199999999998</v>
      </c>
      <c r="J427" s="223">
        <v>-2056.7199999999998</v>
      </c>
    </row>
    <row r="428" spans="1:10" s="213" customFormat="1" ht="15" customHeight="1" x14ac:dyDescent="0.25">
      <c r="A428" s="218" t="s">
        <v>1035</v>
      </c>
      <c r="B428" s="219" t="s">
        <v>1329</v>
      </c>
      <c r="C428" s="220"/>
      <c r="D428" s="224">
        <f>SUM(D429:D434)</f>
        <v>196200</v>
      </c>
      <c r="E428" s="269" t="s">
        <v>1639</v>
      </c>
      <c r="F428" s="224">
        <f>SUM(F429:F434)</f>
        <v>171199.88</v>
      </c>
      <c r="G428" s="225">
        <f>+D428-F428</f>
        <v>25000.119999999995</v>
      </c>
      <c r="H428" s="217"/>
      <c r="J428" s="243"/>
    </row>
    <row r="429" spans="1:10" x14ac:dyDescent="0.25">
      <c r="A429" s="210"/>
      <c r="B429" s="211">
        <v>42021.429861111108</v>
      </c>
      <c r="C429" s="209" t="s">
        <v>1330</v>
      </c>
      <c r="D429" s="223"/>
      <c r="E429" s="270"/>
      <c r="F429" s="223">
        <v>12420</v>
      </c>
      <c r="G429" s="223">
        <v>-12420</v>
      </c>
    </row>
    <row r="430" spans="1:10" x14ac:dyDescent="0.25">
      <c r="A430" s="210"/>
      <c r="B430" s="211">
        <v>42023.58898148148</v>
      </c>
      <c r="C430" s="209" t="s">
        <v>1331</v>
      </c>
      <c r="D430" s="223">
        <v>25000</v>
      </c>
      <c r="E430" s="270"/>
      <c r="F430" s="223"/>
      <c r="G430" s="223">
        <v>12580</v>
      </c>
    </row>
    <row r="431" spans="1:10" x14ac:dyDescent="0.25">
      <c r="A431" s="210"/>
      <c r="B431" s="211">
        <v>42023.589953703704</v>
      </c>
      <c r="C431" s="209" t="s">
        <v>1332</v>
      </c>
      <c r="D431" s="223"/>
      <c r="E431" s="270"/>
      <c r="F431" s="223">
        <v>25000</v>
      </c>
      <c r="G431" s="223">
        <v>-12420</v>
      </c>
    </row>
    <row r="432" spans="1:10" x14ac:dyDescent="0.25">
      <c r="A432" s="210"/>
      <c r="B432" s="211">
        <v>42024.597881944443</v>
      </c>
      <c r="C432" s="209" t="s">
        <v>1333</v>
      </c>
      <c r="D432" s="223">
        <v>146200</v>
      </c>
      <c r="E432" s="270"/>
      <c r="F432" s="223"/>
      <c r="G432" s="223">
        <v>133780</v>
      </c>
    </row>
    <row r="433" spans="1:10" x14ac:dyDescent="0.25">
      <c r="A433" s="210"/>
      <c r="B433" s="211">
        <v>42024.599120370367</v>
      </c>
      <c r="C433" s="209" t="s">
        <v>1334</v>
      </c>
      <c r="D433" s="223">
        <v>25000</v>
      </c>
      <c r="E433" s="270"/>
      <c r="F433" s="223"/>
      <c r="G433" s="223">
        <v>158780</v>
      </c>
    </row>
    <row r="434" spans="1:10" x14ac:dyDescent="0.25">
      <c r="A434" s="210"/>
      <c r="B434" s="211">
        <v>42026.511111111111</v>
      </c>
      <c r="C434" s="209" t="s">
        <v>1335</v>
      </c>
      <c r="D434" s="223"/>
      <c r="E434" s="270"/>
      <c r="F434" s="223">
        <v>133779.88</v>
      </c>
      <c r="G434" s="223">
        <v>25000.12</v>
      </c>
      <c r="J434" s="223">
        <v>25000.12</v>
      </c>
    </row>
    <row r="435" spans="1:10" s="213" customFormat="1" ht="15" customHeight="1" x14ac:dyDescent="0.25">
      <c r="A435" s="218" t="s">
        <v>1035</v>
      </c>
      <c r="B435" s="219" t="s">
        <v>1336</v>
      </c>
      <c r="C435" s="220"/>
      <c r="D435" s="224">
        <f>SUM(D436:D438)</f>
        <v>305100</v>
      </c>
      <c r="E435" s="269" t="s">
        <v>1639</v>
      </c>
      <c r="F435" s="224">
        <f>SUM(F436:F438)</f>
        <v>313570</v>
      </c>
      <c r="G435" s="225">
        <f>+D435-F435</f>
        <v>-8470</v>
      </c>
      <c r="H435" s="217"/>
      <c r="J435" s="243"/>
    </row>
    <row r="436" spans="1:10" x14ac:dyDescent="0.25">
      <c r="A436" s="210"/>
      <c r="B436" s="211">
        <v>42021.502986111111</v>
      </c>
      <c r="C436" s="209" t="s">
        <v>1337</v>
      </c>
      <c r="D436" s="223">
        <v>305100</v>
      </c>
      <c r="E436" s="270"/>
      <c r="F436" s="223"/>
      <c r="G436" s="223">
        <v>305100</v>
      </c>
    </row>
    <row r="437" spans="1:10" x14ac:dyDescent="0.25">
      <c r="A437" s="210"/>
      <c r="B437" s="211">
        <v>42025.496527777781</v>
      </c>
      <c r="C437" s="209" t="s">
        <v>1338</v>
      </c>
      <c r="D437" s="223"/>
      <c r="E437" s="270"/>
      <c r="F437" s="223">
        <v>100000</v>
      </c>
      <c r="G437" s="223">
        <v>205100</v>
      </c>
    </row>
    <row r="438" spans="1:10" x14ac:dyDescent="0.25">
      <c r="A438" s="210"/>
      <c r="B438" s="211">
        <v>42032.838888888888</v>
      </c>
      <c r="C438" s="209" t="s">
        <v>1339</v>
      </c>
      <c r="D438" s="223"/>
      <c r="E438" s="270"/>
      <c r="F438" s="223">
        <v>213570</v>
      </c>
      <c r="G438" s="223">
        <v>-8470</v>
      </c>
      <c r="J438" s="223">
        <v>-8470</v>
      </c>
    </row>
    <row r="439" spans="1:10" s="213" customFormat="1" ht="15" customHeight="1" x14ac:dyDescent="0.25">
      <c r="A439" s="218" t="s">
        <v>1035</v>
      </c>
      <c r="B439" s="219" t="s">
        <v>1340</v>
      </c>
      <c r="C439" s="220"/>
      <c r="D439" s="224">
        <f>SUM(D440:D444)</f>
        <v>165400.01</v>
      </c>
      <c r="E439" s="269" t="s">
        <v>1639</v>
      </c>
      <c r="F439" s="224">
        <f>SUM(F440:F444)</f>
        <v>165400</v>
      </c>
      <c r="G439" s="225">
        <f>+D439-F439</f>
        <v>1.0000000009313226E-2</v>
      </c>
      <c r="H439" s="217"/>
      <c r="J439" s="243"/>
    </row>
    <row r="440" spans="1:10" x14ac:dyDescent="0.25">
      <c r="A440" s="210"/>
      <c r="B440" s="211">
        <v>42023.488194444442</v>
      </c>
      <c r="C440" s="209" t="s">
        <v>1341</v>
      </c>
      <c r="D440" s="223"/>
      <c r="E440" s="270"/>
      <c r="F440" s="223">
        <v>33300</v>
      </c>
      <c r="G440" s="223">
        <v>-33300</v>
      </c>
    </row>
    <row r="441" spans="1:10" x14ac:dyDescent="0.25">
      <c r="A441" s="210"/>
      <c r="B441" s="211">
        <v>42023.81621527778</v>
      </c>
      <c r="C441" s="209" t="s">
        <v>1342</v>
      </c>
      <c r="D441" s="223">
        <v>2100.0100000000002</v>
      </c>
      <c r="E441" s="270"/>
      <c r="F441" s="223"/>
      <c r="G441" s="223">
        <v>-31199.99</v>
      </c>
    </row>
    <row r="442" spans="1:10" x14ac:dyDescent="0.25">
      <c r="A442" s="210"/>
      <c r="B442" s="211">
        <v>42023.81722222222</v>
      </c>
      <c r="C442" s="209" t="s">
        <v>1343</v>
      </c>
      <c r="D442" s="223">
        <v>163300</v>
      </c>
      <c r="E442" s="270"/>
      <c r="F442" s="223"/>
      <c r="G442" s="223">
        <v>132100.01</v>
      </c>
    </row>
    <row r="443" spans="1:10" x14ac:dyDescent="0.25">
      <c r="A443" s="210"/>
      <c r="B443" s="211">
        <v>42024.502083333333</v>
      </c>
      <c r="C443" s="209" t="s">
        <v>1344</v>
      </c>
      <c r="D443" s="223"/>
      <c r="E443" s="270"/>
      <c r="F443" s="223">
        <v>131150</v>
      </c>
      <c r="G443" s="223">
        <v>950.01</v>
      </c>
    </row>
    <row r="444" spans="1:10" x14ac:dyDescent="0.25">
      <c r="A444" s="210"/>
      <c r="B444" s="211">
        <v>42026.62777777778</v>
      </c>
      <c r="C444" s="209" t="s">
        <v>1345</v>
      </c>
      <c r="D444" s="223"/>
      <c r="E444" s="270"/>
      <c r="F444" s="223">
        <v>950</v>
      </c>
      <c r="G444" s="223">
        <v>0.01</v>
      </c>
      <c r="J444" s="223">
        <v>0.01</v>
      </c>
    </row>
    <row r="445" spans="1:10" s="213" customFormat="1" ht="15" customHeight="1" x14ac:dyDescent="0.25">
      <c r="A445" s="218" t="s">
        <v>1035</v>
      </c>
      <c r="B445" s="219" t="s">
        <v>1346</v>
      </c>
      <c r="C445" s="220"/>
      <c r="D445" s="224">
        <f>SUM(D446:D450)</f>
        <v>198480</v>
      </c>
      <c r="E445" s="269" t="s">
        <v>1639</v>
      </c>
      <c r="F445" s="224">
        <f>SUM(F446:F450)</f>
        <v>36160</v>
      </c>
      <c r="G445" s="225">
        <f>+D445-F445</f>
        <v>162320</v>
      </c>
      <c r="H445" s="217" t="s">
        <v>1014</v>
      </c>
      <c r="J445" s="243"/>
    </row>
    <row r="446" spans="1:10" x14ac:dyDescent="0.25">
      <c r="A446" s="210"/>
      <c r="B446" s="211">
        <v>42024.431296296294</v>
      </c>
      <c r="C446" s="209" t="s">
        <v>1347</v>
      </c>
      <c r="D446" s="223"/>
      <c r="E446" s="270"/>
      <c r="F446" s="223">
        <v>33080</v>
      </c>
      <c r="G446" s="223">
        <v>-33080</v>
      </c>
    </row>
    <row r="447" spans="1:10" x14ac:dyDescent="0.25">
      <c r="A447" s="210"/>
      <c r="B447" s="211">
        <v>42024.432025462964</v>
      </c>
      <c r="C447" s="209" t="s">
        <v>1348</v>
      </c>
      <c r="D447" s="223">
        <v>30000</v>
      </c>
      <c r="E447" s="270"/>
      <c r="F447" s="223"/>
      <c r="G447" s="223">
        <v>-3080</v>
      </c>
    </row>
    <row r="448" spans="1:10" x14ac:dyDescent="0.25">
      <c r="A448" s="210"/>
      <c r="B448" s="211">
        <v>42024.435011574074</v>
      </c>
      <c r="C448" s="209" t="s">
        <v>1349</v>
      </c>
      <c r="D448" s="223">
        <v>165400</v>
      </c>
      <c r="E448" s="270"/>
      <c r="F448" s="223"/>
      <c r="G448" s="223">
        <v>162320</v>
      </c>
    </row>
    <row r="449" spans="1:10" x14ac:dyDescent="0.25">
      <c r="A449" s="210"/>
      <c r="B449" s="212">
        <v>42034</v>
      </c>
      <c r="C449" s="209" t="s">
        <v>1350</v>
      </c>
      <c r="D449" s="223">
        <v>3080</v>
      </c>
      <c r="E449" s="270"/>
      <c r="F449" s="223"/>
      <c r="G449" s="223">
        <v>165400</v>
      </c>
    </row>
    <row r="450" spans="1:10" x14ac:dyDescent="0.25">
      <c r="A450" s="210"/>
      <c r="B450" s="212">
        <v>42034</v>
      </c>
      <c r="C450" s="209" t="s">
        <v>1350</v>
      </c>
      <c r="D450" s="223"/>
      <c r="E450" s="270"/>
      <c r="F450" s="223">
        <v>3080</v>
      </c>
      <c r="G450" s="223">
        <v>162320</v>
      </c>
      <c r="J450" s="223">
        <v>162320</v>
      </c>
    </row>
    <row r="451" spans="1:10" s="213" customFormat="1" ht="15" customHeight="1" x14ac:dyDescent="0.25">
      <c r="A451" s="218" t="s">
        <v>1035</v>
      </c>
      <c r="B451" s="219" t="s">
        <v>1351</v>
      </c>
      <c r="C451" s="220"/>
      <c r="D451" s="224">
        <f>SUM(D452:D457)</f>
        <v>334200</v>
      </c>
      <c r="E451" s="269" t="s">
        <v>1640</v>
      </c>
      <c r="F451" s="224">
        <f>SUM(F452:F457)</f>
        <v>220900</v>
      </c>
      <c r="G451" s="225">
        <f>+D451-F451</f>
        <v>113300</v>
      </c>
      <c r="H451" s="217"/>
      <c r="J451" s="233"/>
    </row>
    <row r="452" spans="1:10" x14ac:dyDescent="0.25">
      <c r="A452" s="210"/>
      <c r="B452" s="211">
        <v>42024.537499999999</v>
      </c>
      <c r="C452" s="209" t="s">
        <v>1352</v>
      </c>
      <c r="D452" s="223"/>
      <c r="E452" s="270"/>
      <c r="F452" s="223">
        <v>50000</v>
      </c>
      <c r="G452" s="223">
        <v>-50000</v>
      </c>
    </row>
    <row r="453" spans="1:10" x14ac:dyDescent="0.25">
      <c r="A453" s="210"/>
      <c r="B453" s="211">
        <v>42026.496701388889</v>
      </c>
      <c r="C453" s="209" t="s">
        <v>1353</v>
      </c>
      <c r="D453" s="223">
        <v>165400</v>
      </c>
      <c r="E453" s="270"/>
      <c r="F453" s="223"/>
      <c r="G453" s="223">
        <v>115400</v>
      </c>
    </row>
    <row r="454" spans="1:10" x14ac:dyDescent="0.25">
      <c r="A454" s="210"/>
      <c r="B454" s="211">
        <v>42026.499120370368</v>
      </c>
      <c r="C454" s="209" t="s">
        <v>1354</v>
      </c>
      <c r="D454" s="223">
        <v>5500</v>
      </c>
      <c r="E454" s="270"/>
      <c r="F454" s="223"/>
      <c r="G454" s="223">
        <v>120900</v>
      </c>
    </row>
    <row r="455" spans="1:10" x14ac:dyDescent="0.25">
      <c r="A455" s="210"/>
      <c r="B455" s="211">
        <v>42035.59202546296</v>
      </c>
      <c r="C455" s="209" t="s">
        <v>1355</v>
      </c>
      <c r="D455" s="223"/>
      <c r="E455" s="270"/>
      <c r="F455" s="223">
        <v>5500</v>
      </c>
      <c r="G455" s="223">
        <v>115400</v>
      </c>
    </row>
    <row r="456" spans="1:10" x14ac:dyDescent="0.25">
      <c r="A456" s="210"/>
      <c r="B456" s="211">
        <v>42035.592673611114</v>
      </c>
      <c r="C456" s="209" t="s">
        <v>1356</v>
      </c>
      <c r="D456" s="223"/>
      <c r="E456" s="270"/>
      <c r="F456" s="223">
        <v>165400</v>
      </c>
      <c r="G456" s="223">
        <v>-50000</v>
      </c>
    </row>
    <row r="457" spans="1:10" x14ac:dyDescent="0.25">
      <c r="A457" s="210"/>
      <c r="B457" s="211">
        <v>42035.598067129627</v>
      </c>
      <c r="C457" s="209" t="s">
        <v>1357</v>
      </c>
      <c r="D457" s="223">
        <v>163300</v>
      </c>
      <c r="E457" s="270"/>
      <c r="F457" s="223"/>
      <c r="G457" s="223">
        <v>113300</v>
      </c>
      <c r="J457" s="223">
        <v>113300</v>
      </c>
    </row>
    <row r="458" spans="1:10" s="213" customFormat="1" ht="15" customHeight="1" x14ac:dyDescent="0.25">
      <c r="A458" s="218" t="s">
        <v>1035</v>
      </c>
      <c r="B458" s="219" t="s">
        <v>1358</v>
      </c>
      <c r="C458" s="220"/>
      <c r="D458" s="224">
        <f>SUM(D459:D468)</f>
        <v>147100.02000000002</v>
      </c>
      <c r="E458" s="269" t="s">
        <v>1639</v>
      </c>
      <c r="F458" s="224">
        <f>SUM(F459:F468)</f>
        <v>152100.02000000002</v>
      </c>
      <c r="G458" s="225">
        <f>+D458-F458</f>
        <v>-5000</v>
      </c>
      <c r="H458" s="217"/>
      <c r="J458" s="233"/>
    </row>
    <row r="459" spans="1:10" x14ac:dyDescent="0.25">
      <c r="A459" s="210"/>
      <c r="B459" s="211">
        <v>42026.416666666664</v>
      </c>
      <c r="C459" s="209" t="s">
        <v>1359</v>
      </c>
      <c r="D459" s="223"/>
      <c r="E459" s="270"/>
      <c r="F459" s="223">
        <v>22420</v>
      </c>
      <c r="G459" s="223">
        <v>-22420</v>
      </c>
    </row>
    <row r="460" spans="1:10" x14ac:dyDescent="0.25">
      <c r="A460" s="210"/>
      <c r="B460" s="211">
        <v>42026.644155092596</v>
      </c>
      <c r="C460" s="209" t="s">
        <v>1360</v>
      </c>
      <c r="D460" s="223"/>
      <c r="E460" s="270"/>
      <c r="F460" s="223">
        <v>5000.01</v>
      </c>
      <c r="G460" s="223">
        <v>-27420.01</v>
      </c>
    </row>
    <row r="461" spans="1:10" x14ac:dyDescent="0.25">
      <c r="A461" s="210"/>
      <c r="B461" s="211">
        <v>42026.645960648151</v>
      </c>
      <c r="C461" s="209" t="s">
        <v>1361</v>
      </c>
      <c r="D461" s="223">
        <v>5000.01</v>
      </c>
      <c r="E461" s="270"/>
      <c r="F461" s="223"/>
      <c r="G461" s="223">
        <v>-22420</v>
      </c>
    </row>
    <row r="462" spans="1:10" x14ac:dyDescent="0.25">
      <c r="A462" s="210"/>
      <c r="B462" s="211">
        <v>42026.668715277781</v>
      </c>
      <c r="C462" s="209" t="s">
        <v>1362</v>
      </c>
      <c r="D462" s="223"/>
      <c r="E462" s="270"/>
      <c r="F462" s="223">
        <v>5000.01</v>
      </c>
      <c r="G462" s="223">
        <v>-27420.01</v>
      </c>
    </row>
    <row r="463" spans="1:10" x14ac:dyDescent="0.25">
      <c r="A463" s="210"/>
      <c r="B463" s="211">
        <v>42026.759004629632</v>
      </c>
      <c r="C463" s="209" t="s">
        <v>1363</v>
      </c>
      <c r="D463" s="223">
        <v>137100</v>
      </c>
      <c r="E463" s="270"/>
      <c r="F463" s="223"/>
      <c r="G463" s="223">
        <v>109679.99</v>
      </c>
    </row>
    <row r="464" spans="1:10" x14ac:dyDescent="0.25">
      <c r="A464" s="210"/>
      <c r="B464" s="211">
        <v>42028.511111111111</v>
      </c>
      <c r="C464" s="209" t="s">
        <v>1364</v>
      </c>
      <c r="D464" s="223"/>
      <c r="E464" s="270"/>
      <c r="F464" s="223">
        <v>1999.97</v>
      </c>
      <c r="G464" s="223">
        <v>107680.02</v>
      </c>
    </row>
    <row r="465" spans="1:10" x14ac:dyDescent="0.25">
      <c r="A465" s="210"/>
      <c r="B465" s="211">
        <v>42033.777083333334</v>
      </c>
      <c r="C465" s="209" t="s">
        <v>1365</v>
      </c>
      <c r="D465" s="223"/>
      <c r="E465" s="270"/>
      <c r="F465" s="223">
        <v>107680.03</v>
      </c>
      <c r="G465" s="223">
        <v>-0.01</v>
      </c>
    </row>
    <row r="466" spans="1:10" x14ac:dyDescent="0.25">
      <c r="A466" s="210"/>
      <c r="B466" s="212">
        <v>42035</v>
      </c>
      <c r="C466" s="209" t="s">
        <v>1366</v>
      </c>
      <c r="D466" s="223">
        <v>5000.01</v>
      </c>
      <c r="E466" s="270"/>
      <c r="F466" s="223"/>
      <c r="G466" s="223">
        <v>5000</v>
      </c>
    </row>
    <row r="467" spans="1:10" x14ac:dyDescent="0.25">
      <c r="A467" s="210"/>
      <c r="B467" s="212">
        <v>42035</v>
      </c>
      <c r="C467" s="209" t="s">
        <v>1367</v>
      </c>
      <c r="D467" s="223"/>
      <c r="E467" s="270"/>
      <c r="F467" s="223">
        <v>5000</v>
      </c>
      <c r="G467" s="223">
        <v>0</v>
      </c>
    </row>
    <row r="468" spans="1:10" x14ac:dyDescent="0.25">
      <c r="A468" s="210"/>
      <c r="B468" s="212">
        <v>42035</v>
      </c>
      <c r="C468" s="209" t="s">
        <v>1366</v>
      </c>
      <c r="D468" s="223"/>
      <c r="E468" s="270"/>
      <c r="F468" s="223">
        <v>5000</v>
      </c>
      <c r="G468" s="223">
        <v>-5000</v>
      </c>
      <c r="J468" s="223">
        <v>-5000</v>
      </c>
    </row>
    <row r="469" spans="1:10" s="213" customFormat="1" ht="15" customHeight="1" x14ac:dyDescent="0.25">
      <c r="A469" s="218" t="s">
        <v>1035</v>
      </c>
      <c r="B469" s="219" t="s">
        <v>1368</v>
      </c>
      <c r="C469" s="220"/>
      <c r="D469" s="224">
        <f>SUM(D470:D480)</f>
        <v>453610.03</v>
      </c>
      <c r="E469" s="269" t="s">
        <v>1639</v>
      </c>
      <c r="F469" s="224">
        <f>SUM(F470:F480)</f>
        <v>315220.01</v>
      </c>
      <c r="G469" s="225">
        <f>+D469-F469</f>
        <v>138390.02000000002</v>
      </c>
      <c r="H469" s="217"/>
      <c r="J469" s="233"/>
    </row>
    <row r="470" spans="1:10" x14ac:dyDescent="0.25">
      <c r="A470" s="210"/>
      <c r="B470" s="212">
        <v>42006</v>
      </c>
      <c r="C470" s="209" t="s">
        <v>1369</v>
      </c>
      <c r="D470" s="223">
        <v>135700</v>
      </c>
      <c r="E470" s="270"/>
      <c r="F470" s="223"/>
      <c r="G470" s="223">
        <v>135700</v>
      </c>
    </row>
    <row r="471" spans="1:10" x14ac:dyDescent="0.25">
      <c r="A471" s="210"/>
      <c r="B471" s="211">
        <v>42025.471180555556</v>
      </c>
      <c r="C471" s="209" t="s">
        <v>1370</v>
      </c>
      <c r="D471" s="223">
        <v>137100</v>
      </c>
      <c r="E471" s="270"/>
      <c r="F471" s="223"/>
      <c r="G471" s="223">
        <v>272800</v>
      </c>
    </row>
    <row r="472" spans="1:10" x14ac:dyDescent="0.25">
      <c r="A472" s="210"/>
      <c r="B472" s="211">
        <v>42025.472881944443</v>
      </c>
      <c r="C472" s="209" t="s">
        <v>1371</v>
      </c>
      <c r="D472" s="223"/>
      <c r="E472" s="270"/>
      <c r="F472" s="223">
        <v>13710.01</v>
      </c>
      <c r="G472" s="223">
        <v>259089.99</v>
      </c>
    </row>
    <row r="473" spans="1:10" x14ac:dyDescent="0.25">
      <c r="A473" s="210"/>
      <c r="B473" s="211">
        <v>42025.473715277774</v>
      </c>
      <c r="C473" s="209" t="s">
        <v>1372</v>
      </c>
      <c r="D473" s="223">
        <v>15000.01</v>
      </c>
      <c r="E473" s="270"/>
      <c r="F473" s="223"/>
      <c r="G473" s="223">
        <v>274090</v>
      </c>
    </row>
    <row r="474" spans="1:10" x14ac:dyDescent="0.25">
      <c r="A474" s="210"/>
      <c r="B474" s="211">
        <v>42026.821388888886</v>
      </c>
      <c r="C474" s="209" t="s">
        <v>1373</v>
      </c>
      <c r="D474" s="223"/>
      <c r="E474" s="270"/>
      <c r="F474" s="223">
        <v>15000.01</v>
      </c>
      <c r="G474" s="223">
        <v>259089.99</v>
      </c>
    </row>
    <row r="475" spans="1:10" x14ac:dyDescent="0.25">
      <c r="A475" s="210"/>
      <c r="B475" s="211">
        <v>42026.822280092594</v>
      </c>
      <c r="C475" s="209" t="s">
        <v>1374</v>
      </c>
      <c r="D475" s="223">
        <v>13710.01</v>
      </c>
      <c r="E475" s="270"/>
      <c r="F475" s="223"/>
      <c r="G475" s="223">
        <v>272800</v>
      </c>
    </row>
    <row r="476" spans="1:10" x14ac:dyDescent="0.25">
      <c r="A476" s="210"/>
      <c r="B476" s="211">
        <v>42026.824166666665</v>
      </c>
      <c r="C476" s="209" t="s">
        <v>1375</v>
      </c>
      <c r="D476" s="223"/>
      <c r="E476" s="270"/>
      <c r="F476" s="223">
        <v>137100</v>
      </c>
      <c r="G476" s="223">
        <v>135700</v>
      </c>
    </row>
    <row r="477" spans="1:10" x14ac:dyDescent="0.25">
      <c r="A477" s="210"/>
      <c r="B477" s="211">
        <v>42030.542592592596</v>
      </c>
      <c r="C477" s="209" t="s">
        <v>1376</v>
      </c>
      <c r="D477" s="223">
        <v>137100</v>
      </c>
      <c r="E477" s="270"/>
      <c r="F477" s="223"/>
      <c r="G477" s="223">
        <v>272800</v>
      </c>
    </row>
    <row r="478" spans="1:10" x14ac:dyDescent="0.25">
      <c r="A478" s="210"/>
      <c r="B478" s="211">
        <v>42030.54650462963</v>
      </c>
      <c r="C478" s="209" t="s">
        <v>1377</v>
      </c>
      <c r="D478" s="223">
        <v>15000.01</v>
      </c>
      <c r="E478" s="270"/>
      <c r="F478" s="223"/>
      <c r="G478" s="223">
        <v>287800.01</v>
      </c>
    </row>
    <row r="479" spans="1:10" x14ac:dyDescent="0.25">
      <c r="A479" s="210"/>
      <c r="B479" s="211">
        <v>42030.548182870371</v>
      </c>
      <c r="C479" s="209" t="s">
        <v>1378</v>
      </c>
      <c r="D479" s="223"/>
      <c r="E479" s="270"/>
      <c r="F479" s="223">
        <v>13709.99</v>
      </c>
      <c r="G479" s="223">
        <v>274090.02</v>
      </c>
    </row>
    <row r="480" spans="1:10" x14ac:dyDescent="0.25">
      <c r="A480" s="210"/>
      <c r="B480" s="211">
        <v>42033.583333333336</v>
      </c>
      <c r="C480" s="209" t="s">
        <v>1379</v>
      </c>
      <c r="D480" s="223"/>
      <c r="E480" s="270"/>
      <c r="F480" s="223">
        <v>135700</v>
      </c>
      <c r="G480" s="223">
        <v>138390.01999999999</v>
      </c>
      <c r="J480" s="223">
        <v>138390.01999999999</v>
      </c>
    </row>
    <row r="481" spans="1:10" s="213" customFormat="1" ht="15" customHeight="1" x14ac:dyDescent="0.25">
      <c r="A481" s="218" t="s">
        <v>1035</v>
      </c>
      <c r="B481" s="219" t="s">
        <v>1380</v>
      </c>
      <c r="C481" s="220"/>
      <c r="D481" s="224">
        <f>SUM(D482:D488)</f>
        <v>136200</v>
      </c>
      <c r="E481" s="269" t="s">
        <v>1639</v>
      </c>
      <c r="F481" s="224">
        <f>SUM(F482:F488)</f>
        <v>137261.87</v>
      </c>
      <c r="G481" s="225">
        <f>+D481-F481</f>
        <v>-1061.8699999999953</v>
      </c>
      <c r="H481" s="217"/>
      <c r="J481" s="233"/>
    </row>
    <row r="482" spans="1:10" x14ac:dyDescent="0.25">
      <c r="A482" s="210"/>
      <c r="B482" s="211">
        <v>42026.802777777775</v>
      </c>
      <c r="C482" s="209" t="s">
        <v>1381</v>
      </c>
      <c r="D482" s="223"/>
      <c r="E482" s="270"/>
      <c r="F482" s="223">
        <v>23000</v>
      </c>
      <c r="G482" s="223">
        <v>-23000</v>
      </c>
    </row>
    <row r="483" spans="1:10" x14ac:dyDescent="0.25">
      <c r="A483" s="210"/>
      <c r="B483" s="211">
        <v>42027.467662037037</v>
      </c>
      <c r="C483" s="209" t="s">
        <v>1382</v>
      </c>
      <c r="D483" s="223">
        <v>124200</v>
      </c>
      <c r="E483" s="270"/>
      <c r="F483" s="223"/>
      <c r="G483" s="223">
        <v>101200</v>
      </c>
    </row>
    <row r="484" spans="1:10" x14ac:dyDescent="0.25">
      <c r="A484" s="210"/>
      <c r="B484" s="211">
        <v>42027.468807870369</v>
      </c>
      <c r="C484" s="209" t="s">
        <v>1383</v>
      </c>
      <c r="D484" s="223">
        <v>6000</v>
      </c>
      <c r="E484" s="270"/>
      <c r="F484" s="223"/>
      <c r="G484" s="223">
        <v>107200</v>
      </c>
    </row>
    <row r="485" spans="1:10" x14ac:dyDescent="0.25">
      <c r="A485" s="210"/>
      <c r="B485" s="211">
        <v>42027.516689814816</v>
      </c>
      <c r="C485" s="209" t="s">
        <v>1384</v>
      </c>
      <c r="D485" s="223"/>
      <c r="E485" s="270"/>
      <c r="F485" s="223">
        <v>6000</v>
      </c>
      <c r="G485" s="223">
        <v>101200</v>
      </c>
    </row>
    <row r="486" spans="1:10" x14ac:dyDescent="0.25">
      <c r="A486" s="210"/>
      <c r="B486" s="211">
        <v>42027.518055555556</v>
      </c>
      <c r="C486" s="209" t="s">
        <v>1385</v>
      </c>
      <c r="D486" s="223">
        <v>6000</v>
      </c>
      <c r="E486" s="270"/>
      <c r="F486" s="223"/>
      <c r="G486" s="223">
        <v>107200</v>
      </c>
    </row>
    <row r="487" spans="1:10" x14ac:dyDescent="0.25">
      <c r="A487" s="210"/>
      <c r="B487" s="211">
        <v>42033.804166666669</v>
      </c>
      <c r="C487" s="209" t="s">
        <v>1386</v>
      </c>
      <c r="D487" s="223"/>
      <c r="E487" s="270"/>
      <c r="F487" s="223">
        <v>2298.17</v>
      </c>
      <c r="G487" s="223">
        <v>104901.83</v>
      </c>
    </row>
    <row r="488" spans="1:10" x14ac:dyDescent="0.25">
      <c r="A488" s="210"/>
      <c r="B488" s="211">
        <v>42033.806944444441</v>
      </c>
      <c r="C488" s="209" t="s">
        <v>1387</v>
      </c>
      <c r="D488" s="223"/>
      <c r="E488" s="270"/>
      <c r="F488" s="223">
        <v>105963.7</v>
      </c>
      <c r="G488" s="223">
        <v>-1061.8699999999999</v>
      </c>
      <c r="J488" s="223">
        <v>-1061.8699999999999</v>
      </c>
    </row>
    <row r="489" spans="1:10" s="213" customFormat="1" ht="15" customHeight="1" x14ac:dyDescent="0.25">
      <c r="A489" s="218" t="s">
        <v>1035</v>
      </c>
      <c r="B489" s="219" t="s">
        <v>1388</v>
      </c>
      <c r="C489" s="220"/>
      <c r="D489" s="224">
        <f>SUM(D490)</f>
        <v>670286.89</v>
      </c>
      <c r="E489" s="269" t="s">
        <v>1639</v>
      </c>
      <c r="F489" s="224">
        <f>SUM(F490)</f>
        <v>0</v>
      </c>
      <c r="G489" s="225">
        <f>+D489-F489</f>
        <v>670286.89</v>
      </c>
      <c r="H489" s="217"/>
      <c r="J489" s="233"/>
    </row>
    <row r="490" spans="1:10" x14ac:dyDescent="0.25">
      <c r="A490" s="210"/>
      <c r="B490" s="211">
        <v>42027.750659722224</v>
      </c>
      <c r="C490" s="209" t="s">
        <v>1389</v>
      </c>
      <c r="D490" s="223">
        <v>670286.89</v>
      </c>
      <c r="E490" s="270"/>
      <c r="F490" s="223"/>
      <c r="G490" s="223">
        <v>670286.89</v>
      </c>
      <c r="J490" s="223">
        <v>670286.89</v>
      </c>
    </row>
    <row r="491" spans="1:10" s="213" customFormat="1" ht="15" customHeight="1" x14ac:dyDescent="0.25">
      <c r="A491" s="218" t="s">
        <v>1035</v>
      </c>
      <c r="B491" s="219" t="s">
        <v>1390</v>
      </c>
      <c r="C491" s="220"/>
      <c r="D491" s="224">
        <f>SUM(D492:D494)</f>
        <v>263099.08</v>
      </c>
      <c r="E491" s="269" t="s">
        <v>1639</v>
      </c>
      <c r="F491" s="224">
        <f>SUM(F492:F494)</f>
        <v>23918.54</v>
      </c>
      <c r="G491" s="225">
        <f>+D491-F491</f>
        <v>239180.54</v>
      </c>
      <c r="H491" s="217"/>
      <c r="J491" s="243"/>
    </row>
    <row r="492" spans="1:10" x14ac:dyDescent="0.25">
      <c r="A492" s="210"/>
      <c r="B492" s="211">
        <v>42031.473564814813</v>
      </c>
      <c r="C492" s="209" t="s">
        <v>1391</v>
      </c>
      <c r="D492" s="223">
        <v>23918.54</v>
      </c>
      <c r="E492" s="270"/>
      <c r="F492" s="223"/>
      <c r="G492" s="223">
        <v>23918.54</v>
      </c>
    </row>
    <row r="493" spans="1:10" x14ac:dyDescent="0.25">
      <c r="A493" s="210"/>
      <c r="B493" s="211">
        <v>42031.482048611113</v>
      </c>
      <c r="C493" s="209" t="s">
        <v>1392</v>
      </c>
      <c r="D493" s="223"/>
      <c r="E493" s="270"/>
      <c r="F493" s="223">
        <v>23918.54</v>
      </c>
      <c r="G493" s="223">
        <v>0</v>
      </c>
    </row>
    <row r="494" spans="1:10" x14ac:dyDescent="0.25">
      <c r="A494" s="210"/>
      <c r="B494" s="211">
        <v>42031.48940972222</v>
      </c>
      <c r="C494" s="209" t="s">
        <v>1393</v>
      </c>
      <c r="D494" s="223">
        <v>239180.54</v>
      </c>
      <c r="E494" s="270"/>
      <c r="F494" s="223"/>
      <c r="G494" s="223">
        <v>239180.54</v>
      </c>
      <c r="J494" s="223">
        <v>239180.54</v>
      </c>
    </row>
    <row r="495" spans="1:10" s="213" customFormat="1" ht="15" customHeight="1" x14ac:dyDescent="0.25">
      <c r="A495" s="218" t="s">
        <v>1035</v>
      </c>
      <c r="B495" s="219" t="s">
        <v>1394</v>
      </c>
      <c r="C495" s="220"/>
      <c r="D495" s="224">
        <f>SUM(D496:D497)</f>
        <v>250973.33000000002</v>
      </c>
      <c r="E495" s="269" t="s">
        <v>1639</v>
      </c>
      <c r="F495" s="224">
        <f>SUM(F496:F497)</f>
        <v>0</v>
      </c>
      <c r="G495" s="225">
        <f>+D495-F495</f>
        <v>250973.33000000002</v>
      </c>
      <c r="H495" s="217"/>
      <c r="J495" s="243"/>
    </row>
    <row r="496" spans="1:10" x14ac:dyDescent="0.25">
      <c r="A496" s="210"/>
      <c r="B496" s="211">
        <v>42033.826840277776</v>
      </c>
      <c r="C496" s="209" t="s">
        <v>1395</v>
      </c>
      <c r="D496" s="223">
        <v>125486.67</v>
      </c>
      <c r="E496" s="270"/>
      <c r="F496" s="223"/>
      <c r="G496" s="223">
        <v>125486.67</v>
      </c>
    </row>
    <row r="497" spans="1:10" x14ac:dyDescent="0.25">
      <c r="A497" s="210"/>
      <c r="B497" s="211">
        <v>42033.840266203704</v>
      </c>
      <c r="C497" s="209" t="s">
        <v>1396</v>
      </c>
      <c r="D497" s="223">
        <v>125486.66</v>
      </c>
      <c r="E497" s="270"/>
      <c r="F497" s="223"/>
      <c r="G497" s="223">
        <v>250973.33</v>
      </c>
      <c r="J497" s="223">
        <v>250973.33</v>
      </c>
    </row>
    <row r="498" spans="1:10" s="213" customFormat="1" ht="15" customHeight="1" x14ac:dyDescent="0.25">
      <c r="A498" s="218" t="s">
        <v>1035</v>
      </c>
      <c r="B498" s="219" t="s">
        <v>1397</v>
      </c>
      <c r="C498" s="220"/>
      <c r="D498" s="224">
        <f>SUM(D499:D501)</f>
        <v>458154.32999999996</v>
      </c>
      <c r="E498" s="269" t="s">
        <v>1639</v>
      </c>
      <c r="F498" s="224">
        <f>SUM(F499:F501)</f>
        <v>0</v>
      </c>
      <c r="G498" s="225">
        <f>+D498-F498</f>
        <v>458154.32999999996</v>
      </c>
      <c r="H498" s="217"/>
      <c r="J498" s="243"/>
    </row>
    <row r="499" spans="1:10" x14ac:dyDescent="0.25">
      <c r="A499" s="210"/>
      <c r="B499" s="211">
        <v>42034.846689814818</v>
      </c>
      <c r="C499" s="209" t="s">
        <v>1398</v>
      </c>
      <c r="D499" s="223">
        <v>154794.04999999999</v>
      </c>
      <c r="E499" s="270"/>
      <c r="F499" s="223"/>
      <c r="G499" s="223">
        <v>154794.04999999999</v>
      </c>
    </row>
    <row r="500" spans="1:10" x14ac:dyDescent="0.25">
      <c r="A500" s="210"/>
      <c r="B500" s="211">
        <v>42034.853217592594</v>
      </c>
      <c r="C500" s="209" t="s">
        <v>1399</v>
      </c>
      <c r="D500" s="223">
        <v>154794.04999999999</v>
      </c>
      <c r="E500" s="270"/>
      <c r="F500" s="223"/>
      <c r="G500" s="223">
        <v>309588.09999999998</v>
      </c>
      <c r="J500" s="233"/>
    </row>
    <row r="501" spans="1:10" x14ac:dyDescent="0.25">
      <c r="A501" s="210"/>
      <c r="B501" s="211">
        <v>42035.678240740737</v>
      </c>
      <c r="C501" s="209" t="s">
        <v>1400</v>
      </c>
      <c r="D501" s="223">
        <v>148566.23000000001</v>
      </c>
      <c r="E501" s="270"/>
      <c r="F501" s="223"/>
      <c r="G501" s="223">
        <v>458154.33</v>
      </c>
      <c r="J501" s="223">
        <v>458154.33</v>
      </c>
    </row>
    <row r="502" spans="1:10" s="213" customFormat="1" ht="15" customHeight="1" x14ac:dyDescent="0.25">
      <c r="A502" s="218" t="s">
        <v>1035</v>
      </c>
      <c r="B502" s="219" t="s">
        <v>1401</v>
      </c>
      <c r="C502" s="220"/>
      <c r="D502" s="224">
        <f>SUM(D503:D504)</f>
        <v>286007.38</v>
      </c>
      <c r="E502" s="269" t="s">
        <v>1639</v>
      </c>
      <c r="F502" s="224">
        <f>SUM(F503:F504)</f>
        <v>0</v>
      </c>
      <c r="G502" s="225">
        <f>+D502-F502</f>
        <v>286007.38</v>
      </c>
      <c r="H502" s="217"/>
      <c r="J502" s="243"/>
    </row>
    <row r="503" spans="1:10" x14ac:dyDescent="0.25">
      <c r="A503" s="210"/>
      <c r="B503" s="211">
        <v>42034.860300925924</v>
      </c>
      <c r="C503" s="209" t="s">
        <v>1402</v>
      </c>
      <c r="D503" s="223">
        <v>125486.66</v>
      </c>
      <c r="E503" s="270"/>
      <c r="F503" s="223"/>
      <c r="G503" s="223">
        <v>125486.66</v>
      </c>
    </row>
    <row r="504" spans="1:10" x14ac:dyDescent="0.25">
      <c r="A504" s="210"/>
      <c r="B504" s="211">
        <v>42034.86791666667</v>
      </c>
      <c r="C504" s="209" t="s">
        <v>1403</v>
      </c>
      <c r="D504" s="223">
        <v>160520.72</v>
      </c>
      <c r="E504" s="270"/>
      <c r="F504" s="223"/>
      <c r="G504" s="223">
        <v>286007.38</v>
      </c>
      <c r="J504" s="223">
        <v>286007.38</v>
      </c>
    </row>
    <row r="505" spans="1:10" s="213" customFormat="1" ht="15" customHeight="1" x14ac:dyDescent="0.25">
      <c r="A505" s="218" t="s">
        <v>1035</v>
      </c>
      <c r="B505" s="219" t="s">
        <v>1404</v>
      </c>
      <c r="C505" s="220"/>
      <c r="D505" s="224">
        <f>SUM(D506:D515)</f>
        <v>354700</v>
      </c>
      <c r="E505" s="269" t="s">
        <v>1639</v>
      </c>
      <c r="F505" s="224">
        <f>SUM(F506:F515)</f>
        <v>193400</v>
      </c>
      <c r="G505" s="225">
        <f>+D505-F505</f>
        <v>161300</v>
      </c>
      <c r="H505" s="217"/>
      <c r="J505" s="243"/>
    </row>
    <row r="506" spans="1:10" x14ac:dyDescent="0.25">
      <c r="A506" s="210"/>
      <c r="B506" s="211">
        <v>42030.612696759257</v>
      </c>
      <c r="C506" s="209" t="s">
        <v>1405</v>
      </c>
      <c r="D506" s="223">
        <v>165400</v>
      </c>
      <c r="E506" s="270"/>
      <c r="F506" s="223"/>
      <c r="G506" s="223">
        <v>165400</v>
      </c>
      <c r="J506" s="233"/>
    </row>
    <row r="507" spans="1:10" x14ac:dyDescent="0.25">
      <c r="A507" s="210"/>
      <c r="B507" s="211">
        <v>42030.614907407406</v>
      </c>
      <c r="C507" s="209" t="s">
        <v>1406</v>
      </c>
      <c r="D507" s="223"/>
      <c r="E507" s="270"/>
      <c r="F507" s="223">
        <v>16000</v>
      </c>
      <c r="G507" s="223">
        <v>149400</v>
      </c>
    </row>
    <row r="508" spans="1:10" x14ac:dyDescent="0.25">
      <c r="A508" s="210"/>
      <c r="B508" s="211">
        <v>42030.615706018521</v>
      </c>
      <c r="C508" s="209" t="s">
        <v>1407</v>
      </c>
      <c r="D508" s="223">
        <v>16000</v>
      </c>
      <c r="E508" s="270"/>
      <c r="F508" s="223"/>
      <c r="G508" s="223">
        <v>165400</v>
      </c>
    </row>
    <row r="509" spans="1:10" x14ac:dyDescent="0.25">
      <c r="A509" s="210"/>
      <c r="B509" s="211">
        <v>42030.67046296296</v>
      </c>
      <c r="C509" s="209" t="s">
        <v>1408</v>
      </c>
      <c r="D509" s="223">
        <v>163300</v>
      </c>
      <c r="E509" s="270"/>
      <c r="F509" s="223"/>
      <c r="G509" s="223">
        <v>328700</v>
      </c>
    </row>
    <row r="510" spans="1:10" x14ac:dyDescent="0.25">
      <c r="A510" s="210"/>
      <c r="B510" s="211">
        <v>42030.671516203707</v>
      </c>
      <c r="C510" s="209" t="s">
        <v>1409</v>
      </c>
      <c r="D510" s="223"/>
      <c r="E510" s="270"/>
      <c r="F510" s="223">
        <v>10000</v>
      </c>
      <c r="G510" s="223">
        <v>318700</v>
      </c>
    </row>
    <row r="511" spans="1:10" x14ac:dyDescent="0.25">
      <c r="A511" s="210"/>
      <c r="B511" s="211">
        <v>42030.6721412037</v>
      </c>
      <c r="C511" s="209" t="s">
        <v>1410</v>
      </c>
      <c r="D511" s="223">
        <v>10000</v>
      </c>
      <c r="E511" s="270"/>
      <c r="F511" s="223"/>
      <c r="G511" s="223">
        <v>328700</v>
      </c>
    </row>
    <row r="512" spans="1:10" x14ac:dyDescent="0.25">
      <c r="A512" s="210"/>
      <c r="B512" s="211">
        <v>42034.79791666667</v>
      </c>
      <c r="C512" s="209" t="s">
        <v>1411</v>
      </c>
      <c r="D512" s="223"/>
      <c r="E512" s="270"/>
      <c r="F512" s="223">
        <v>147320</v>
      </c>
      <c r="G512" s="223">
        <v>181380</v>
      </c>
      <c r="J512" s="233"/>
    </row>
    <row r="513" spans="1:10" x14ac:dyDescent="0.25">
      <c r="A513" s="210"/>
      <c r="B513" s="211">
        <v>42034.802777777775</v>
      </c>
      <c r="C513" s="209" t="s">
        <v>1412</v>
      </c>
      <c r="D513" s="223"/>
      <c r="E513" s="270"/>
      <c r="F513" s="223">
        <v>1000</v>
      </c>
      <c r="G513" s="223">
        <v>180380</v>
      </c>
    </row>
    <row r="514" spans="1:10" x14ac:dyDescent="0.25">
      <c r="A514" s="210"/>
      <c r="B514" s="211">
        <v>42035.560416666667</v>
      </c>
      <c r="C514" s="209" t="s">
        <v>1413</v>
      </c>
      <c r="D514" s="223"/>
      <c r="E514" s="270"/>
      <c r="F514" s="223">
        <v>17080</v>
      </c>
      <c r="G514" s="223">
        <v>163300</v>
      </c>
    </row>
    <row r="515" spans="1:10" x14ac:dyDescent="0.25">
      <c r="A515" s="210"/>
      <c r="B515" s="211">
        <v>42035.564583333333</v>
      </c>
      <c r="C515" s="209" t="s">
        <v>1414</v>
      </c>
      <c r="D515" s="223"/>
      <c r="E515" s="270"/>
      <c r="F515" s="223">
        <v>2000</v>
      </c>
      <c r="G515" s="223">
        <v>161300</v>
      </c>
      <c r="J515" s="223">
        <v>161300</v>
      </c>
    </row>
    <row r="516" spans="1:10" s="213" customFormat="1" ht="15" customHeight="1" x14ac:dyDescent="0.25">
      <c r="A516" s="218" t="s">
        <v>1035</v>
      </c>
      <c r="B516" s="219" t="s">
        <v>1415</v>
      </c>
      <c r="C516" s="220"/>
      <c r="D516" s="224">
        <f>SUM(D517:D521)</f>
        <v>181500</v>
      </c>
      <c r="E516" s="269" t="s">
        <v>1639</v>
      </c>
      <c r="F516" s="224">
        <f>SUM(F517:F521)</f>
        <v>181499.57</v>
      </c>
      <c r="G516" s="225">
        <f>+D516-F516</f>
        <v>0.42999999999301508</v>
      </c>
      <c r="H516" s="217"/>
      <c r="J516" s="243"/>
    </row>
    <row r="517" spans="1:10" x14ac:dyDescent="0.25">
      <c r="A517" s="210"/>
      <c r="B517" s="211">
        <v>42030.54047453704</v>
      </c>
      <c r="C517" s="209" t="s">
        <v>1416</v>
      </c>
      <c r="D517" s="223"/>
      <c r="E517" s="270"/>
      <c r="F517" s="223">
        <v>16250</v>
      </c>
      <c r="G517" s="223">
        <v>-16250</v>
      </c>
    </row>
    <row r="518" spans="1:10" x14ac:dyDescent="0.25">
      <c r="A518" s="210"/>
      <c r="B518" s="211">
        <v>42030.541377314818</v>
      </c>
      <c r="C518" s="209" t="s">
        <v>1417</v>
      </c>
      <c r="D518" s="223">
        <v>19000</v>
      </c>
      <c r="E518" s="270"/>
      <c r="F518" s="223"/>
      <c r="G518" s="223">
        <v>2750</v>
      </c>
    </row>
    <row r="519" spans="1:10" x14ac:dyDescent="0.25">
      <c r="A519" s="210"/>
      <c r="B519" s="211">
        <v>42030.542303240742</v>
      </c>
      <c r="C519" s="209" t="s">
        <v>1418</v>
      </c>
      <c r="D519" s="223">
        <v>162500</v>
      </c>
      <c r="E519" s="270"/>
      <c r="F519" s="223"/>
      <c r="G519" s="223">
        <v>165250</v>
      </c>
    </row>
    <row r="520" spans="1:10" x14ac:dyDescent="0.25">
      <c r="A520" s="210"/>
      <c r="B520" s="211">
        <v>42034.476388888892</v>
      </c>
      <c r="C520" s="209" t="s">
        <v>1419</v>
      </c>
      <c r="D520" s="223"/>
      <c r="E520" s="270"/>
      <c r="F520" s="223">
        <v>150031.59</v>
      </c>
      <c r="G520" s="223">
        <v>15218.41</v>
      </c>
    </row>
    <row r="521" spans="1:10" x14ac:dyDescent="0.25">
      <c r="A521" s="210"/>
      <c r="B521" s="211">
        <v>42034.478472222225</v>
      </c>
      <c r="C521" s="209" t="s">
        <v>1420</v>
      </c>
      <c r="D521" s="223"/>
      <c r="E521" s="270"/>
      <c r="F521" s="223">
        <v>15217.98</v>
      </c>
      <c r="G521" s="223">
        <v>0.43</v>
      </c>
      <c r="J521" s="223">
        <v>0.43</v>
      </c>
    </row>
    <row r="522" spans="1:10" s="213" customFormat="1" ht="15" customHeight="1" x14ac:dyDescent="0.25">
      <c r="A522" s="218" t="s">
        <v>1035</v>
      </c>
      <c r="B522" s="219" t="s">
        <v>1421</v>
      </c>
      <c r="C522" s="220"/>
      <c r="D522" s="224">
        <f>SUM(D523:D532)</f>
        <v>114400</v>
      </c>
      <c r="E522" s="269" t="s">
        <v>1639</v>
      </c>
      <c r="F522" s="224">
        <f>SUM(F523:F532)</f>
        <v>27918</v>
      </c>
      <c r="G522" s="225">
        <f>+D522-F522</f>
        <v>86482</v>
      </c>
      <c r="H522" s="217"/>
      <c r="J522" s="243"/>
    </row>
    <row r="523" spans="1:10" x14ac:dyDescent="0.25">
      <c r="A523" s="210"/>
      <c r="B523" s="211">
        <v>42030.773773148147</v>
      </c>
      <c r="C523" s="209" t="s">
        <v>1422</v>
      </c>
      <c r="D523" s="223">
        <v>3500</v>
      </c>
      <c r="E523" s="270"/>
      <c r="F523" s="223"/>
      <c r="G523" s="223">
        <v>3500</v>
      </c>
    </row>
    <row r="524" spans="1:10" x14ac:dyDescent="0.25">
      <c r="A524" s="210"/>
      <c r="B524" s="211">
        <v>42030.775266203702</v>
      </c>
      <c r="C524" s="209" t="s">
        <v>1423</v>
      </c>
      <c r="D524" s="223"/>
      <c r="E524" s="270"/>
      <c r="F524" s="223">
        <v>2000</v>
      </c>
      <c r="G524" s="223">
        <v>1500</v>
      </c>
    </row>
    <row r="525" spans="1:10" x14ac:dyDescent="0.25">
      <c r="A525" s="210"/>
      <c r="B525" s="211">
        <v>42030.803796296299</v>
      </c>
      <c r="C525" s="209" t="s">
        <v>1424</v>
      </c>
      <c r="D525" s="223"/>
      <c r="E525" s="270"/>
      <c r="F525" s="223">
        <v>3500</v>
      </c>
      <c r="G525" s="223">
        <v>-2000</v>
      </c>
    </row>
    <row r="526" spans="1:10" x14ac:dyDescent="0.25">
      <c r="A526" s="210"/>
      <c r="B526" s="211">
        <v>42030.804490740738</v>
      </c>
      <c r="C526" s="209" t="s">
        <v>1425</v>
      </c>
      <c r="D526" s="223">
        <v>2000</v>
      </c>
      <c r="E526" s="270"/>
      <c r="F526" s="223"/>
      <c r="G526" s="223">
        <v>0</v>
      </c>
    </row>
    <row r="527" spans="1:10" x14ac:dyDescent="0.25">
      <c r="A527" s="210"/>
      <c r="B527" s="211">
        <v>42030.819479166668</v>
      </c>
      <c r="C527" s="209" t="s">
        <v>1426</v>
      </c>
      <c r="D527" s="223"/>
      <c r="E527" s="270"/>
      <c r="F527" s="223">
        <v>2000</v>
      </c>
      <c r="G527" s="223">
        <v>-2000</v>
      </c>
    </row>
    <row r="528" spans="1:10" x14ac:dyDescent="0.25">
      <c r="A528" s="210"/>
      <c r="B528" s="211">
        <v>42031.419479166667</v>
      </c>
      <c r="C528" s="209" t="s">
        <v>1427</v>
      </c>
      <c r="D528" s="223">
        <v>2000</v>
      </c>
      <c r="E528" s="270"/>
      <c r="F528" s="223"/>
      <c r="G528" s="223">
        <v>0</v>
      </c>
    </row>
    <row r="529" spans="1:10" x14ac:dyDescent="0.25">
      <c r="A529" s="210"/>
      <c r="B529" s="211">
        <v>42031.426666666666</v>
      </c>
      <c r="C529" s="209" t="s">
        <v>1428</v>
      </c>
      <c r="D529" s="223">
        <v>103400</v>
      </c>
      <c r="E529" s="270"/>
      <c r="F529" s="223"/>
      <c r="G529" s="223">
        <v>103400</v>
      </c>
    </row>
    <row r="530" spans="1:10" x14ac:dyDescent="0.25">
      <c r="A530" s="210"/>
      <c r="B530" s="211">
        <v>42031.432824074072</v>
      </c>
      <c r="C530" s="209" t="s">
        <v>1429</v>
      </c>
      <c r="D530" s="223"/>
      <c r="E530" s="270"/>
      <c r="F530" s="223">
        <v>2000</v>
      </c>
      <c r="G530" s="223">
        <v>101400</v>
      </c>
    </row>
    <row r="531" spans="1:10" x14ac:dyDescent="0.25">
      <c r="A531" s="210"/>
      <c r="B531" s="211">
        <v>42031.433865740742</v>
      </c>
      <c r="C531" s="209" t="s">
        <v>1430</v>
      </c>
      <c r="D531" s="223">
        <v>3500</v>
      </c>
      <c r="E531" s="270"/>
      <c r="F531" s="223"/>
      <c r="G531" s="223">
        <v>104900</v>
      </c>
    </row>
    <row r="532" spans="1:10" x14ac:dyDescent="0.25">
      <c r="A532" s="210"/>
      <c r="B532" s="211">
        <v>42035.588888888888</v>
      </c>
      <c r="C532" s="209" t="s">
        <v>1431</v>
      </c>
      <c r="D532" s="223"/>
      <c r="E532" s="270"/>
      <c r="F532" s="223">
        <v>18418</v>
      </c>
      <c r="G532" s="223">
        <v>86482</v>
      </c>
      <c r="J532" s="223">
        <v>86482</v>
      </c>
    </row>
    <row r="533" spans="1:10" s="213" customFormat="1" ht="15" customHeight="1" x14ac:dyDescent="0.25">
      <c r="A533" s="218" t="s">
        <v>1035</v>
      </c>
      <c r="B533" s="219" t="s">
        <v>1432</v>
      </c>
      <c r="C533" s="220"/>
      <c r="D533" s="224">
        <f>SUM(D534:D538)</f>
        <v>258500</v>
      </c>
      <c r="E533" s="269" t="s">
        <v>1640</v>
      </c>
      <c r="F533" s="224">
        <f>SUM(F534:F538)</f>
        <v>60000</v>
      </c>
      <c r="G533" s="225">
        <f>+D533-F533</f>
        <v>198500</v>
      </c>
      <c r="H533" s="217"/>
      <c r="J533" s="243"/>
    </row>
    <row r="534" spans="1:10" x14ac:dyDescent="0.25">
      <c r="A534" s="210"/>
      <c r="B534" s="211">
        <v>42031.442361111112</v>
      </c>
      <c r="C534" s="209" t="s">
        <v>1433</v>
      </c>
      <c r="D534" s="223"/>
      <c r="E534" s="270"/>
      <c r="F534" s="223">
        <v>5000</v>
      </c>
      <c r="G534" s="223">
        <v>-5000</v>
      </c>
    </row>
    <row r="535" spans="1:10" x14ac:dyDescent="0.25">
      <c r="A535" s="210"/>
      <c r="B535" s="211">
        <v>42035.457638888889</v>
      </c>
      <c r="C535" s="209" t="s">
        <v>1434</v>
      </c>
      <c r="D535" s="223"/>
      <c r="E535" s="270"/>
      <c r="F535" s="223">
        <v>35000</v>
      </c>
      <c r="G535" s="223">
        <v>-40000</v>
      </c>
    </row>
    <row r="536" spans="1:10" x14ac:dyDescent="0.25">
      <c r="A536" s="210"/>
      <c r="B536" s="211">
        <v>42035.548564814817</v>
      </c>
      <c r="C536" s="209" t="s">
        <v>1435</v>
      </c>
      <c r="D536" s="223">
        <v>7500</v>
      </c>
      <c r="E536" s="270"/>
      <c r="F536" s="223"/>
      <c r="G536" s="223">
        <v>-32500</v>
      </c>
    </row>
    <row r="537" spans="1:10" x14ac:dyDescent="0.25">
      <c r="A537" s="210"/>
      <c r="B537" s="211">
        <v>42035.549953703703</v>
      </c>
      <c r="C537" s="209" t="s">
        <v>1436</v>
      </c>
      <c r="D537" s="223">
        <v>251000</v>
      </c>
      <c r="E537" s="270"/>
      <c r="F537" s="223"/>
      <c r="G537" s="223">
        <v>218500</v>
      </c>
    </row>
    <row r="538" spans="1:10" x14ac:dyDescent="0.25">
      <c r="A538" s="210"/>
      <c r="B538" s="211">
        <v>42035.557638888888</v>
      </c>
      <c r="C538" s="209" t="s">
        <v>1437</v>
      </c>
      <c r="D538" s="223"/>
      <c r="E538" s="270"/>
      <c r="F538" s="223">
        <v>20000</v>
      </c>
      <c r="G538" s="223">
        <v>198500</v>
      </c>
      <c r="J538" s="223">
        <v>198500</v>
      </c>
    </row>
    <row r="539" spans="1:10" s="213" customFormat="1" ht="15" customHeight="1" x14ac:dyDescent="0.25">
      <c r="A539" s="218" t="s">
        <v>1035</v>
      </c>
      <c r="B539" s="219" t="s">
        <v>1438</v>
      </c>
      <c r="C539" s="220"/>
      <c r="D539" s="224">
        <f>SUM(D540:D544)</f>
        <v>141600</v>
      </c>
      <c r="E539" s="269" t="s">
        <v>1639</v>
      </c>
      <c r="F539" s="224">
        <f>SUM(F540:F544)</f>
        <v>106600</v>
      </c>
      <c r="G539" s="225">
        <f>+D539-F539</f>
        <v>35000</v>
      </c>
      <c r="H539" s="217"/>
      <c r="J539" s="243"/>
    </row>
    <row r="540" spans="1:10" x14ac:dyDescent="0.25">
      <c r="A540" s="210"/>
      <c r="B540" s="211">
        <v>42031.781006944446</v>
      </c>
      <c r="C540" s="209" t="s">
        <v>1439</v>
      </c>
      <c r="D540" s="223"/>
      <c r="E540" s="270"/>
      <c r="F540" s="223">
        <v>1000</v>
      </c>
      <c r="G540" s="223">
        <v>-1000</v>
      </c>
    </row>
    <row r="541" spans="1:10" x14ac:dyDescent="0.25">
      <c r="A541" s="210"/>
      <c r="B541" s="211">
        <v>42031.781805555554</v>
      </c>
      <c r="C541" s="209" t="s">
        <v>1440</v>
      </c>
      <c r="D541" s="223">
        <v>4500</v>
      </c>
      <c r="E541" s="270"/>
      <c r="F541" s="223"/>
      <c r="G541" s="223">
        <v>3500</v>
      </c>
    </row>
    <row r="542" spans="1:10" x14ac:dyDescent="0.25">
      <c r="A542" s="210"/>
      <c r="B542" s="211">
        <v>42031.783854166664</v>
      </c>
      <c r="C542" s="209" t="s">
        <v>1441</v>
      </c>
      <c r="D542" s="223">
        <v>137100</v>
      </c>
      <c r="E542" s="270"/>
      <c r="F542" s="223"/>
      <c r="G542" s="223">
        <v>140600</v>
      </c>
    </row>
    <row r="543" spans="1:10" x14ac:dyDescent="0.25">
      <c r="A543" s="210"/>
      <c r="B543" s="211">
        <v>42034.490277777775</v>
      </c>
      <c r="C543" s="209" t="s">
        <v>1442</v>
      </c>
      <c r="D543" s="223"/>
      <c r="E543" s="270"/>
      <c r="F543" s="223">
        <v>104600</v>
      </c>
      <c r="G543" s="223">
        <v>36000</v>
      </c>
    </row>
    <row r="544" spans="1:10" x14ac:dyDescent="0.25">
      <c r="A544" s="210"/>
      <c r="B544" s="211">
        <v>42034.492361111108</v>
      </c>
      <c r="C544" s="209" t="s">
        <v>1443</v>
      </c>
      <c r="D544" s="223"/>
      <c r="E544" s="270"/>
      <c r="F544" s="223">
        <v>1000</v>
      </c>
      <c r="G544" s="223">
        <v>35000</v>
      </c>
      <c r="J544" s="223">
        <v>35000</v>
      </c>
    </row>
    <row r="545" spans="1:10" s="213" customFormat="1" ht="15" customHeight="1" x14ac:dyDescent="0.25">
      <c r="A545" s="218" t="s">
        <v>1035</v>
      </c>
      <c r="B545" s="219" t="s">
        <v>1444</v>
      </c>
      <c r="C545" s="220"/>
      <c r="D545" s="224">
        <f>SUM(D546:D550)</f>
        <v>111400</v>
      </c>
      <c r="E545" s="269" t="s">
        <v>1639</v>
      </c>
      <c r="F545" s="224">
        <f>SUM(F546:F550)</f>
        <v>111399.95</v>
      </c>
      <c r="G545" s="225">
        <f>+D545-F545</f>
        <v>5.0000000002910383E-2</v>
      </c>
      <c r="H545" s="217"/>
      <c r="J545" s="243"/>
    </row>
    <row r="546" spans="1:10" x14ac:dyDescent="0.25">
      <c r="A546" s="210"/>
      <c r="B546" s="211">
        <v>42031.527083333334</v>
      </c>
      <c r="C546" s="209" t="s">
        <v>1445</v>
      </c>
      <c r="D546" s="223"/>
      <c r="E546" s="270"/>
      <c r="F546" s="223">
        <v>19033</v>
      </c>
      <c r="G546" s="223">
        <v>-19033</v>
      </c>
    </row>
    <row r="547" spans="1:10" x14ac:dyDescent="0.25">
      <c r="A547" s="210"/>
      <c r="B547" s="211">
        <v>42031.701099537036</v>
      </c>
      <c r="C547" s="209" t="s">
        <v>1446</v>
      </c>
      <c r="D547" s="223"/>
      <c r="E547" s="270"/>
      <c r="F547" s="223">
        <v>8000</v>
      </c>
      <c r="G547" s="223">
        <v>-27033</v>
      </c>
    </row>
    <row r="548" spans="1:10" x14ac:dyDescent="0.25">
      <c r="A548" s="210"/>
      <c r="B548" s="211">
        <v>42031.702511574076</v>
      </c>
      <c r="C548" s="209" t="s">
        <v>1447</v>
      </c>
      <c r="D548" s="223">
        <v>8000</v>
      </c>
      <c r="E548" s="270"/>
      <c r="F548" s="223"/>
      <c r="G548" s="223">
        <v>-19033</v>
      </c>
    </row>
    <row r="549" spans="1:10" x14ac:dyDescent="0.25">
      <c r="A549" s="210"/>
      <c r="B549" s="211">
        <v>42031.704074074078</v>
      </c>
      <c r="C549" s="209" t="s">
        <v>1448</v>
      </c>
      <c r="D549" s="223">
        <v>103400</v>
      </c>
      <c r="E549" s="270"/>
      <c r="F549" s="223"/>
      <c r="G549" s="223">
        <v>84367</v>
      </c>
    </row>
    <row r="550" spans="1:10" x14ac:dyDescent="0.25">
      <c r="A550" s="210"/>
      <c r="B550" s="211">
        <v>42032.505555555559</v>
      </c>
      <c r="C550" s="209" t="s">
        <v>1449</v>
      </c>
      <c r="D550" s="223"/>
      <c r="E550" s="270"/>
      <c r="F550" s="223">
        <v>84366.95</v>
      </c>
      <c r="G550" s="223">
        <v>0.05</v>
      </c>
      <c r="J550" s="223">
        <v>0.05</v>
      </c>
    </row>
    <row r="551" spans="1:10" s="213" customFormat="1" ht="15" customHeight="1" x14ac:dyDescent="0.25">
      <c r="A551" s="218" t="s">
        <v>1035</v>
      </c>
      <c r="B551" s="219" t="s">
        <v>1450</v>
      </c>
      <c r="C551" s="220"/>
      <c r="D551" s="224">
        <f>SUM(D552:D563)</f>
        <v>1548800.03</v>
      </c>
      <c r="E551" s="269" t="s">
        <v>1639</v>
      </c>
      <c r="F551" s="224">
        <f>SUM(F552:F563)</f>
        <v>1566134.01</v>
      </c>
      <c r="G551" s="225">
        <f>+D551-F551</f>
        <v>-17333.979999999981</v>
      </c>
      <c r="H551" s="217"/>
      <c r="J551" s="243"/>
    </row>
    <row r="552" spans="1:10" x14ac:dyDescent="0.25">
      <c r="A552" s="210"/>
      <c r="B552" s="211">
        <v>42031.845300925925</v>
      </c>
      <c r="C552" s="209" t="s">
        <v>1451</v>
      </c>
      <c r="D552" s="223">
        <v>751900</v>
      </c>
      <c r="E552" s="270"/>
      <c r="F552" s="223"/>
      <c r="G552" s="223">
        <v>751900</v>
      </c>
    </row>
    <row r="553" spans="1:10" x14ac:dyDescent="0.25">
      <c r="A553" s="210"/>
      <c r="B553" s="211">
        <v>42031.846354166664</v>
      </c>
      <c r="C553" s="209" t="s">
        <v>1452</v>
      </c>
      <c r="D553" s="223">
        <v>15000.01</v>
      </c>
      <c r="E553" s="270"/>
      <c r="F553" s="223"/>
      <c r="G553" s="223">
        <v>766900.01</v>
      </c>
    </row>
    <row r="554" spans="1:10" x14ac:dyDescent="0.25">
      <c r="A554" s="210"/>
      <c r="B554" s="211">
        <v>42031.847326388888</v>
      </c>
      <c r="C554" s="209" t="s">
        <v>1453</v>
      </c>
      <c r="D554" s="223"/>
      <c r="E554" s="270"/>
      <c r="F554" s="223">
        <v>15000.01</v>
      </c>
      <c r="G554" s="223">
        <v>751900</v>
      </c>
    </row>
    <row r="555" spans="1:10" x14ac:dyDescent="0.25">
      <c r="A555" s="210"/>
      <c r="B555" s="211">
        <v>42032.568912037037</v>
      </c>
      <c r="C555" s="209" t="s">
        <v>1454</v>
      </c>
      <c r="D555" s="223"/>
      <c r="E555" s="270"/>
      <c r="F555" s="223">
        <v>751900</v>
      </c>
      <c r="G555" s="223">
        <v>0</v>
      </c>
    </row>
    <row r="556" spans="1:10" x14ac:dyDescent="0.25">
      <c r="A556" s="210"/>
      <c r="B556" s="211">
        <v>42032.573576388888</v>
      </c>
      <c r="C556" s="209" t="s">
        <v>1455</v>
      </c>
      <c r="D556" s="223"/>
      <c r="E556" s="270"/>
      <c r="F556" s="223">
        <v>15000.01</v>
      </c>
      <c r="G556" s="223">
        <v>-15000.01</v>
      </c>
    </row>
    <row r="557" spans="1:10" x14ac:dyDescent="0.25">
      <c r="A557" s="210"/>
      <c r="B557" s="211">
        <v>42032.575972222221</v>
      </c>
      <c r="C557" s="209" t="s">
        <v>1456</v>
      </c>
      <c r="D557" s="223">
        <v>15000.01</v>
      </c>
      <c r="E557" s="270"/>
      <c r="F557" s="223"/>
      <c r="G557" s="223">
        <v>0</v>
      </c>
    </row>
    <row r="558" spans="1:10" x14ac:dyDescent="0.25">
      <c r="A558" s="210"/>
      <c r="B558" s="211">
        <v>42032.605879629627</v>
      </c>
      <c r="C558" s="209" t="s">
        <v>1457</v>
      </c>
      <c r="D558" s="223">
        <v>751900</v>
      </c>
      <c r="E558" s="270"/>
      <c r="F558" s="223"/>
      <c r="G558" s="223">
        <v>751900</v>
      </c>
    </row>
    <row r="559" spans="1:10" x14ac:dyDescent="0.25">
      <c r="A559" s="210"/>
      <c r="B559" s="211">
        <v>42032.608194444445</v>
      </c>
      <c r="C559" s="209" t="s">
        <v>1458</v>
      </c>
      <c r="D559" s="223">
        <v>15000.01</v>
      </c>
      <c r="E559" s="270"/>
      <c r="F559" s="223"/>
      <c r="G559" s="223">
        <v>766900.01</v>
      </c>
    </row>
    <row r="560" spans="1:10" x14ac:dyDescent="0.25">
      <c r="A560" s="210"/>
      <c r="B560" s="211">
        <v>42032.612511574072</v>
      </c>
      <c r="C560" s="209" t="s">
        <v>1459</v>
      </c>
      <c r="D560" s="223"/>
      <c r="E560" s="270"/>
      <c r="F560" s="223">
        <v>15000.01</v>
      </c>
      <c r="G560" s="223">
        <v>751900</v>
      </c>
    </row>
    <row r="561" spans="1:10" x14ac:dyDescent="0.25">
      <c r="A561" s="210"/>
      <c r="B561" s="211">
        <v>42034.543055555558</v>
      </c>
      <c r="C561" s="209" t="s">
        <v>1460</v>
      </c>
      <c r="D561" s="223"/>
      <c r="E561" s="270"/>
      <c r="F561" s="223">
        <v>469233.98</v>
      </c>
      <c r="G561" s="223">
        <v>282666.02</v>
      </c>
    </row>
    <row r="562" spans="1:10" x14ac:dyDescent="0.25">
      <c r="A562" s="210"/>
      <c r="B562" s="211">
        <v>42034.75</v>
      </c>
      <c r="C562" s="209" t="s">
        <v>1461</v>
      </c>
      <c r="D562" s="223"/>
      <c r="E562" s="270"/>
      <c r="F562" s="223">
        <v>282666.02</v>
      </c>
      <c r="G562" s="223">
        <v>0</v>
      </c>
    </row>
    <row r="563" spans="1:10" x14ac:dyDescent="0.25">
      <c r="A563" s="210"/>
      <c r="B563" s="211">
        <v>42034.757638888892</v>
      </c>
      <c r="C563" s="209" t="s">
        <v>1462</v>
      </c>
      <c r="D563" s="223"/>
      <c r="E563" s="270"/>
      <c r="F563" s="223">
        <v>17333.98</v>
      </c>
      <c r="G563" s="223">
        <v>-17333.98</v>
      </c>
      <c r="J563" s="223">
        <v>-17333.98</v>
      </c>
    </row>
    <row r="564" spans="1:10" s="213" customFormat="1" ht="15" customHeight="1" x14ac:dyDescent="0.25">
      <c r="A564" s="218" t="s">
        <v>1035</v>
      </c>
      <c r="B564" s="219" t="s">
        <v>1463</v>
      </c>
      <c r="C564" s="220"/>
      <c r="D564" s="224">
        <f>SUM(D565:D568)</f>
        <v>191700</v>
      </c>
      <c r="E564" s="269" t="s">
        <v>1639</v>
      </c>
      <c r="F564" s="224">
        <f>SUM(F565:F568)</f>
        <v>70000</v>
      </c>
      <c r="G564" s="225">
        <f>+D564-F564</f>
        <v>121700</v>
      </c>
      <c r="H564" s="217"/>
      <c r="J564" s="243"/>
    </row>
    <row r="565" spans="1:10" x14ac:dyDescent="0.25">
      <c r="A565" s="210"/>
      <c r="B565" s="211">
        <v>42033.831087962964</v>
      </c>
      <c r="C565" s="209" t="s">
        <v>1464</v>
      </c>
      <c r="D565" s="223">
        <v>1800</v>
      </c>
      <c r="E565" s="270"/>
      <c r="F565" s="223"/>
      <c r="G565" s="223">
        <v>1800</v>
      </c>
    </row>
    <row r="566" spans="1:10" x14ac:dyDescent="0.25">
      <c r="A566" s="210"/>
      <c r="B566" s="211">
        <v>42033.836296296293</v>
      </c>
      <c r="C566" s="209" t="s">
        <v>1465</v>
      </c>
      <c r="D566" s="223">
        <v>189900</v>
      </c>
      <c r="E566" s="270"/>
      <c r="F566" s="223"/>
      <c r="G566" s="223">
        <v>191700</v>
      </c>
    </row>
    <row r="567" spans="1:10" x14ac:dyDescent="0.25">
      <c r="A567" s="210"/>
      <c r="B567" s="211">
        <v>42034.661805555559</v>
      </c>
      <c r="C567" s="209" t="s">
        <v>1466</v>
      </c>
      <c r="D567" s="223"/>
      <c r="E567" s="270"/>
      <c r="F567" s="223">
        <v>30000</v>
      </c>
      <c r="G567" s="223">
        <v>161700</v>
      </c>
    </row>
    <row r="568" spans="1:10" x14ac:dyDescent="0.25">
      <c r="A568" s="210"/>
      <c r="B568" s="211">
        <v>42035.467361111114</v>
      </c>
      <c r="C568" s="209" t="s">
        <v>1467</v>
      </c>
      <c r="D568" s="223"/>
      <c r="E568" s="270"/>
      <c r="F568" s="223">
        <v>40000</v>
      </c>
      <c r="G568" s="223">
        <v>121700</v>
      </c>
      <c r="J568" s="223">
        <v>121700</v>
      </c>
    </row>
    <row r="569" spans="1:10" s="213" customFormat="1" ht="15" customHeight="1" x14ac:dyDescent="0.25">
      <c r="A569" s="218" t="s">
        <v>1035</v>
      </c>
      <c r="B569" s="219" t="s">
        <v>1468</v>
      </c>
      <c r="C569" s="220"/>
      <c r="D569" s="224">
        <f>SUM(D570:D573)</f>
        <v>185500</v>
      </c>
      <c r="E569" s="269" t="s">
        <v>1639</v>
      </c>
      <c r="F569" s="224">
        <f>SUM(F570:F573)</f>
        <v>35000</v>
      </c>
      <c r="G569" s="225">
        <f>+D569-F569</f>
        <v>150500</v>
      </c>
      <c r="H569" s="217"/>
      <c r="J569" s="243"/>
    </row>
    <row r="570" spans="1:10" x14ac:dyDescent="0.25">
      <c r="A570" s="210"/>
      <c r="B570" s="211">
        <v>42032.810949074075</v>
      </c>
      <c r="C570" s="209" t="s">
        <v>1469</v>
      </c>
      <c r="D570" s="223">
        <v>160500</v>
      </c>
      <c r="E570" s="270"/>
      <c r="F570" s="223"/>
      <c r="G570" s="223">
        <v>160500</v>
      </c>
    </row>
    <row r="571" spans="1:10" x14ac:dyDescent="0.25">
      <c r="A571" s="210"/>
      <c r="B571" s="211">
        <v>42032.812349537038</v>
      </c>
      <c r="C571" s="209" t="s">
        <v>1470</v>
      </c>
      <c r="D571" s="223">
        <v>25000</v>
      </c>
      <c r="E571" s="270"/>
      <c r="F571" s="223"/>
      <c r="G571" s="223">
        <v>185500</v>
      </c>
    </row>
    <row r="572" spans="1:10" x14ac:dyDescent="0.25">
      <c r="A572" s="210"/>
      <c r="B572" s="211">
        <v>42032.813530092593</v>
      </c>
      <c r="C572" s="209" t="s">
        <v>1471</v>
      </c>
      <c r="D572" s="223"/>
      <c r="E572" s="270"/>
      <c r="F572" s="223">
        <v>25000</v>
      </c>
      <c r="G572" s="223">
        <v>160500</v>
      </c>
    </row>
    <row r="573" spans="1:10" x14ac:dyDescent="0.25">
      <c r="A573" s="210"/>
      <c r="B573" s="211">
        <v>42034.686111111114</v>
      </c>
      <c r="C573" s="209" t="s">
        <v>1472</v>
      </c>
      <c r="D573" s="223"/>
      <c r="E573" s="270"/>
      <c r="F573" s="223">
        <v>10000</v>
      </c>
      <c r="G573" s="223">
        <v>150500</v>
      </c>
      <c r="J573" s="223">
        <v>150500</v>
      </c>
    </row>
    <row r="574" spans="1:10" s="213" customFormat="1" ht="15" customHeight="1" x14ac:dyDescent="0.25">
      <c r="A574" s="218" t="s">
        <v>1035</v>
      </c>
      <c r="B574" s="219" t="s">
        <v>1473</v>
      </c>
      <c r="C574" s="220"/>
      <c r="D574" s="224">
        <f>SUM(D575:D577)</f>
        <v>143100</v>
      </c>
      <c r="E574" s="269" t="s">
        <v>1640</v>
      </c>
      <c r="F574" s="224">
        <f>SUM(F575:F577)</f>
        <v>50000</v>
      </c>
      <c r="G574" s="225">
        <f>+D574-F574</f>
        <v>93100</v>
      </c>
      <c r="H574" s="217"/>
      <c r="J574" s="243"/>
    </row>
    <row r="575" spans="1:10" x14ac:dyDescent="0.25">
      <c r="A575" s="210"/>
      <c r="B575" s="211">
        <v>42033.406944444447</v>
      </c>
      <c r="C575" s="209" t="s">
        <v>1474</v>
      </c>
      <c r="D575" s="223"/>
      <c r="E575" s="270"/>
      <c r="F575" s="223">
        <v>50000</v>
      </c>
      <c r="G575" s="223">
        <v>-50000</v>
      </c>
    </row>
    <row r="576" spans="1:10" x14ac:dyDescent="0.25">
      <c r="A576" s="210"/>
      <c r="B576" s="211">
        <v>42033.594340277778</v>
      </c>
      <c r="C576" s="209" t="s">
        <v>1475</v>
      </c>
      <c r="D576" s="223">
        <v>137100</v>
      </c>
      <c r="E576" s="270"/>
      <c r="F576" s="223"/>
      <c r="G576" s="223">
        <v>87100</v>
      </c>
    </row>
    <row r="577" spans="1:10" x14ac:dyDescent="0.25">
      <c r="A577" s="210"/>
      <c r="B577" s="211">
        <v>42033.602071759262</v>
      </c>
      <c r="C577" s="209" t="s">
        <v>1476</v>
      </c>
      <c r="D577" s="223">
        <v>6000</v>
      </c>
      <c r="E577" s="270"/>
      <c r="F577" s="223"/>
      <c r="G577" s="223">
        <v>93100</v>
      </c>
      <c r="J577" s="223">
        <v>93100</v>
      </c>
    </row>
    <row r="578" spans="1:10" s="213" customFormat="1" ht="15" customHeight="1" x14ac:dyDescent="0.25">
      <c r="A578" s="218" t="s">
        <v>1035</v>
      </c>
      <c r="B578" s="219" t="s">
        <v>1477</v>
      </c>
      <c r="C578" s="220"/>
      <c r="D578" s="224">
        <f>SUM(D579:D581)</f>
        <v>141100</v>
      </c>
      <c r="E578" s="269" t="s">
        <v>1640</v>
      </c>
      <c r="F578" s="224">
        <f>SUM(F579:F581)</f>
        <v>90000</v>
      </c>
      <c r="G578" s="225">
        <f>+D578-F578</f>
        <v>51100</v>
      </c>
      <c r="H578" s="217"/>
      <c r="J578" s="243"/>
    </row>
    <row r="579" spans="1:10" x14ac:dyDescent="0.25">
      <c r="A579" s="210"/>
      <c r="B579" s="211">
        <v>42033.423611111109</v>
      </c>
      <c r="C579" s="209" t="s">
        <v>1478</v>
      </c>
      <c r="D579" s="223"/>
      <c r="E579" s="270"/>
      <c r="F579" s="223">
        <v>90000</v>
      </c>
      <c r="G579" s="223">
        <v>-90000</v>
      </c>
    </row>
    <row r="580" spans="1:10" x14ac:dyDescent="0.25">
      <c r="A580" s="210"/>
      <c r="B580" s="211">
        <v>42035.554583333331</v>
      </c>
      <c r="C580" s="209" t="s">
        <v>1479</v>
      </c>
      <c r="D580" s="223">
        <v>4000</v>
      </c>
      <c r="E580" s="270"/>
      <c r="F580" s="223"/>
      <c r="G580" s="223">
        <v>-86000</v>
      </c>
    </row>
    <row r="581" spans="1:10" x14ac:dyDescent="0.25">
      <c r="A581" s="210"/>
      <c r="B581" s="211">
        <v>42035.55541666667</v>
      </c>
      <c r="C581" s="209" t="s">
        <v>1480</v>
      </c>
      <c r="D581" s="223">
        <v>137100</v>
      </c>
      <c r="E581" s="270"/>
      <c r="F581" s="223"/>
      <c r="G581" s="223">
        <v>51100</v>
      </c>
      <c r="J581" s="223">
        <v>51100</v>
      </c>
    </row>
    <row r="582" spans="1:10" s="213" customFormat="1" ht="15" customHeight="1" x14ac:dyDescent="0.25">
      <c r="A582" s="218" t="s">
        <v>1035</v>
      </c>
      <c r="B582" s="219" t="s">
        <v>1481</v>
      </c>
      <c r="C582" s="220"/>
      <c r="D582" s="224">
        <f>SUM(D583:D587)</f>
        <v>169400</v>
      </c>
      <c r="E582" s="269" t="s">
        <v>1640</v>
      </c>
      <c r="F582" s="224">
        <f>SUM(F583:F587)</f>
        <v>34040</v>
      </c>
      <c r="G582" s="225">
        <f>+D582-F582</f>
        <v>135360</v>
      </c>
      <c r="H582" s="217"/>
      <c r="J582" s="243"/>
    </row>
    <row r="583" spans="1:10" x14ac:dyDescent="0.25">
      <c r="A583" s="210"/>
      <c r="B583" s="211">
        <v>42034.4375</v>
      </c>
      <c r="C583" s="209" t="s">
        <v>1482</v>
      </c>
      <c r="D583" s="223"/>
      <c r="E583" s="270"/>
      <c r="F583" s="223">
        <v>5000</v>
      </c>
      <c r="G583" s="223">
        <v>-5000</v>
      </c>
    </row>
    <row r="584" spans="1:10" x14ac:dyDescent="0.25">
      <c r="A584" s="210"/>
      <c r="B584" s="211">
        <v>42034.553379629629</v>
      </c>
      <c r="C584" s="209" t="s">
        <v>1483</v>
      </c>
      <c r="D584" s="223">
        <v>165400</v>
      </c>
      <c r="E584" s="270"/>
      <c r="F584" s="223"/>
      <c r="G584" s="223">
        <v>160400</v>
      </c>
    </row>
    <row r="585" spans="1:10" x14ac:dyDescent="0.25">
      <c r="A585" s="210"/>
      <c r="B585" s="211">
        <v>42034.555347222224</v>
      </c>
      <c r="C585" s="209" t="s">
        <v>1484</v>
      </c>
      <c r="D585" s="223">
        <v>4000</v>
      </c>
      <c r="E585" s="270"/>
      <c r="F585" s="223"/>
      <c r="G585" s="223">
        <v>164400</v>
      </c>
    </row>
    <row r="586" spans="1:10" x14ac:dyDescent="0.25">
      <c r="A586" s="210"/>
      <c r="B586" s="211">
        <v>42035.46875</v>
      </c>
      <c r="C586" s="209" t="s">
        <v>1485</v>
      </c>
      <c r="D586" s="223"/>
      <c r="E586" s="270"/>
      <c r="F586" s="223">
        <v>28080</v>
      </c>
      <c r="G586" s="223">
        <v>136320</v>
      </c>
    </row>
    <row r="587" spans="1:10" x14ac:dyDescent="0.25">
      <c r="A587" s="210"/>
      <c r="B587" s="211">
        <v>42035.6</v>
      </c>
      <c r="C587" s="209" t="s">
        <v>1486</v>
      </c>
      <c r="D587" s="223"/>
      <c r="E587" s="270"/>
      <c r="F587" s="223">
        <v>960</v>
      </c>
      <c r="G587" s="223">
        <v>135360</v>
      </c>
      <c r="J587" s="223">
        <v>135360</v>
      </c>
    </row>
    <row r="588" spans="1:10" s="240" customFormat="1" ht="15" customHeight="1" x14ac:dyDescent="0.25">
      <c r="A588" s="235" t="s">
        <v>1035</v>
      </c>
      <c r="B588" s="236" t="s">
        <v>1487</v>
      </c>
      <c r="C588" s="237"/>
      <c r="D588" s="238">
        <f>SUM(D589:D604)</f>
        <v>1039828.67</v>
      </c>
      <c r="E588" s="273" t="s">
        <v>1639</v>
      </c>
      <c r="F588" s="238">
        <f>SUM(F589:F604)</f>
        <v>1685115.06</v>
      </c>
      <c r="G588" s="239">
        <f>+D588-F588</f>
        <v>-645286.39</v>
      </c>
      <c r="I588" s="213"/>
      <c r="J588" s="245"/>
    </row>
    <row r="589" spans="1:10" x14ac:dyDescent="0.25">
      <c r="A589" s="210"/>
      <c r="B589" s="212">
        <v>42006</v>
      </c>
      <c r="C589" s="209" t="s">
        <v>1488</v>
      </c>
      <c r="D589" s="223">
        <v>767889.7</v>
      </c>
      <c r="E589" s="270"/>
      <c r="F589" s="223"/>
      <c r="G589" s="223">
        <v>767889.7</v>
      </c>
    </row>
    <row r="590" spans="1:10" x14ac:dyDescent="0.25">
      <c r="A590" s="210"/>
      <c r="B590" s="212">
        <v>42006</v>
      </c>
      <c r="C590" s="209" t="s">
        <v>2028</v>
      </c>
      <c r="D590" s="223">
        <v>99353.31</v>
      </c>
      <c r="E590" s="270"/>
      <c r="F590" s="223"/>
      <c r="G590" s="223">
        <v>867243.01</v>
      </c>
    </row>
    <row r="591" spans="1:10" x14ac:dyDescent="0.25">
      <c r="A591" s="210"/>
      <c r="B591" s="212">
        <v>42006</v>
      </c>
      <c r="C591" s="209" t="s">
        <v>1489</v>
      </c>
      <c r="D591" s="223"/>
      <c r="E591" s="270"/>
      <c r="F591" s="223">
        <v>767889.7</v>
      </c>
      <c r="G591" s="223">
        <v>99353.31</v>
      </c>
    </row>
    <row r="592" spans="1:10" x14ac:dyDescent="0.25">
      <c r="A592" s="210"/>
      <c r="B592" s="212">
        <v>42006</v>
      </c>
      <c r="C592" s="209" t="s">
        <v>1490</v>
      </c>
      <c r="D592" s="223"/>
      <c r="E592" s="270"/>
      <c r="F592" s="223">
        <v>887225.36</v>
      </c>
      <c r="G592" s="318">
        <v>-787872.05</v>
      </c>
    </row>
    <row r="593" spans="1:10" x14ac:dyDescent="0.25">
      <c r="A593" s="210"/>
      <c r="B593" s="211">
        <v>42033.616666666669</v>
      </c>
      <c r="C593" s="209" t="s">
        <v>1491</v>
      </c>
      <c r="D593" s="223">
        <v>14300</v>
      </c>
      <c r="E593" s="270"/>
      <c r="F593" s="223"/>
      <c r="G593" s="318">
        <v>-773572.05</v>
      </c>
    </row>
    <row r="594" spans="1:10" x14ac:dyDescent="0.25">
      <c r="A594" s="210"/>
      <c r="B594" s="211">
        <v>42033.620833333334</v>
      </c>
      <c r="C594" s="209" t="s">
        <v>1492</v>
      </c>
      <c r="D594" s="223">
        <v>30000</v>
      </c>
      <c r="E594" s="270"/>
      <c r="F594" s="223"/>
      <c r="G594" s="318">
        <v>-743572.05</v>
      </c>
    </row>
    <row r="595" spans="1:10" x14ac:dyDescent="0.25">
      <c r="A595" s="210"/>
      <c r="B595" s="211">
        <v>42033.625694444447</v>
      </c>
      <c r="C595" s="209" t="s">
        <v>1493</v>
      </c>
      <c r="D595" s="223"/>
      <c r="E595" s="270"/>
      <c r="F595" s="223">
        <v>30000</v>
      </c>
      <c r="G595" s="318">
        <v>-773572.05</v>
      </c>
    </row>
    <row r="596" spans="1:10" x14ac:dyDescent="0.25">
      <c r="A596" s="210"/>
      <c r="B596" s="211">
        <v>42033.626388888886</v>
      </c>
      <c r="C596" s="209" t="s">
        <v>1494</v>
      </c>
      <c r="D596" s="223">
        <v>30000</v>
      </c>
      <c r="E596" s="270"/>
      <c r="F596" s="223"/>
      <c r="G596" s="318">
        <v>-743572.05</v>
      </c>
    </row>
    <row r="597" spans="1:10" x14ac:dyDescent="0.25">
      <c r="A597" s="210"/>
      <c r="B597" s="211">
        <v>42033.634027777778</v>
      </c>
      <c r="C597" s="209" t="s">
        <v>1495</v>
      </c>
      <c r="D597" s="223">
        <v>19040</v>
      </c>
      <c r="E597" s="270"/>
      <c r="F597" s="223"/>
      <c r="G597" s="318">
        <v>-724532.05</v>
      </c>
    </row>
    <row r="598" spans="1:10" x14ac:dyDescent="0.25">
      <c r="A598" s="210"/>
      <c r="B598" s="211">
        <v>42033.63958333333</v>
      </c>
      <c r="C598" s="209" t="s">
        <v>1496</v>
      </c>
      <c r="D598" s="223">
        <v>7000</v>
      </c>
      <c r="E598" s="270"/>
      <c r="F598" s="223"/>
      <c r="G598" s="318">
        <v>-717532.05</v>
      </c>
    </row>
    <row r="599" spans="1:10" x14ac:dyDescent="0.25">
      <c r="A599" s="210"/>
      <c r="B599" s="211">
        <v>42033.643055555556</v>
      </c>
      <c r="C599" s="209" t="s">
        <v>1497</v>
      </c>
      <c r="D599" s="223">
        <v>3180</v>
      </c>
      <c r="E599" s="270"/>
      <c r="F599" s="223"/>
      <c r="G599" s="318">
        <v>-714352.05</v>
      </c>
    </row>
    <row r="600" spans="1:10" x14ac:dyDescent="0.25">
      <c r="A600" s="210"/>
      <c r="B600" s="211">
        <v>42033.647916666669</v>
      </c>
      <c r="C600" s="209" t="s">
        <v>1498</v>
      </c>
      <c r="D600" s="223">
        <v>5000</v>
      </c>
      <c r="E600" s="270"/>
      <c r="F600" s="223"/>
      <c r="G600" s="318">
        <v>-709352.05</v>
      </c>
    </row>
    <row r="601" spans="1:10" x14ac:dyDescent="0.25">
      <c r="A601" s="210"/>
      <c r="B601" s="211">
        <v>42033.650694444441</v>
      </c>
      <c r="C601" s="209" t="s">
        <v>1499</v>
      </c>
      <c r="D601" s="223">
        <v>65.66</v>
      </c>
      <c r="E601" s="270"/>
      <c r="F601" s="223"/>
      <c r="G601" s="318">
        <v>-709286.39</v>
      </c>
    </row>
    <row r="602" spans="1:10" x14ac:dyDescent="0.25">
      <c r="A602" s="210"/>
      <c r="B602" s="211">
        <v>42033.872916666667</v>
      </c>
      <c r="C602" s="209" t="s">
        <v>1500</v>
      </c>
      <c r="D602" s="223">
        <v>7000</v>
      </c>
      <c r="E602" s="270"/>
      <c r="F602" s="223"/>
      <c r="G602" s="318">
        <v>-702286.39</v>
      </c>
    </row>
    <row r="603" spans="1:10" x14ac:dyDescent="0.25">
      <c r="A603" s="210"/>
      <c r="B603" s="211">
        <v>42033.888888888891</v>
      </c>
      <c r="C603" s="209" t="s">
        <v>1501</v>
      </c>
      <c r="D603" s="223">
        <v>20000</v>
      </c>
      <c r="E603" s="270"/>
      <c r="F603" s="223"/>
      <c r="G603" s="318">
        <v>-682286.39</v>
      </c>
    </row>
    <row r="604" spans="1:10" x14ac:dyDescent="0.25">
      <c r="A604" s="210"/>
      <c r="B604" s="211">
        <v>42034.819444444445</v>
      </c>
      <c r="C604" s="209" t="s">
        <v>1502</v>
      </c>
      <c r="D604" s="223">
        <v>37000</v>
      </c>
      <c r="E604" s="270"/>
      <c r="F604" s="223"/>
      <c r="G604" s="318">
        <v>-645286.39</v>
      </c>
      <c r="J604" s="318">
        <v>-645286.39</v>
      </c>
    </row>
    <row r="605" spans="1:10" s="213" customFormat="1" ht="15" customHeight="1" x14ac:dyDescent="0.25">
      <c r="A605" s="218" t="s">
        <v>1035</v>
      </c>
      <c r="B605" s="219" t="s">
        <v>1503</v>
      </c>
      <c r="C605" s="220"/>
      <c r="D605" s="224">
        <f>SUM(D606:D608)</f>
        <v>227400</v>
      </c>
      <c r="E605" s="269" t="s">
        <v>1640</v>
      </c>
      <c r="F605" s="224">
        <f>SUM(F606:F608)</f>
        <v>224400</v>
      </c>
      <c r="G605" s="225">
        <f>+D605-F605</f>
        <v>3000</v>
      </c>
      <c r="H605" s="217"/>
      <c r="J605" s="243"/>
    </row>
    <row r="606" spans="1:10" x14ac:dyDescent="0.25">
      <c r="A606" s="210"/>
      <c r="B606" s="211">
        <v>42033.745833333334</v>
      </c>
      <c r="C606" s="209" t="s">
        <v>1504</v>
      </c>
      <c r="D606" s="223"/>
      <c r="E606" s="270"/>
      <c r="F606" s="223">
        <v>54400</v>
      </c>
      <c r="G606" s="223">
        <v>-54400</v>
      </c>
    </row>
    <row r="607" spans="1:10" x14ac:dyDescent="0.25">
      <c r="A607" s="210"/>
      <c r="B607" s="211">
        <v>42033.769444444442</v>
      </c>
      <c r="C607" s="209" t="s">
        <v>1505</v>
      </c>
      <c r="D607" s="223"/>
      <c r="E607" s="270"/>
      <c r="F607" s="223">
        <v>170000</v>
      </c>
      <c r="G607" s="223">
        <v>-224400</v>
      </c>
    </row>
    <row r="608" spans="1:10" x14ac:dyDescent="0.25">
      <c r="A608" s="210"/>
      <c r="B608" s="211">
        <v>42035.660416666666</v>
      </c>
      <c r="C608" s="209" t="s">
        <v>1506</v>
      </c>
      <c r="D608" s="223">
        <v>227400</v>
      </c>
      <c r="E608" s="270"/>
      <c r="F608" s="223"/>
      <c r="G608" s="223">
        <v>3000</v>
      </c>
      <c r="J608" s="223">
        <v>3000</v>
      </c>
    </row>
    <row r="609" spans="1:10" s="213" customFormat="1" ht="15" customHeight="1" x14ac:dyDescent="0.25">
      <c r="A609" s="218" t="s">
        <v>1035</v>
      </c>
      <c r="B609" s="219" t="s">
        <v>1507</v>
      </c>
      <c r="C609" s="220"/>
      <c r="D609" s="224">
        <f>SUM(D610)</f>
        <v>145000</v>
      </c>
      <c r="E609" s="269" t="s">
        <v>1639</v>
      </c>
      <c r="F609" s="224">
        <f>SUM(F610)</f>
        <v>0</v>
      </c>
      <c r="G609" s="225">
        <f>+D609-F609</f>
        <v>145000</v>
      </c>
      <c r="H609" s="217"/>
      <c r="J609" s="243"/>
    </row>
    <row r="610" spans="1:10" x14ac:dyDescent="0.25">
      <c r="A610" s="210"/>
      <c r="B610" s="212">
        <v>42006</v>
      </c>
      <c r="C610" s="209" t="s">
        <v>1508</v>
      </c>
      <c r="D610" s="223">
        <v>145000</v>
      </c>
      <c r="E610" s="270">
        <f>+D610/1.16*0.16</f>
        <v>20000.000000000004</v>
      </c>
      <c r="F610" s="223"/>
      <c r="G610" s="223">
        <v>145000</v>
      </c>
      <c r="J610" s="223">
        <v>145000</v>
      </c>
    </row>
    <row r="611" spans="1:10" s="213" customFormat="1" ht="15" customHeight="1" x14ac:dyDescent="0.25">
      <c r="A611" s="218" t="s">
        <v>1035</v>
      </c>
      <c r="B611" s="219" t="s">
        <v>2023</v>
      </c>
      <c r="C611" s="220"/>
      <c r="D611" s="224">
        <f>SUM(D612)</f>
        <v>145000</v>
      </c>
      <c r="E611" s="269" t="s">
        <v>2025</v>
      </c>
      <c r="F611" s="224">
        <f>SUM(F612)</f>
        <v>0</v>
      </c>
      <c r="G611" s="225">
        <f>+D611-F611</f>
        <v>145000</v>
      </c>
      <c r="H611" s="217"/>
      <c r="J611" s="243"/>
    </row>
    <row r="612" spans="1:10" x14ac:dyDescent="0.25">
      <c r="A612" s="210"/>
      <c r="B612" s="313">
        <v>42004</v>
      </c>
      <c r="C612" s="314" t="s">
        <v>2024</v>
      </c>
      <c r="D612" s="315">
        <v>145000</v>
      </c>
      <c r="E612" s="316"/>
      <c r="F612" s="315"/>
      <c r="G612" s="253">
        <v>145000</v>
      </c>
      <c r="J612" s="253">
        <v>145000</v>
      </c>
    </row>
    <row r="613" spans="1:10" s="213" customFormat="1" ht="15" customHeight="1" x14ac:dyDescent="0.25">
      <c r="A613" s="218" t="s">
        <v>1035</v>
      </c>
      <c r="B613" s="219" t="s">
        <v>1509</v>
      </c>
      <c r="C613" s="220"/>
      <c r="D613" s="224">
        <f>SUM(D614)</f>
        <v>145000</v>
      </c>
      <c r="E613" s="269" t="s">
        <v>1639</v>
      </c>
      <c r="F613" s="224">
        <f>SUM(F614)</f>
        <v>0</v>
      </c>
      <c r="G613" s="225">
        <f>+D613-F613</f>
        <v>145000</v>
      </c>
      <c r="H613" s="217"/>
      <c r="J613" s="243"/>
    </row>
    <row r="614" spans="1:10" x14ac:dyDescent="0.25">
      <c r="A614" s="210"/>
      <c r="B614" s="212">
        <v>42006</v>
      </c>
      <c r="C614" s="209" t="s">
        <v>1246</v>
      </c>
      <c r="D614" s="223">
        <v>145000</v>
      </c>
      <c r="E614" s="270"/>
      <c r="F614" s="223"/>
      <c r="G614" s="223">
        <v>145000</v>
      </c>
      <c r="J614" s="223">
        <v>145000</v>
      </c>
    </row>
    <row r="615" spans="1:10" s="213" customFormat="1" ht="15" customHeight="1" x14ac:dyDescent="0.25">
      <c r="A615" s="218" t="s">
        <v>1035</v>
      </c>
      <c r="B615" s="219" t="s">
        <v>1703</v>
      </c>
      <c r="C615" s="220"/>
      <c r="D615" s="224">
        <f>SUM(D616)</f>
        <v>145000</v>
      </c>
      <c r="E615" s="269" t="s">
        <v>2025</v>
      </c>
      <c r="F615" s="224">
        <f>SUM(F616)</f>
        <v>0</v>
      </c>
      <c r="G615" s="225">
        <f>+D615-F615</f>
        <v>145000</v>
      </c>
      <c r="H615" s="217"/>
      <c r="J615" s="243"/>
    </row>
    <row r="616" spans="1:10" x14ac:dyDescent="0.25">
      <c r="A616" s="210"/>
      <c r="B616" s="212">
        <v>42006</v>
      </c>
      <c r="C616" s="314" t="s">
        <v>2032</v>
      </c>
      <c r="D616" s="223">
        <v>145000</v>
      </c>
      <c r="E616" s="270"/>
      <c r="F616" s="223"/>
      <c r="G616" s="223">
        <v>145000</v>
      </c>
      <c r="J616" s="223">
        <v>145000</v>
      </c>
    </row>
    <row r="617" spans="1:10" s="213" customFormat="1" ht="15" customHeight="1" x14ac:dyDescent="0.25">
      <c r="A617" s="218" t="s">
        <v>1035</v>
      </c>
      <c r="B617" s="219" t="s">
        <v>1510</v>
      </c>
      <c r="C617" s="220"/>
      <c r="D617" s="224">
        <f>SUM(D618:D619)</f>
        <v>166000</v>
      </c>
      <c r="E617" s="269" t="s">
        <v>1639</v>
      </c>
      <c r="F617" s="224">
        <f>SUM(F618:F619)</f>
        <v>0</v>
      </c>
      <c r="G617" s="225">
        <f>+D617-F617</f>
        <v>166000</v>
      </c>
      <c r="H617" s="217"/>
      <c r="J617" s="243"/>
    </row>
    <row r="618" spans="1:10" x14ac:dyDescent="0.25">
      <c r="A618" s="210"/>
      <c r="B618" s="212">
        <v>42006</v>
      </c>
      <c r="C618" s="209" t="s">
        <v>1511</v>
      </c>
      <c r="D618" s="223">
        <v>160000</v>
      </c>
      <c r="E618" s="270"/>
      <c r="F618" s="223"/>
      <c r="G618" s="223">
        <v>160000</v>
      </c>
    </row>
    <row r="619" spans="1:10" x14ac:dyDescent="0.25">
      <c r="A619" s="210"/>
      <c r="B619" s="212">
        <v>42006</v>
      </c>
      <c r="C619" s="209" t="s">
        <v>1512</v>
      </c>
      <c r="D619" s="223">
        <v>6000</v>
      </c>
      <c r="E619" s="270"/>
      <c r="F619" s="223"/>
      <c r="G619" s="223">
        <v>166000</v>
      </c>
      <c r="J619" s="223">
        <v>166000</v>
      </c>
    </row>
    <row r="620" spans="1:10" s="213" customFormat="1" ht="15" customHeight="1" x14ac:dyDescent="0.25">
      <c r="A620" s="218" t="s">
        <v>1035</v>
      </c>
      <c r="B620" s="219" t="s">
        <v>2027</v>
      </c>
      <c r="C620" s="220"/>
      <c r="D620" s="224">
        <f>SUM(D621)</f>
        <v>145000</v>
      </c>
      <c r="E620" s="269" t="s">
        <v>2025</v>
      </c>
      <c r="F620" s="224">
        <f>SUM(F621)</f>
        <v>0</v>
      </c>
      <c r="G620" s="225">
        <f>+D620-F620</f>
        <v>145000</v>
      </c>
      <c r="H620" s="217"/>
      <c r="J620" s="243"/>
    </row>
    <row r="621" spans="1:10" x14ac:dyDescent="0.25">
      <c r="A621" s="210"/>
      <c r="B621" s="313">
        <v>42004</v>
      </c>
      <c r="C621" s="314" t="s">
        <v>2026</v>
      </c>
      <c r="D621" s="315">
        <v>145000</v>
      </c>
      <c r="E621" s="316"/>
      <c r="F621" s="315"/>
      <c r="G621" s="253">
        <v>145000</v>
      </c>
      <c r="J621" s="253">
        <v>145000</v>
      </c>
    </row>
    <row r="622" spans="1:10" s="213" customFormat="1" ht="15" customHeight="1" x14ac:dyDescent="0.25">
      <c r="A622" s="218" t="s">
        <v>1035</v>
      </c>
      <c r="B622" s="219" t="s">
        <v>1513</v>
      </c>
      <c r="C622" s="220"/>
      <c r="D622" s="224">
        <f>SUM(D623)</f>
        <v>191500</v>
      </c>
      <c r="E622" s="269" t="s">
        <v>1640</v>
      </c>
      <c r="F622" s="224">
        <f>SUM(F623)</f>
        <v>0</v>
      </c>
      <c r="G622" s="225">
        <f>+D622-F622</f>
        <v>191500</v>
      </c>
      <c r="H622" s="217"/>
      <c r="J622" s="243"/>
    </row>
    <row r="623" spans="1:10" x14ac:dyDescent="0.25">
      <c r="A623" s="210"/>
      <c r="B623" s="212">
        <v>42006</v>
      </c>
      <c r="C623" s="209" t="s">
        <v>1514</v>
      </c>
      <c r="D623" s="223">
        <v>191500</v>
      </c>
      <c r="E623" s="270"/>
      <c r="F623" s="223"/>
      <c r="G623" s="223">
        <v>191500</v>
      </c>
      <c r="J623" s="223">
        <v>191500</v>
      </c>
    </row>
    <row r="624" spans="1:10" s="213" customFormat="1" ht="15" customHeight="1" x14ac:dyDescent="0.25">
      <c r="A624" s="319" t="s">
        <v>1035</v>
      </c>
      <c r="B624" s="320" t="s">
        <v>1515</v>
      </c>
      <c r="C624" s="321"/>
      <c r="D624" s="322">
        <f>SUM(D625)</f>
        <v>133000</v>
      </c>
      <c r="E624" s="323" t="s">
        <v>1639</v>
      </c>
      <c r="F624" s="322">
        <f>SUM(F625)</f>
        <v>0</v>
      </c>
      <c r="G624" s="324">
        <f>+D624-F624</f>
        <v>133000</v>
      </c>
      <c r="J624" s="243"/>
    </row>
    <row r="625" spans="1:10" x14ac:dyDescent="0.25">
      <c r="A625" s="210"/>
      <c r="B625" s="212">
        <v>42006</v>
      </c>
      <c r="C625" s="209" t="s">
        <v>1516</v>
      </c>
      <c r="D625" s="223">
        <v>133000</v>
      </c>
      <c r="E625" s="270"/>
      <c r="F625" s="223"/>
      <c r="G625" s="223">
        <v>133000</v>
      </c>
      <c r="J625" s="223">
        <v>133000</v>
      </c>
    </row>
    <row r="626" spans="1:10" s="213" customFormat="1" ht="15" customHeight="1" x14ac:dyDescent="0.25">
      <c r="A626" s="218" t="s">
        <v>1035</v>
      </c>
      <c r="B626" s="219" t="s">
        <v>1517</v>
      </c>
      <c r="C626" s="220"/>
      <c r="D626" s="224">
        <f>SUM(D627:D628)</f>
        <v>166400</v>
      </c>
      <c r="E626" s="269" t="s">
        <v>1640</v>
      </c>
      <c r="F626" s="224">
        <f>SUM(F627:F628)</f>
        <v>50000</v>
      </c>
      <c r="G626" s="225">
        <f>+D626-F626</f>
        <v>116400</v>
      </c>
      <c r="H626" s="217"/>
      <c r="J626" s="243"/>
    </row>
    <row r="627" spans="1:10" x14ac:dyDescent="0.25">
      <c r="A627" s="210"/>
      <c r="B627" s="211">
        <v>42034.802777777775</v>
      </c>
      <c r="C627" s="209" t="s">
        <v>1518</v>
      </c>
      <c r="D627" s="223"/>
      <c r="E627" s="270"/>
      <c r="F627" s="223">
        <v>50000</v>
      </c>
      <c r="G627" s="223">
        <v>-50000</v>
      </c>
    </row>
    <row r="628" spans="1:10" x14ac:dyDescent="0.25">
      <c r="A628" s="210"/>
      <c r="B628" s="211">
        <v>42035.663449074076</v>
      </c>
      <c r="C628" s="209" t="s">
        <v>1519</v>
      </c>
      <c r="D628" s="223">
        <v>166400</v>
      </c>
      <c r="E628" s="270"/>
      <c r="F628" s="223"/>
      <c r="G628" s="223">
        <v>116400</v>
      </c>
      <c r="J628" s="223">
        <v>116400</v>
      </c>
    </row>
    <row r="629" spans="1:10" s="213" customFormat="1" ht="15" customHeight="1" x14ac:dyDescent="0.25">
      <c r="A629" s="319" t="s">
        <v>1035</v>
      </c>
      <c r="B629" s="320" t="s">
        <v>1520</v>
      </c>
      <c r="C629" s="321"/>
      <c r="D629" s="322">
        <f>SUM(D630)</f>
        <v>143000</v>
      </c>
      <c r="E629" s="323" t="s">
        <v>1639</v>
      </c>
      <c r="F629" s="322">
        <f>SUM(F630)</f>
        <v>0</v>
      </c>
      <c r="G629" s="324">
        <f>+D629-F629</f>
        <v>143000</v>
      </c>
      <c r="J629" s="243"/>
    </row>
    <row r="630" spans="1:10" x14ac:dyDescent="0.25">
      <c r="A630" s="210"/>
      <c r="B630" s="212">
        <v>42005</v>
      </c>
      <c r="C630" s="209" t="s">
        <v>1521</v>
      </c>
      <c r="D630" s="223">
        <v>143000</v>
      </c>
      <c r="E630" s="270"/>
      <c r="F630" s="223"/>
      <c r="G630" s="223">
        <v>143000</v>
      </c>
      <c r="J630" s="223">
        <v>143000</v>
      </c>
    </row>
    <row r="631" spans="1:10" s="213" customFormat="1" ht="15" customHeight="1" x14ac:dyDescent="0.25">
      <c r="A631" s="218" t="s">
        <v>1035</v>
      </c>
      <c r="B631" s="219" t="s">
        <v>1522</v>
      </c>
      <c r="C631" s="220"/>
      <c r="D631" s="224">
        <f>SUM(D632:D635)</f>
        <v>155100</v>
      </c>
      <c r="E631" s="269" t="s">
        <v>1640</v>
      </c>
      <c r="F631" s="224">
        <f>SUM(F632:F635)</f>
        <v>36500</v>
      </c>
      <c r="G631" s="225">
        <f>+D631-F631</f>
        <v>118600</v>
      </c>
      <c r="H631" s="217"/>
      <c r="J631" s="233"/>
    </row>
    <row r="632" spans="1:10" x14ac:dyDescent="0.25">
      <c r="A632" s="210"/>
      <c r="B632" s="211">
        <v>42034.616527777776</v>
      </c>
      <c r="C632" s="209" t="s">
        <v>1523</v>
      </c>
      <c r="D632" s="223">
        <v>135100</v>
      </c>
      <c r="E632" s="270"/>
      <c r="F632" s="223"/>
      <c r="G632" s="223">
        <v>135100</v>
      </c>
    </row>
    <row r="633" spans="1:10" x14ac:dyDescent="0.25">
      <c r="A633" s="210"/>
      <c r="B633" s="211">
        <v>42034.620659722219</v>
      </c>
      <c r="C633" s="209" t="s">
        <v>1524</v>
      </c>
      <c r="D633" s="223">
        <v>20000</v>
      </c>
      <c r="E633" s="270"/>
      <c r="F633" s="223"/>
      <c r="G633" s="223">
        <v>155100</v>
      </c>
    </row>
    <row r="634" spans="1:10" x14ac:dyDescent="0.25">
      <c r="A634" s="210"/>
      <c r="B634" s="211">
        <v>42034.623055555552</v>
      </c>
      <c r="C634" s="209" t="s">
        <v>1525</v>
      </c>
      <c r="D634" s="223"/>
      <c r="E634" s="270"/>
      <c r="F634" s="223">
        <v>20000</v>
      </c>
      <c r="G634" s="223">
        <v>135100</v>
      </c>
    </row>
    <row r="635" spans="1:10" x14ac:dyDescent="0.25">
      <c r="A635" s="210"/>
      <c r="B635" s="211">
        <v>42034.806250000001</v>
      </c>
      <c r="C635" s="209" t="s">
        <v>1526</v>
      </c>
      <c r="D635" s="223"/>
      <c r="E635" s="270"/>
      <c r="F635" s="223">
        <v>16500</v>
      </c>
      <c r="G635" s="223">
        <v>118600</v>
      </c>
      <c r="J635" s="223">
        <v>118600</v>
      </c>
    </row>
    <row r="636" spans="1:10" s="213" customFormat="1" ht="15" customHeight="1" x14ac:dyDescent="0.25">
      <c r="A636" s="218" t="s">
        <v>1035</v>
      </c>
      <c r="B636" s="219" t="s">
        <v>1527</v>
      </c>
      <c r="C636" s="220"/>
      <c r="D636" s="224">
        <f>SUM(D637:D639)</f>
        <v>261000</v>
      </c>
      <c r="E636" s="269" t="s">
        <v>1640</v>
      </c>
      <c r="F636" s="224">
        <f>SUM(F637:F639)</f>
        <v>195000</v>
      </c>
      <c r="G636" s="225">
        <f>+D636-F636</f>
        <v>66000</v>
      </c>
      <c r="H636" s="217"/>
      <c r="J636" s="233"/>
    </row>
    <row r="637" spans="1:10" x14ac:dyDescent="0.25">
      <c r="A637" s="210"/>
      <c r="B637" s="211">
        <v>42034.73541666667</v>
      </c>
      <c r="C637" s="209" t="s">
        <v>1528</v>
      </c>
      <c r="D637" s="223"/>
      <c r="E637" s="270"/>
      <c r="F637" s="223">
        <v>195000</v>
      </c>
      <c r="G637" s="223">
        <v>-195000</v>
      </c>
    </row>
    <row r="638" spans="1:10" x14ac:dyDescent="0.25">
      <c r="A638" s="210"/>
      <c r="B638" s="211">
        <v>42034.869479166664</v>
      </c>
      <c r="C638" s="209" t="s">
        <v>1529</v>
      </c>
      <c r="D638" s="223">
        <v>251000</v>
      </c>
      <c r="E638" s="270"/>
      <c r="F638" s="223"/>
      <c r="G638" s="223">
        <v>56000</v>
      </c>
    </row>
    <row r="639" spans="1:10" x14ac:dyDescent="0.25">
      <c r="A639" s="210"/>
      <c r="B639" s="211">
        <v>42034.873182870368</v>
      </c>
      <c r="C639" s="209" t="s">
        <v>1530</v>
      </c>
      <c r="D639" s="223">
        <v>10000</v>
      </c>
      <c r="E639" s="270"/>
      <c r="F639" s="223"/>
      <c r="G639" s="223">
        <v>66000</v>
      </c>
      <c r="J639" s="223">
        <v>66000</v>
      </c>
    </row>
    <row r="640" spans="1:10" s="213" customFormat="1" ht="15" customHeight="1" x14ac:dyDescent="0.25">
      <c r="A640" s="218" t="s">
        <v>1035</v>
      </c>
      <c r="B640" s="219" t="s">
        <v>1531</v>
      </c>
      <c r="C640" s="220"/>
      <c r="D640" s="224">
        <f>SUM(D641)</f>
        <v>0</v>
      </c>
      <c r="E640" s="269" t="s">
        <v>1640</v>
      </c>
      <c r="F640" s="224">
        <f>SUM(F641)</f>
        <v>35000</v>
      </c>
      <c r="G640" s="225">
        <f>+D640-F640</f>
        <v>-35000</v>
      </c>
      <c r="H640" s="217"/>
      <c r="J640" s="247"/>
    </row>
    <row r="641" spans="1:10" x14ac:dyDescent="0.25">
      <c r="A641" s="210"/>
      <c r="B641" s="211">
        <v>42035.614583333336</v>
      </c>
      <c r="C641" s="209" t="s">
        <v>1532</v>
      </c>
      <c r="D641" s="223"/>
      <c r="E641" s="270"/>
      <c r="F641" s="223">
        <v>35000</v>
      </c>
      <c r="G641" s="223">
        <v>-35000</v>
      </c>
      <c r="J641" s="223">
        <v>-35000</v>
      </c>
    </row>
    <row r="642" spans="1:10" s="213" customFormat="1" ht="15" customHeight="1" x14ac:dyDescent="0.25">
      <c r="A642" s="218" t="s">
        <v>1035</v>
      </c>
      <c r="B642" s="219" t="s">
        <v>1533</v>
      </c>
      <c r="C642" s="220"/>
      <c r="D642" s="224">
        <f>SUM(D643:D645)</f>
        <v>103400.01</v>
      </c>
      <c r="E642" s="269" t="s">
        <v>1640</v>
      </c>
      <c r="F642" s="224">
        <f>SUM(F643:F645)</f>
        <v>50000</v>
      </c>
      <c r="G642" s="225">
        <f>+D642-F642</f>
        <v>53400.009999999995</v>
      </c>
      <c r="H642" s="217"/>
      <c r="J642" s="247"/>
    </row>
    <row r="643" spans="1:10" x14ac:dyDescent="0.25">
      <c r="A643" s="210"/>
      <c r="B643" s="211">
        <v>42035.517361111109</v>
      </c>
      <c r="C643" s="209" t="s">
        <v>1534</v>
      </c>
      <c r="D643" s="223"/>
      <c r="E643" s="270"/>
      <c r="F643" s="223">
        <v>50000</v>
      </c>
      <c r="G643" s="223">
        <v>-50000</v>
      </c>
      <c r="J643" s="246"/>
    </row>
    <row r="644" spans="1:10" x14ac:dyDescent="0.25">
      <c r="A644" s="210"/>
      <c r="B644" s="211">
        <v>42035.581516203703</v>
      </c>
      <c r="C644" s="209" t="s">
        <v>1535</v>
      </c>
      <c r="D644" s="223">
        <v>98400</v>
      </c>
      <c r="E644" s="270"/>
      <c r="F644" s="223"/>
      <c r="G644" s="223">
        <v>48400</v>
      </c>
      <c r="J644" s="246"/>
    </row>
    <row r="645" spans="1:10" x14ac:dyDescent="0.25">
      <c r="A645" s="210"/>
      <c r="B645" s="211">
        <v>42035.582708333335</v>
      </c>
      <c r="C645" s="209" t="s">
        <v>1536</v>
      </c>
      <c r="D645" s="223">
        <v>5000.01</v>
      </c>
      <c r="E645" s="270"/>
      <c r="F645" s="223"/>
      <c r="G645" s="223">
        <v>53400.01</v>
      </c>
      <c r="J645" s="223">
        <v>53400.01</v>
      </c>
    </row>
    <row r="646" spans="1:10" s="213" customFormat="1" ht="15" customHeight="1" x14ac:dyDescent="0.25">
      <c r="A646" s="218" t="s">
        <v>1035</v>
      </c>
      <c r="B646" s="219" t="s">
        <v>1537</v>
      </c>
      <c r="C646" s="220"/>
      <c r="D646" s="224">
        <f>SUM(D647)</f>
        <v>0</v>
      </c>
      <c r="E646" s="269" t="s">
        <v>1639</v>
      </c>
      <c r="F646" s="224">
        <f>SUM(F647)</f>
        <v>60000</v>
      </c>
      <c r="G646" s="225">
        <f>+D646-F646</f>
        <v>-60000</v>
      </c>
      <c r="H646" s="217"/>
      <c r="J646" s="247"/>
    </row>
    <row r="647" spans="1:10" x14ac:dyDescent="0.25">
      <c r="A647" s="210"/>
      <c r="B647" s="211">
        <v>42035.619444444441</v>
      </c>
      <c r="C647" s="209" t="s">
        <v>1538</v>
      </c>
      <c r="D647" s="223"/>
      <c r="E647" s="270"/>
      <c r="F647" s="223">
        <v>60000</v>
      </c>
      <c r="G647" s="223">
        <v>-60000</v>
      </c>
      <c r="J647" s="223">
        <v>-60000</v>
      </c>
    </row>
    <row r="648" spans="1:10" s="213" customFormat="1" ht="15" customHeight="1" x14ac:dyDescent="0.25">
      <c r="A648" s="218" t="s">
        <v>1035</v>
      </c>
      <c r="B648" s="219" t="s">
        <v>1539</v>
      </c>
      <c r="C648" s="220"/>
      <c r="D648" s="224">
        <f>SUM(D649)</f>
        <v>115118.12</v>
      </c>
      <c r="E648" s="269" t="s">
        <v>1639</v>
      </c>
      <c r="F648" s="224">
        <f>SUM(F649)</f>
        <v>0</v>
      </c>
      <c r="G648" s="225">
        <f>+D648-F648</f>
        <v>115118.12</v>
      </c>
      <c r="H648" s="217"/>
      <c r="J648" s="247"/>
    </row>
    <row r="649" spans="1:10" x14ac:dyDescent="0.25">
      <c r="A649" s="210"/>
      <c r="B649" s="211">
        <v>42035.606423611112</v>
      </c>
      <c r="C649" s="209" t="s">
        <v>1540</v>
      </c>
      <c r="D649" s="223">
        <v>115118.12</v>
      </c>
      <c r="E649" s="270"/>
      <c r="F649" s="223"/>
      <c r="G649" s="223">
        <v>115118.12</v>
      </c>
      <c r="J649" s="223">
        <v>115118.12</v>
      </c>
    </row>
    <row r="650" spans="1:10" s="213" customFormat="1" ht="15" customHeight="1" x14ac:dyDescent="0.25">
      <c r="A650" s="218" t="s">
        <v>1035</v>
      </c>
      <c r="B650" s="219" t="s">
        <v>1541</v>
      </c>
      <c r="C650" s="220"/>
      <c r="D650" s="224">
        <f>SUM(D651)</f>
        <v>125486.67</v>
      </c>
      <c r="E650" s="269" t="s">
        <v>1639</v>
      </c>
      <c r="F650" s="224">
        <f>SUM(F651)</f>
        <v>0</v>
      </c>
      <c r="G650" s="225">
        <f>+D650-F650</f>
        <v>125486.67</v>
      </c>
      <c r="H650" s="217"/>
      <c r="J650" s="247"/>
    </row>
    <row r="651" spans="1:10" x14ac:dyDescent="0.25">
      <c r="A651" s="210"/>
      <c r="B651" s="211">
        <v>42035.623368055552</v>
      </c>
      <c r="C651" s="209" t="s">
        <v>1542</v>
      </c>
      <c r="D651" s="223">
        <v>125486.67</v>
      </c>
      <c r="E651" s="270"/>
      <c r="F651" s="223"/>
      <c r="G651" s="223">
        <v>125486.67</v>
      </c>
      <c r="J651" s="223">
        <v>125486.67</v>
      </c>
    </row>
    <row r="652" spans="1:10" s="213" customFormat="1" ht="15" customHeight="1" x14ac:dyDescent="0.25">
      <c r="A652" s="218" t="s">
        <v>1035</v>
      </c>
      <c r="B652" s="219" t="s">
        <v>1543</v>
      </c>
      <c r="C652" s="220"/>
      <c r="D652" s="224">
        <f>SUM(D653)</f>
        <v>113557.11</v>
      </c>
      <c r="E652" s="269" t="s">
        <v>1639</v>
      </c>
      <c r="F652" s="224">
        <f>SUM(F653)</f>
        <v>0</v>
      </c>
      <c r="G652" s="225">
        <f>+D652-F652</f>
        <v>113557.11</v>
      </c>
      <c r="H652" s="217"/>
      <c r="J652" s="247"/>
    </row>
    <row r="653" spans="1:10" x14ac:dyDescent="0.25">
      <c r="A653" s="210"/>
      <c r="B653" s="211">
        <v>42035.643194444441</v>
      </c>
      <c r="C653" s="209" t="s">
        <v>1544</v>
      </c>
      <c r="D653" s="223">
        <v>113557.11</v>
      </c>
      <c r="E653" s="270"/>
      <c r="F653" s="223"/>
      <c r="G653" s="223">
        <v>113557.11</v>
      </c>
      <c r="J653" s="223">
        <v>113557.11</v>
      </c>
    </row>
    <row r="654" spans="1:10" s="213" customFormat="1" ht="15" customHeight="1" x14ac:dyDescent="0.25">
      <c r="A654" s="218" t="s">
        <v>1035</v>
      </c>
      <c r="B654" s="219" t="s">
        <v>1545</v>
      </c>
      <c r="C654" s="220"/>
      <c r="D654" s="224">
        <f>SUM(D655)</f>
        <v>148566.23000000001</v>
      </c>
      <c r="E654" s="269" t="s">
        <v>1639</v>
      </c>
      <c r="F654" s="224">
        <f>SUM(F655)</f>
        <v>0</v>
      </c>
      <c r="G654" s="225">
        <f>+D654-F654</f>
        <v>148566.23000000001</v>
      </c>
      <c r="H654" s="217"/>
      <c r="J654" s="247"/>
    </row>
    <row r="655" spans="1:10" x14ac:dyDescent="0.25">
      <c r="A655" s="210"/>
      <c r="B655" s="211">
        <v>42035.655104166668</v>
      </c>
      <c r="C655" s="209" t="s">
        <v>1546</v>
      </c>
      <c r="D655" s="223">
        <v>148566.23000000001</v>
      </c>
      <c r="E655" s="270"/>
      <c r="F655" s="223"/>
      <c r="G655" s="223">
        <v>148566.23000000001</v>
      </c>
      <c r="J655" s="223">
        <v>148566.23000000001</v>
      </c>
    </row>
    <row r="656" spans="1:10" s="213" customFormat="1" ht="15" customHeight="1" x14ac:dyDescent="0.25">
      <c r="A656" s="218" t="s">
        <v>1035</v>
      </c>
      <c r="B656" s="219" t="s">
        <v>1547</v>
      </c>
      <c r="C656" s="220"/>
      <c r="D656" s="224">
        <f>SUM(D657:D658)</f>
        <v>206100</v>
      </c>
      <c r="E656" s="269" t="s">
        <v>1640</v>
      </c>
      <c r="F656" s="224">
        <f>SUM(F657:F658)</f>
        <v>1150</v>
      </c>
      <c r="G656" s="225">
        <f>+D656-F656</f>
        <v>204950</v>
      </c>
      <c r="H656" s="217"/>
      <c r="J656" s="247"/>
    </row>
    <row r="657" spans="1:11" x14ac:dyDescent="0.25">
      <c r="A657" s="210"/>
      <c r="B657" s="212">
        <v>42005</v>
      </c>
      <c r="C657" s="209" t="s">
        <v>1125</v>
      </c>
      <c r="D657" s="223">
        <v>206100</v>
      </c>
      <c r="E657" s="270"/>
      <c r="F657" s="223"/>
      <c r="G657" s="223">
        <v>206100</v>
      </c>
      <c r="J657" s="246"/>
    </row>
    <row r="658" spans="1:11" x14ac:dyDescent="0.25">
      <c r="A658" s="210"/>
      <c r="B658" s="212">
        <v>42005</v>
      </c>
      <c r="C658" s="209" t="s">
        <v>1548</v>
      </c>
      <c r="D658" s="223"/>
      <c r="E658" s="270"/>
      <c r="F658" s="223">
        <v>1150</v>
      </c>
      <c r="G658" s="223">
        <v>204950</v>
      </c>
      <c r="I658" s="223"/>
      <c r="J658" s="223">
        <v>204950</v>
      </c>
    </row>
    <row r="659" spans="1:11" s="213" customFormat="1" ht="15" customHeight="1" x14ac:dyDescent="0.25">
      <c r="A659" s="218" t="s">
        <v>1035</v>
      </c>
      <c r="B659" s="219" t="s">
        <v>1549</v>
      </c>
      <c r="C659" s="220"/>
      <c r="D659" s="224">
        <f>SUM(D660)</f>
        <v>0.02</v>
      </c>
      <c r="E659" s="269" t="s">
        <v>1639</v>
      </c>
      <c r="F659" s="224">
        <f>SUM(F660)</f>
        <v>0</v>
      </c>
      <c r="G659" s="225">
        <f>+D659-F659</f>
        <v>0.02</v>
      </c>
      <c r="H659" s="217"/>
      <c r="J659" s="247"/>
    </row>
    <row r="660" spans="1:11" x14ac:dyDescent="0.25">
      <c r="A660" s="210"/>
      <c r="B660" s="212">
        <v>42035</v>
      </c>
      <c r="C660" s="209" t="s">
        <v>1550</v>
      </c>
      <c r="D660" s="223">
        <v>0.02</v>
      </c>
      <c r="E660" s="270"/>
      <c r="F660" s="223"/>
      <c r="G660" s="223">
        <v>0.02</v>
      </c>
      <c r="J660" s="223">
        <v>0.02</v>
      </c>
    </row>
    <row r="661" spans="1:11" s="213" customFormat="1" ht="15" customHeight="1" x14ac:dyDescent="0.25">
      <c r="A661" s="218" t="s">
        <v>1035</v>
      </c>
      <c r="B661" s="219" t="s">
        <v>1551</v>
      </c>
      <c r="C661" s="220"/>
      <c r="D661" s="224">
        <f>SUM(D662:D663)</f>
        <v>31400.01</v>
      </c>
      <c r="E661" s="269" t="s">
        <v>1639</v>
      </c>
      <c r="F661" s="224">
        <f>SUM(F662:F663)</f>
        <v>31400</v>
      </c>
      <c r="G661" s="225">
        <f>+D661-F661</f>
        <v>9.9999999983992893E-3</v>
      </c>
      <c r="H661" s="217"/>
      <c r="J661" s="247"/>
    </row>
    <row r="662" spans="1:11" x14ac:dyDescent="0.25">
      <c r="A662" s="210"/>
      <c r="B662" s="212">
        <v>42035</v>
      </c>
      <c r="C662" s="209" t="s">
        <v>1552</v>
      </c>
      <c r="D662" s="223">
        <v>31400.01</v>
      </c>
      <c r="E662" s="270"/>
      <c r="F662" s="223"/>
      <c r="G662" s="223">
        <v>31400.01</v>
      </c>
      <c r="J662" s="247"/>
    </row>
    <row r="663" spans="1:11" x14ac:dyDescent="0.25">
      <c r="A663" s="210"/>
      <c r="B663" s="212">
        <v>42035</v>
      </c>
      <c r="C663" s="209" t="s">
        <v>1552</v>
      </c>
      <c r="D663" s="223"/>
      <c r="E663" s="270"/>
      <c r="F663" s="223">
        <v>31400</v>
      </c>
      <c r="G663" s="223">
        <v>0.01</v>
      </c>
      <c r="J663" s="223">
        <v>0.01</v>
      </c>
    </row>
    <row r="664" spans="1:11" s="213" customFormat="1" ht="15" customHeight="1" x14ac:dyDescent="0.25">
      <c r="A664" s="218" t="s">
        <v>1035</v>
      </c>
      <c r="B664" s="219" t="s">
        <v>1553</v>
      </c>
      <c r="C664" s="220"/>
      <c r="D664" s="224">
        <f>SUM(D665)</f>
        <v>0.01</v>
      </c>
      <c r="E664" s="269" t="s">
        <v>1639</v>
      </c>
      <c r="F664" s="224">
        <f>SUM(F665)</f>
        <v>0</v>
      </c>
      <c r="G664" s="225">
        <f>+D664-F664</f>
        <v>0.01</v>
      </c>
      <c r="H664" s="217" t="s">
        <v>1014</v>
      </c>
      <c r="J664" s="247"/>
    </row>
    <row r="665" spans="1:11" x14ac:dyDescent="0.25">
      <c r="A665" s="210"/>
      <c r="B665" s="212">
        <v>42035</v>
      </c>
      <c r="C665" s="209" t="s">
        <v>1554</v>
      </c>
      <c r="D665" s="223">
        <v>0.01</v>
      </c>
      <c r="E665" s="270"/>
      <c r="F665" s="223"/>
      <c r="G665" s="223">
        <v>0.01</v>
      </c>
      <c r="J665" s="223">
        <v>0.01</v>
      </c>
    </row>
    <row r="666" spans="1:11" x14ac:dyDescent="0.15">
      <c r="A666" s="207" t="s">
        <v>1035</v>
      </c>
      <c r="D666" s="234"/>
      <c r="F666" s="256" t="s">
        <v>1622</v>
      </c>
      <c r="G666" s="233">
        <f>+G6+G8+G10+G12+G14+G25+G27+G29+G31+G33+G35+G37+G39+G43+G45+G53+G55+G57+G59+G61+G63+G65+G67+G71+G73+G75+G78+G81+G85+G88+G90+G92+G94+G96+G98+G100+G108+G110+G112+G114+G116+G119+G121+G123+G125+G127+G129+G132+G134+G137+G139+G141+G143+G149+G151+G153+G155+G157+G159+G161+G163+G165+G170+G172+G174+G176+G178+G180+G182+G196+G198+G200+G202+G204+G206+G208+G210+G212+G214+G216+G218+G222+G224+G226+G228+G230+G232+G234+G236+G238+G240+G242+G244+G246+G248+G250+G252+G257+G261+G263+G265+G270+G272+G274+G276+G278+G282+G284+G286+G288+G291+G294+G304+G308+G315+G322+G325+G327+G334+G341+G350+G356+G360+G362+G366+G381+G395+G400+G413+G415+G419+G424+G428+G435+G439+G445+G451+G458+G469+G481+G489+G491+G495+G498+G502+G505+G516+G522+G533+G539+G545+G551+G564+G569+G574+G578+G582+G588+G605+G609+G611+G613+G615+G617+G620+G622+G624+G626+G629+G631+G636+G640+G642+G646+G648+G650+G652+G654+G656+G659+G661+G664</f>
        <v>16846942.899999995</v>
      </c>
      <c r="H666" s="254" t="s">
        <v>1621</v>
      </c>
      <c r="I666" s="255">
        <f>SUM(I5:I665)</f>
        <v>-15000</v>
      </c>
      <c r="J666" s="243">
        <f>SUM(J5:J665)</f>
        <v>16708683.879999993</v>
      </c>
      <c r="K666" s="207">
        <f>16174330.57+-80090</f>
        <v>16094240.57</v>
      </c>
    </row>
    <row r="667" spans="1:11" x14ac:dyDescent="0.15">
      <c r="C667" s="234"/>
      <c r="D667" s="352">
        <v>16846942.899999995</v>
      </c>
      <c r="F667" s="256" t="s">
        <v>1623</v>
      </c>
      <c r="G667" s="233">
        <v>11808963.800000012</v>
      </c>
      <c r="H667" s="248"/>
      <c r="I667" s="245">
        <f>+I28+I38+I58+I99+I115+I138</f>
        <v>-1000</v>
      </c>
    </row>
    <row r="668" spans="1:11" x14ac:dyDescent="0.15">
      <c r="D668" s="234"/>
      <c r="F668" s="256" t="s">
        <v>1033</v>
      </c>
      <c r="G668" s="233">
        <f>+G666-G667</f>
        <v>5037979.0999999829</v>
      </c>
      <c r="H668" s="248"/>
      <c r="I668" s="243"/>
    </row>
    <row r="669" spans="1:11" x14ac:dyDescent="0.15">
      <c r="D669" s="234"/>
      <c r="F669" s="256"/>
      <c r="G669" s="233">
        <f>+G668+G673+G680</f>
        <v>-837199.77000001725</v>
      </c>
      <c r="H669" s="248">
        <f>25112.14+I666</f>
        <v>10112.14</v>
      </c>
      <c r="I669" s="243"/>
    </row>
    <row r="670" spans="1:11" x14ac:dyDescent="0.15">
      <c r="D670" s="234"/>
      <c r="F670" s="256"/>
      <c r="G670" s="233"/>
      <c r="H670" s="248"/>
      <c r="I670" s="243"/>
    </row>
    <row r="671" spans="1:11" x14ac:dyDescent="0.15">
      <c r="D671" s="234"/>
      <c r="F671" s="256"/>
      <c r="G671" s="233"/>
      <c r="H671" s="248"/>
      <c r="I671" s="243"/>
    </row>
    <row r="672" spans="1:11" x14ac:dyDescent="0.15">
      <c r="D672" s="234"/>
      <c r="F672" s="256"/>
      <c r="G672" s="233"/>
      <c r="H672" s="248"/>
      <c r="I672" s="243"/>
    </row>
    <row r="673" spans="1:10" x14ac:dyDescent="0.25">
      <c r="A673" s="207" t="s">
        <v>1631</v>
      </c>
      <c r="B673" s="213" t="s">
        <v>1630</v>
      </c>
      <c r="D673" s="234"/>
      <c r="G673" s="233">
        <f>SUM(G674:G677)</f>
        <v>38000</v>
      </c>
      <c r="H673" s="227"/>
    </row>
    <row r="674" spans="1:10" x14ac:dyDescent="0.25">
      <c r="B674" s="228" t="s">
        <v>1634</v>
      </c>
      <c r="C674" s="191"/>
      <c r="D674" s="251"/>
      <c r="E674" s="274"/>
      <c r="G674" s="251">
        <v>145000</v>
      </c>
      <c r="I674" s="227" t="e">
        <f>+G668+#REF!+G680</f>
        <v>#REF!</v>
      </c>
    </row>
    <row r="675" spans="1:10" s="232" customFormat="1" x14ac:dyDescent="0.25">
      <c r="B675" s="228" t="s">
        <v>2029</v>
      </c>
      <c r="C675" s="229" t="s">
        <v>228</v>
      </c>
      <c r="D675" s="230"/>
      <c r="E675" s="275"/>
      <c r="G675" s="251">
        <v>-37000</v>
      </c>
      <c r="H675" s="231"/>
      <c r="I675" s="231"/>
      <c r="J675" s="243"/>
    </row>
    <row r="676" spans="1:10" s="232" customFormat="1" x14ac:dyDescent="0.25">
      <c r="B676" s="228" t="s">
        <v>2030</v>
      </c>
      <c r="C676" s="229" t="s">
        <v>257</v>
      </c>
      <c r="D676" s="230"/>
      <c r="E676" s="275"/>
      <c r="G676" s="251">
        <v>-50000</v>
      </c>
      <c r="H676" s="231"/>
      <c r="I676" s="231"/>
      <c r="J676" s="243"/>
    </row>
    <row r="677" spans="1:10" s="232" customFormat="1" x14ac:dyDescent="0.25">
      <c r="B677" s="228" t="s">
        <v>2031</v>
      </c>
      <c r="C677" s="229" t="s">
        <v>291</v>
      </c>
      <c r="D677" s="230"/>
      <c r="E677" s="275"/>
      <c r="F677" s="77"/>
      <c r="G677" s="251">
        <v>-20000</v>
      </c>
      <c r="H677" s="231"/>
      <c r="I677" s="231"/>
      <c r="J677" s="243"/>
    </row>
    <row r="678" spans="1:10" s="232" customFormat="1" x14ac:dyDescent="0.25">
      <c r="B678" s="228"/>
      <c r="C678" s="229"/>
      <c r="D678" s="230"/>
      <c r="E678" s="275"/>
      <c r="F678" s="251"/>
      <c r="G678" s="251"/>
      <c r="H678" s="231"/>
      <c r="I678" s="231"/>
      <c r="J678" s="243"/>
    </row>
    <row r="679" spans="1:10" x14ac:dyDescent="0.25">
      <c r="D679" s="234"/>
      <c r="G679" s="233"/>
      <c r="J679" s="233"/>
    </row>
    <row r="680" spans="1:10" ht="15.75" thickBot="1" x14ac:dyDescent="0.2">
      <c r="A680" s="207" t="s">
        <v>1631</v>
      </c>
      <c r="B680" s="213" t="s">
        <v>1619</v>
      </c>
      <c r="D680" s="233"/>
      <c r="F680" s="233">
        <f>+G680-G698-G699-G700-G701-G706-G720</f>
        <v>-4768050.79</v>
      </c>
      <c r="G680" s="249">
        <f>SUM(G681:G721)</f>
        <v>-5913178.8700000001</v>
      </c>
      <c r="J680" s="233"/>
    </row>
    <row r="681" spans="1:10" ht="15.75" thickTop="1" x14ac:dyDescent="0.15">
      <c r="B681" s="228" t="s">
        <v>1038</v>
      </c>
      <c r="C681" s="229" t="s">
        <v>1559</v>
      </c>
      <c r="D681" s="230">
        <v>42035</v>
      </c>
      <c r="E681" s="275"/>
      <c r="F681" s="229" t="s">
        <v>1560</v>
      </c>
      <c r="G681" s="251">
        <v>5856.62</v>
      </c>
      <c r="H681" s="207" t="s">
        <v>2036</v>
      </c>
      <c r="J681" s="233"/>
    </row>
    <row r="682" spans="1:10" x14ac:dyDescent="0.15">
      <c r="B682" s="228" t="s">
        <v>1053</v>
      </c>
      <c r="C682" s="229" t="s">
        <v>1563</v>
      </c>
      <c r="D682" s="230">
        <v>42035</v>
      </c>
      <c r="E682" s="275"/>
      <c r="F682" s="229" t="s">
        <v>1565</v>
      </c>
      <c r="G682" s="251">
        <v>-71500</v>
      </c>
      <c r="H682" s="207" t="s">
        <v>2493</v>
      </c>
      <c r="J682" s="233"/>
    </row>
    <row r="683" spans="1:10" x14ac:dyDescent="0.15">
      <c r="B683" s="228" t="s">
        <v>1053</v>
      </c>
      <c r="C683" s="229" t="s">
        <v>1564</v>
      </c>
      <c r="D683" s="230">
        <v>42035</v>
      </c>
      <c r="E683" s="275"/>
      <c r="F683" s="229" t="s">
        <v>1566</v>
      </c>
      <c r="G683" s="251">
        <v>-70499.990000000005</v>
      </c>
      <c r="H683" s="207" t="s">
        <v>2493</v>
      </c>
      <c r="J683" s="233"/>
    </row>
    <row r="684" spans="1:10" x14ac:dyDescent="0.15">
      <c r="B684" s="228" t="s">
        <v>1635</v>
      </c>
      <c r="C684" s="229" t="s">
        <v>1569</v>
      </c>
      <c r="D684" s="230">
        <v>42006</v>
      </c>
      <c r="E684" s="275"/>
      <c r="F684" s="229" t="s">
        <v>1568</v>
      </c>
      <c r="G684" s="251">
        <v>-161711.38</v>
      </c>
      <c r="H684" s="207" t="s">
        <v>2494</v>
      </c>
      <c r="J684" s="233"/>
    </row>
    <row r="685" spans="1:10" x14ac:dyDescent="0.15">
      <c r="B685" s="228" t="s">
        <v>1636</v>
      </c>
      <c r="C685" s="229" t="s">
        <v>1571</v>
      </c>
      <c r="D685" s="230">
        <v>42006</v>
      </c>
      <c r="E685" s="275"/>
      <c r="F685" s="229" t="s">
        <v>1570</v>
      </c>
      <c r="G685" s="251">
        <v>-125484.9</v>
      </c>
      <c r="H685" s="207" t="s">
        <v>2494</v>
      </c>
      <c r="J685" s="233"/>
    </row>
    <row r="686" spans="1:10" x14ac:dyDescent="0.15">
      <c r="B686" s="228" t="s">
        <v>1057</v>
      </c>
      <c r="C686" s="229" t="s">
        <v>1573</v>
      </c>
      <c r="D686" s="230">
        <v>42006</v>
      </c>
      <c r="E686" s="275"/>
      <c r="F686" s="229" t="s">
        <v>1572</v>
      </c>
      <c r="G686" s="251">
        <v>-95120.9</v>
      </c>
      <c r="H686" s="207" t="s">
        <v>2494</v>
      </c>
      <c r="J686" s="233"/>
    </row>
    <row r="687" spans="1:10" x14ac:dyDescent="0.15">
      <c r="B687" s="228" t="s">
        <v>1061</v>
      </c>
      <c r="C687" s="229" t="s">
        <v>1576</v>
      </c>
      <c r="D687" s="230">
        <v>42006</v>
      </c>
      <c r="E687" s="275"/>
      <c r="F687" s="229" t="s">
        <v>1577</v>
      </c>
      <c r="G687" s="251">
        <v>-186843.32</v>
      </c>
      <c r="H687" s="207" t="s">
        <v>2494</v>
      </c>
      <c r="J687" s="233"/>
    </row>
    <row r="688" spans="1:10" x14ac:dyDescent="0.15">
      <c r="B688" s="228" t="s">
        <v>1069</v>
      </c>
      <c r="C688" s="229" t="s">
        <v>1579</v>
      </c>
      <c r="D688" s="230">
        <v>42006</v>
      </c>
      <c r="E688" s="275"/>
      <c r="F688" s="229" t="s">
        <v>1578</v>
      </c>
      <c r="G688" s="251">
        <v>-148564.47</v>
      </c>
      <c r="H688" s="207" t="s">
        <v>2494</v>
      </c>
      <c r="J688" s="233"/>
    </row>
    <row r="689" spans="2:10" x14ac:dyDescent="0.15">
      <c r="B689" s="228" t="s">
        <v>1070</v>
      </c>
      <c r="C689" s="229" t="s">
        <v>1581</v>
      </c>
      <c r="D689" s="230">
        <v>42006</v>
      </c>
      <c r="E689" s="275"/>
      <c r="F689" s="229" t="s">
        <v>1580</v>
      </c>
      <c r="G689" s="251">
        <v>-216194.49</v>
      </c>
      <c r="H689" s="207" t="s">
        <v>2494</v>
      </c>
      <c r="J689" s="233"/>
    </row>
    <row r="690" spans="2:10" x14ac:dyDescent="0.15">
      <c r="B690" s="228" t="s">
        <v>1072</v>
      </c>
      <c r="C690" s="229" t="s">
        <v>1584</v>
      </c>
      <c r="D690" s="230">
        <v>42006</v>
      </c>
      <c r="E690" s="275"/>
      <c r="F690" s="229" t="s">
        <v>1583</v>
      </c>
      <c r="G690" s="251">
        <v>-148564.47</v>
      </c>
      <c r="H690" s="207" t="s">
        <v>2494</v>
      </c>
      <c r="J690" s="233"/>
    </row>
    <row r="691" spans="2:10" x14ac:dyDescent="0.15">
      <c r="B691" s="228" t="s">
        <v>1073</v>
      </c>
      <c r="C691" s="229" t="s">
        <v>2498</v>
      </c>
      <c r="D691" s="230">
        <v>42006</v>
      </c>
      <c r="E691" s="275"/>
      <c r="F691" s="229" t="s">
        <v>2499</v>
      </c>
      <c r="G691" s="251">
        <v>-167581.62</v>
      </c>
      <c r="H691" s="207" t="s">
        <v>2500</v>
      </c>
      <c r="J691" s="233"/>
    </row>
    <row r="692" spans="2:10" x14ac:dyDescent="0.15">
      <c r="B692" s="228" t="s">
        <v>1110</v>
      </c>
      <c r="C692" s="229" t="s">
        <v>2497</v>
      </c>
      <c r="D692" s="230">
        <v>42006</v>
      </c>
      <c r="E692" s="275"/>
      <c r="F692" s="229" t="s">
        <v>2496</v>
      </c>
      <c r="G692" s="251">
        <v>-639730.30000000005</v>
      </c>
      <c r="H692" s="207" t="s">
        <v>2500</v>
      </c>
      <c r="J692" s="233"/>
    </row>
    <row r="693" spans="2:10" x14ac:dyDescent="0.15">
      <c r="B693" s="228" t="s">
        <v>1180</v>
      </c>
      <c r="C693" s="229" t="s">
        <v>1588</v>
      </c>
      <c r="D693" s="230">
        <v>42035</v>
      </c>
      <c r="E693" s="275"/>
      <c r="F693" s="229" t="s">
        <v>1589</v>
      </c>
      <c r="G693" s="251">
        <v>7000</v>
      </c>
      <c r="H693" s="207" t="s">
        <v>2495</v>
      </c>
      <c r="J693" s="233"/>
    </row>
    <row r="694" spans="2:10" x14ac:dyDescent="0.15">
      <c r="B694" s="228" t="s">
        <v>1205</v>
      </c>
      <c r="C694" s="229" t="s">
        <v>1591</v>
      </c>
      <c r="D694" s="230">
        <v>42006</v>
      </c>
      <c r="E694" s="275"/>
      <c r="F694" s="229" t="s">
        <v>1593</v>
      </c>
      <c r="G694" s="251">
        <v>4999.99</v>
      </c>
      <c r="H694" s="207" t="s">
        <v>2494</v>
      </c>
      <c r="J694" s="233"/>
    </row>
    <row r="695" spans="2:10" x14ac:dyDescent="0.15">
      <c r="B695" s="228" t="s">
        <v>1205</v>
      </c>
      <c r="C695" s="229" t="s">
        <v>1592</v>
      </c>
      <c r="D695" s="230">
        <v>42035</v>
      </c>
      <c r="E695" s="275"/>
      <c r="F695" s="229" t="s">
        <v>1594</v>
      </c>
      <c r="G695" s="251">
        <v>-72700</v>
      </c>
      <c r="H695" s="207" t="s">
        <v>2494</v>
      </c>
      <c r="J695" s="233"/>
    </row>
    <row r="696" spans="2:10" x14ac:dyDescent="0.15">
      <c r="B696" s="228" t="s">
        <v>1266</v>
      </c>
      <c r="C696" s="229" t="s">
        <v>1596</v>
      </c>
      <c r="D696" s="230">
        <v>42021</v>
      </c>
      <c r="E696" s="275"/>
      <c r="F696" s="229" t="s">
        <v>1597</v>
      </c>
      <c r="G696" s="251">
        <v>5000</v>
      </c>
      <c r="H696" s="207" t="s">
        <v>2036</v>
      </c>
      <c r="J696" s="233"/>
    </row>
    <row r="697" spans="2:10" x14ac:dyDescent="0.15">
      <c r="B697" s="228" t="s">
        <v>1268</v>
      </c>
      <c r="C697" s="229" t="s">
        <v>1598</v>
      </c>
      <c r="D697" s="230">
        <v>42020</v>
      </c>
      <c r="E697" s="275"/>
      <c r="F697" s="229" t="s">
        <v>1599</v>
      </c>
      <c r="G697" s="251">
        <v>-840.88</v>
      </c>
      <c r="H697" s="207" t="s">
        <v>1639</v>
      </c>
      <c r="J697" s="233"/>
    </row>
    <row r="698" spans="2:10" x14ac:dyDescent="0.15">
      <c r="B698" s="228" t="s">
        <v>1272</v>
      </c>
      <c r="C698" s="229" t="s">
        <v>1600</v>
      </c>
      <c r="D698" s="230">
        <v>42034</v>
      </c>
      <c r="E698" s="275" t="s">
        <v>675</v>
      </c>
      <c r="F698" s="229" t="s">
        <v>1601</v>
      </c>
      <c r="G698" s="251">
        <v>-299919.55</v>
      </c>
      <c r="H698" s="207" t="s">
        <v>1639</v>
      </c>
      <c r="J698" s="233"/>
    </row>
    <row r="699" spans="2:10" x14ac:dyDescent="0.15">
      <c r="B699" s="228" t="s">
        <v>1297</v>
      </c>
      <c r="C699" s="229" t="s">
        <v>1602</v>
      </c>
      <c r="D699" s="230">
        <v>42035</v>
      </c>
      <c r="E699" s="275" t="s">
        <v>677</v>
      </c>
      <c r="F699" s="229" t="s">
        <v>1603</v>
      </c>
      <c r="G699" s="251">
        <v>-131600</v>
      </c>
      <c r="H699" s="207" t="s">
        <v>1639</v>
      </c>
      <c r="J699" s="233"/>
    </row>
    <row r="700" spans="2:10" x14ac:dyDescent="0.15">
      <c r="B700" s="228" t="s">
        <v>1302</v>
      </c>
      <c r="C700" s="229" t="s">
        <v>1604</v>
      </c>
      <c r="D700" s="230">
        <v>42035</v>
      </c>
      <c r="E700" s="275" t="s">
        <v>678</v>
      </c>
      <c r="F700" s="229" t="s">
        <v>1605</v>
      </c>
      <c r="G700" s="251">
        <v>-138470</v>
      </c>
      <c r="H700" s="207" t="s">
        <v>1639</v>
      </c>
      <c r="J700" s="233"/>
    </row>
    <row r="701" spans="2:10" x14ac:dyDescent="0.15">
      <c r="B701" s="228" t="s">
        <v>1315</v>
      </c>
      <c r="C701" s="229" t="s">
        <v>1606</v>
      </c>
      <c r="D701" s="230">
        <v>42035</v>
      </c>
      <c r="E701" s="275" t="s">
        <v>679</v>
      </c>
      <c r="F701" s="229" t="s">
        <v>1607</v>
      </c>
      <c r="G701" s="251">
        <v>-305057.99</v>
      </c>
      <c r="H701" s="207" t="s">
        <v>2036</v>
      </c>
      <c r="J701" s="233"/>
    </row>
    <row r="702" spans="2:10" x14ac:dyDescent="0.15">
      <c r="B702" s="228" t="s">
        <v>1317</v>
      </c>
      <c r="C702" s="229" t="s">
        <v>1608</v>
      </c>
      <c r="D702" s="230">
        <v>42035</v>
      </c>
      <c r="E702" s="275"/>
      <c r="F702" s="229" t="s">
        <v>1609</v>
      </c>
      <c r="G702" s="251">
        <v>-200400</v>
      </c>
      <c r="H702" s="207" t="s">
        <v>993</v>
      </c>
      <c r="J702" s="233"/>
    </row>
    <row r="703" spans="2:10" x14ac:dyDescent="0.15">
      <c r="B703" s="228" t="s">
        <v>1325</v>
      </c>
      <c r="C703" s="229" t="s">
        <v>1610</v>
      </c>
      <c r="D703" s="230">
        <v>42035</v>
      </c>
      <c r="E703" s="275"/>
      <c r="F703" s="229" t="s">
        <v>1611</v>
      </c>
      <c r="G703" s="251">
        <v>2056.71</v>
      </c>
      <c r="H703" s="207" t="s">
        <v>993</v>
      </c>
      <c r="J703" s="233"/>
    </row>
    <row r="704" spans="2:10" x14ac:dyDescent="0.15">
      <c r="B704" s="228" t="s">
        <v>1368</v>
      </c>
      <c r="C704" s="229" t="s">
        <v>1612</v>
      </c>
      <c r="D704" s="230">
        <v>42035</v>
      </c>
      <c r="E704" s="275"/>
      <c r="F704" s="229" t="s">
        <v>1613</v>
      </c>
      <c r="G704" s="251">
        <v>-110700</v>
      </c>
      <c r="H704" s="207" t="s">
        <v>993</v>
      </c>
      <c r="J704" s="233"/>
    </row>
    <row r="705" spans="2:10" x14ac:dyDescent="0.15">
      <c r="B705" s="228" t="s">
        <v>1388</v>
      </c>
      <c r="C705" s="229" t="s">
        <v>1606</v>
      </c>
      <c r="D705" s="230">
        <v>42035</v>
      </c>
      <c r="E705" s="275"/>
      <c r="F705" s="229" t="s">
        <v>1607</v>
      </c>
      <c r="G705" s="251">
        <v>-670286.89</v>
      </c>
      <c r="H705" s="207" t="s">
        <v>2036</v>
      </c>
      <c r="J705" s="233"/>
    </row>
    <row r="706" spans="2:10" x14ac:dyDescent="0.15">
      <c r="B706" s="228" t="s">
        <v>1390</v>
      </c>
      <c r="C706" s="229" t="s">
        <v>1606</v>
      </c>
      <c r="D706" s="230">
        <v>42035</v>
      </c>
      <c r="E706" s="275" t="s">
        <v>680</v>
      </c>
      <c r="F706" s="229" t="s">
        <v>1607</v>
      </c>
      <c r="G706" s="251">
        <v>-239180.54</v>
      </c>
      <c r="H706" s="207" t="s">
        <v>1639</v>
      </c>
      <c r="J706" s="233"/>
    </row>
    <row r="707" spans="2:10" x14ac:dyDescent="0.15">
      <c r="B707" s="228" t="s">
        <v>1394</v>
      </c>
      <c r="C707" s="229" t="s">
        <v>1606</v>
      </c>
      <c r="D707" s="230">
        <v>42035</v>
      </c>
      <c r="E707" s="275"/>
      <c r="F707" s="229" t="s">
        <v>1607</v>
      </c>
      <c r="G707" s="251">
        <v>-125486.66</v>
      </c>
      <c r="H707" s="394" t="s">
        <v>2036</v>
      </c>
      <c r="J707" s="233"/>
    </row>
    <row r="708" spans="2:10" x14ac:dyDescent="0.15">
      <c r="B708" s="228" t="s">
        <v>1394</v>
      </c>
      <c r="C708" s="229" t="s">
        <v>1606</v>
      </c>
      <c r="D708" s="230">
        <v>42035</v>
      </c>
      <c r="E708" s="275"/>
      <c r="F708" s="229" t="s">
        <v>1607</v>
      </c>
      <c r="G708" s="251">
        <v>-125486.66</v>
      </c>
      <c r="H708" s="394" t="s">
        <v>2036</v>
      </c>
      <c r="J708" s="233"/>
    </row>
    <row r="709" spans="2:10" x14ac:dyDescent="0.15">
      <c r="B709" s="228" t="s">
        <v>1397</v>
      </c>
      <c r="C709" s="229" t="s">
        <v>1606</v>
      </c>
      <c r="D709" s="230">
        <v>42035</v>
      </c>
      <c r="E709" s="275"/>
      <c r="F709" s="229" t="s">
        <v>1607</v>
      </c>
      <c r="G709" s="251">
        <v>-154794.04999999999</v>
      </c>
      <c r="H709" s="394" t="s">
        <v>2036</v>
      </c>
      <c r="J709" s="233"/>
    </row>
    <row r="710" spans="2:10" x14ac:dyDescent="0.15">
      <c r="B710" s="228" t="s">
        <v>1397</v>
      </c>
      <c r="C710" s="229" t="s">
        <v>1606</v>
      </c>
      <c r="D710" s="230">
        <v>42035</v>
      </c>
      <c r="E710" s="275"/>
      <c r="F710" s="229" t="s">
        <v>1607</v>
      </c>
      <c r="G710" s="251">
        <v>-154794.04999999999</v>
      </c>
      <c r="H710" s="394" t="s">
        <v>2036</v>
      </c>
      <c r="J710" s="233"/>
    </row>
    <row r="711" spans="2:10" x14ac:dyDescent="0.15">
      <c r="B711" s="228" t="s">
        <v>1397</v>
      </c>
      <c r="C711" s="229" t="s">
        <v>1606</v>
      </c>
      <c r="D711" s="230">
        <v>42035</v>
      </c>
      <c r="E711" s="275"/>
      <c r="F711" s="229" t="s">
        <v>1607</v>
      </c>
      <c r="G711" s="251">
        <v>-148566.23000000001</v>
      </c>
      <c r="H711" s="394" t="s">
        <v>2036</v>
      </c>
      <c r="J711" s="233"/>
    </row>
    <row r="712" spans="2:10" x14ac:dyDescent="0.15">
      <c r="B712" s="228" t="s">
        <v>1401</v>
      </c>
      <c r="C712" s="229" t="s">
        <v>1606</v>
      </c>
      <c r="D712" s="230">
        <v>42035</v>
      </c>
      <c r="E712" s="275"/>
      <c r="F712" s="229" t="s">
        <v>1607</v>
      </c>
      <c r="G712" s="251">
        <v>-160520.72</v>
      </c>
      <c r="H712" s="394" t="s">
        <v>2036</v>
      </c>
      <c r="J712" s="233"/>
    </row>
    <row r="713" spans="2:10" x14ac:dyDescent="0.15">
      <c r="B713" s="228" t="s">
        <v>1401</v>
      </c>
      <c r="C713" s="229" t="s">
        <v>1606</v>
      </c>
      <c r="D713" s="230">
        <v>42035</v>
      </c>
      <c r="E713" s="275"/>
      <c r="F713" s="229" t="s">
        <v>1607</v>
      </c>
      <c r="G713" s="251">
        <v>-125486.66</v>
      </c>
      <c r="H713" s="394" t="s">
        <v>2036</v>
      </c>
      <c r="J713" s="233"/>
    </row>
    <row r="714" spans="2:10" x14ac:dyDescent="0.15">
      <c r="B714" s="228" t="s">
        <v>1421</v>
      </c>
      <c r="C714" s="229" t="s">
        <v>1614</v>
      </c>
      <c r="D714" s="230">
        <v>42035</v>
      </c>
      <c r="E714" s="275"/>
      <c r="F714" s="229" t="s">
        <v>1615</v>
      </c>
      <c r="G714" s="251">
        <v>-86482</v>
      </c>
      <c r="H714" s="207" t="s">
        <v>1000</v>
      </c>
      <c r="J714" s="233"/>
    </row>
    <row r="715" spans="2:10" x14ac:dyDescent="0.15">
      <c r="B715" s="228" t="s">
        <v>1510</v>
      </c>
      <c r="C715" s="229" t="s">
        <v>1617</v>
      </c>
      <c r="D715" s="230">
        <v>42035</v>
      </c>
      <c r="E715" s="275"/>
      <c r="F715" s="229" t="s">
        <v>1616</v>
      </c>
      <c r="G715" s="251">
        <v>-118000</v>
      </c>
      <c r="H715" s="207" t="s">
        <v>2494</v>
      </c>
      <c r="J715" s="233"/>
    </row>
    <row r="716" spans="2:10" x14ac:dyDescent="0.15">
      <c r="B716" s="228" t="s">
        <v>1541</v>
      </c>
      <c r="C716" s="229" t="s">
        <v>1606</v>
      </c>
      <c r="D716" s="230">
        <v>42035</v>
      </c>
      <c r="E716" s="275"/>
      <c r="F716" s="229" t="s">
        <v>1607</v>
      </c>
      <c r="G716" s="251">
        <v>-125486.66</v>
      </c>
      <c r="H716" s="207" t="s">
        <v>2036</v>
      </c>
      <c r="J716" s="233"/>
    </row>
    <row r="717" spans="2:10" x14ac:dyDescent="0.15">
      <c r="B717" s="228" t="s">
        <v>1543</v>
      </c>
      <c r="C717" s="229" t="s">
        <v>1606</v>
      </c>
      <c r="D717" s="230">
        <v>42035</v>
      </c>
      <c r="E717" s="275"/>
      <c r="F717" s="229" t="s">
        <v>1607</v>
      </c>
      <c r="G717" s="251">
        <v>-113557.11</v>
      </c>
      <c r="H717" s="207" t="s">
        <v>2036</v>
      </c>
      <c r="J717" s="233"/>
    </row>
    <row r="718" spans="2:10" x14ac:dyDescent="0.15">
      <c r="B718" s="228" t="s">
        <v>1545</v>
      </c>
      <c r="C718" s="229" t="s">
        <v>1606</v>
      </c>
      <c r="D718" s="230">
        <v>42035</v>
      </c>
      <c r="E718" s="275"/>
      <c r="F718" s="229" t="s">
        <v>1607</v>
      </c>
      <c r="G718" s="251">
        <v>-148566.23000000001</v>
      </c>
      <c r="H718" s="207" t="s">
        <v>2036</v>
      </c>
      <c r="J718" s="233"/>
    </row>
    <row r="719" spans="2:10" x14ac:dyDescent="0.15">
      <c r="B719" s="263" t="s">
        <v>1637</v>
      </c>
      <c r="C719" s="264" t="s">
        <v>1628</v>
      </c>
      <c r="D719" s="265">
        <v>42024</v>
      </c>
      <c r="E719" s="276"/>
      <c r="F719" s="264" t="s">
        <v>1626</v>
      </c>
      <c r="G719" s="266">
        <v>-124013.47</v>
      </c>
      <c r="J719" s="233"/>
    </row>
    <row r="720" spans="2:10" x14ac:dyDescent="0.15">
      <c r="B720" s="263" t="s">
        <v>1638</v>
      </c>
      <c r="C720" s="264" t="s">
        <v>1629</v>
      </c>
      <c r="D720" s="265">
        <v>42035</v>
      </c>
      <c r="E720" s="276" t="s">
        <v>676</v>
      </c>
      <c r="F720" s="264" t="s">
        <v>1601</v>
      </c>
      <c r="G720" s="266">
        <v>-30900</v>
      </c>
      <c r="J720" s="233"/>
    </row>
    <row r="721" spans="1:10" x14ac:dyDescent="0.15">
      <c r="B721" s="263"/>
      <c r="C721" s="264" t="s">
        <v>1625</v>
      </c>
      <c r="D721" s="265">
        <v>42035</v>
      </c>
      <c r="E721" s="276"/>
      <c r="F721" s="264" t="s">
        <v>1627</v>
      </c>
      <c r="G721" s="266">
        <v>5000</v>
      </c>
      <c r="J721" s="233"/>
    </row>
    <row r="722" spans="1:10" x14ac:dyDescent="0.25">
      <c r="D722" s="221">
        <f>SUBTOTAL(9,D7:D621)</f>
        <v>64586832.210000038</v>
      </c>
      <c r="F722" s="221">
        <f>SUBTOTAL(9,F7:F621)</f>
        <v>33762102.780000001</v>
      </c>
      <c r="G722" s="221">
        <f>+D722-F722</f>
        <v>30824729.430000037</v>
      </c>
    </row>
    <row r="723" spans="1:10" s="232" customFormat="1" x14ac:dyDescent="0.25">
      <c r="A723" s="207"/>
      <c r="B723" s="207"/>
      <c r="C723" s="208"/>
      <c r="D723" s="221"/>
      <c r="E723" s="267"/>
      <c r="F723" s="221"/>
      <c r="G723" s="233"/>
      <c r="H723" s="231"/>
      <c r="I723" s="231"/>
      <c r="J723" s="243"/>
    </row>
    <row r="724" spans="1:10" x14ac:dyDescent="0.25">
      <c r="G724" s="233"/>
    </row>
    <row r="725" spans="1:10" x14ac:dyDescent="0.25">
      <c r="G725" s="233"/>
    </row>
    <row r="732" spans="1:10" x14ac:dyDescent="0.25">
      <c r="J732" s="233"/>
    </row>
    <row r="736" spans="1:10" x14ac:dyDescent="0.25">
      <c r="J736" s="233"/>
    </row>
    <row r="738" spans="10:10" x14ac:dyDescent="0.25">
      <c r="J738" s="233"/>
    </row>
    <row r="740" spans="10:10" x14ac:dyDescent="0.25">
      <c r="J740" s="233"/>
    </row>
    <row r="743" spans="10:10" x14ac:dyDescent="0.25">
      <c r="J743" s="233"/>
    </row>
    <row r="745" spans="10:10" x14ac:dyDescent="0.25">
      <c r="J745" s="233"/>
    </row>
    <row r="747" spans="10:10" x14ac:dyDescent="0.25">
      <c r="J747" s="233"/>
    </row>
    <row r="750" spans="10:10" x14ac:dyDescent="0.25">
      <c r="J750" s="233"/>
    </row>
  </sheetData>
  <autoFilter ref="A5:K725"/>
  <sortState ref="A7:N346">
    <sortCondition ref="C7:C346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27"/>
  <sheetViews>
    <sheetView workbookViewId="0">
      <pane ySplit="1" topLeftCell="A639" activePane="bottomLeft" state="frozen"/>
      <selection pane="bottomLeft" activeCell="G661" sqref="G661"/>
    </sheetView>
  </sheetViews>
  <sheetFormatPr baseColWidth="10" defaultRowHeight="15" x14ac:dyDescent="0.25"/>
  <cols>
    <col min="1" max="1" width="1.5703125" style="283" bestFit="1" customWidth="1"/>
    <col min="2" max="2" width="57.85546875" style="283" customWidth="1"/>
    <col min="3" max="3" width="30.85546875" style="283" bestFit="1" customWidth="1"/>
    <col min="4" max="4" width="16.7109375" style="288" bestFit="1" customWidth="1"/>
    <col min="5" max="5" width="7" style="289" bestFit="1" customWidth="1"/>
    <col min="6" max="7" width="15.5703125" style="288" bestFit="1" customWidth="1"/>
    <col min="8" max="8" width="15.5703125" style="283" bestFit="1" customWidth="1"/>
    <col min="9" max="9" width="15.42578125" style="283" bestFit="1" customWidth="1"/>
    <col min="10" max="256" width="11.42578125" style="283"/>
    <col min="257" max="257" width="1.5703125" style="283" bestFit="1" customWidth="1"/>
    <col min="258" max="258" width="57.85546875" style="283" customWidth="1"/>
    <col min="259" max="259" width="30.85546875" style="283" bestFit="1" customWidth="1"/>
    <col min="260" max="260" width="15.5703125" style="283" bestFit="1" customWidth="1"/>
    <col min="261" max="261" width="7" style="283" bestFit="1" customWidth="1"/>
    <col min="262" max="263" width="15.5703125" style="283" bestFit="1" customWidth="1"/>
    <col min="264" max="512" width="11.42578125" style="283"/>
    <col min="513" max="513" width="1.5703125" style="283" bestFit="1" customWidth="1"/>
    <col min="514" max="514" width="57.85546875" style="283" customWidth="1"/>
    <col min="515" max="515" width="30.85546875" style="283" bestFit="1" customWidth="1"/>
    <col min="516" max="516" width="15.5703125" style="283" bestFit="1" customWidth="1"/>
    <col min="517" max="517" width="7" style="283" bestFit="1" customWidth="1"/>
    <col min="518" max="519" width="15.5703125" style="283" bestFit="1" customWidth="1"/>
    <col min="520" max="768" width="11.42578125" style="283"/>
    <col min="769" max="769" width="1.5703125" style="283" bestFit="1" customWidth="1"/>
    <col min="770" max="770" width="57.85546875" style="283" customWidth="1"/>
    <col min="771" max="771" width="30.85546875" style="283" bestFit="1" customWidth="1"/>
    <col min="772" max="772" width="15.5703125" style="283" bestFit="1" customWidth="1"/>
    <col min="773" max="773" width="7" style="283" bestFit="1" customWidth="1"/>
    <col min="774" max="775" width="15.5703125" style="283" bestFit="1" customWidth="1"/>
    <col min="776" max="1024" width="11.42578125" style="283"/>
    <col min="1025" max="1025" width="1.5703125" style="283" bestFit="1" customWidth="1"/>
    <col min="1026" max="1026" width="57.85546875" style="283" customWidth="1"/>
    <col min="1027" max="1027" width="30.85546875" style="283" bestFit="1" customWidth="1"/>
    <col min="1028" max="1028" width="15.5703125" style="283" bestFit="1" customWidth="1"/>
    <col min="1029" max="1029" width="7" style="283" bestFit="1" customWidth="1"/>
    <col min="1030" max="1031" width="15.5703125" style="283" bestFit="1" customWidth="1"/>
    <col min="1032" max="1280" width="11.42578125" style="283"/>
    <col min="1281" max="1281" width="1.5703125" style="283" bestFit="1" customWidth="1"/>
    <col min="1282" max="1282" width="57.85546875" style="283" customWidth="1"/>
    <col min="1283" max="1283" width="30.85546875" style="283" bestFit="1" customWidth="1"/>
    <col min="1284" max="1284" width="15.5703125" style="283" bestFit="1" customWidth="1"/>
    <col min="1285" max="1285" width="7" style="283" bestFit="1" customWidth="1"/>
    <col min="1286" max="1287" width="15.5703125" style="283" bestFit="1" customWidth="1"/>
    <col min="1288" max="1536" width="11.42578125" style="283"/>
    <col min="1537" max="1537" width="1.5703125" style="283" bestFit="1" customWidth="1"/>
    <col min="1538" max="1538" width="57.85546875" style="283" customWidth="1"/>
    <col min="1539" max="1539" width="30.85546875" style="283" bestFit="1" customWidth="1"/>
    <col min="1540" max="1540" width="15.5703125" style="283" bestFit="1" customWidth="1"/>
    <col min="1541" max="1541" width="7" style="283" bestFit="1" customWidth="1"/>
    <col min="1542" max="1543" width="15.5703125" style="283" bestFit="1" customWidth="1"/>
    <col min="1544" max="1792" width="11.42578125" style="283"/>
    <col min="1793" max="1793" width="1.5703125" style="283" bestFit="1" customWidth="1"/>
    <col min="1794" max="1794" width="57.85546875" style="283" customWidth="1"/>
    <col min="1795" max="1795" width="30.85546875" style="283" bestFit="1" customWidth="1"/>
    <col min="1796" max="1796" width="15.5703125" style="283" bestFit="1" customWidth="1"/>
    <col min="1797" max="1797" width="7" style="283" bestFit="1" customWidth="1"/>
    <col min="1798" max="1799" width="15.5703125" style="283" bestFit="1" customWidth="1"/>
    <col min="1800" max="2048" width="11.42578125" style="283"/>
    <col min="2049" max="2049" width="1.5703125" style="283" bestFit="1" customWidth="1"/>
    <col min="2050" max="2050" width="57.85546875" style="283" customWidth="1"/>
    <col min="2051" max="2051" width="30.85546875" style="283" bestFit="1" customWidth="1"/>
    <col min="2052" max="2052" width="15.5703125" style="283" bestFit="1" customWidth="1"/>
    <col min="2053" max="2053" width="7" style="283" bestFit="1" customWidth="1"/>
    <col min="2054" max="2055" width="15.5703125" style="283" bestFit="1" customWidth="1"/>
    <col min="2056" max="2304" width="11.42578125" style="283"/>
    <col min="2305" max="2305" width="1.5703125" style="283" bestFit="1" customWidth="1"/>
    <col min="2306" max="2306" width="57.85546875" style="283" customWidth="1"/>
    <col min="2307" max="2307" width="30.85546875" style="283" bestFit="1" customWidth="1"/>
    <col min="2308" max="2308" width="15.5703125" style="283" bestFit="1" customWidth="1"/>
    <col min="2309" max="2309" width="7" style="283" bestFit="1" customWidth="1"/>
    <col min="2310" max="2311" width="15.5703125" style="283" bestFit="1" customWidth="1"/>
    <col min="2312" max="2560" width="11.42578125" style="283"/>
    <col min="2561" max="2561" width="1.5703125" style="283" bestFit="1" customWidth="1"/>
    <col min="2562" max="2562" width="57.85546875" style="283" customWidth="1"/>
    <col min="2563" max="2563" width="30.85546875" style="283" bestFit="1" customWidth="1"/>
    <col min="2564" max="2564" width="15.5703125" style="283" bestFit="1" customWidth="1"/>
    <col min="2565" max="2565" width="7" style="283" bestFit="1" customWidth="1"/>
    <col min="2566" max="2567" width="15.5703125" style="283" bestFit="1" customWidth="1"/>
    <col min="2568" max="2816" width="11.42578125" style="283"/>
    <col min="2817" max="2817" width="1.5703125" style="283" bestFit="1" customWidth="1"/>
    <col min="2818" max="2818" width="57.85546875" style="283" customWidth="1"/>
    <col min="2819" max="2819" width="30.85546875" style="283" bestFit="1" customWidth="1"/>
    <col min="2820" max="2820" width="15.5703125" style="283" bestFit="1" customWidth="1"/>
    <col min="2821" max="2821" width="7" style="283" bestFit="1" customWidth="1"/>
    <col min="2822" max="2823" width="15.5703125" style="283" bestFit="1" customWidth="1"/>
    <col min="2824" max="3072" width="11.42578125" style="283"/>
    <col min="3073" max="3073" width="1.5703125" style="283" bestFit="1" customWidth="1"/>
    <col min="3074" max="3074" width="57.85546875" style="283" customWidth="1"/>
    <col min="3075" max="3075" width="30.85546875" style="283" bestFit="1" customWidth="1"/>
    <col min="3076" max="3076" width="15.5703125" style="283" bestFit="1" customWidth="1"/>
    <col min="3077" max="3077" width="7" style="283" bestFit="1" customWidth="1"/>
    <col min="3078" max="3079" width="15.5703125" style="283" bestFit="1" customWidth="1"/>
    <col min="3080" max="3328" width="11.42578125" style="283"/>
    <col min="3329" max="3329" width="1.5703125" style="283" bestFit="1" customWidth="1"/>
    <col min="3330" max="3330" width="57.85546875" style="283" customWidth="1"/>
    <col min="3331" max="3331" width="30.85546875" style="283" bestFit="1" customWidth="1"/>
    <col min="3332" max="3332" width="15.5703125" style="283" bestFit="1" customWidth="1"/>
    <col min="3333" max="3333" width="7" style="283" bestFit="1" customWidth="1"/>
    <col min="3334" max="3335" width="15.5703125" style="283" bestFit="1" customWidth="1"/>
    <col min="3336" max="3584" width="11.42578125" style="283"/>
    <col min="3585" max="3585" width="1.5703125" style="283" bestFit="1" customWidth="1"/>
    <col min="3586" max="3586" width="57.85546875" style="283" customWidth="1"/>
    <col min="3587" max="3587" width="30.85546875" style="283" bestFit="1" customWidth="1"/>
    <col min="3588" max="3588" width="15.5703125" style="283" bestFit="1" customWidth="1"/>
    <col min="3589" max="3589" width="7" style="283" bestFit="1" customWidth="1"/>
    <col min="3590" max="3591" width="15.5703125" style="283" bestFit="1" customWidth="1"/>
    <col min="3592" max="3840" width="11.42578125" style="283"/>
    <col min="3841" max="3841" width="1.5703125" style="283" bestFit="1" customWidth="1"/>
    <col min="3842" max="3842" width="57.85546875" style="283" customWidth="1"/>
    <col min="3843" max="3843" width="30.85546875" style="283" bestFit="1" customWidth="1"/>
    <col min="3844" max="3844" width="15.5703125" style="283" bestFit="1" customWidth="1"/>
    <col min="3845" max="3845" width="7" style="283" bestFit="1" customWidth="1"/>
    <col min="3846" max="3847" width="15.5703125" style="283" bestFit="1" customWidth="1"/>
    <col min="3848" max="4096" width="11.42578125" style="283"/>
    <col min="4097" max="4097" width="1.5703125" style="283" bestFit="1" customWidth="1"/>
    <col min="4098" max="4098" width="57.85546875" style="283" customWidth="1"/>
    <col min="4099" max="4099" width="30.85546875" style="283" bestFit="1" customWidth="1"/>
    <col min="4100" max="4100" width="15.5703125" style="283" bestFit="1" customWidth="1"/>
    <col min="4101" max="4101" width="7" style="283" bestFit="1" customWidth="1"/>
    <col min="4102" max="4103" width="15.5703125" style="283" bestFit="1" customWidth="1"/>
    <col min="4104" max="4352" width="11.42578125" style="283"/>
    <col min="4353" max="4353" width="1.5703125" style="283" bestFit="1" customWidth="1"/>
    <col min="4354" max="4354" width="57.85546875" style="283" customWidth="1"/>
    <col min="4355" max="4355" width="30.85546875" style="283" bestFit="1" customWidth="1"/>
    <col min="4356" max="4356" width="15.5703125" style="283" bestFit="1" customWidth="1"/>
    <col min="4357" max="4357" width="7" style="283" bestFit="1" customWidth="1"/>
    <col min="4358" max="4359" width="15.5703125" style="283" bestFit="1" customWidth="1"/>
    <col min="4360" max="4608" width="11.42578125" style="283"/>
    <col min="4609" max="4609" width="1.5703125" style="283" bestFit="1" customWidth="1"/>
    <col min="4610" max="4610" width="57.85546875" style="283" customWidth="1"/>
    <col min="4611" max="4611" width="30.85546875" style="283" bestFit="1" customWidth="1"/>
    <col min="4612" max="4612" width="15.5703125" style="283" bestFit="1" customWidth="1"/>
    <col min="4613" max="4613" width="7" style="283" bestFit="1" customWidth="1"/>
    <col min="4614" max="4615" width="15.5703125" style="283" bestFit="1" customWidth="1"/>
    <col min="4616" max="4864" width="11.42578125" style="283"/>
    <col min="4865" max="4865" width="1.5703125" style="283" bestFit="1" customWidth="1"/>
    <col min="4866" max="4866" width="57.85546875" style="283" customWidth="1"/>
    <col min="4867" max="4867" width="30.85546875" style="283" bestFit="1" customWidth="1"/>
    <col min="4868" max="4868" width="15.5703125" style="283" bestFit="1" customWidth="1"/>
    <col min="4869" max="4869" width="7" style="283" bestFit="1" customWidth="1"/>
    <col min="4870" max="4871" width="15.5703125" style="283" bestFit="1" customWidth="1"/>
    <col min="4872" max="5120" width="11.42578125" style="283"/>
    <col min="5121" max="5121" width="1.5703125" style="283" bestFit="1" customWidth="1"/>
    <col min="5122" max="5122" width="57.85546875" style="283" customWidth="1"/>
    <col min="5123" max="5123" width="30.85546875" style="283" bestFit="1" customWidth="1"/>
    <col min="5124" max="5124" width="15.5703125" style="283" bestFit="1" customWidth="1"/>
    <col min="5125" max="5125" width="7" style="283" bestFit="1" customWidth="1"/>
    <col min="5126" max="5127" width="15.5703125" style="283" bestFit="1" customWidth="1"/>
    <col min="5128" max="5376" width="11.42578125" style="283"/>
    <col min="5377" max="5377" width="1.5703125" style="283" bestFit="1" customWidth="1"/>
    <col min="5378" max="5378" width="57.85546875" style="283" customWidth="1"/>
    <col min="5379" max="5379" width="30.85546875" style="283" bestFit="1" customWidth="1"/>
    <col min="5380" max="5380" width="15.5703125" style="283" bestFit="1" customWidth="1"/>
    <col min="5381" max="5381" width="7" style="283" bestFit="1" customWidth="1"/>
    <col min="5382" max="5383" width="15.5703125" style="283" bestFit="1" customWidth="1"/>
    <col min="5384" max="5632" width="11.42578125" style="283"/>
    <col min="5633" max="5633" width="1.5703125" style="283" bestFit="1" customWidth="1"/>
    <col min="5634" max="5634" width="57.85546875" style="283" customWidth="1"/>
    <col min="5635" max="5635" width="30.85546875" style="283" bestFit="1" customWidth="1"/>
    <col min="5636" max="5636" width="15.5703125" style="283" bestFit="1" customWidth="1"/>
    <col min="5637" max="5637" width="7" style="283" bestFit="1" customWidth="1"/>
    <col min="5638" max="5639" width="15.5703125" style="283" bestFit="1" customWidth="1"/>
    <col min="5640" max="5888" width="11.42578125" style="283"/>
    <col min="5889" max="5889" width="1.5703125" style="283" bestFit="1" customWidth="1"/>
    <col min="5890" max="5890" width="57.85546875" style="283" customWidth="1"/>
    <col min="5891" max="5891" width="30.85546875" style="283" bestFit="1" customWidth="1"/>
    <col min="5892" max="5892" width="15.5703125" style="283" bestFit="1" customWidth="1"/>
    <col min="5893" max="5893" width="7" style="283" bestFit="1" customWidth="1"/>
    <col min="5894" max="5895" width="15.5703125" style="283" bestFit="1" customWidth="1"/>
    <col min="5896" max="6144" width="11.42578125" style="283"/>
    <col min="6145" max="6145" width="1.5703125" style="283" bestFit="1" customWidth="1"/>
    <col min="6146" max="6146" width="57.85546875" style="283" customWidth="1"/>
    <col min="6147" max="6147" width="30.85546875" style="283" bestFit="1" customWidth="1"/>
    <col min="6148" max="6148" width="15.5703125" style="283" bestFit="1" customWidth="1"/>
    <col min="6149" max="6149" width="7" style="283" bestFit="1" customWidth="1"/>
    <col min="6150" max="6151" width="15.5703125" style="283" bestFit="1" customWidth="1"/>
    <col min="6152" max="6400" width="11.42578125" style="283"/>
    <col min="6401" max="6401" width="1.5703125" style="283" bestFit="1" customWidth="1"/>
    <col min="6402" max="6402" width="57.85546875" style="283" customWidth="1"/>
    <col min="6403" max="6403" width="30.85546875" style="283" bestFit="1" customWidth="1"/>
    <col min="6404" max="6404" width="15.5703125" style="283" bestFit="1" customWidth="1"/>
    <col min="6405" max="6405" width="7" style="283" bestFit="1" customWidth="1"/>
    <col min="6406" max="6407" width="15.5703125" style="283" bestFit="1" customWidth="1"/>
    <col min="6408" max="6656" width="11.42578125" style="283"/>
    <col min="6657" max="6657" width="1.5703125" style="283" bestFit="1" customWidth="1"/>
    <col min="6658" max="6658" width="57.85546875" style="283" customWidth="1"/>
    <col min="6659" max="6659" width="30.85546875" style="283" bestFit="1" customWidth="1"/>
    <col min="6660" max="6660" width="15.5703125" style="283" bestFit="1" customWidth="1"/>
    <col min="6661" max="6661" width="7" style="283" bestFit="1" customWidth="1"/>
    <col min="6662" max="6663" width="15.5703125" style="283" bestFit="1" customWidth="1"/>
    <col min="6664" max="6912" width="11.42578125" style="283"/>
    <col min="6913" max="6913" width="1.5703125" style="283" bestFit="1" customWidth="1"/>
    <col min="6914" max="6914" width="57.85546875" style="283" customWidth="1"/>
    <col min="6915" max="6915" width="30.85546875" style="283" bestFit="1" customWidth="1"/>
    <col min="6916" max="6916" width="15.5703125" style="283" bestFit="1" customWidth="1"/>
    <col min="6917" max="6917" width="7" style="283" bestFit="1" customWidth="1"/>
    <col min="6918" max="6919" width="15.5703125" style="283" bestFit="1" customWidth="1"/>
    <col min="6920" max="7168" width="11.42578125" style="283"/>
    <col min="7169" max="7169" width="1.5703125" style="283" bestFit="1" customWidth="1"/>
    <col min="7170" max="7170" width="57.85546875" style="283" customWidth="1"/>
    <col min="7171" max="7171" width="30.85546875" style="283" bestFit="1" customWidth="1"/>
    <col min="7172" max="7172" width="15.5703125" style="283" bestFit="1" customWidth="1"/>
    <col min="7173" max="7173" width="7" style="283" bestFit="1" customWidth="1"/>
    <col min="7174" max="7175" width="15.5703125" style="283" bestFit="1" customWidth="1"/>
    <col min="7176" max="7424" width="11.42578125" style="283"/>
    <col min="7425" max="7425" width="1.5703125" style="283" bestFit="1" customWidth="1"/>
    <col min="7426" max="7426" width="57.85546875" style="283" customWidth="1"/>
    <col min="7427" max="7427" width="30.85546875" style="283" bestFit="1" customWidth="1"/>
    <col min="7428" max="7428" width="15.5703125" style="283" bestFit="1" customWidth="1"/>
    <col min="7429" max="7429" width="7" style="283" bestFit="1" customWidth="1"/>
    <col min="7430" max="7431" width="15.5703125" style="283" bestFit="1" customWidth="1"/>
    <col min="7432" max="7680" width="11.42578125" style="283"/>
    <col min="7681" max="7681" width="1.5703125" style="283" bestFit="1" customWidth="1"/>
    <col min="7682" max="7682" width="57.85546875" style="283" customWidth="1"/>
    <col min="7683" max="7683" width="30.85546875" style="283" bestFit="1" customWidth="1"/>
    <col min="7684" max="7684" width="15.5703125" style="283" bestFit="1" customWidth="1"/>
    <col min="7685" max="7685" width="7" style="283" bestFit="1" customWidth="1"/>
    <col min="7686" max="7687" width="15.5703125" style="283" bestFit="1" customWidth="1"/>
    <col min="7688" max="7936" width="11.42578125" style="283"/>
    <col min="7937" max="7937" width="1.5703125" style="283" bestFit="1" customWidth="1"/>
    <col min="7938" max="7938" width="57.85546875" style="283" customWidth="1"/>
    <col min="7939" max="7939" width="30.85546875" style="283" bestFit="1" customWidth="1"/>
    <col min="7940" max="7940" width="15.5703125" style="283" bestFit="1" customWidth="1"/>
    <col min="7941" max="7941" width="7" style="283" bestFit="1" customWidth="1"/>
    <col min="7942" max="7943" width="15.5703125" style="283" bestFit="1" customWidth="1"/>
    <col min="7944" max="8192" width="11.42578125" style="283"/>
    <col min="8193" max="8193" width="1.5703125" style="283" bestFit="1" customWidth="1"/>
    <col min="8194" max="8194" width="57.85546875" style="283" customWidth="1"/>
    <col min="8195" max="8195" width="30.85546875" style="283" bestFit="1" customWidth="1"/>
    <col min="8196" max="8196" width="15.5703125" style="283" bestFit="1" customWidth="1"/>
    <col min="8197" max="8197" width="7" style="283" bestFit="1" customWidth="1"/>
    <col min="8198" max="8199" width="15.5703125" style="283" bestFit="1" customWidth="1"/>
    <col min="8200" max="8448" width="11.42578125" style="283"/>
    <col min="8449" max="8449" width="1.5703125" style="283" bestFit="1" customWidth="1"/>
    <col min="8450" max="8450" width="57.85546875" style="283" customWidth="1"/>
    <col min="8451" max="8451" width="30.85546875" style="283" bestFit="1" customWidth="1"/>
    <col min="8452" max="8452" width="15.5703125" style="283" bestFit="1" customWidth="1"/>
    <col min="8453" max="8453" width="7" style="283" bestFit="1" customWidth="1"/>
    <col min="8454" max="8455" width="15.5703125" style="283" bestFit="1" customWidth="1"/>
    <col min="8456" max="8704" width="11.42578125" style="283"/>
    <col min="8705" max="8705" width="1.5703125" style="283" bestFit="1" customWidth="1"/>
    <col min="8706" max="8706" width="57.85546875" style="283" customWidth="1"/>
    <col min="8707" max="8707" width="30.85546875" style="283" bestFit="1" customWidth="1"/>
    <col min="8708" max="8708" width="15.5703125" style="283" bestFit="1" customWidth="1"/>
    <col min="8709" max="8709" width="7" style="283" bestFit="1" customWidth="1"/>
    <col min="8710" max="8711" width="15.5703125" style="283" bestFit="1" customWidth="1"/>
    <col min="8712" max="8960" width="11.42578125" style="283"/>
    <col min="8961" max="8961" width="1.5703125" style="283" bestFit="1" customWidth="1"/>
    <col min="8962" max="8962" width="57.85546875" style="283" customWidth="1"/>
    <col min="8963" max="8963" width="30.85546875" style="283" bestFit="1" customWidth="1"/>
    <col min="8964" max="8964" width="15.5703125" style="283" bestFit="1" customWidth="1"/>
    <col min="8965" max="8965" width="7" style="283" bestFit="1" customWidth="1"/>
    <col min="8966" max="8967" width="15.5703125" style="283" bestFit="1" customWidth="1"/>
    <col min="8968" max="9216" width="11.42578125" style="283"/>
    <col min="9217" max="9217" width="1.5703125" style="283" bestFit="1" customWidth="1"/>
    <col min="9218" max="9218" width="57.85546875" style="283" customWidth="1"/>
    <col min="9219" max="9219" width="30.85546875" style="283" bestFit="1" customWidth="1"/>
    <col min="9220" max="9220" width="15.5703125" style="283" bestFit="1" customWidth="1"/>
    <col min="9221" max="9221" width="7" style="283" bestFit="1" customWidth="1"/>
    <col min="9222" max="9223" width="15.5703125" style="283" bestFit="1" customWidth="1"/>
    <col min="9224" max="9472" width="11.42578125" style="283"/>
    <col min="9473" max="9473" width="1.5703125" style="283" bestFit="1" customWidth="1"/>
    <col min="9474" max="9474" width="57.85546875" style="283" customWidth="1"/>
    <col min="9475" max="9475" width="30.85546875" style="283" bestFit="1" customWidth="1"/>
    <col min="9476" max="9476" width="15.5703125" style="283" bestFit="1" customWidth="1"/>
    <col min="9477" max="9477" width="7" style="283" bestFit="1" customWidth="1"/>
    <col min="9478" max="9479" width="15.5703125" style="283" bestFit="1" customWidth="1"/>
    <col min="9480" max="9728" width="11.42578125" style="283"/>
    <col min="9729" max="9729" width="1.5703125" style="283" bestFit="1" customWidth="1"/>
    <col min="9730" max="9730" width="57.85546875" style="283" customWidth="1"/>
    <col min="9731" max="9731" width="30.85546875" style="283" bestFit="1" customWidth="1"/>
    <col min="9732" max="9732" width="15.5703125" style="283" bestFit="1" customWidth="1"/>
    <col min="9733" max="9733" width="7" style="283" bestFit="1" customWidth="1"/>
    <col min="9734" max="9735" width="15.5703125" style="283" bestFit="1" customWidth="1"/>
    <col min="9736" max="9984" width="11.42578125" style="283"/>
    <col min="9985" max="9985" width="1.5703125" style="283" bestFit="1" customWidth="1"/>
    <col min="9986" max="9986" width="57.85546875" style="283" customWidth="1"/>
    <col min="9987" max="9987" width="30.85546875" style="283" bestFit="1" customWidth="1"/>
    <col min="9988" max="9988" width="15.5703125" style="283" bestFit="1" customWidth="1"/>
    <col min="9989" max="9989" width="7" style="283" bestFit="1" customWidth="1"/>
    <col min="9990" max="9991" width="15.5703125" style="283" bestFit="1" customWidth="1"/>
    <col min="9992" max="10240" width="11.42578125" style="283"/>
    <col min="10241" max="10241" width="1.5703125" style="283" bestFit="1" customWidth="1"/>
    <col min="10242" max="10242" width="57.85546875" style="283" customWidth="1"/>
    <col min="10243" max="10243" width="30.85546875" style="283" bestFit="1" customWidth="1"/>
    <col min="10244" max="10244" width="15.5703125" style="283" bestFit="1" customWidth="1"/>
    <col min="10245" max="10245" width="7" style="283" bestFit="1" customWidth="1"/>
    <col min="10246" max="10247" width="15.5703125" style="283" bestFit="1" customWidth="1"/>
    <col min="10248" max="10496" width="11.42578125" style="283"/>
    <col min="10497" max="10497" width="1.5703125" style="283" bestFit="1" customWidth="1"/>
    <col min="10498" max="10498" width="57.85546875" style="283" customWidth="1"/>
    <col min="10499" max="10499" width="30.85546875" style="283" bestFit="1" customWidth="1"/>
    <col min="10500" max="10500" width="15.5703125" style="283" bestFit="1" customWidth="1"/>
    <col min="10501" max="10501" width="7" style="283" bestFit="1" customWidth="1"/>
    <col min="10502" max="10503" width="15.5703125" style="283" bestFit="1" customWidth="1"/>
    <col min="10504" max="10752" width="11.42578125" style="283"/>
    <col min="10753" max="10753" width="1.5703125" style="283" bestFit="1" customWidth="1"/>
    <col min="10754" max="10754" width="57.85546875" style="283" customWidth="1"/>
    <col min="10755" max="10755" width="30.85546875" style="283" bestFit="1" customWidth="1"/>
    <col min="10756" max="10756" width="15.5703125" style="283" bestFit="1" customWidth="1"/>
    <col min="10757" max="10757" width="7" style="283" bestFit="1" customWidth="1"/>
    <col min="10758" max="10759" width="15.5703125" style="283" bestFit="1" customWidth="1"/>
    <col min="10760" max="11008" width="11.42578125" style="283"/>
    <col min="11009" max="11009" width="1.5703125" style="283" bestFit="1" customWidth="1"/>
    <col min="11010" max="11010" width="57.85546875" style="283" customWidth="1"/>
    <col min="11011" max="11011" width="30.85546875" style="283" bestFit="1" customWidth="1"/>
    <col min="11012" max="11012" width="15.5703125" style="283" bestFit="1" customWidth="1"/>
    <col min="11013" max="11013" width="7" style="283" bestFit="1" customWidth="1"/>
    <col min="11014" max="11015" width="15.5703125" style="283" bestFit="1" customWidth="1"/>
    <col min="11016" max="11264" width="11.42578125" style="283"/>
    <col min="11265" max="11265" width="1.5703125" style="283" bestFit="1" customWidth="1"/>
    <col min="11266" max="11266" width="57.85546875" style="283" customWidth="1"/>
    <col min="11267" max="11267" width="30.85546875" style="283" bestFit="1" customWidth="1"/>
    <col min="11268" max="11268" width="15.5703125" style="283" bestFit="1" customWidth="1"/>
    <col min="11269" max="11269" width="7" style="283" bestFit="1" customWidth="1"/>
    <col min="11270" max="11271" width="15.5703125" style="283" bestFit="1" customWidth="1"/>
    <col min="11272" max="11520" width="11.42578125" style="283"/>
    <col min="11521" max="11521" width="1.5703125" style="283" bestFit="1" customWidth="1"/>
    <col min="11522" max="11522" width="57.85546875" style="283" customWidth="1"/>
    <col min="11523" max="11523" width="30.85546875" style="283" bestFit="1" customWidth="1"/>
    <col min="11524" max="11524" width="15.5703125" style="283" bestFit="1" customWidth="1"/>
    <col min="11525" max="11525" width="7" style="283" bestFit="1" customWidth="1"/>
    <col min="11526" max="11527" width="15.5703125" style="283" bestFit="1" customWidth="1"/>
    <col min="11528" max="11776" width="11.42578125" style="283"/>
    <col min="11777" max="11777" width="1.5703125" style="283" bestFit="1" customWidth="1"/>
    <col min="11778" max="11778" width="57.85546875" style="283" customWidth="1"/>
    <col min="11779" max="11779" width="30.85546875" style="283" bestFit="1" customWidth="1"/>
    <col min="11780" max="11780" width="15.5703125" style="283" bestFit="1" customWidth="1"/>
    <col min="11781" max="11781" width="7" style="283" bestFit="1" customWidth="1"/>
    <col min="11782" max="11783" width="15.5703125" style="283" bestFit="1" customWidth="1"/>
    <col min="11784" max="12032" width="11.42578125" style="283"/>
    <col min="12033" max="12033" width="1.5703125" style="283" bestFit="1" customWidth="1"/>
    <col min="12034" max="12034" width="57.85546875" style="283" customWidth="1"/>
    <col min="12035" max="12035" width="30.85546875" style="283" bestFit="1" customWidth="1"/>
    <col min="12036" max="12036" width="15.5703125" style="283" bestFit="1" customWidth="1"/>
    <col min="12037" max="12037" width="7" style="283" bestFit="1" customWidth="1"/>
    <col min="12038" max="12039" width="15.5703125" style="283" bestFit="1" customWidth="1"/>
    <col min="12040" max="12288" width="11.42578125" style="283"/>
    <col min="12289" max="12289" width="1.5703125" style="283" bestFit="1" customWidth="1"/>
    <col min="12290" max="12290" width="57.85546875" style="283" customWidth="1"/>
    <col min="12291" max="12291" width="30.85546875" style="283" bestFit="1" customWidth="1"/>
    <col min="12292" max="12292" width="15.5703125" style="283" bestFit="1" customWidth="1"/>
    <col min="12293" max="12293" width="7" style="283" bestFit="1" customWidth="1"/>
    <col min="12294" max="12295" width="15.5703125" style="283" bestFit="1" customWidth="1"/>
    <col min="12296" max="12544" width="11.42578125" style="283"/>
    <col min="12545" max="12545" width="1.5703125" style="283" bestFit="1" customWidth="1"/>
    <col min="12546" max="12546" width="57.85546875" style="283" customWidth="1"/>
    <col min="12547" max="12547" width="30.85546875" style="283" bestFit="1" customWidth="1"/>
    <col min="12548" max="12548" width="15.5703125" style="283" bestFit="1" customWidth="1"/>
    <col min="12549" max="12549" width="7" style="283" bestFit="1" customWidth="1"/>
    <col min="12550" max="12551" width="15.5703125" style="283" bestFit="1" customWidth="1"/>
    <col min="12552" max="12800" width="11.42578125" style="283"/>
    <col min="12801" max="12801" width="1.5703125" style="283" bestFit="1" customWidth="1"/>
    <col min="12802" max="12802" width="57.85546875" style="283" customWidth="1"/>
    <col min="12803" max="12803" width="30.85546875" style="283" bestFit="1" customWidth="1"/>
    <col min="12804" max="12804" width="15.5703125" style="283" bestFit="1" customWidth="1"/>
    <col min="12805" max="12805" width="7" style="283" bestFit="1" customWidth="1"/>
    <col min="12806" max="12807" width="15.5703125" style="283" bestFit="1" customWidth="1"/>
    <col min="12808" max="13056" width="11.42578125" style="283"/>
    <col min="13057" max="13057" width="1.5703125" style="283" bestFit="1" customWidth="1"/>
    <col min="13058" max="13058" width="57.85546875" style="283" customWidth="1"/>
    <col min="13059" max="13059" width="30.85546875" style="283" bestFit="1" customWidth="1"/>
    <col min="13060" max="13060" width="15.5703125" style="283" bestFit="1" customWidth="1"/>
    <col min="13061" max="13061" width="7" style="283" bestFit="1" customWidth="1"/>
    <col min="13062" max="13063" width="15.5703125" style="283" bestFit="1" customWidth="1"/>
    <col min="13064" max="13312" width="11.42578125" style="283"/>
    <col min="13313" max="13313" width="1.5703125" style="283" bestFit="1" customWidth="1"/>
    <col min="13314" max="13314" width="57.85546875" style="283" customWidth="1"/>
    <col min="13315" max="13315" width="30.85546875" style="283" bestFit="1" customWidth="1"/>
    <col min="13316" max="13316" width="15.5703125" style="283" bestFit="1" customWidth="1"/>
    <col min="13317" max="13317" width="7" style="283" bestFit="1" customWidth="1"/>
    <col min="13318" max="13319" width="15.5703125" style="283" bestFit="1" customWidth="1"/>
    <col min="13320" max="13568" width="11.42578125" style="283"/>
    <col min="13569" max="13569" width="1.5703125" style="283" bestFit="1" customWidth="1"/>
    <col min="13570" max="13570" width="57.85546875" style="283" customWidth="1"/>
    <col min="13571" max="13571" width="30.85546875" style="283" bestFit="1" customWidth="1"/>
    <col min="13572" max="13572" width="15.5703125" style="283" bestFit="1" customWidth="1"/>
    <col min="13573" max="13573" width="7" style="283" bestFit="1" customWidth="1"/>
    <col min="13574" max="13575" width="15.5703125" style="283" bestFit="1" customWidth="1"/>
    <col min="13576" max="13824" width="11.42578125" style="283"/>
    <col min="13825" max="13825" width="1.5703125" style="283" bestFit="1" customWidth="1"/>
    <col min="13826" max="13826" width="57.85546875" style="283" customWidth="1"/>
    <col min="13827" max="13827" width="30.85546875" style="283" bestFit="1" customWidth="1"/>
    <col min="13828" max="13828" width="15.5703125" style="283" bestFit="1" customWidth="1"/>
    <col min="13829" max="13829" width="7" style="283" bestFit="1" customWidth="1"/>
    <col min="13830" max="13831" width="15.5703125" style="283" bestFit="1" customWidth="1"/>
    <col min="13832" max="14080" width="11.42578125" style="283"/>
    <col min="14081" max="14081" width="1.5703125" style="283" bestFit="1" customWidth="1"/>
    <col min="14082" max="14082" width="57.85546875" style="283" customWidth="1"/>
    <col min="14083" max="14083" width="30.85546875" style="283" bestFit="1" customWidth="1"/>
    <col min="14084" max="14084" width="15.5703125" style="283" bestFit="1" customWidth="1"/>
    <col min="14085" max="14085" width="7" style="283" bestFit="1" customWidth="1"/>
    <col min="14086" max="14087" width="15.5703125" style="283" bestFit="1" customWidth="1"/>
    <col min="14088" max="14336" width="11.42578125" style="283"/>
    <col min="14337" max="14337" width="1.5703125" style="283" bestFit="1" customWidth="1"/>
    <col min="14338" max="14338" width="57.85546875" style="283" customWidth="1"/>
    <col min="14339" max="14339" width="30.85546875" style="283" bestFit="1" customWidth="1"/>
    <col min="14340" max="14340" width="15.5703125" style="283" bestFit="1" customWidth="1"/>
    <col min="14341" max="14341" width="7" style="283" bestFit="1" customWidth="1"/>
    <col min="14342" max="14343" width="15.5703125" style="283" bestFit="1" customWidth="1"/>
    <col min="14344" max="14592" width="11.42578125" style="283"/>
    <col min="14593" max="14593" width="1.5703125" style="283" bestFit="1" customWidth="1"/>
    <col min="14594" max="14594" width="57.85546875" style="283" customWidth="1"/>
    <col min="14595" max="14595" width="30.85546875" style="283" bestFit="1" customWidth="1"/>
    <col min="14596" max="14596" width="15.5703125" style="283" bestFit="1" customWidth="1"/>
    <col min="14597" max="14597" width="7" style="283" bestFit="1" customWidth="1"/>
    <col min="14598" max="14599" width="15.5703125" style="283" bestFit="1" customWidth="1"/>
    <col min="14600" max="14848" width="11.42578125" style="283"/>
    <col min="14849" max="14849" width="1.5703125" style="283" bestFit="1" customWidth="1"/>
    <col min="14850" max="14850" width="57.85546875" style="283" customWidth="1"/>
    <col min="14851" max="14851" width="30.85546875" style="283" bestFit="1" customWidth="1"/>
    <col min="14852" max="14852" width="15.5703125" style="283" bestFit="1" customWidth="1"/>
    <col min="14853" max="14853" width="7" style="283" bestFit="1" customWidth="1"/>
    <col min="14854" max="14855" width="15.5703125" style="283" bestFit="1" customWidth="1"/>
    <col min="14856" max="15104" width="11.42578125" style="283"/>
    <col min="15105" max="15105" width="1.5703125" style="283" bestFit="1" customWidth="1"/>
    <col min="15106" max="15106" width="57.85546875" style="283" customWidth="1"/>
    <col min="15107" max="15107" width="30.85546875" style="283" bestFit="1" customWidth="1"/>
    <col min="15108" max="15108" width="15.5703125" style="283" bestFit="1" customWidth="1"/>
    <col min="15109" max="15109" width="7" style="283" bestFit="1" customWidth="1"/>
    <col min="15110" max="15111" width="15.5703125" style="283" bestFit="1" customWidth="1"/>
    <col min="15112" max="15360" width="11.42578125" style="283"/>
    <col min="15361" max="15361" width="1.5703125" style="283" bestFit="1" customWidth="1"/>
    <col min="15362" max="15362" width="57.85546875" style="283" customWidth="1"/>
    <col min="15363" max="15363" width="30.85546875" style="283" bestFit="1" customWidth="1"/>
    <col min="15364" max="15364" width="15.5703125" style="283" bestFit="1" customWidth="1"/>
    <col min="15365" max="15365" width="7" style="283" bestFit="1" customWidth="1"/>
    <col min="15366" max="15367" width="15.5703125" style="283" bestFit="1" customWidth="1"/>
    <col min="15368" max="15616" width="11.42578125" style="283"/>
    <col min="15617" max="15617" width="1.5703125" style="283" bestFit="1" customWidth="1"/>
    <col min="15618" max="15618" width="57.85546875" style="283" customWidth="1"/>
    <col min="15619" max="15619" width="30.85546875" style="283" bestFit="1" customWidth="1"/>
    <col min="15620" max="15620" width="15.5703125" style="283" bestFit="1" customWidth="1"/>
    <col min="15621" max="15621" width="7" style="283" bestFit="1" customWidth="1"/>
    <col min="15622" max="15623" width="15.5703125" style="283" bestFit="1" customWidth="1"/>
    <col min="15624" max="15872" width="11.42578125" style="283"/>
    <col min="15873" max="15873" width="1.5703125" style="283" bestFit="1" customWidth="1"/>
    <col min="15874" max="15874" width="57.85546875" style="283" customWidth="1"/>
    <col min="15875" max="15875" width="30.85546875" style="283" bestFit="1" customWidth="1"/>
    <col min="15876" max="15876" width="15.5703125" style="283" bestFit="1" customWidth="1"/>
    <col min="15877" max="15877" width="7" style="283" bestFit="1" customWidth="1"/>
    <col min="15878" max="15879" width="15.5703125" style="283" bestFit="1" customWidth="1"/>
    <col min="15880" max="16128" width="11.42578125" style="283"/>
    <col min="16129" max="16129" width="1.5703125" style="283" bestFit="1" customWidth="1"/>
    <col min="16130" max="16130" width="57.85546875" style="283" customWidth="1"/>
    <col min="16131" max="16131" width="30.85546875" style="283" bestFit="1" customWidth="1"/>
    <col min="16132" max="16132" width="15.5703125" style="283" bestFit="1" customWidth="1"/>
    <col min="16133" max="16133" width="7" style="283" bestFit="1" customWidth="1"/>
    <col min="16134" max="16135" width="15.5703125" style="283" bestFit="1" customWidth="1"/>
    <col min="16136" max="16384" width="11.42578125" style="283"/>
  </cols>
  <sheetData>
    <row r="1" spans="1:9" s="277" customFormat="1" ht="12.75" x14ac:dyDescent="0.15">
      <c r="A1" s="290"/>
      <c r="B1" s="290" t="s">
        <v>6</v>
      </c>
      <c r="C1" s="291" t="s">
        <v>1034</v>
      </c>
      <c r="D1" s="292" t="s">
        <v>724</v>
      </c>
      <c r="E1" s="293" t="s">
        <v>1633</v>
      </c>
      <c r="F1" s="292" t="s">
        <v>725</v>
      </c>
      <c r="G1" s="292" t="s">
        <v>7</v>
      </c>
    </row>
    <row r="2" spans="1:9" s="278" customFormat="1" ht="12.75" x14ac:dyDescent="0.2">
      <c r="A2" s="294" t="s">
        <v>1035</v>
      </c>
      <c r="B2" s="295" t="s">
        <v>1641</v>
      </c>
      <c r="C2" s="296"/>
      <c r="D2" s="297">
        <f>+SUM(D3:D4)</f>
        <v>240603.02</v>
      </c>
      <c r="E2" s="298" t="s">
        <v>2036</v>
      </c>
      <c r="F2" s="297">
        <f>+SUM(F3:F4)</f>
        <v>0</v>
      </c>
      <c r="G2" s="299">
        <f>+D2-F2</f>
        <v>240603.02</v>
      </c>
    </row>
    <row r="3" spans="1:9" hidden="1" x14ac:dyDescent="0.25">
      <c r="A3" s="301"/>
      <c r="B3" s="279">
        <v>42049.538807870369</v>
      </c>
      <c r="C3" s="280" t="s">
        <v>1642</v>
      </c>
      <c r="D3" s="281">
        <v>125484.9</v>
      </c>
      <c r="E3" s="282">
        <v>1</v>
      </c>
      <c r="F3" s="281"/>
      <c r="G3" s="281">
        <v>125484.9</v>
      </c>
    </row>
    <row r="4" spans="1:9" hidden="1" x14ac:dyDescent="0.25">
      <c r="A4" s="301"/>
      <c r="B4" s="279">
        <v>42062.877638888887</v>
      </c>
      <c r="C4" s="280" t="s">
        <v>1643</v>
      </c>
      <c r="D4" s="281">
        <v>115118.12</v>
      </c>
      <c r="E4" s="282">
        <v>1</v>
      </c>
      <c r="F4" s="281"/>
      <c r="G4" s="281">
        <v>240603.02</v>
      </c>
    </row>
    <row r="5" spans="1:9" s="278" customFormat="1" ht="12.75" x14ac:dyDescent="0.2">
      <c r="A5" s="294" t="s">
        <v>1035</v>
      </c>
      <c r="B5" s="295" t="s">
        <v>1037</v>
      </c>
      <c r="C5" s="296"/>
      <c r="D5" s="297">
        <f>SUM(D6)</f>
        <v>0.01</v>
      </c>
      <c r="E5" s="298" t="s">
        <v>2037</v>
      </c>
      <c r="F5" s="297">
        <f>SUM(F6)</f>
        <v>0</v>
      </c>
      <c r="G5" s="299">
        <f>+D5-F5</f>
        <v>0.01</v>
      </c>
      <c r="H5" s="278" t="s">
        <v>1644</v>
      </c>
    </row>
    <row r="6" spans="1:9" hidden="1" x14ac:dyDescent="0.25">
      <c r="A6" s="301"/>
      <c r="B6" s="279">
        <v>42035.999999988424</v>
      </c>
      <c r="C6" s="280" t="s">
        <v>1036</v>
      </c>
      <c r="D6" s="281">
        <v>0.01</v>
      </c>
      <c r="E6" s="282"/>
      <c r="F6" s="281"/>
      <c r="G6" s="281">
        <v>0.01</v>
      </c>
      <c r="H6" s="317"/>
      <c r="I6" s="317"/>
    </row>
    <row r="7" spans="1:9" s="278" customFormat="1" ht="12.75" x14ac:dyDescent="0.2">
      <c r="A7" s="294" t="s">
        <v>1035</v>
      </c>
      <c r="B7" s="295" t="s">
        <v>1645</v>
      </c>
      <c r="C7" s="296"/>
      <c r="D7" s="297">
        <f>SUM(D8)</f>
        <v>126768.85</v>
      </c>
      <c r="E7" s="298" t="s">
        <v>2037</v>
      </c>
      <c r="F7" s="297">
        <f>SUM(F8)</f>
        <v>0</v>
      </c>
      <c r="G7" s="299">
        <f>+D7-F7</f>
        <v>126768.85</v>
      </c>
    </row>
    <row r="8" spans="1:9" hidden="1" x14ac:dyDescent="0.25">
      <c r="A8" s="301"/>
      <c r="B8" s="279">
        <v>42052.728171296294</v>
      </c>
      <c r="C8" s="280" t="s">
        <v>1646</v>
      </c>
      <c r="D8" s="281">
        <v>126768.85</v>
      </c>
      <c r="E8" s="282">
        <v>3</v>
      </c>
      <c r="F8" s="281"/>
      <c r="G8" s="281">
        <v>126768.85</v>
      </c>
    </row>
    <row r="9" spans="1:9" s="278" customFormat="1" ht="12.75" x14ac:dyDescent="0.2">
      <c r="A9" s="294" t="s">
        <v>1035</v>
      </c>
      <c r="B9" s="295" t="s">
        <v>1038</v>
      </c>
      <c r="C9" s="296"/>
      <c r="D9" s="297">
        <f>SUM(D10)</f>
        <v>0</v>
      </c>
      <c r="E9" s="298" t="s">
        <v>2037</v>
      </c>
      <c r="F9" s="297">
        <f>SUM(F10)</f>
        <v>5856.62</v>
      </c>
      <c r="G9" s="299">
        <f>+D9-F9</f>
        <v>-5856.62</v>
      </c>
      <c r="H9" s="278" t="s">
        <v>1644</v>
      </c>
    </row>
    <row r="10" spans="1:9" hidden="1" x14ac:dyDescent="0.25">
      <c r="A10" s="301"/>
      <c r="B10" s="279">
        <v>42035.999999988424</v>
      </c>
      <c r="C10" s="280" t="s">
        <v>1036</v>
      </c>
      <c r="D10" s="281"/>
      <c r="E10" s="282"/>
      <c r="F10" s="281">
        <v>5856.62</v>
      </c>
      <c r="G10" s="281">
        <v>-5856.62</v>
      </c>
      <c r="H10" s="317"/>
      <c r="I10" s="317"/>
    </row>
    <row r="11" spans="1:9" s="278" customFormat="1" ht="12.75" x14ac:dyDescent="0.2">
      <c r="A11" s="294" t="s">
        <v>1035</v>
      </c>
      <c r="B11" s="295" t="s">
        <v>1039</v>
      </c>
      <c r="C11" s="296"/>
      <c r="D11" s="297">
        <f>SUM(D12)</f>
        <v>367400</v>
      </c>
      <c r="E11" s="298" t="s">
        <v>2036</v>
      </c>
      <c r="F11" s="297">
        <f>SUM(F12)</f>
        <v>0</v>
      </c>
      <c r="G11" s="299">
        <f>+D11-F11</f>
        <v>367400</v>
      </c>
      <c r="H11" s="278" t="s">
        <v>1644</v>
      </c>
    </row>
    <row r="12" spans="1:9" hidden="1" x14ac:dyDescent="0.25">
      <c r="A12" s="301"/>
      <c r="B12" s="279">
        <v>42035.999999988424</v>
      </c>
      <c r="C12" s="280" t="s">
        <v>1036</v>
      </c>
      <c r="D12" s="281">
        <v>367400</v>
      </c>
      <c r="E12" s="282"/>
      <c r="F12" s="281"/>
      <c r="G12" s="281">
        <v>367400</v>
      </c>
      <c r="H12" s="317"/>
      <c r="I12" s="317"/>
    </row>
    <row r="13" spans="1:9" s="278" customFormat="1" ht="12.75" x14ac:dyDescent="0.2">
      <c r="A13" s="294" t="s">
        <v>1035</v>
      </c>
      <c r="B13" s="295" t="s">
        <v>1040</v>
      </c>
      <c r="C13" s="296"/>
      <c r="D13" s="297">
        <f>SUM(D14)</f>
        <v>0.01</v>
      </c>
      <c r="E13" s="298" t="s">
        <v>2037</v>
      </c>
      <c r="F13" s="297">
        <f>SUM(F14)</f>
        <v>0</v>
      </c>
      <c r="G13" s="299">
        <f>+D13-F13</f>
        <v>0.01</v>
      </c>
      <c r="H13" s="278" t="s">
        <v>1644</v>
      </c>
    </row>
    <row r="14" spans="1:9" hidden="1" x14ac:dyDescent="0.25">
      <c r="A14" s="301"/>
      <c r="B14" s="279">
        <v>42035.999999988424</v>
      </c>
      <c r="C14" s="280" t="s">
        <v>1036</v>
      </c>
      <c r="D14" s="281">
        <v>0.01</v>
      </c>
      <c r="E14" s="282"/>
      <c r="F14" s="281"/>
      <c r="G14" s="281">
        <v>0.01</v>
      </c>
      <c r="H14" s="317"/>
      <c r="I14" s="317"/>
    </row>
    <row r="15" spans="1:9" s="278" customFormat="1" ht="12.75" x14ac:dyDescent="0.2">
      <c r="A15" s="294" t="s">
        <v>1035</v>
      </c>
      <c r="B15" s="295" t="s">
        <v>1041</v>
      </c>
      <c r="C15" s="296"/>
      <c r="D15" s="297">
        <f>SUM(D16:D17)</f>
        <v>314399.21999999991</v>
      </c>
      <c r="E15" s="298" t="s">
        <v>2036</v>
      </c>
      <c r="F15" s="297">
        <f>SUM(F16:F17)</f>
        <v>313000</v>
      </c>
      <c r="G15" s="299">
        <f>+D15-F15</f>
        <v>1399.2199999999139</v>
      </c>
    </row>
    <row r="16" spans="1:9" hidden="1" x14ac:dyDescent="0.25">
      <c r="A16" s="301"/>
      <c r="B16" s="279">
        <v>42035.999999988424</v>
      </c>
      <c r="C16" s="280" t="s">
        <v>1036</v>
      </c>
      <c r="D16" s="281">
        <v>314399.21999999991</v>
      </c>
      <c r="E16" s="282">
        <v>5</v>
      </c>
      <c r="F16" s="281"/>
      <c r="G16" s="281">
        <v>314399.21999999997</v>
      </c>
      <c r="H16" s="317"/>
      <c r="I16" s="317"/>
    </row>
    <row r="17" spans="1:9" hidden="1" x14ac:dyDescent="0.25">
      <c r="A17" s="301"/>
      <c r="B17" s="279">
        <v>42063.477083333331</v>
      </c>
      <c r="C17" s="280" t="s">
        <v>1647</v>
      </c>
      <c r="D17" s="281"/>
      <c r="E17" s="282">
        <v>5</v>
      </c>
      <c r="F17" s="281">
        <v>313000</v>
      </c>
      <c r="G17" s="281">
        <v>1399.22</v>
      </c>
    </row>
    <row r="18" spans="1:9" s="278" customFormat="1" ht="12.75" x14ac:dyDescent="0.2">
      <c r="A18" s="294" t="s">
        <v>1035</v>
      </c>
      <c r="B18" s="295" t="s">
        <v>1648</v>
      </c>
      <c r="C18" s="296"/>
      <c r="D18" s="297">
        <f>SUM(D19)</f>
        <v>0</v>
      </c>
      <c r="E18" s="298" t="s">
        <v>2036</v>
      </c>
      <c r="F18" s="297">
        <f>SUM(F19)</f>
        <v>120000</v>
      </c>
      <c r="G18" s="299">
        <f>+D18-F18</f>
        <v>-120000</v>
      </c>
    </row>
    <row r="19" spans="1:9" hidden="1" x14ac:dyDescent="0.25">
      <c r="A19" s="301"/>
      <c r="B19" s="279">
        <v>42062.788888888892</v>
      </c>
      <c r="C19" s="280" t="s">
        <v>1649</v>
      </c>
      <c r="D19" s="281"/>
      <c r="E19" s="282">
        <v>7</v>
      </c>
      <c r="F19" s="281">
        <v>120000</v>
      </c>
      <c r="G19" s="281">
        <v>-120000</v>
      </c>
    </row>
    <row r="20" spans="1:9" s="278" customFormat="1" ht="12.75" x14ac:dyDescent="0.2">
      <c r="A20" s="294" t="s">
        <v>1035</v>
      </c>
      <c r="B20" s="295" t="s">
        <v>1053</v>
      </c>
      <c r="C20" s="296"/>
      <c r="D20" s="297">
        <f>SUM(D21)</f>
        <v>143000</v>
      </c>
      <c r="E20" s="298" t="s">
        <v>2036</v>
      </c>
      <c r="F20" s="297">
        <f>SUM(F21)</f>
        <v>0</v>
      </c>
      <c r="G20" s="299">
        <f>+D20-F20</f>
        <v>143000</v>
      </c>
      <c r="H20" s="278" t="s">
        <v>1644</v>
      </c>
    </row>
    <row r="21" spans="1:9" hidden="1" x14ac:dyDescent="0.25">
      <c r="A21" s="301"/>
      <c r="B21" s="279">
        <v>42035.999999988424</v>
      </c>
      <c r="C21" s="280" t="s">
        <v>1036</v>
      </c>
      <c r="D21" s="281">
        <v>143000</v>
      </c>
      <c r="E21" s="282"/>
      <c r="F21" s="281"/>
      <c r="G21" s="281">
        <v>143000</v>
      </c>
      <c r="H21" s="317"/>
      <c r="I21" s="317"/>
    </row>
    <row r="22" spans="1:9" s="278" customFormat="1" ht="12.75" x14ac:dyDescent="0.2">
      <c r="A22" s="294" t="s">
        <v>1035</v>
      </c>
      <c r="B22" s="295" t="s">
        <v>1054</v>
      </c>
      <c r="C22" s="296"/>
      <c r="D22" s="297">
        <f>SUM(D23)</f>
        <v>0</v>
      </c>
      <c r="E22" s="298" t="s">
        <v>2036</v>
      </c>
      <c r="F22" s="297">
        <f>SUM(F23)</f>
        <v>29076.41</v>
      </c>
      <c r="G22" s="299">
        <f>+D22-F22</f>
        <v>-29076.41</v>
      </c>
      <c r="H22" s="278" t="s">
        <v>1644</v>
      </c>
    </row>
    <row r="23" spans="1:9" hidden="1" x14ac:dyDescent="0.25">
      <c r="A23" s="301"/>
      <c r="B23" s="279">
        <v>42035.999999988424</v>
      </c>
      <c r="C23" s="280" t="s">
        <v>1036</v>
      </c>
      <c r="D23" s="281"/>
      <c r="E23" s="282"/>
      <c r="F23" s="281">
        <v>29076.41</v>
      </c>
      <c r="G23" s="281">
        <v>-29076.41</v>
      </c>
      <c r="H23" s="317"/>
      <c r="I23" s="317"/>
    </row>
    <row r="24" spans="1:9" s="278" customFormat="1" ht="12.75" x14ac:dyDescent="0.2">
      <c r="A24" s="294" t="s">
        <v>1035</v>
      </c>
      <c r="B24" s="295" t="s">
        <v>1055</v>
      </c>
      <c r="C24" s="296"/>
      <c r="D24" s="297">
        <f>SUM(D25)</f>
        <v>161711.38</v>
      </c>
      <c r="E24" s="298" t="s">
        <v>2036</v>
      </c>
      <c r="F24" s="297">
        <f>SUM(F25)</f>
        <v>0</v>
      </c>
      <c r="G24" s="299">
        <f>+D24-F24</f>
        <v>161711.38</v>
      </c>
      <c r="H24" s="278" t="s">
        <v>1644</v>
      </c>
    </row>
    <row r="25" spans="1:9" hidden="1" x14ac:dyDescent="0.25">
      <c r="A25" s="301"/>
      <c r="B25" s="279">
        <v>42035.999999988424</v>
      </c>
      <c r="C25" s="280" t="s">
        <v>1036</v>
      </c>
      <c r="D25" s="281">
        <v>161711.38</v>
      </c>
      <c r="E25" s="282"/>
      <c r="F25" s="281"/>
      <c r="G25" s="281">
        <v>161711.38</v>
      </c>
      <c r="H25" s="317"/>
      <c r="I25" s="317"/>
    </row>
    <row r="26" spans="1:9" s="278" customFormat="1" ht="12.75" x14ac:dyDescent="0.2">
      <c r="A26" s="294" t="s">
        <v>1035</v>
      </c>
      <c r="B26" s="295" t="s">
        <v>1056</v>
      </c>
      <c r="C26" s="296"/>
      <c r="D26" s="297">
        <f>SUM(D27)</f>
        <v>125484.9</v>
      </c>
      <c r="E26" s="298" t="s">
        <v>2036</v>
      </c>
      <c r="F26" s="297">
        <f>SUM(F27)</f>
        <v>0</v>
      </c>
      <c r="G26" s="299">
        <f>+D26-F26</f>
        <v>125484.9</v>
      </c>
      <c r="H26" s="278">
        <v>161711.38</v>
      </c>
    </row>
    <row r="27" spans="1:9" hidden="1" x14ac:dyDescent="0.25">
      <c r="A27" s="301"/>
      <c r="B27" s="279">
        <v>42035.999999988424</v>
      </c>
      <c r="C27" s="280" t="s">
        <v>1036</v>
      </c>
      <c r="D27" s="281">
        <v>125484.9</v>
      </c>
      <c r="E27" s="282"/>
      <c r="F27" s="281"/>
      <c r="G27" s="281">
        <v>125484.9</v>
      </c>
      <c r="H27" s="317"/>
      <c r="I27" s="317"/>
    </row>
    <row r="28" spans="1:9" s="278" customFormat="1" ht="12.75" x14ac:dyDescent="0.2">
      <c r="A28" s="294" t="s">
        <v>1035</v>
      </c>
      <c r="B28" s="295" t="s">
        <v>1057</v>
      </c>
      <c r="C28" s="296"/>
      <c r="D28" s="297">
        <f>SUM(D29)</f>
        <v>95120.9</v>
      </c>
      <c r="E28" s="298" t="s">
        <v>2036</v>
      </c>
      <c r="F28" s="297">
        <f>SUM(F29)</f>
        <v>0</v>
      </c>
      <c r="G28" s="299">
        <f>+D28-F28</f>
        <v>95120.9</v>
      </c>
      <c r="H28" s="278" t="s">
        <v>1644</v>
      </c>
    </row>
    <row r="29" spans="1:9" hidden="1" x14ac:dyDescent="0.25">
      <c r="A29" s="301"/>
      <c r="B29" s="279">
        <v>42035.999999988424</v>
      </c>
      <c r="C29" s="280" t="s">
        <v>1036</v>
      </c>
      <c r="D29" s="281">
        <v>95120.9</v>
      </c>
      <c r="E29" s="282"/>
      <c r="F29" s="281"/>
      <c r="G29" s="281">
        <v>95120.9</v>
      </c>
      <c r="H29" s="317"/>
      <c r="I29" s="317"/>
    </row>
    <row r="30" spans="1:9" s="278" customFormat="1" ht="12.75" x14ac:dyDescent="0.2">
      <c r="A30" s="294" t="s">
        <v>1035</v>
      </c>
      <c r="B30" s="295" t="s">
        <v>1058</v>
      </c>
      <c r="C30" s="296"/>
      <c r="D30" s="297">
        <f>SUM(D31)</f>
        <v>0</v>
      </c>
      <c r="E30" s="298" t="s">
        <v>2037</v>
      </c>
      <c r="F30" s="297">
        <f>SUM(F31)</f>
        <v>222942.8</v>
      </c>
      <c r="G30" s="299">
        <f>+D30-F30</f>
        <v>-222942.8</v>
      </c>
      <c r="H30" s="278" t="s">
        <v>1644</v>
      </c>
    </row>
    <row r="31" spans="1:9" hidden="1" x14ac:dyDescent="0.25">
      <c r="A31" s="301"/>
      <c r="B31" s="279">
        <v>42035.999999988424</v>
      </c>
      <c r="C31" s="280" t="s">
        <v>1036</v>
      </c>
      <c r="D31" s="281"/>
      <c r="E31" s="282"/>
      <c r="F31" s="281">
        <v>222942.8</v>
      </c>
      <c r="G31" s="281">
        <v>-222942.8</v>
      </c>
      <c r="H31" s="317"/>
      <c r="I31" s="317"/>
    </row>
    <row r="32" spans="1:9" s="278" customFormat="1" ht="12.75" x14ac:dyDescent="0.2">
      <c r="A32" s="294" t="s">
        <v>1035</v>
      </c>
      <c r="B32" s="295" t="s">
        <v>1059</v>
      </c>
      <c r="C32" s="296"/>
      <c r="D32" s="297">
        <f>SUM(D33)</f>
        <v>307000</v>
      </c>
      <c r="E32" s="298" t="s">
        <v>2036</v>
      </c>
      <c r="F32" s="297">
        <f>SUM(F33)</f>
        <v>0</v>
      </c>
      <c r="G32" s="299">
        <f>+D32-F32</f>
        <v>307000</v>
      </c>
      <c r="H32" s="278" t="s">
        <v>1644</v>
      </c>
    </row>
    <row r="33" spans="1:9" hidden="1" x14ac:dyDescent="0.25">
      <c r="A33" s="301"/>
      <c r="B33" s="279">
        <v>42035.999999988424</v>
      </c>
      <c r="C33" s="280" t="s">
        <v>1036</v>
      </c>
      <c r="D33" s="281">
        <v>307000</v>
      </c>
      <c r="E33" s="282"/>
      <c r="F33" s="281"/>
      <c r="G33" s="281">
        <v>307000</v>
      </c>
      <c r="H33" s="317"/>
      <c r="I33" s="317"/>
    </row>
    <row r="34" spans="1:9" s="278" customFormat="1" ht="12.75" x14ac:dyDescent="0.2">
      <c r="A34" s="294" t="s">
        <v>1035</v>
      </c>
      <c r="B34" s="295" t="s">
        <v>1061</v>
      </c>
      <c r="C34" s="296"/>
      <c r="D34" s="297">
        <f>SUM(D35)</f>
        <v>186843.32</v>
      </c>
      <c r="E34" s="298" t="s">
        <v>2036</v>
      </c>
      <c r="F34" s="297">
        <f>SUM(F35)</f>
        <v>0</v>
      </c>
      <c r="G34" s="299">
        <f>+D34-F34</f>
        <v>186843.32</v>
      </c>
      <c r="H34" s="278" t="s">
        <v>1644</v>
      </c>
    </row>
    <row r="35" spans="1:9" hidden="1" x14ac:dyDescent="0.25">
      <c r="A35" s="301"/>
      <c r="B35" s="279">
        <v>42035.999999988424</v>
      </c>
      <c r="C35" s="280" t="s">
        <v>1036</v>
      </c>
      <c r="D35" s="281">
        <v>186843.32</v>
      </c>
      <c r="E35" s="282"/>
      <c r="F35" s="281"/>
      <c r="G35" s="281">
        <v>186843.32</v>
      </c>
      <c r="H35" s="317"/>
      <c r="I35" s="317"/>
    </row>
    <row r="36" spans="1:9" s="278" customFormat="1" ht="12.75" x14ac:dyDescent="0.2">
      <c r="A36" s="294" t="s">
        <v>1035</v>
      </c>
      <c r="B36" s="295" t="s">
        <v>1650</v>
      </c>
      <c r="C36" s="296"/>
      <c r="D36" s="297">
        <f>SUM(D37:D44)</f>
        <v>1503400</v>
      </c>
      <c r="E36" s="298" t="s">
        <v>2037</v>
      </c>
      <c r="F36" s="297">
        <f>SUM(F37:F44)</f>
        <v>1060200</v>
      </c>
      <c r="G36" s="299">
        <f>+D36-F36</f>
        <v>443200</v>
      </c>
    </row>
    <row r="37" spans="1:9" hidden="1" x14ac:dyDescent="0.25">
      <c r="A37" s="301"/>
      <c r="B37" s="279">
        <v>42044.736111111109</v>
      </c>
      <c r="C37" s="280" t="s">
        <v>1651</v>
      </c>
      <c r="D37" s="281"/>
      <c r="E37" s="282">
        <v>8</v>
      </c>
      <c r="F37" s="281">
        <v>50000</v>
      </c>
      <c r="G37" s="281">
        <v>-50000</v>
      </c>
    </row>
    <row r="38" spans="1:9" hidden="1" x14ac:dyDescent="0.25">
      <c r="A38" s="301"/>
      <c r="B38" s="279">
        <v>42052.490277777775</v>
      </c>
      <c r="C38" s="280" t="s">
        <v>1652</v>
      </c>
      <c r="D38" s="281"/>
      <c r="E38" s="282">
        <v>8</v>
      </c>
      <c r="F38" s="281">
        <v>227000</v>
      </c>
      <c r="G38" s="281">
        <v>-277000</v>
      </c>
    </row>
    <row r="39" spans="1:9" hidden="1" x14ac:dyDescent="0.25">
      <c r="A39" s="301"/>
      <c r="B39" s="279">
        <v>42054.427581018521</v>
      </c>
      <c r="C39" s="280" t="s">
        <v>1653</v>
      </c>
      <c r="D39" s="281">
        <v>740200</v>
      </c>
      <c r="E39" s="282">
        <v>8</v>
      </c>
      <c r="F39" s="281"/>
      <c r="G39" s="281">
        <v>463200</v>
      </c>
    </row>
    <row r="40" spans="1:9" hidden="1" x14ac:dyDescent="0.25">
      <c r="A40" s="301"/>
      <c r="B40" s="279">
        <v>42054.431180555555</v>
      </c>
      <c r="C40" s="280" t="s">
        <v>1654</v>
      </c>
      <c r="D40" s="281"/>
      <c r="E40" s="282">
        <v>8</v>
      </c>
      <c r="F40" s="281">
        <v>23000</v>
      </c>
      <c r="G40" s="281">
        <v>440200</v>
      </c>
    </row>
    <row r="41" spans="1:9" hidden="1" x14ac:dyDescent="0.25">
      <c r="A41" s="301"/>
      <c r="B41" s="279">
        <v>42063.483275462961</v>
      </c>
      <c r="C41" s="280" t="s">
        <v>1655</v>
      </c>
      <c r="D41" s="281">
        <v>23000</v>
      </c>
      <c r="E41" s="282">
        <v>8</v>
      </c>
      <c r="F41" s="281"/>
      <c r="G41" s="281">
        <v>463200</v>
      </c>
    </row>
    <row r="42" spans="1:9" hidden="1" x14ac:dyDescent="0.25">
      <c r="A42" s="301"/>
      <c r="B42" s="279">
        <v>42063.484074074076</v>
      </c>
      <c r="C42" s="280" t="s">
        <v>1656</v>
      </c>
      <c r="D42" s="281"/>
      <c r="E42" s="282">
        <v>8</v>
      </c>
      <c r="F42" s="281">
        <v>740200</v>
      </c>
      <c r="G42" s="281">
        <v>-277000</v>
      </c>
    </row>
    <row r="43" spans="1:9" hidden="1" x14ac:dyDescent="0.25">
      <c r="A43" s="301"/>
      <c r="B43" s="279">
        <v>42063.493576388886</v>
      </c>
      <c r="C43" s="280" t="s">
        <v>1657</v>
      </c>
      <c r="D43" s="281">
        <v>740200</v>
      </c>
      <c r="E43" s="282">
        <v>8</v>
      </c>
      <c r="F43" s="281"/>
      <c r="G43" s="281">
        <v>463200</v>
      </c>
    </row>
    <row r="44" spans="1:9" hidden="1" x14ac:dyDescent="0.25">
      <c r="A44" s="301"/>
      <c r="B44" s="279">
        <v>42063.494733796295</v>
      </c>
      <c r="C44" s="280" t="s">
        <v>1658</v>
      </c>
      <c r="D44" s="281"/>
      <c r="E44" s="282">
        <v>8</v>
      </c>
      <c r="F44" s="281">
        <v>20000</v>
      </c>
      <c r="G44" s="281">
        <v>443200</v>
      </c>
    </row>
    <row r="45" spans="1:9" s="278" customFormat="1" ht="12.75" x14ac:dyDescent="0.2">
      <c r="A45" s="294" t="s">
        <v>1035</v>
      </c>
      <c r="B45" s="295" t="s">
        <v>1062</v>
      </c>
      <c r="C45" s="296"/>
      <c r="D45" s="297">
        <f>SUM(D46:D48)</f>
        <v>687206.01</v>
      </c>
      <c r="E45" s="298" t="s">
        <v>2036</v>
      </c>
      <c r="F45" s="297">
        <f>SUM(F46:F48)</f>
        <v>135100</v>
      </c>
      <c r="G45" s="299">
        <f>+D45-F45</f>
        <v>552106.01</v>
      </c>
      <c r="H45" s="278" t="s">
        <v>1644</v>
      </c>
    </row>
    <row r="46" spans="1:9" hidden="1" x14ac:dyDescent="0.25">
      <c r="A46" s="301"/>
      <c r="B46" s="279">
        <v>42035.999999988424</v>
      </c>
      <c r="C46" s="280" t="s">
        <v>1036</v>
      </c>
      <c r="D46" s="281">
        <v>467806.01</v>
      </c>
      <c r="E46" s="282">
        <v>9</v>
      </c>
      <c r="F46" s="281"/>
      <c r="G46" s="281">
        <v>467806.01</v>
      </c>
      <c r="H46" s="317"/>
      <c r="I46" s="317"/>
    </row>
    <row r="47" spans="1:9" hidden="1" x14ac:dyDescent="0.25">
      <c r="A47" s="301"/>
      <c r="B47" s="279">
        <v>42056.515509259261</v>
      </c>
      <c r="C47" s="280" t="s">
        <v>1659</v>
      </c>
      <c r="D47" s="281">
        <v>219400</v>
      </c>
      <c r="E47" s="282">
        <v>9</v>
      </c>
      <c r="F47" s="281"/>
      <c r="G47" s="281">
        <v>687206.01</v>
      </c>
    </row>
    <row r="48" spans="1:9" hidden="1" x14ac:dyDescent="0.25">
      <c r="A48" s="301"/>
      <c r="B48" s="279">
        <v>42063.595833333333</v>
      </c>
      <c r="C48" s="280" t="s">
        <v>1660</v>
      </c>
      <c r="D48" s="281"/>
      <c r="E48" s="282">
        <v>9</v>
      </c>
      <c r="F48" s="281">
        <v>135100</v>
      </c>
      <c r="G48" s="281">
        <v>552106.01</v>
      </c>
    </row>
    <row r="49" spans="1:9" s="278" customFormat="1" ht="12.75" x14ac:dyDescent="0.2">
      <c r="A49" s="294" t="s">
        <v>1035</v>
      </c>
      <c r="B49" s="295" t="s">
        <v>1069</v>
      </c>
      <c r="C49" s="296"/>
      <c r="D49" s="297">
        <f>SUM(D50)</f>
        <v>148564.47</v>
      </c>
      <c r="E49" s="298" t="s">
        <v>2036</v>
      </c>
      <c r="F49" s="297">
        <f>SUM(F50)</f>
        <v>0</v>
      </c>
      <c r="G49" s="299">
        <f>+D49-F49</f>
        <v>148564.47</v>
      </c>
      <c r="H49" s="278" t="s">
        <v>1644</v>
      </c>
    </row>
    <row r="50" spans="1:9" hidden="1" x14ac:dyDescent="0.25">
      <c r="A50" s="301"/>
      <c r="B50" s="279">
        <v>42035.999999988424</v>
      </c>
      <c r="C50" s="280" t="s">
        <v>1036</v>
      </c>
      <c r="D50" s="281">
        <v>148564.47</v>
      </c>
      <c r="E50" s="282"/>
      <c r="F50" s="281"/>
      <c r="G50" s="281">
        <v>148564.47</v>
      </c>
      <c r="H50" s="317"/>
      <c r="I50" s="317"/>
    </row>
    <row r="51" spans="1:9" s="278" customFormat="1" ht="12.75" x14ac:dyDescent="0.2">
      <c r="A51" s="294" t="s">
        <v>1035</v>
      </c>
      <c r="B51" s="295" t="s">
        <v>1070</v>
      </c>
      <c r="C51" s="296"/>
      <c r="D51" s="297">
        <f>SUM(D52)</f>
        <v>216194.49</v>
      </c>
      <c r="E51" s="298" t="s">
        <v>2036</v>
      </c>
      <c r="F51" s="297">
        <f>SUM(F52)</f>
        <v>0</v>
      </c>
      <c r="G51" s="299">
        <f>+D51-F51</f>
        <v>216194.49</v>
      </c>
      <c r="H51" s="278" t="s">
        <v>1644</v>
      </c>
    </row>
    <row r="52" spans="1:9" hidden="1" x14ac:dyDescent="0.25">
      <c r="A52" s="301"/>
      <c r="B52" s="279">
        <v>42035.999999988424</v>
      </c>
      <c r="C52" s="280" t="s">
        <v>1036</v>
      </c>
      <c r="D52" s="281">
        <v>216194.49</v>
      </c>
      <c r="E52" s="282"/>
      <c r="F52" s="281"/>
      <c r="G52" s="281">
        <v>216194.49</v>
      </c>
      <c r="H52" s="317"/>
      <c r="I52" s="317"/>
    </row>
    <row r="53" spans="1:9" s="278" customFormat="1" ht="12.75" x14ac:dyDescent="0.2">
      <c r="A53" s="294" t="s">
        <v>1035</v>
      </c>
      <c r="B53" s="295" t="s">
        <v>1071</v>
      </c>
      <c r="C53" s="296"/>
      <c r="D53" s="297">
        <f>SUM(D54)</f>
        <v>0</v>
      </c>
      <c r="E53" s="298" t="s">
        <v>2036</v>
      </c>
      <c r="F53" s="297">
        <f>SUM(F54)</f>
        <v>233641.64</v>
      </c>
      <c r="G53" s="299">
        <f>+D53-F53</f>
        <v>-233641.64</v>
      </c>
      <c r="H53" s="278" t="s">
        <v>1644</v>
      </c>
    </row>
    <row r="54" spans="1:9" hidden="1" x14ac:dyDescent="0.25">
      <c r="A54" s="301"/>
      <c r="B54" s="279">
        <v>42035.999999988424</v>
      </c>
      <c r="C54" s="280" t="s">
        <v>1036</v>
      </c>
      <c r="D54" s="281"/>
      <c r="E54" s="282"/>
      <c r="F54" s="281">
        <v>233641.64</v>
      </c>
      <c r="G54" s="281">
        <v>-233641.64</v>
      </c>
      <c r="H54" s="317"/>
      <c r="I54" s="317"/>
    </row>
    <row r="55" spans="1:9" s="278" customFormat="1" ht="12.75" x14ac:dyDescent="0.2">
      <c r="A55" s="294" t="s">
        <v>1035</v>
      </c>
      <c r="B55" s="295" t="s">
        <v>1072</v>
      </c>
      <c r="C55" s="296"/>
      <c r="D55" s="297">
        <f>SUM(D56)</f>
        <v>148564.47</v>
      </c>
      <c r="E55" s="298" t="s">
        <v>2036</v>
      </c>
      <c r="F55" s="297">
        <f>SUM(F56)</f>
        <v>0</v>
      </c>
      <c r="G55" s="299">
        <f>+D55-F55</f>
        <v>148564.47</v>
      </c>
      <c r="H55" s="278" t="s">
        <v>1644</v>
      </c>
    </row>
    <row r="56" spans="1:9" hidden="1" x14ac:dyDescent="0.25">
      <c r="A56" s="301"/>
      <c r="B56" s="279">
        <v>42035.999999988424</v>
      </c>
      <c r="C56" s="280" t="s">
        <v>1036</v>
      </c>
      <c r="D56" s="281">
        <v>148564.47</v>
      </c>
      <c r="E56" s="282"/>
      <c r="F56" s="281"/>
      <c r="G56" s="281">
        <v>148564.47</v>
      </c>
      <c r="H56" s="317"/>
      <c r="I56" s="317"/>
    </row>
    <row r="57" spans="1:9" s="278" customFormat="1" ht="12.75" x14ac:dyDescent="0.2">
      <c r="A57" s="294" t="s">
        <v>1035</v>
      </c>
      <c r="B57" s="295" t="s">
        <v>1073</v>
      </c>
      <c r="C57" s="296"/>
      <c r="D57" s="297">
        <f>SUM(D58)</f>
        <v>167581.62</v>
      </c>
      <c r="E57" s="298" t="s">
        <v>2036</v>
      </c>
      <c r="F57" s="297">
        <f>SUM(F58)</f>
        <v>0</v>
      </c>
      <c r="G57" s="299">
        <f>+D57-F57</f>
        <v>167581.62</v>
      </c>
      <c r="H57" s="278" t="s">
        <v>1644</v>
      </c>
    </row>
    <row r="58" spans="1:9" hidden="1" x14ac:dyDescent="0.25">
      <c r="A58" s="301"/>
      <c r="B58" s="279">
        <v>42035.999999988424</v>
      </c>
      <c r="C58" s="280" t="s">
        <v>1036</v>
      </c>
      <c r="D58" s="281">
        <v>167581.62</v>
      </c>
      <c r="E58" s="282"/>
      <c r="F58" s="281"/>
      <c r="G58" s="281">
        <v>167581.62</v>
      </c>
      <c r="H58" s="317"/>
    </row>
    <row r="59" spans="1:9" s="278" customFormat="1" ht="12.75" x14ac:dyDescent="0.2">
      <c r="A59" s="294" t="s">
        <v>1035</v>
      </c>
      <c r="B59" s="295" t="s">
        <v>1074</v>
      </c>
      <c r="C59" s="296"/>
      <c r="D59" s="297">
        <f>SUM(D60)</f>
        <v>145000</v>
      </c>
      <c r="E59" s="298" t="s">
        <v>2036</v>
      </c>
      <c r="F59" s="297">
        <f>SUM(F60)</f>
        <v>0</v>
      </c>
      <c r="G59" s="299">
        <f>+D59-F59</f>
        <v>145000</v>
      </c>
      <c r="H59" s="278" t="s">
        <v>1644</v>
      </c>
    </row>
    <row r="60" spans="1:9" hidden="1" x14ac:dyDescent="0.25">
      <c r="A60" s="301"/>
      <c r="B60" s="279">
        <v>42035.999999988424</v>
      </c>
      <c r="C60" s="280" t="s">
        <v>1036</v>
      </c>
      <c r="D60" s="281">
        <v>145000</v>
      </c>
      <c r="E60" s="282"/>
      <c r="F60" s="281"/>
      <c r="G60" s="281">
        <v>145000</v>
      </c>
      <c r="H60" s="317"/>
    </row>
    <row r="61" spans="1:9" s="278" customFormat="1" ht="12.75" x14ac:dyDescent="0.2">
      <c r="A61" s="294" t="s">
        <v>1035</v>
      </c>
      <c r="B61" s="295" t="s">
        <v>1075</v>
      </c>
      <c r="C61" s="296"/>
      <c r="D61" s="297">
        <f>SUM(D62)</f>
        <v>145000</v>
      </c>
      <c r="E61" s="298" t="s">
        <v>2036</v>
      </c>
      <c r="F61" s="297">
        <f>SUM(F62)</f>
        <v>0</v>
      </c>
      <c r="G61" s="299">
        <f>+D61-F61</f>
        <v>145000</v>
      </c>
      <c r="H61" s="278" t="s">
        <v>1644</v>
      </c>
    </row>
    <row r="62" spans="1:9" hidden="1" x14ac:dyDescent="0.25">
      <c r="A62" s="301"/>
      <c r="B62" s="279">
        <v>42035.999999988424</v>
      </c>
      <c r="C62" s="280" t="s">
        <v>1036</v>
      </c>
      <c r="D62" s="281">
        <v>145000</v>
      </c>
      <c r="E62" s="282"/>
      <c r="F62" s="281"/>
      <c r="G62" s="281">
        <v>145000</v>
      </c>
      <c r="H62" s="317"/>
    </row>
    <row r="63" spans="1:9" s="278" customFormat="1" ht="12.75" x14ac:dyDescent="0.2">
      <c r="A63" s="294" t="s">
        <v>1035</v>
      </c>
      <c r="B63" s="295" t="s">
        <v>1081</v>
      </c>
      <c r="C63" s="296"/>
      <c r="D63" s="297">
        <f>SUM(D64)</f>
        <v>244300</v>
      </c>
      <c r="E63" s="298" t="s">
        <v>2036</v>
      </c>
      <c r="F63" s="297">
        <f>SUM(F64)</f>
        <v>0</v>
      </c>
      <c r="G63" s="299">
        <f>+D63-F63</f>
        <v>244300</v>
      </c>
      <c r="H63" s="278" t="s">
        <v>1644</v>
      </c>
    </row>
    <row r="64" spans="1:9" hidden="1" x14ac:dyDescent="0.25">
      <c r="A64" s="301"/>
      <c r="B64" s="279">
        <v>42035.999999988424</v>
      </c>
      <c r="C64" s="280" t="s">
        <v>1036</v>
      </c>
      <c r="D64" s="281">
        <v>244300</v>
      </c>
      <c r="E64" s="282"/>
      <c r="F64" s="281"/>
      <c r="G64" s="281">
        <v>244300</v>
      </c>
      <c r="H64" s="317"/>
    </row>
    <row r="65" spans="1:8" s="278" customFormat="1" ht="12.75" x14ac:dyDescent="0.2">
      <c r="A65" s="294" t="s">
        <v>1035</v>
      </c>
      <c r="B65" s="295" t="s">
        <v>1661</v>
      </c>
      <c r="C65" s="296"/>
      <c r="D65" s="297">
        <f>SUM(D66:D68)</f>
        <v>167300</v>
      </c>
      <c r="E65" s="298" t="s">
        <v>2037</v>
      </c>
      <c r="F65" s="297">
        <f>SUM(F66:F68)</f>
        <v>32260</v>
      </c>
      <c r="G65" s="299">
        <f>+D65-F65</f>
        <v>135040</v>
      </c>
    </row>
    <row r="66" spans="1:8" hidden="1" x14ac:dyDescent="0.25">
      <c r="A66" s="301"/>
      <c r="B66" s="279">
        <v>42054.795138888891</v>
      </c>
      <c r="C66" s="280" t="s">
        <v>1662</v>
      </c>
      <c r="D66" s="281"/>
      <c r="E66" s="282">
        <v>17</v>
      </c>
      <c r="F66" s="281">
        <v>32260</v>
      </c>
      <c r="G66" s="281">
        <v>-32260</v>
      </c>
    </row>
    <row r="67" spans="1:8" hidden="1" x14ac:dyDescent="0.25">
      <c r="A67" s="301"/>
      <c r="B67" s="279">
        <v>42060.772233796299</v>
      </c>
      <c r="C67" s="280" t="s">
        <v>1663</v>
      </c>
      <c r="D67" s="281">
        <v>161300</v>
      </c>
      <c r="E67" s="282">
        <v>17</v>
      </c>
      <c r="F67" s="281"/>
      <c r="G67" s="281">
        <v>129040</v>
      </c>
    </row>
    <row r="68" spans="1:8" hidden="1" x14ac:dyDescent="0.25">
      <c r="A68" s="301"/>
      <c r="B68" s="279">
        <v>42060.773113425923</v>
      </c>
      <c r="C68" s="280" t="s">
        <v>1664</v>
      </c>
      <c r="D68" s="281">
        <v>6000</v>
      </c>
      <c r="E68" s="282">
        <v>17</v>
      </c>
      <c r="F68" s="281"/>
      <c r="G68" s="281">
        <v>135040</v>
      </c>
    </row>
    <row r="69" spans="1:8" s="278" customFormat="1" ht="12.75" x14ac:dyDescent="0.2">
      <c r="A69" s="294" t="s">
        <v>1035</v>
      </c>
      <c r="B69" s="295" t="s">
        <v>1082</v>
      </c>
      <c r="C69" s="296"/>
      <c r="D69" s="297">
        <f>SUM(D70)</f>
        <v>189600</v>
      </c>
      <c r="E69" s="298" t="s">
        <v>2036</v>
      </c>
      <c r="F69" s="297">
        <f>SUM(F70)</f>
        <v>0</v>
      </c>
      <c r="G69" s="299">
        <f>+D69-F69</f>
        <v>189600</v>
      </c>
      <c r="H69" s="278" t="s">
        <v>1644</v>
      </c>
    </row>
    <row r="70" spans="1:8" hidden="1" x14ac:dyDescent="0.25">
      <c r="A70" s="301"/>
      <c r="B70" s="279">
        <v>42035.999999988424</v>
      </c>
      <c r="C70" s="280" t="s">
        <v>1036</v>
      </c>
      <c r="D70" s="281">
        <v>189600</v>
      </c>
      <c r="E70" s="282"/>
      <c r="F70" s="281"/>
      <c r="G70" s="281">
        <v>189600</v>
      </c>
      <c r="H70" s="317"/>
    </row>
    <row r="71" spans="1:8" s="278" customFormat="1" ht="12.75" x14ac:dyDescent="0.2">
      <c r="A71" s="294" t="s">
        <v>1035</v>
      </c>
      <c r="B71" s="295" t="s">
        <v>1084</v>
      </c>
      <c r="C71" s="296"/>
      <c r="D71" s="297">
        <f>SUM(D72)</f>
        <v>0</v>
      </c>
      <c r="E71" s="298" t="s">
        <v>2036</v>
      </c>
      <c r="F71" s="297">
        <f>SUM(F72)</f>
        <v>136000</v>
      </c>
      <c r="G71" s="299">
        <f>+D71-F71</f>
        <v>-136000</v>
      </c>
      <c r="H71" s="278" t="s">
        <v>1644</v>
      </c>
    </row>
    <row r="72" spans="1:8" hidden="1" x14ac:dyDescent="0.25">
      <c r="A72" s="301"/>
      <c r="B72" s="279">
        <v>42035.999999988424</v>
      </c>
      <c r="C72" s="280" t="s">
        <v>1036</v>
      </c>
      <c r="D72" s="281"/>
      <c r="E72" s="282"/>
      <c r="F72" s="281">
        <v>136000</v>
      </c>
      <c r="G72" s="281">
        <v>-136000</v>
      </c>
      <c r="H72" s="317"/>
    </row>
    <row r="73" spans="1:8" s="278" customFormat="1" ht="12.75" x14ac:dyDescent="0.2">
      <c r="A73" s="294" t="s">
        <v>1035</v>
      </c>
      <c r="B73" s="295" t="s">
        <v>1086</v>
      </c>
      <c r="C73" s="296"/>
      <c r="D73" s="297">
        <f>SUM(D74)</f>
        <v>2098.41</v>
      </c>
      <c r="E73" s="298" t="s">
        <v>2036</v>
      </c>
      <c r="F73" s="297">
        <f>SUM(F74)</f>
        <v>0</v>
      </c>
      <c r="G73" s="299">
        <f>+D73-F73</f>
        <v>2098.41</v>
      </c>
      <c r="H73" s="278" t="s">
        <v>1644</v>
      </c>
    </row>
    <row r="74" spans="1:8" hidden="1" x14ac:dyDescent="0.25">
      <c r="A74" s="301"/>
      <c r="B74" s="279">
        <v>42035.999999988424</v>
      </c>
      <c r="C74" s="280" t="s">
        <v>1036</v>
      </c>
      <c r="D74" s="281">
        <v>2098.41</v>
      </c>
      <c r="E74" s="282"/>
      <c r="F74" s="281"/>
      <c r="G74" s="281">
        <v>2098.41</v>
      </c>
      <c r="H74" s="317"/>
    </row>
    <row r="75" spans="1:8" s="278" customFormat="1" ht="12.75" x14ac:dyDescent="0.2">
      <c r="A75" s="294" t="s">
        <v>1035</v>
      </c>
      <c r="B75" s="295" t="s">
        <v>1088</v>
      </c>
      <c r="C75" s="296"/>
      <c r="D75" s="297">
        <f>SUM(D76)</f>
        <v>14399.99</v>
      </c>
      <c r="E75" s="298" t="s">
        <v>2036</v>
      </c>
      <c r="F75" s="297">
        <f>SUM(F76)</f>
        <v>0</v>
      </c>
      <c r="G75" s="299">
        <f>+D75-F75</f>
        <v>14399.99</v>
      </c>
      <c r="H75" s="278" t="s">
        <v>1644</v>
      </c>
    </row>
    <row r="76" spans="1:8" hidden="1" x14ac:dyDescent="0.25">
      <c r="A76" s="301"/>
      <c r="B76" s="279">
        <v>42035.999999988424</v>
      </c>
      <c r="C76" s="280" t="s">
        <v>1036</v>
      </c>
      <c r="D76" s="281">
        <v>14399.99</v>
      </c>
      <c r="E76" s="282"/>
      <c r="F76" s="281"/>
      <c r="G76" s="281">
        <v>14399.99</v>
      </c>
      <c r="H76" s="317"/>
    </row>
    <row r="77" spans="1:8" s="278" customFormat="1" ht="12.75" x14ac:dyDescent="0.2">
      <c r="A77" s="294" t="s">
        <v>1035</v>
      </c>
      <c r="B77" s="295" t="s">
        <v>1090</v>
      </c>
      <c r="C77" s="296"/>
      <c r="D77" s="297">
        <f>SUM(D78)</f>
        <v>138000</v>
      </c>
      <c r="E77" s="298" t="s">
        <v>2036</v>
      </c>
      <c r="F77" s="297">
        <f>SUM(F78)</f>
        <v>0</v>
      </c>
      <c r="G77" s="299">
        <f>+D77-F77</f>
        <v>138000</v>
      </c>
      <c r="H77" s="278" t="s">
        <v>1644</v>
      </c>
    </row>
    <row r="78" spans="1:8" hidden="1" x14ac:dyDescent="0.25">
      <c r="A78" s="301"/>
      <c r="B78" s="279">
        <v>42035.999999988424</v>
      </c>
      <c r="C78" s="280" t="s">
        <v>1036</v>
      </c>
      <c r="D78" s="281">
        <v>138000</v>
      </c>
      <c r="E78" s="282"/>
      <c r="F78" s="281"/>
      <c r="G78" s="281">
        <v>138000</v>
      </c>
      <c r="H78" s="317"/>
    </row>
    <row r="79" spans="1:8" s="278" customFormat="1" ht="12.75" x14ac:dyDescent="0.2">
      <c r="A79" s="294" t="s">
        <v>1035</v>
      </c>
      <c r="B79" s="295" t="s">
        <v>1091</v>
      </c>
      <c r="C79" s="296"/>
      <c r="D79" s="297">
        <f>SUM(D80)</f>
        <v>366600</v>
      </c>
      <c r="E79" s="298" t="s">
        <v>2036</v>
      </c>
      <c r="F79" s="297">
        <f>SUM(F80)</f>
        <v>0</v>
      </c>
      <c r="G79" s="299">
        <f>+D79-F79</f>
        <v>366600</v>
      </c>
      <c r="H79" s="278" t="s">
        <v>1644</v>
      </c>
    </row>
    <row r="80" spans="1:8" hidden="1" x14ac:dyDescent="0.25">
      <c r="A80" s="301"/>
      <c r="B80" s="279">
        <v>42035.999999988424</v>
      </c>
      <c r="C80" s="280" t="s">
        <v>1036</v>
      </c>
      <c r="D80" s="281">
        <v>366600</v>
      </c>
      <c r="E80" s="282"/>
      <c r="F80" s="281"/>
      <c r="G80" s="281">
        <v>366600</v>
      </c>
      <c r="H80" s="317"/>
    </row>
    <row r="81" spans="1:8" s="278" customFormat="1" ht="12.75" x14ac:dyDescent="0.2">
      <c r="A81" s="294" t="s">
        <v>1035</v>
      </c>
      <c r="B81" s="295" t="s">
        <v>1092</v>
      </c>
      <c r="C81" s="296"/>
      <c r="D81" s="297">
        <f>SUM(D82)</f>
        <v>14999.99</v>
      </c>
      <c r="E81" s="298" t="s">
        <v>2036</v>
      </c>
      <c r="F81" s="297">
        <f>SUM(F82)</f>
        <v>0</v>
      </c>
      <c r="G81" s="299">
        <f>+D81-F81</f>
        <v>14999.99</v>
      </c>
      <c r="H81" s="278" t="s">
        <v>1644</v>
      </c>
    </row>
    <row r="82" spans="1:8" hidden="1" x14ac:dyDescent="0.25">
      <c r="A82" s="301"/>
      <c r="B82" s="279">
        <v>42035.999999988424</v>
      </c>
      <c r="C82" s="280" t="s">
        <v>1036</v>
      </c>
      <c r="D82" s="281">
        <v>14999.99</v>
      </c>
      <c r="E82" s="282"/>
      <c r="F82" s="281"/>
      <c r="G82" s="281">
        <v>14999.99</v>
      </c>
      <c r="H82" s="317"/>
    </row>
    <row r="83" spans="1:8" s="278" customFormat="1" ht="12.75" x14ac:dyDescent="0.2">
      <c r="A83" s="294" t="s">
        <v>1035</v>
      </c>
      <c r="B83" s="295" t="s">
        <v>1093</v>
      </c>
      <c r="C83" s="296"/>
      <c r="D83" s="297">
        <f>SUM(D84)</f>
        <v>151100</v>
      </c>
      <c r="E83" s="298" t="s">
        <v>2036</v>
      </c>
      <c r="F83" s="297">
        <f>SUM(F84)</f>
        <v>0</v>
      </c>
      <c r="G83" s="299">
        <f>+D83-F83</f>
        <v>151100</v>
      </c>
      <c r="H83" s="278" t="s">
        <v>1644</v>
      </c>
    </row>
    <row r="84" spans="1:8" hidden="1" x14ac:dyDescent="0.25">
      <c r="A84" s="301"/>
      <c r="B84" s="279">
        <v>42035.999999988424</v>
      </c>
      <c r="C84" s="280" t="s">
        <v>1036</v>
      </c>
      <c r="D84" s="281">
        <v>151100</v>
      </c>
      <c r="E84" s="282"/>
      <c r="F84" s="281"/>
      <c r="G84" s="281">
        <v>151100</v>
      </c>
      <c r="H84" s="317"/>
    </row>
    <row r="85" spans="1:8" s="278" customFormat="1" ht="12.75" x14ac:dyDescent="0.2">
      <c r="A85" s="294" t="s">
        <v>1035</v>
      </c>
      <c r="B85" s="295" t="s">
        <v>1094</v>
      </c>
      <c r="C85" s="296"/>
      <c r="D85" s="297">
        <f>SUM(D86)</f>
        <v>113400.01</v>
      </c>
      <c r="E85" s="298" t="s">
        <v>2036</v>
      </c>
      <c r="F85" s="297">
        <f>SUM(F86)</f>
        <v>0</v>
      </c>
      <c r="G85" s="299">
        <f>+D85-F85</f>
        <v>113400.01</v>
      </c>
      <c r="H85" s="278" t="s">
        <v>1644</v>
      </c>
    </row>
    <row r="86" spans="1:8" hidden="1" x14ac:dyDescent="0.25">
      <c r="A86" s="301"/>
      <c r="B86" s="279">
        <v>42035.999999988424</v>
      </c>
      <c r="C86" s="280" t="s">
        <v>1036</v>
      </c>
      <c r="D86" s="281">
        <v>113400.01</v>
      </c>
      <c r="E86" s="282"/>
      <c r="F86" s="281"/>
      <c r="G86" s="281">
        <v>113400.01</v>
      </c>
      <c r="H86" s="317"/>
    </row>
    <row r="87" spans="1:8" s="278" customFormat="1" ht="12.75" x14ac:dyDescent="0.2">
      <c r="A87" s="294" t="s">
        <v>1035</v>
      </c>
      <c r="B87" s="295" t="s">
        <v>1095</v>
      </c>
      <c r="C87" s="296"/>
      <c r="D87" s="297">
        <f>SUM(D88)</f>
        <v>0</v>
      </c>
      <c r="E87" s="298" t="s">
        <v>2037</v>
      </c>
      <c r="F87" s="297">
        <f>SUM(F88)</f>
        <v>215735.88</v>
      </c>
      <c r="G87" s="299">
        <f>+D87-F87</f>
        <v>-215735.88</v>
      </c>
      <c r="H87" s="278" t="s">
        <v>1644</v>
      </c>
    </row>
    <row r="88" spans="1:8" hidden="1" x14ac:dyDescent="0.25">
      <c r="A88" s="301"/>
      <c r="B88" s="279">
        <v>42035.999999988424</v>
      </c>
      <c r="C88" s="280" t="s">
        <v>1036</v>
      </c>
      <c r="D88" s="281"/>
      <c r="E88" s="282"/>
      <c r="F88" s="281">
        <v>215735.88</v>
      </c>
      <c r="G88" s="281">
        <v>-215735.88</v>
      </c>
      <c r="H88" s="317"/>
    </row>
    <row r="89" spans="1:8" s="278" customFormat="1" ht="12.75" x14ac:dyDescent="0.2">
      <c r="A89" s="294" t="s">
        <v>1035</v>
      </c>
      <c r="B89" s="295" t="s">
        <v>1096</v>
      </c>
      <c r="C89" s="296"/>
      <c r="D89" s="297">
        <f>SUM(D90)</f>
        <v>0.01</v>
      </c>
      <c r="E89" s="298" t="s">
        <v>2036</v>
      </c>
      <c r="F89" s="297">
        <f>SUM(F90)</f>
        <v>0</v>
      </c>
      <c r="G89" s="299">
        <f>+D89-F89</f>
        <v>0.01</v>
      </c>
      <c r="H89" s="278" t="s">
        <v>1644</v>
      </c>
    </row>
    <row r="90" spans="1:8" hidden="1" x14ac:dyDescent="0.25">
      <c r="A90" s="301"/>
      <c r="B90" s="279">
        <v>42035.999999988424</v>
      </c>
      <c r="C90" s="280" t="s">
        <v>1036</v>
      </c>
      <c r="D90" s="281">
        <v>0.01</v>
      </c>
      <c r="E90" s="282"/>
      <c r="F90" s="281"/>
      <c r="G90" s="281">
        <v>0.01</v>
      </c>
      <c r="H90" s="317"/>
    </row>
    <row r="91" spans="1:8" s="278" customFormat="1" ht="12.75" x14ac:dyDescent="0.2">
      <c r="A91" s="294" t="s">
        <v>1035</v>
      </c>
      <c r="B91" s="295" t="s">
        <v>1103</v>
      </c>
      <c r="C91" s="296"/>
      <c r="D91" s="297">
        <f>SUM(D92)</f>
        <v>167000</v>
      </c>
      <c r="E91" s="298" t="s">
        <v>2036</v>
      </c>
      <c r="F91" s="297">
        <f>SUM(F92)</f>
        <v>0</v>
      </c>
      <c r="G91" s="299">
        <f>+D91-F91</f>
        <v>167000</v>
      </c>
      <c r="H91" s="278" t="s">
        <v>1644</v>
      </c>
    </row>
    <row r="92" spans="1:8" hidden="1" x14ac:dyDescent="0.25">
      <c r="A92" s="301"/>
      <c r="B92" s="279">
        <v>42035.999999988424</v>
      </c>
      <c r="C92" s="280" t="s">
        <v>1036</v>
      </c>
      <c r="D92" s="281">
        <v>167000</v>
      </c>
      <c r="E92" s="282"/>
      <c r="F92" s="281"/>
      <c r="G92" s="281">
        <v>167000</v>
      </c>
      <c r="H92" s="317"/>
    </row>
    <row r="93" spans="1:8" s="278" customFormat="1" ht="12.75" x14ac:dyDescent="0.2">
      <c r="A93" s="294" t="s">
        <v>1035</v>
      </c>
      <c r="B93" s="295" t="s">
        <v>1104</v>
      </c>
      <c r="C93" s="296"/>
      <c r="D93" s="297">
        <f>SUM(D94)</f>
        <v>144000</v>
      </c>
      <c r="E93" s="298" t="s">
        <v>2036</v>
      </c>
      <c r="F93" s="297">
        <f>SUM(F94)</f>
        <v>0</v>
      </c>
      <c r="G93" s="299">
        <f>+D93-F93</f>
        <v>144000</v>
      </c>
      <c r="H93" s="278" t="s">
        <v>1644</v>
      </c>
    </row>
    <row r="94" spans="1:8" hidden="1" x14ac:dyDescent="0.25">
      <c r="A94" s="301"/>
      <c r="B94" s="279">
        <v>42035.999999988424</v>
      </c>
      <c r="C94" s="280" t="s">
        <v>1036</v>
      </c>
      <c r="D94" s="281">
        <v>144000</v>
      </c>
      <c r="E94" s="282"/>
      <c r="F94" s="281"/>
      <c r="G94" s="281">
        <v>144000</v>
      </c>
      <c r="H94" s="317"/>
    </row>
    <row r="95" spans="1:8" s="278" customFormat="1" ht="12.75" x14ac:dyDescent="0.2">
      <c r="A95" s="294" t="s">
        <v>1035</v>
      </c>
      <c r="B95" s="295" t="s">
        <v>1105</v>
      </c>
      <c r="C95" s="296"/>
      <c r="D95" s="297">
        <f>SUM(D96)</f>
        <v>144000</v>
      </c>
      <c r="E95" s="298" t="s">
        <v>2036</v>
      </c>
      <c r="F95" s="297">
        <f>SUM(F96)</f>
        <v>0</v>
      </c>
      <c r="G95" s="299">
        <f>+D95-F95</f>
        <v>144000</v>
      </c>
      <c r="H95" s="278" t="s">
        <v>1644</v>
      </c>
    </row>
    <row r="96" spans="1:8" hidden="1" x14ac:dyDescent="0.25">
      <c r="A96" s="301"/>
      <c r="B96" s="279">
        <v>42035.999999988424</v>
      </c>
      <c r="C96" s="280" t="s">
        <v>1036</v>
      </c>
      <c r="D96" s="281">
        <v>144000</v>
      </c>
      <c r="E96" s="282"/>
      <c r="F96" s="281"/>
      <c r="G96" s="281">
        <v>144000</v>
      </c>
      <c r="H96" s="317"/>
    </row>
    <row r="97" spans="1:8" s="278" customFormat="1" ht="12.75" x14ac:dyDescent="0.2">
      <c r="A97" s="294" t="s">
        <v>1035</v>
      </c>
      <c r="B97" s="295" t="s">
        <v>1106</v>
      </c>
      <c r="C97" s="296"/>
      <c r="D97" s="297">
        <f>SUM(D98)</f>
        <v>0</v>
      </c>
      <c r="E97" s="298" t="s">
        <v>2036</v>
      </c>
      <c r="F97" s="297">
        <f>SUM(F98)</f>
        <v>12400.01</v>
      </c>
      <c r="G97" s="299">
        <f>+D97-F97</f>
        <v>-12400.01</v>
      </c>
      <c r="H97" s="278" t="s">
        <v>1644</v>
      </c>
    </row>
    <row r="98" spans="1:8" hidden="1" x14ac:dyDescent="0.25">
      <c r="A98" s="301"/>
      <c r="B98" s="279">
        <v>42035.999999988424</v>
      </c>
      <c r="C98" s="280" t="s">
        <v>1036</v>
      </c>
      <c r="D98" s="281"/>
      <c r="E98" s="282"/>
      <c r="F98" s="281">
        <v>12400.01</v>
      </c>
      <c r="G98" s="281">
        <v>-12400.01</v>
      </c>
      <c r="H98" s="317"/>
    </row>
    <row r="99" spans="1:8" s="278" customFormat="1" ht="12.75" x14ac:dyDescent="0.2">
      <c r="A99" s="294" t="s">
        <v>1035</v>
      </c>
      <c r="B99" s="295" t="s">
        <v>1107</v>
      </c>
      <c r="C99" s="296"/>
      <c r="D99" s="297">
        <f>SUM(D100)</f>
        <v>36540.83</v>
      </c>
      <c r="E99" s="298" t="s">
        <v>2036</v>
      </c>
      <c r="F99" s="297">
        <f>SUM(F100)</f>
        <v>0</v>
      </c>
      <c r="G99" s="299">
        <f>+D99-F99</f>
        <v>36540.83</v>
      </c>
      <c r="H99" s="278" t="s">
        <v>1644</v>
      </c>
    </row>
    <row r="100" spans="1:8" hidden="1" x14ac:dyDescent="0.25">
      <c r="A100" s="301"/>
      <c r="B100" s="279">
        <v>42035.999999988424</v>
      </c>
      <c r="C100" s="280" t="s">
        <v>1036</v>
      </c>
      <c r="D100" s="281">
        <v>36540.83</v>
      </c>
      <c r="E100" s="282"/>
      <c r="F100" s="281"/>
      <c r="G100" s="281">
        <v>36540.83</v>
      </c>
      <c r="H100" s="317"/>
    </row>
    <row r="101" spans="1:8" s="278" customFormat="1" ht="12.75" x14ac:dyDescent="0.2">
      <c r="A101" s="294" t="s">
        <v>1035</v>
      </c>
      <c r="B101" s="295" t="s">
        <v>1109</v>
      </c>
      <c r="C101" s="296"/>
      <c r="D101" s="297">
        <f>SUM(D102)</f>
        <v>168800</v>
      </c>
      <c r="E101" s="298" t="s">
        <v>2036</v>
      </c>
      <c r="F101" s="297">
        <f>SUM(F102)</f>
        <v>0</v>
      </c>
      <c r="G101" s="299">
        <f>+D101-F101</f>
        <v>168800</v>
      </c>
      <c r="H101" s="278" t="s">
        <v>1644</v>
      </c>
    </row>
    <row r="102" spans="1:8" hidden="1" x14ac:dyDescent="0.25">
      <c r="A102" s="301"/>
      <c r="B102" s="279">
        <v>42035.999999988424</v>
      </c>
      <c r="C102" s="280" t="s">
        <v>1036</v>
      </c>
      <c r="D102" s="281">
        <v>168800</v>
      </c>
      <c r="E102" s="282"/>
      <c r="F102" s="281"/>
      <c r="G102" s="281">
        <v>168800</v>
      </c>
      <c r="H102" s="317"/>
    </row>
    <row r="103" spans="1:8" s="278" customFormat="1" ht="12.75" x14ac:dyDescent="0.2">
      <c r="A103" s="294" t="s">
        <v>1035</v>
      </c>
      <c r="B103" s="295" t="s">
        <v>1110</v>
      </c>
      <c r="C103" s="296"/>
      <c r="D103" s="297">
        <f>SUM(D104)</f>
        <v>639730.30000000005</v>
      </c>
      <c r="E103" s="298" t="s">
        <v>2036</v>
      </c>
      <c r="F103" s="297">
        <f>SUM(F104)</f>
        <v>0</v>
      </c>
      <c r="G103" s="299">
        <f>+D103-F103</f>
        <v>639730.30000000005</v>
      </c>
      <c r="H103" s="278" t="s">
        <v>1644</v>
      </c>
    </row>
    <row r="104" spans="1:8" hidden="1" x14ac:dyDescent="0.25">
      <c r="A104" s="301"/>
      <c r="B104" s="279">
        <v>42035.999999988424</v>
      </c>
      <c r="C104" s="280" t="s">
        <v>1036</v>
      </c>
      <c r="D104" s="281">
        <v>639730.30000000005</v>
      </c>
      <c r="E104" s="282"/>
      <c r="F104" s="281"/>
      <c r="G104" s="281">
        <v>639730.30000000005</v>
      </c>
      <c r="H104" s="317"/>
    </row>
    <row r="105" spans="1:8" s="278" customFormat="1" ht="12.75" x14ac:dyDescent="0.2">
      <c r="A105" s="294" t="s">
        <v>1035</v>
      </c>
      <c r="B105" s="295" t="s">
        <v>1111</v>
      </c>
      <c r="C105" s="296"/>
      <c r="D105" s="297">
        <f>SUM(D106)</f>
        <v>200500</v>
      </c>
      <c r="E105" s="298" t="s">
        <v>2036</v>
      </c>
      <c r="F105" s="297">
        <f>SUM(F106)</f>
        <v>0</v>
      </c>
      <c r="G105" s="299">
        <f>+D105-F105</f>
        <v>200500</v>
      </c>
      <c r="H105" s="278" t="s">
        <v>1644</v>
      </c>
    </row>
    <row r="106" spans="1:8" hidden="1" x14ac:dyDescent="0.25">
      <c r="A106" s="301"/>
      <c r="B106" s="279">
        <v>42035.999999988424</v>
      </c>
      <c r="C106" s="280" t="s">
        <v>1036</v>
      </c>
      <c r="D106" s="281">
        <v>200500</v>
      </c>
      <c r="E106" s="282"/>
      <c r="F106" s="281"/>
      <c r="G106" s="281">
        <v>200500</v>
      </c>
      <c r="H106" s="317"/>
    </row>
    <row r="107" spans="1:8" s="278" customFormat="1" ht="12.75" x14ac:dyDescent="0.2">
      <c r="A107" s="294" t="s">
        <v>1035</v>
      </c>
      <c r="B107" s="295" t="s">
        <v>1112</v>
      </c>
      <c r="C107" s="296"/>
      <c r="D107" s="297">
        <f>SUM(D108)</f>
        <v>128000</v>
      </c>
      <c r="E107" s="298" t="s">
        <v>2036</v>
      </c>
      <c r="F107" s="297">
        <f>SUM(F108)</f>
        <v>0</v>
      </c>
      <c r="G107" s="299">
        <f>+D107-F107</f>
        <v>128000</v>
      </c>
      <c r="H107" s="278" t="s">
        <v>1644</v>
      </c>
    </row>
    <row r="108" spans="1:8" hidden="1" x14ac:dyDescent="0.25">
      <c r="A108" s="301"/>
      <c r="B108" s="279">
        <v>42035.999999988424</v>
      </c>
      <c r="C108" s="280" t="s">
        <v>1036</v>
      </c>
      <c r="D108" s="281">
        <v>128000</v>
      </c>
      <c r="E108" s="282"/>
      <c r="F108" s="281"/>
      <c r="G108" s="281">
        <v>128000</v>
      </c>
      <c r="H108" s="317"/>
    </row>
    <row r="109" spans="1:8" s="278" customFormat="1" ht="12.75" x14ac:dyDescent="0.2">
      <c r="A109" s="294" t="s">
        <v>1035</v>
      </c>
      <c r="B109" s="295" t="s">
        <v>1113</v>
      </c>
      <c r="C109" s="296"/>
      <c r="D109" s="297">
        <f>SUM(D110)</f>
        <v>16000</v>
      </c>
      <c r="E109" s="298" t="s">
        <v>2036</v>
      </c>
      <c r="F109" s="297">
        <f>SUM(F110)</f>
        <v>0</v>
      </c>
      <c r="G109" s="299">
        <f>+D109-F109</f>
        <v>16000</v>
      </c>
      <c r="H109" s="278" t="s">
        <v>1644</v>
      </c>
    </row>
    <row r="110" spans="1:8" hidden="1" x14ac:dyDescent="0.25">
      <c r="A110" s="301"/>
      <c r="B110" s="279">
        <v>42035.999999988424</v>
      </c>
      <c r="C110" s="280" t="s">
        <v>1036</v>
      </c>
      <c r="D110" s="281">
        <v>16000</v>
      </c>
      <c r="E110" s="282"/>
      <c r="F110" s="281"/>
      <c r="G110" s="281">
        <v>16000</v>
      </c>
      <c r="H110" s="317"/>
    </row>
    <row r="111" spans="1:8" s="278" customFormat="1" ht="12.75" x14ac:dyDescent="0.2">
      <c r="A111" s="294" t="s">
        <v>1035</v>
      </c>
      <c r="B111" s="295" t="s">
        <v>1114</v>
      </c>
      <c r="C111" s="296"/>
      <c r="D111" s="297">
        <f>SUM(D112:D113)</f>
        <v>289800</v>
      </c>
      <c r="E111" s="298" t="s">
        <v>2036</v>
      </c>
      <c r="F111" s="297">
        <f>SUM(F112:F113)</f>
        <v>0</v>
      </c>
      <c r="G111" s="299">
        <f>+D111-F111</f>
        <v>289800</v>
      </c>
      <c r="H111" s="278" t="s">
        <v>1644</v>
      </c>
    </row>
    <row r="112" spans="1:8" hidden="1" x14ac:dyDescent="0.25">
      <c r="A112" s="301"/>
      <c r="B112" s="279">
        <v>42035.999999988424</v>
      </c>
      <c r="C112" s="280" t="s">
        <v>1036</v>
      </c>
      <c r="D112" s="281">
        <v>17000</v>
      </c>
      <c r="E112" s="282"/>
      <c r="F112" s="281"/>
      <c r="G112" s="281">
        <v>17000</v>
      </c>
      <c r="H112" s="317"/>
    </row>
    <row r="113" spans="1:8" hidden="1" x14ac:dyDescent="0.25">
      <c r="A113" s="301"/>
      <c r="B113" s="279">
        <v>42038.799814814818</v>
      </c>
      <c r="C113" s="280" t="s">
        <v>1665</v>
      </c>
      <c r="D113" s="281">
        <v>272800</v>
      </c>
      <c r="E113" s="282">
        <v>18</v>
      </c>
      <c r="F113" s="281"/>
      <c r="G113" s="281">
        <v>289800</v>
      </c>
    </row>
    <row r="114" spans="1:8" s="278" customFormat="1" ht="12.75" x14ac:dyDescent="0.2">
      <c r="A114" s="294" t="s">
        <v>1035</v>
      </c>
      <c r="B114" s="295" t="s">
        <v>1116</v>
      </c>
      <c r="C114" s="296"/>
      <c r="D114" s="297">
        <f>SUM(D115)</f>
        <v>21000</v>
      </c>
      <c r="E114" s="298" t="s">
        <v>2036</v>
      </c>
      <c r="F114" s="297">
        <f>SUM(F115)</f>
        <v>0</v>
      </c>
      <c r="G114" s="299">
        <f>+D114-F114</f>
        <v>21000</v>
      </c>
      <c r="H114" s="278" t="s">
        <v>1644</v>
      </c>
    </row>
    <row r="115" spans="1:8" hidden="1" x14ac:dyDescent="0.25">
      <c r="A115" s="301"/>
      <c r="B115" s="279">
        <v>42035.999999988424</v>
      </c>
      <c r="C115" s="280" t="s">
        <v>1036</v>
      </c>
      <c r="D115" s="281">
        <v>21000</v>
      </c>
      <c r="E115" s="282"/>
      <c r="F115" s="281"/>
      <c r="G115" s="281">
        <v>21000</v>
      </c>
      <c r="H115" s="317"/>
    </row>
    <row r="116" spans="1:8" s="278" customFormat="1" ht="12.75" x14ac:dyDescent="0.2">
      <c r="A116" s="294" t="s">
        <v>1035</v>
      </c>
      <c r="B116" s="295" t="s">
        <v>1117</v>
      </c>
      <c r="C116" s="296"/>
      <c r="D116" s="297">
        <f>SUM(D117)</f>
        <v>27400</v>
      </c>
      <c r="E116" s="298" t="s">
        <v>2036</v>
      </c>
      <c r="F116" s="297">
        <f>SUM(F117)</f>
        <v>0</v>
      </c>
      <c r="G116" s="299">
        <f>+D116-F116</f>
        <v>27400</v>
      </c>
      <c r="H116" s="278" t="s">
        <v>1644</v>
      </c>
    </row>
    <row r="117" spans="1:8" hidden="1" x14ac:dyDescent="0.25">
      <c r="A117" s="301"/>
      <c r="B117" s="279">
        <v>42035.999999988424</v>
      </c>
      <c r="C117" s="280" t="s">
        <v>1036</v>
      </c>
      <c r="D117" s="281">
        <v>27400</v>
      </c>
      <c r="E117" s="282"/>
      <c r="F117" s="281"/>
      <c r="G117" s="281">
        <v>27400</v>
      </c>
      <c r="H117" s="317"/>
    </row>
    <row r="118" spans="1:8" s="278" customFormat="1" ht="12.75" x14ac:dyDescent="0.2">
      <c r="A118" s="294" t="s">
        <v>1035</v>
      </c>
      <c r="B118" s="295" t="s">
        <v>1119</v>
      </c>
      <c r="C118" s="296"/>
      <c r="D118" s="297">
        <f>SUM(D119)</f>
        <v>0</v>
      </c>
      <c r="E118" s="298" t="s">
        <v>2037</v>
      </c>
      <c r="F118" s="297">
        <f>SUM(F119)</f>
        <v>144443.12</v>
      </c>
      <c r="G118" s="299">
        <f>+D118-F118</f>
        <v>-144443.12</v>
      </c>
      <c r="H118" s="278" t="s">
        <v>1644</v>
      </c>
    </row>
    <row r="119" spans="1:8" hidden="1" x14ac:dyDescent="0.25">
      <c r="A119" s="301"/>
      <c r="B119" s="279">
        <v>42035.999999988424</v>
      </c>
      <c r="C119" s="280" t="s">
        <v>1036</v>
      </c>
      <c r="D119" s="281"/>
      <c r="E119" s="282"/>
      <c r="F119" s="281">
        <v>144443.12</v>
      </c>
      <c r="G119" s="281">
        <v>-144443.12</v>
      </c>
      <c r="H119" s="317"/>
    </row>
    <row r="120" spans="1:8" s="278" customFormat="1" ht="12.75" x14ac:dyDescent="0.2">
      <c r="A120" s="294" t="s">
        <v>1035</v>
      </c>
      <c r="B120" s="295" t="s">
        <v>1120</v>
      </c>
      <c r="C120" s="296"/>
      <c r="D120" s="297">
        <f>SUM(D121)</f>
        <v>31700</v>
      </c>
      <c r="E120" s="298" t="s">
        <v>2036</v>
      </c>
      <c r="F120" s="297">
        <f>SUM(F121)</f>
        <v>0</v>
      </c>
      <c r="G120" s="299">
        <f>+D120-F120</f>
        <v>31700</v>
      </c>
      <c r="H120" s="278" t="s">
        <v>1644</v>
      </c>
    </row>
    <row r="121" spans="1:8" hidden="1" x14ac:dyDescent="0.25">
      <c r="A121" s="301"/>
      <c r="B121" s="279">
        <v>42035.999999988424</v>
      </c>
      <c r="C121" s="280" t="s">
        <v>1036</v>
      </c>
      <c r="D121" s="281">
        <v>31700</v>
      </c>
      <c r="E121" s="282"/>
      <c r="F121" s="281"/>
      <c r="G121" s="281">
        <v>31700</v>
      </c>
      <c r="H121" s="317"/>
    </row>
    <row r="122" spans="1:8" s="278" customFormat="1" ht="12.75" x14ac:dyDescent="0.2">
      <c r="A122" s="294" t="s">
        <v>1035</v>
      </c>
      <c r="B122" s="295" t="s">
        <v>1121</v>
      </c>
      <c r="C122" s="296"/>
      <c r="D122" s="297">
        <f>SUM(D123)</f>
        <v>301700</v>
      </c>
      <c r="E122" s="298" t="s">
        <v>2036</v>
      </c>
      <c r="F122" s="297">
        <f>SUM(F123)</f>
        <v>0</v>
      </c>
      <c r="G122" s="299">
        <f>+D122-F122</f>
        <v>301700</v>
      </c>
      <c r="H122" s="278" t="s">
        <v>1644</v>
      </c>
    </row>
    <row r="123" spans="1:8" hidden="1" x14ac:dyDescent="0.25">
      <c r="A123" s="301"/>
      <c r="B123" s="279">
        <v>42035.999999988424</v>
      </c>
      <c r="C123" s="280" t="s">
        <v>1036</v>
      </c>
      <c r="D123" s="281">
        <v>301700</v>
      </c>
      <c r="E123" s="282"/>
      <c r="F123" s="281"/>
      <c r="G123" s="281">
        <v>301700</v>
      </c>
      <c r="H123" s="317"/>
    </row>
    <row r="124" spans="1:8" s="278" customFormat="1" ht="12.75" x14ac:dyDescent="0.2">
      <c r="A124" s="294" t="s">
        <v>1035</v>
      </c>
      <c r="B124" s="295" t="s">
        <v>1122</v>
      </c>
      <c r="C124" s="296"/>
      <c r="D124" s="297">
        <f>SUM(D125)</f>
        <v>145000</v>
      </c>
      <c r="E124" s="298" t="s">
        <v>2036</v>
      </c>
      <c r="F124" s="297">
        <f>SUM(F125)</f>
        <v>0</v>
      </c>
      <c r="G124" s="299">
        <f>+D124-F124</f>
        <v>145000</v>
      </c>
      <c r="H124" s="278" t="s">
        <v>1644</v>
      </c>
    </row>
    <row r="125" spans="1:8" hidden="1" x14ac:dyDescent="0.25">
      <c r="A125" s="301"/>
      <c r="B125" s="279">
        <v>42035.999999988424</v>
      </c>
      <c r="C125" s="280" t="s">
        <v>1036</v>
      </c>
      <c r="D125" s="281">
        <v>145000</v>
      </c>
      <c r="E125" s="282"/>
      <c r="F125" s="281"/>
      <c r="G125" s="281">
        <v>145000</v>
      </c>
      <c r="H125" s="317"/>
    </row>
    <row r="126" spans="1:8" s="278" customFormat="1" ht="12.75" x14ac:dyDescent="0.2">
      <c r="A126" s="294" t="s">
        <v>1035</v>
      </c>
      <c r="B126" s="295" t="s">
        <v>1127</v>
      </c>
      <c r="C126" s="296"/>
      <c r="D126" s="297">
        <f>SUM(D127)</f>
        <v>145000</v>
      </c>
      <c r="E126" s="298" t="s">
        <v>2036</v>
      </c>
      <c r="F126" s="297">
        <f>SUM(F127)</f>
        <v>0</v>
      </c>
      <c r="G126" s="299">
        <f>+D126-F126</f>
        <v>145000</v>
      </c>
      <c r="H126" s="278" t="s">
        <v>1644</v>
      </c>
    </row>
    <row r="127" spans="1:8" hidden="1" x14ac:dyDescent="0.25">
      <c r="A127" s="301"/>
      <c r="B127" s="279">
        <v>42035.999999988424</v>
      </c>
      <c r="C127" s="280" t="s">
        <v>1036</v>
      </c>
      <c r="D127" s="281">
        <v>145000</v>
      </c>
      <c r="E127" s="282"/>
      <c r="F127" s="281"/>
      <c r="G127" s="281">
        <v>145000</v>
      </c>
      <c r="H127" s="317"/>
    </row>
    <row r="128" spans="1:8" s="278" customFormat="1" ht="12.75" x14ac:dyDescent="0.2">
      <c r="A128" s="294" t="s">
        <v>1035</v>
      </c>
      <c r="B128" s="295" t="s">
        <v>1128</v>
      </c>
      <c r="C128" s="296"/>
      <c r="D128" s="297">
        <f>SUM(D129)</f>
        <v>14999.99</v>
      </c>
      <c r="E128" s="298" t="s">
        <v>2036</v>
      </c>
      <c r="F128" s="297">
        <f>SUM(F129)</f>
        <v>0</v>
      </c>
      <c r="G128" s="299">
        <f>+D128-F128</f>
        <v>14999.99</v>
      </c>
      <c r="H128" s="278" t="s">
        <v>1644</v>
      </c>
    </row>
    <row r="129" spans="1:8" hidden="1" x14ac:dyDescent="0.25">
      <c r="A129" s="301"/>
      <c r="B129" s="279">
        <v>42035.999999988424</v>
      </c>
      <c r="C129" s="280" t="s">
        <v>1036</v>
      </c>
      <c r="D129" s="281">
        <v>14999.99</v>
      </c>
      <c r="E129" s="282"/>
      <c r="F129" s="281"/>
      <c r="G129" s="281">
        <v>14999.99</v>
      </c>
      <c r="H129" s="317"/>
    </row>
    <row r="130" spans="1:8" s="278" customFormat="1" ht="12.75" x14ac:dyDescent="0.2">
      <c r="A130" s="294" t="s">
        <v>1035</v>
      </c>
      <c r="B130" s="295" t="s">
        <v>1129</v>
      </c>
      <c r="C130" s="296"/>
      <c r="D130" s="297">
        <f>SUM(D131)</f>
        <v>0</v>
      </c>
      <c r="E130" s="298" t="s">
        <v>2036</v>
      </c>
      <c r="F130" s="297">
        <f>SUM(F131)</f>
        <v>7000</v>
      </c>
      <c r="G130" s="299">
        <f>+D130-F130</f>
        <v>-7000</v>
      </c>
      <c r="H130" s="278" t="s">
        <v>1644</v>
      </c>
    </row>
    <row r="131" spans="1:8" hidden="1" x14ac:dyDescent="0.25">
      <c r="A131" s="301"/>
      <c r="B131" s="279">
        <v>42035.999999988424</v>
      </c>
      <c r="C131" s="280" t="s">
        <v>1036</v>
      </c>
      <c r="D131" s="281"/>
      <c r="E131" s="282"/>
      <c r="F131" s="281">
        <v>7000</v>
      </c>
      <c r="G131" s="281">
        <v>-7000</v>
      </c>
      <c r="H131" s="317"/>
    </row>
    <row r="132" spans="1:8" s="278" customFormat="1" ht="12.75" x14ac:dyDescent="0.2">
      <c r="A132" s="294" t="s">
        <v>1035</v>
      </c>
      <c r="B132" s="295" t="s">
        <v>1130</v>
      </c>
      <c r="C132" s="296"/>
      <c r="D132" s="297">
        <f>SUM(D133)</f>
        <v>0</v>
      </c>
      <c r="E132" s="298" t="s">
        <v>2036</v>
      </c>
      <c r="F132" s="297">
        <f>SUM(F133)</f>
        <v>18237.52</v>
      </c>
      <c r="G132" s="299">
        <f>+D132-F132</f>
        <v>-18237.52</v>
      </c>
      <c r="H132" s="278" t="s">
        <v>1644</v>
      </c>
    </row>
    <row r="133" spans="1:8" hidden="1" x14ac:dyDescent="0.25">
      <c r="A133" s="301"/>
      <c r="B133" s="279">
        <v>42035.999999988424</v>
      </c>
      <c r="C133" s="280" t="s">
        <v>1036</v>
      </c>
      <c r="D133" s="281"/>
      <c r="E133" s="282"/>
      <c r="F133" s="281">
        <v>18237.52</v>
      </c>
      <c r="G133" s="281">
        <v>-18237.52</v>
      </c>
      <c r="H133" s="317"/>
    </row>
    <row r="134" spans="1:8" s="278" customFormat="1" ht="12.75" x14ac:dyDescent="0.2">
      <c r="A134" s="294" t="s">
        <v>1035</v>
      </c>
      <c r="B134" s="295" t="s">
        <v>1131</v>
      </c>
      <c r="C134" s="296"/>
      <c r="D134" s="297">
        <f>SUM(D135)</f>
        <v>0</v>
      </c>
      <c r="E134" s="298" t="s">
        <v>2036</v>
      </c>
      <c r="F134" s="297">
        <f>SUM(F135)</f>
        <v>13549.79</v>
      </c>
      <c r="G134" s="299">
        <f>+D134-F134</f>
        <v>-13549.79</v>
      </c>
      <c r="H134" s="278" t="s">
        <v>1644</v>
      </c>
    </row>
    <row r="135" spans="1:8" hidden="1" x14ac:dyDescent="0.25">
      <c r="A135" s="301"/>
      <c r="B135" s="279">
        <v>42035.999999988424</v>
      </c>
      <c r="C135" s="280" t="s">
        <v>1036</v>
      </c>
      <c r="D135" s="281"/>
      <c r="E135" s="282"/>
      <c r="F135" s="281">
        <v>13549.79</v>
      </c>
      <c r="G135" s="281">
        <v>-13549.79</v>
      </c>
      <c r="H135" s="317"/>
    </row>
    <row r="136" spans="1:8" s="278" customFormat="1" ht="12.75" x14ac:dyDescent="0.2">
      <c r="A136" s="294" t="s">
        <v>1035</v>
      </c>
      <c r="B136" s="295" t="s">
        <v>1132</v>
      </c>
      <c r="C136" s="296"/>
      <c r="D136" s="297">
        <f>SUM(D137)</f>
        <v>138600</v>
      </c>
      <c r="E136" s="298" t="s">
        <v>2036</v>
      </c>
      <c r="F136" s="297">
        <f>SUM(F137)</f>
        <v>0</v>
      </c>
      <c r="G136" s="299">
        <f>+D136-F136</f>
        <v>138600</v>
      </c>
      <c r="H136" s="278" t="s">
        <v>1644</v>
      </c>
    </row>
    <row r="137" spans="1:8" hidden="1" x14ac:dyDescent="0.25">
      <c r="A137" s="301"/>
      <c r="B137" s="279">
        <v>42035.999999988424</v>
      </c>
      <c r="C137" s="280" t="s">
        <v>1036</v>
      </c>
      <c r="D137" s="281">
        <v>138600</v>
      </c>
      <c r="E137" s="282"/>
      <c r="F137" s="281"/>
      <c r="G137" s="281">
        <v>138600</v>
      </c>
      <c r="H137" s="317"/>
    </row>
    <row r="138" spans="1:8" s="278" customFormat="1" ht="12.75" x14ac:dyDescent="0.2">
      <c r="A138" s="294" t="s">
        <v>1035</v>
      </c>
      <c r="B138" s="295" t="s">
        <v>1133</v>
      </c>
      <c r="C138" s="296"/>
      <c r="D138" s="297">
        <f>SUM(D139)</f>
        <v>0</v>
      </c>
      <c r="E138" s="298" t="s">
        <v>2036</v>
      </c>
      <c r="F138" s="297">
        <f>SUM(F139)</f>
        <v>2000</v>
      </c>
      <c r="G138" s="299">
        <f>+D138-F138</f>
        <v>-2000</v>
      </c>
      <c r="H138" s="278" t="s">
        <v>1644</v>
      </c>
    </row>
    <row r="139" spans="1:8" hidden="1" x14ac:dyDescent="0.25">
      <c r="A139" s="301"/>
      <c r="B139" s="279">
        <v>42035.999999988424</v>
      </c>
      <c r="C139" s="280" t="s">
        <v>1036</v>
      </c>
      <c r="D139" s="281"/>
      <c r="E139" s="282"/>
      <c r="F139" s="281">
        <v>2000</v>
      </c>
      <c r="G139" s="281">
        <v>-2000</v>
      </c>
      <c r="H139" s="317"/>
    </row>
    <row r="140" spans="1:8" s="278" customFormat="1" ht="12.75" x14ac:dyDescent="0.2">
      <c r="A140" s="294" t="s">
        <v>1035</v>
      </c>
      <c r="B140" s="295" t="s">
        <v>1134</v>
      </c>
      <c r="C140" s="296"/>
      <c r="D140" s="297">
        <f>SUM(D141)</f>
        <v>143100</v>
      </c>
      <c r="E140" s="298" t="s">
        <v>2036</v>
      </c>
      <c r="F140" s="297">
        <f>SUM(F141)</f>
        <v>0</v>
      </c>
      <c r="G140" s="299">
        <f>+D140-F140</f>
        <v>143100</v>
      </c>
      <c r="H140" s="278" t="s">
        <v>1644</v>
      </c>
    </row>
    <row r="141" spans="1:8" hidden="1" x14ac:dyDescent="0.25">
      <c r="A141" s="301"/>
      <c r="B141" s="279">
        <v>42035.999999988424</v>
      </c>
      <c r="C141" s="280" t="s">
        <v>1036</v>
      </c>
      <c r="D141" s="281">
        <v>143100</v>
      </c>
      <c r="E141" s="282"/>
      <c r="F141" s="281"/>
      <c r="G141" s="281">
        <v>143100</v>
      </c>
      <c r="H141" s="317"/>
    </row>
    <row r="142" spans="1:8" s="278" customFormat="1" ht="12.75" x14ac:dyDescent="0.2">
      <c r="A142" s="294" t="s">
        <v>1035</v>
      </c>
      <c r="B142" s="295" t="s">
        <v>1135</v>
      </c>
      <c r="C142" s="296"/>
      <c r="D142" s="297">
        <f>SUM(D143)</f>
        <v>102400</v>
      </c>
      <c r="E142" s="298" t="s">
        <v>2036</v>
      </c>
      <c r="F142" s="297">
        <f>SUM(F143)</f>
        <v>0</v>
      </c>
      <c r="G142" s="299">
        <f>+D142-F142</f>
        <v>102400</v>
      </c>
      <c r="H142" s="278" t="s">
        <v>1644</v>
      </c>
    </row>
    <row r="143" spans="1:8" hidden="1" x14ac:dyDescent="0.25">
      <c r="A143" s="301"/>
      <c r="B143" s="279">
        <v>42035.999999988424</v>
      </c>
      <c r="C143" s="280" t="s">
        <v>1036</v>
      </c>
      <c r="D143" s="281">
        <v>102400</v>
      </c>
      <c r="E143" s="282"/>
      <c r="F143" s="281"/>
      <c r="G143" s="281">
        <v>102400</v>
      </c>
      <c r="H143" s="317"/>
    </row>
    <row r="144" spans="1:8" s="278" customFormat="1" ht="12.75" x14ac:dyDescent="0.2">
      <c r="A144" s="294" t="s">
        <v>1035</v>
      </c>
      <c r="B144" s="295" t="s">
        <v>1139</v>
      </c>
      <c r="C144" s="296"/>
      <c r="D144" s="297">
        <f>SUM(D145)</f>
        <v>30000.01</v>
      </c>
      <c r="E144" s="298" t="s">
        <v>2036</v>
      </c>
      <c r="F144" s="297">
        <f>SUM(F145)</f>
        <v>0</v>
      </c>
      <c r="G144" s="299">
        <f>+D144-F144</f>
        <v>30000.01</v>
      </c>
      <c r="H144" s="278" t="s">
        <v>1644</v>
      </c>
    </row>
    <row r="145" spans="1:8" hidden="1" x14ac:dyDescent="0.25">
      <c r="A145" s="301"/>
      <c r="B145" s="279">
        <v>42035.999999988424</v>
      </c>
      <c r="C145" s="280" t="s">
        <v>1036</v>
      </c>
      <c r="D145" s="281">
        <v>30000.01</v>
      </c>
      <c r="E145" s="282"/>
      <c r="F145" s="281"/>
      <c r="G145" s="281">
        <v>30000.01</v>
      </c>
      <c r="H145" s="317"/>
    </row>
    <row r="146" spans="1:8" s="278" customFormat="1" ht="12.75" x14ac:dyDescent="0.2">
      <c r="A146" s="294" t="s">
        <v>1035</v>
      </c>
      <c r="B146" s="295" t="s">
        <v>1140</v>
      </c>
      <c r="C146" s="296"/>
      <c r="D146" s="297">
        <f>SUM(D147)</f>
        <v>261400</v>
      </c>
      <c r="E146" s="298" t="s">
        <v>2036</v>
      </c>
      <c r="F146" s="297">
        <f>SUM(F147)</f>
        <v>0</v>
      </c>
      <c r="G146" s="299">
        <f>+D146-F146</f>
        <v>261400</v>
      </c>
      <c r="H146" s="278" t="s">
        <v>1644</v>
      </c>
    </row>
    <row r="147" spans="1:8" hidden="1" x14ac:dyDescent="0.25">
      <c r="A147" s="301"/>
      <c r="B147" s="279">
        <v>42035.999999988424</v>
      </c>
      <c r="C147" s="280" t="s">
        <v>1036</v>
      </c>
      <c r="D147" s="281">
        <v>261400</v>
      </c>
      <c r="E147" s="282"/>
      <c r="F147" s="281"/>
      <c r="G147" s="281">
        <v>261400</v>
      </c>
      <c r="H147" s="317"/>
    </row>
    <row r="148" spans="1:8" s="278" customFormat="1" ht="12.75" x14ac:dyDescent="0.2">
      <c r="A148" s="294" t="s">
        <v>1035</v>
      </c>
      <c r="B148" s="295" t="s">
        <v>1141</v>
      </c>
      <c r="C148" s="296"/>
      <c r="D148" s="297">
        <f>SUM(D149)</f>
        <v>0</v>
      </c>
      <c r="E148" s="298" t="s">
        <v>2036</v>
      </c>
      <c r="F148" s="297">
        <f>SUM(F149)</f>
        <v>8887.5499999999993</v>
      </c>
      <c r="G148" s="299">
        <f>+D148-F148</f>
        <v>-8887.5499999999993</v>
      </c>
      <c r="H148" s="278" t="s">
        <v>1644</v>
      </c>
    </row>
    <row r="149" spans="1:8" hidden="1" x14ac:dyDescent="0.25">
      <c r="A149" s="301"/>
      <c r="B149" s="279">
        <v>42035.999999988424</v>
      </c>
      <c r="C149" s="280" t="s">
        <v>1036</v>
      </c>
      <c r="D149" s="281"/>
      <c r="E149" s="282"/>
      <c r="F149" s="281">
        <v>8887.5499999999993</v>
      </c>
      <c r="G149" s="281">
        <v>-8887.5499999999993</v>
      </c>
      <c r="H149" s="317"/>
    </row>
    <row r="150" spans="1:8" s="278" customFormat="1" ht="12.75" x14ac:dyDescent="0.2">
      <c r="A150" s="294" t="s">
        <v>1035</v>
      </c>
      <c r="B150" s="295" t="s">
        <v>1142</v>
      </c>
      <c r="C150" s="296"/>
      <c r="D150" s="297">
        <f>SUM(D151)</f>
        <v>302200</v>
      </c>
      <c r="E150" s="298" t="s">
        <v>2036</v>
      </c>
      <c r="F150" s="297">
        <f>SUM(F151)</f>
        <v>0</v>
      </c>
      <c r="G150" s="299">
        <f>+D150-F150</f>
        <v>302200</v>
      </c>
      <c r="H150" s="278" t="s">
        <v>1644</v>
      </c>
    </row>
    <row r="151" spans="1:8" hidden="1" x14ac:dyDescent="0.25">
      <c r="A151" s="301"/>
      <c r="B151" s="279">
        <v>42035.999999988424</v>
      </c>
      <c r="C151" s="280" t="s">
        <v>1036</v>
      </c>
      <c r="D151" s="281">
        <v>302200</v>
      </c>
      <c r="E151" s="282"/>
      <c r="F151" s="281"/>
      <c r="G151" s="281">
        <v>302200</v>
      </c>
      <c r="H151" s="317"/>
    </row>
    <row r="152" spans="1:8" s="278" customFormat="1" ht="12.75" x14ac:dyDescent="0.2">
      <c r="A152" s="294" t="s">
        <v>1035</v>
      </c>
      <c r="B152" s="295" t="s">
        <v>1143</v>
      </c>
      <c r="C152" s="296"/>
      <c r="D152" s="297">
        <f>SUM(D153)</f>
        <v>160400</v>
      </c>
      <c r="E152" s="298" t="s">
        <v>2036</v>
      </c>
      <c r="F152" s="297">
        <f>SUM(F153)</f>
        <v>0</v>
      </c>
      <c r="G152" s="299">
        <f>+D152-F152</f>
        <v>160400</v>
      </c>
      <c r="H152" s="278" t="s">
        <v>1644</v>
      </c>
    </row>
    <row r="153" spans="1:8" hidden="1" x14ac:dyDescent="0.25">
      <c r="A153" s="301"/>
      <c r="B153" s="279">
        <v>42035.999999988424</v>
      </c>
      <c r="C153" s="280" t="s">
        <v>1036</v>
      </c>
      <c r="D153" s="281">
        <v>160400</v>
      </c>
      <c r="E153" s="282"/>
      <c r="F153" s="281"/>
      <c r="G153" s="281">
        <v>160400</v>
      </c>
      <c r="H153" s="317"/>
    </row>
    <row r="154" spans="1:8" s="278" customFormat="1" ht="12.75" x14ac:dyDescent="0.2">
      <c r="A154" s="294" t="s">
        <v>1035</v>
      </c>
      <c r="B154" s="295" t="s">
        <v>1144</v>
      </c>
      <c r="C154" s="296"/>
      <c r="D154" s="297">
        <f>SUM(D155)</f>
        <v>161200</v>
      </c>
      <c r="E154" s="298" t="s">
        <v>2036</v>
      </c>
      <c r="F154" s="297">
        <f>SUM(F155)</f>
        <v>0</v>
      </c>
      <c r="G154" s="299">
        <f>+D154-F154</f>
        <v>161200</v>
      </c>
      <c r="H154" s="278" t="s">
        <v>1644</v>
      </c>
    </row>
    <row r="155" spans="1:8" hidden="1" x14ac:dyDescent="0.25">
      <c r="A155" s="301"/>
      <c r="B155" s="279">
        <v>42035.999999988424</v>
      </c>
      <c r="C155" s="280" t="s">
        <v>1036</v>
      </c>
      <c r="D155" s="281">
        <v>161200</v>
      </c>
      <c r="E155" s="282"/>
      <c r="F155" s="281"/>
      <c r="G155" s="281">
        <v>161200</v>
      </c>
      <c r="H155" s="317"/>
    </row>
    <row r="156" spans="1:8" s="278" customFormat="1" ht="12.75" x14ac:dyDescent="0.2">
      <c r="A156" s="294" t="s">
        <v>1035</v>
      </c>
      <c r="B156" s="295" t="s">
        <v>1145</v>
      </c>
      <c r="C156" s="296"/>
      <c r="D156" s="297">
        <f>SUM(D157)</f>
        <v>0</v>
      </c>
      <c r="E156" s="298" t="s">
        <v>2036</v>
      </c>
      <c r="F156" s="297">
        <f>SUM(F157)</f>
        <v>0.01</v>
      </c>
      <c r="G156" s="299">
        <f>+D156-F156</f>
        <v>-0.01</v>
      </c>
      <c r="H156" s="278" t="s">
        <v>1644</v>
      </c>
    </row>
    <row r="157" spans="1:8" hidden="1" x14ac:dyDescent="0.25">
      <c r="A157" s="301"/>
      <c r="B157" s="279">
        <v>42035.999999988424</v>
      </c>
      <c r="C157" s="280" t="s">
        <v>1036</v>
      </c>
      <c r="D157" s="281"/>
      <c r="E157" s="282"/>
      <c r="F157" s="281">
        <v>0.01</v>
      </c>
      <c r="G157" s="281">
        <v>-0.01</v>
      </c>
      <c r="H157" s="317"/>
    </row>
    <row r="158" spans="1:8" s="278" customFormat="1" ht="12.75" x14ac:dyDescent="0.2">
      <c r="A158" s="294" t="s">
        <v>1035</v>
      </c>
      <c r="B158" s="295" t="s">
        <v>1152</v>
      </c>
      <c r="C158" s="296"/>
      <c r="D158" s="297">
        <f>SUM(D159)</f>
        <v>0</v>
      </c>
      <c r="E158" s="298" t="s">
        <v>2036</v>
      </c>
      <c r="F158" s="297">
        <f>SUM(F159)</f>
        <v>1500</v>
      </c>
      <c r="G158" s="299">
        <f>+D158-F158</f>
        <v>-1500</v>
      </c>
      <c r="H158" s="278" t="s">
        <v>1644</v>
      </c>
    </row>
    <row r="159" spans="1:8" hidden="1" x14ac:dyDescent="0.25">
      <c r="A159" s="301"/>
      <c r="B159" s="279">
        <v>42035.999999988424</v>
      </c>
      <c r="C159" s="280" t="s">
        <v>1036</v>
      </c>
      <c r="D159" s="281"/>
      <c r="E159" s="282"/>
      <c r="F159" s="281">
        <v>1500</v>
      </c>
      <c r="G159" s="281">
        <v>-1500</v>
      </c>
      <c r="H159" s="317"/>
    </row>
    <row r="160" spans="1:8" s="278" customFormat="1" ht="12.75" x14ac:dyDescent="0.2">
      <c r="A160" s="294" t="s">
        <v>1035</v>
      </c>
      <c r="B160" s="295" t="s">
        <v>1153</v>
      </c>
      <c r="C160" s="296"/>
      <c r="D160" s="297">
        <f>SUM(D161)</f>
        <v>178000</v>
      </c>
      <c r="E160" s="298" t="s">
        <v>2036</v>
      </c>
      <c r="F160" s="297">
        <f>SUM(F161)</f>
        <v>0</v>
      </c>
      <c r="G160" s="299">
        <f>+D160-F160</f>
        <v>178000</v>
      </c>
      <c r="H160" s="278" t="s">
        <v>1644</v>
      </c>
    </row>
    <row r="161" spans="1:8" hidden="1" x14ac:dyDescent="0.25">
      <c r="A161" s="301"/>
      <c r="B161" s="279">
        <v>42035.999999988424</v>
      </c>
      <c r="C161" s="280" t="s">
        <v>1036</v>
      </c>
      <c r="D161" s="281">
        <v>178000</v>
      </c>
      <c r="E161" s="282"/>
      <c r="F161" s="281"/>
      <c r="G161" s="281">
        <v>178000</v>
      </c>
      <c r="H161" s="317"/>
    </row>
    <row r="162" spans="1:8" s="278" customFormat="1" ht="12.75" x14ac:dyDescent="0.2">
      <c r="A162" s="294" t="s">
        <v>1035</v>
      </c>
      <c r="B162" s="295" t="s">
        <v>1154</v>
      </c>
      <c r="C162" s="296"/>
      <c r="D162" s="297">
        <f>SUM(D163)</f>
        <v>0</v>
      </c>
      <c r="E162" s="298" t="s">
        <v>2036</v>
      </c>
      <c r="F162" s="297">
        <f>SUM(F163)</f>
        <v>40000</v>
      </c>
      <c r="G162" s="299">
        <f>+D162-F162</f>
        <v>-40000</v>
      </c>
      <c r="H162" s="278" t="s">
        <v>1644</v>
      </c>
    </row>
    <row r="163" spans="1:8" hidden="1" x14ac:dyDescent="0.25">
      <c r="A163" s="301"/>
      <c r="B163" s="279">
        <v>42035.999999988424</v>
      </c>
      <c r="C163" s="280" t="s">
        <v>1036</v>
      </c>
      <c r="D163" s="281"/>
      <c r="E163" s="282"/>
      <c r="F163" s="281">
        <v>40000</v>
      </c>
      <c r="G163" s="281">
        <v>-40000</v>
      </c>
      <c r="H163" s="317"/>
    </row>
    <row r="164" spans="1:8" s="278" customFormat="1" ht="12.75" x14ac:dyDescent="0.2">
      <c r="A164" s="294" t="s">
        <v>1035</v>
      </c>
      <c r="B164" s="295" t="s">
        <v>1155</v>
      </c>
      <c r="C164" s="296"/>
      <c r="D164" s="297">
        <f>SUM(D165)</f>
        <v>0</v>
      </c>
      <c r="E164" s="298" t="s">
        <v>2036</v>
      </c>
      <c r="F164" s="297">
        <f>SUM(F165)</f>
        <v>1360.92</v>
      </c>
      <c r="G164" s="299">
        <f>+D164-F164</f>
        <v>-1360.92</v>
      </c>
      <c r="H164" s="278" t="s">
        <v>1644</v>
      </c>
    </row>
    <row r="165" spans="1:8" hidden="1" x14ac:dyDescent="0.25">
      <c r="A165" s="301"/>
      <c r="B165" s="279">
        <v>42035.999999988424</v>
      </c>
      <c r="C165" s="280" t="s">
        <v>1036</v>
      </c>
      <c r="D165" s="281"/>
      <c r="E165" s="282"/>
      <c r="F165" s="281">
        <v>1360.92</v>
      </c>
      <c r="G165" s="281">
        <v>-1360.92</v>
      </c>
      <c r="H165" s="317"/>
    </row>
    <row r="166" spans="1:8" s="278" customFormat="1" ht="12.75" x14ac:dyDescent="0.2">
      <c r="A166" s="294" t="s">
        <v>1035</v>
      </c>
      <c r="B166" s="295" t="s">
        <v>1156</v>
      </c>
      <c r="C166" s="296"/>
      <c r="D166" s="297">
        <f>SUM(D167)</f>
        <v>0.01</v>
      </c>
      <c r="E166" s="298" t="s">
        <v>2037</v>
      </c>
      <c r="F166" s="297">
        <f>SUM(F167)</f>
        <v>0</v>
      </c>
      <c r="G166" s="299">
        <f>+D166-F166</f>
        <v>0.01</v>
      </c>
      <c r="H166" s="278" t="s">
        <v>1644</v>
      </c>
    </row>
    <row r="167" spans="1:8" hidden="1" x14ac:dyDescent="0.25">
      <c r="A167" s="301"/>
      <c r="B167" s="279">
        <v>42035.999999988424</v>
      </c>
      <c r="C167" s="280" t="s">
        <v>1036</v>
      </c>
      <c r="D167" s="281">
        <v>0.01</v>
      </c>
      <c r="E167" s="282"/>
      <c r="F167" s="281"/>
      <c r="G167" s="281">
        <v>0.01</v>
      </c>
      <c r="H167" s="317"/>
    </row>
    <row r="168" spans="1:8" s="278" customFormat="1" ht="12.75" x14ac:dyDescent="0.2">
      <c r="A168" s="294" t="s">
        <v>1035</v>
      </c>
      <c r="B168" s="295" t="s">
        <v>1157</v>
      </c>
      <c r="C168" s="296"/>
      <c r="D168" s="297">
        <f>SUM(D169)</f>
        <v>7000</v>
      </c>
      <c r="E168" s="298" t="s">
        <v>2036</v>
      </c>
      <c r="F168" s="297">
        <f>SUM(F169)</f>
        <v>0</v>
      </c>
      <c r="G168" s="299">
        <f>+D168-F168</f>
        <v>7000</v>
      </c>
      <c r="H168" s="278" t="s">
        <v>1644</v>
      </c>
    </row>
    <row r="169" spans="1:8" hidden="1" x14ac:dyDescent="0.25">
      <c r="A169" s="301"/>
      <c r="B169" s="279">
        <v>42035.999999988424</v>
      </c>
      <c r="C169" s="280" t="s">
        <v>1036</v>
      </c>
      <c r="D169" s="281">
        <v>7000</v>
      </c>
      <c r="E169" s="282"/>
      <c r="F169" s="281"/>
      <c r="G169" s="281">
        <v>7000</v>
      </c>
      <c r="H169" s="317"/>
    </row>
    <row r="170" spans="1:8" s="278" customFormat="1" ht="12.75" x14ac:dyDescent="0.2">
      <c r="A170" s="294" t="s">
        <v>1035</v>
      </c>
      <c r="B170" s="295" t="s">
        <v>1158</v>
      </c>
      <c r="C170" s="296"/>
      <c r="D170" s="297">
        <f>SUM(D171)</f>
        <v>0.01</v>
      </c>
      <c r="E170" s="298" t="s">
        <v>2037</v>
      </c>
      <c r="F170" s="297">
        <f>SUM(F171)</f>
        <v>0</v>
      </c>
      <c r="G170" s="299">
        <f>+D170-F170</f>
        <v>0.01</v>
      </c>
      <c r="H170" s="278" t="s">
        <v>1644</v>
      </c>
    </row>
    <row r="171" spans="1:8" hidden="1" x14ac:dyDescent="0.25">
      <c r="A171" s="301"/>
      <c r="B171" s="279">
        <v>42035.999999988424</v>
      </c>
      <c r="C171" s="280" t="s">
        <v>1036</v>
      </c>
      <c r="D171" s="281">
        <v>0.01</v>
      </c>
      <c r="E171" s="282"/>
      <c r="F171" s="281"/>
      <c r="G171" s="281">
        <v>0.01</v>
      </c>
      <c r="H171" s="317"/>
    </row>
    <row r="172" spans="1:8" s="278" customFormat="1" ht="12.75" x14ac:dyDescent="0.2">
      <c r="A172" s="294" t="s">
        <v>1035</v>
      </c>
      <c r="B172" s="295" t="s">
        <v>1159</v>
      </c>
      <c r="C172" s="296"/>
      <c r="D172" s="297">
        <f>SUM(D173)</f>
        <v>0.01</v>
      </c>
      <c r="E172" s="298" t="s">
        <v>2037</v>
      </c>
      <c r="F172" s="297">
        <f>SUM(F173)</f>
        <v>0</v>
      </c>
      <c r="G172" s="299">
        <f>+D172-F172</f>
        <v>0.01</v>
      </c>
      <c r="H172" s="278" t="s">
        <v>1644</v>
      </c>
    </row>
    <row r="173" spans="1:8" hidden="1" x14ac:dyDescent="0.25">
      <c r="A173" s="301"/>
      <c r="B173" s="279">
        <v>42035.999999988424</v>
      </c>
      <c r="C173" s="280" t="s">
        <v>1036</v>
      </c>
      <c r="D173" s="281">
        <v>0.01</v>
      </c>
      <c r="E173" s="282"/>
      <c r="F173" s="281"/>
      <c r="G173" s="281">
        <v>0.01</v>
      </c>
      <c r="H173" s="317"/>
    </row>
    <row r="174" spans="1:8" s="278" customFormat="1" ht="12.75" x14ac:dyDescent="0.2">
      <c r="A174" s="294" t="s">
        <v>1035</v>
      </c>
      <c r="B174" s="295" t="s">
        <v>1160</v>
      </c>
      <c r="C174" s="296"/>
      <c r="D174" s="297">
        <f>SUM(D175)</f>
        <v>0.3</v>
      </c>
      <c r="E174" s="298" t="s">
        <v>2037</v>
      </c>
      <c r="F174" s="297">
        <f>SUM(F175)</f>
        <v>0</v>
      </c>
      <c r="G174" s="299">
        <f>+D174-F174</f>
        <v>0.3</v>
      </c>
      <c r="H174" s="278" t="s">
        <v>1644</v>
      </c>
    </row>
    <row r="175" spans="1:8" hidden="1" x14ac:dyDescent="0.25">
      <c r="A175" s="301"/>
      <c r="B175" s="279">
        <v>42035.999999988424</v>
      </c>
      <c r="C175" s="280" t="s">
        <v>1036</v>
      </c>
      <c r="D175" s="281">
        <v>0.3</v>
      </c>
      <c r="E175" s="282"/>
      <c r="F175" s="281"/>
      <c r="G175" s="281">
        <v>0.3</v>
      </c>
      <c r="H175" s="317"/>
    </row>
    <row r="176" spans="1:8" s="278" customFormat="1" ht="12.75" x14ac:dyDescent="0.2">
      <c r="A176" s="294" t="s">
        <v>1035</v>
      </c>
      <c r="B176" s="295" t="s">
        <v>1161</v>
      </c>
      <c r="C176" s="296"/>
      <c r="D176" s="297">
        <f>SUM(D177)</f>
        <v>123000</v>
      </c>
      <c r="E176" s="298" t="s">
        <v>2036</v>
      </c>
      <c r="F176" s="297">
        <f>SUM(F177)</f>
        <v>0</v>
      </c>
      <c r="G176" s="299">
        <f>+D176-F176</f>
        <v>123000</v>
      </c>
      <c r="H176" s="278" t="s">
        <v>1644</v>
      </c>
    </row>
    <row r="177" spans="1:8" hidden="1" x14ac:dyDescent="0.25">
      <c r="A177" s="301"/>
      <c r="B177" s="279">
        <v>42035.999999988424</v>
      </c>
      <c r="C177" s="280" t="s">
        <v>1036</v>
      </c>
      <c r="D177" s="281">
        <v>123000</v>
      </c>
      <c r="E177" s="282"/>
      <c r="F177" s="281"/>
      <c r="G177" s="281">
        <v>123000</v>
      </c>
      <c r="H177" s="317"/>
    </row>
    <row r="178" spans="1:8" s="278" customFormat="1" ht="12.75" x14ac:dyDescent="0.2">
      <c r="A178" s="294" t="s">
        <v>1035</v>
      </c>
      <c r="B178" s="295" t="s">
        <v>1162</v>
      </c>
      <c r="C178" s="296"/>
      <c r="D178" s="297">
        <f>SUM(D179)</f>
        <v>167700.01</v>
      </c>
      <c r="E178" s="298" t="s">
        <v>2036</v>
      </c>
      <c r="F178" s="297">
        <f>SUM(F179)</f>
        <v>0</v>
      </c>
      <c r="G178" s="299">
        <f>+D178-F178</f>
        <v>167700.01</v>
      </c>
      <c r="H178" s="278" t="s">
        <v>1644</v>
      </c>
    </row>
    <row r="179" spans="1:8" hidden="1" x14ac:dyDescent="0.25">
      <c r="A179" s="301"/>
      <c r="B179" s="279">
        <v>42035.999999988424</v>
      </c>
      <c r="C179" s="280" t="s">
        <v>1036</v>
      </c>
      <c r="D179" s="281">
        <v>167700.01</v>
      </c>
      <c r="E179" s="282"/>
      <c r="F179" s="281"/>
      <c r="G179" s="281">
        <v>167700.01</v>
      </c>
      <c r="H179" s="317"/>
    </row>
    <row r="180" spans="1:8" s="278" customFormat="1" ht="12.75" x14ac:dyDescent="0.2">
      <c r="A180" s="294" t="s">
        <v>1035</v>
      </c>
      <c r="B180" s="295" t="s">
        <v>1163</v>
      </c>
      <c r="C180" s="296"/>
      <c r="D180" s="297">
        <f>SUM(D181)</f>
        <v>123000</v>
      </c>
      <c r="E180" s="298" t="s">
        <v>2036</v>
      </c>
      <c r="F180" s="297">
        <f>SUM(F181)</f>
        <v>0</v>
      </c>
      <c r="G180" s="299">
        <f>+D180-F180</f>
        <v>123000</v>
      </c>
      <c r="H180" s="278" t="s">
        <v>1644</v>
      </c>
    </row>
    <row r="181" spans="1:8" hidden="1" x14ac:dyDescent="0.25">
      <c r="A181" s="301"/>
      <c r="B181" s="279">
        <v>42035.999999988424</v>
      </c>
      <c r="C181" s="280" t="s">
        <v>1036</v>
      </c>
      <c r="D181" s="281">
        <v>123000</v>
      </c>
      <c r="E181" s="282"/>
      <c r="F181" s="281"/>
      <c r="G181" s="281">
        <v>123000</v>
      </c>
      <c r="H181" s="317"/>
    </row>
    <row r="182" spans="1:8" s="278" customFormat="1" ht="12.75" x14ac:dyDescent="0.2">
      <c r="A182" s="294" t="s">
        <v>1035</v>
      </c>
      <c r="B182" s="295" t="s">
        <v>1165</v>
      </c>
      <c r="C182" s="296"/>
      <c r="D182" s="297">
        <f>SUM(D183)</f>
        <v>0.01</v>
      </c>
      <c r="E182" s="298" t="s">
        <v>2037</v>
      </c>
      <c r="F182" s="297">
        <f>SUM(F183)</f>
        <v>0</v>
      </c>
      <c r="G182" s="299">
        <f>+D182-F182</f>
        <v>0.01</v>
      </c>
      <c r="H182" s="278" t="s">
        <v>1644</v>
      </c>
    </row>
    <row r="183" spans="1:8" hidden="1" x14ac:dyDescent="0.25">
      <c r="A183" s="301"/>
      <c r="B183" s="279">
        <v>42035.999999988424</v>
      </c>
      <c r="C183" s="280" t="s">
        <v>1036</v>
      </c>
      <c r="D183" s="281">
        <v>0.01</v>
      </c>
      <c r="E183" s="282"/>
      <c r="F183" s="281"/>
      <c r="G183" s="281">
        <v>0.01</v>
      </c>
      <c r="H183" s="317"/>
    </row>
    <row r="184" spans="1:8" s="278" customFormat="1" ht="12.75" x14ac:dyDescent="0.2">
      <c r="A184" s="294" t="s">
        <v>1035</v>
      </c>
      <c r="B184" s="295" t="s">
        <v>1166</v>
      </c>
      <c r="C184" s="296"/>
      <c r="D184" s="297">
        <f>SUM(D185)</f>
        <v>0.01</v>
      </c>
      <c r="E184" s="298" t="s">
        <v>2037</v>
      </c>
      <c r="F184" s="297">
        <f>SUM(F185)</f>
        <v>0</v>
      </c>
      <c r="G184" s="299">
        <f>+D184-F184</f>
        <v>0.01</v>
      </c>
      <c r="H184" s="278" t="s">
        <v>1644</v>
      </c>
    </row>
    <row r="185" spans="1:8" hidden="1" x14ac:dyDescent="0.25">
      <c r="A185" s="301"/>
      <c r="B185" s="279">
        <v>42035.999999988424</v>
      </c>
      <c r="C185" s="280" t="s">
        <v>1036</v>
      </c>
      <c r="D185" s="281">
        <v>0.01</v>
      </c>
      <c r="E185" s="282"/>
      <c r="F185" s="281"/>
      <c r="G185" s="281">
        <v>0.01</v>
      </c>
      <c r="H185" s="317"/>
    </row>
    <row r="186" spans="1:8" s="278" customFormat="1" ht="12.75" x14ac:dyDescent="0.2">
      <c r="A186" s="294" t="s">
        <v>1035</v>
      </c>
      <c r="B186" s="295" t="s">
        <v>1167</v>
      </c>
      <c r="C186" s="296"/>
      <c r="D186" s="297">
        <f>SUM(D187)</f>
        <v>0.02</v>
      </c>
      <c r="E186" s="298" t="s">
        <v>2037</v>
      </c>
      <c r="F186" s="297">
        <f>SUM(F187)</f>
        <v>0</v>
      </c>
      <c r="G186" s="299">
        <f>+D186-F186</f>
        <v>0.02</v>
      </c>
      <c r="H186" s="278" t="s">
        <v>1644</v>
      </c>
    </row>
    <row r="187" spans="1:8" hidden="1" x14ac:dyDescent="0.25">
      <c r="A187" s="301"/>
      <c r="B187" s="279">
        <v>42035.999999988424</v>
      </c>
      <c r="C187" s="280" t="s">
        <v>1036</v>
      </c>
      <c r="D187" s="281">
        <v>0.02</v>
      </c>
      <c r="E187" s="282"/>
      <c r="F187" s="281"/>
      <c r="G187" s="281">
        <v>0.02</v>
      </c>
      <c r="H187" s="317"/>
    </row>
    <row r="188" spans="1:8" s="278" customFormat="1" ht="12.75" x14ac:dyDescent="0.2">
      <c r="A188" s="294" t="s">
        <v>1035</v>
      </c>
      <c r="B188" s="295" t="s">
        <v>1168</v>
      </c>
      <c r="C188" s="296"/>
      <c r="D188" s="297">
        <f>SUM(D189)</f>
        <v>0.01</v>
      </c>
      <c r="E188" s="298" t="s">
        <v>2037</v>
      </c>
      <c r="F188" s="297">
        <f>SUM(F189)</f>
        <v>0</v>
      </c>
      <c r="G188" s="299">
        <f>+D188-F188</f>
        <v>0.01</v>
      </c>
      <c r="H188" s="278" t="s">
        <v>1644</v>
      </c>
    </row>
    <row r="189" spans="1:8" hidden="1" x14ac:dyDescent="0.25">
      <c r="A189" s="301"/>
      <c r="B189" s="279">
        <v>42035.999999988424</v>
      </c>
      <c r="C189" s="280" t="s">
        <v>1036</v>
      </c>
      <c r="D189" s="281">
        <v>0.01</v>
      </c>
      <c r="E189" s="282"/>
      <c r="F189" s="281"/>
      <c r="G189" s="281">
        <v>0.01</v>
      </c>
      <c r="H189" s="317"/>
    </row>
    <row r="190" spans="1:8" s="278" customFormat="1" ht="12.75" x14ac:dyDescent="0.2">
      <c r="A190" s="294" t="s">
        <v>1035</v>
      </c>
      <c r="B190" s="295" t="s">
        <v>1169</v>
      </c>
      <c r="C190" s="296"/>
      <c r="D190" s="297">
        <f>SUM(D191)</f>
        <v>0.01</v>
      </c>
      <c r="E190" s="298" t="s">
        <v>2037</v>
      </c>
      <c r="F190" s="297">
        <f>SUM(F191)</f>
        <v>0</v>
      </c>
      <c r="G190" s="299">
        <f>+D190-F190</f>
        <v>0.01</v>
      </c>
      <c r="H190" s="278" t="s">
        <v>1644</v>
      </c>
    </row>
    <row r="191" spans="1:8" hidden="1" x14ac:dyDescent="0.25">
      <c r="A191" s="301"/>
      <c r="B191" s="279">
        <v>42035.999999988424</v>
      </c>
      <c r="C191" s="280" t="s">
        <v>1036</v>
      </c>
      <c r="D191" s="281">
        <v>0.01</v>
      </c>
      <c r="E191" s="282"/>
      <c r="F191" s="281"/>
      <c r="G191" s="281">
        <v>0.01</v>
      </c>
      <c r="H191" s="317"/>
    </row>
    <row r="192" spans="1:8" s="278" customFormat="1" ht="12.75" x14ac:dyDescent="0.2">
      <c r="A192" s="294" t="s">
        <v>1035</v>
      </c>
      <c r="B192" s="295" t="s">
        <v>1170</v>
      </c>
      <c r="C192" s="296"/>
      <c r="D192" s="297">
        <f>SUM(D193)</f>
        <v>0.1</v>
      </c>
      <c r="E192" s="298" t="s">
        <v>2037</v>
      </c>
      <c r="F192" s="297">
        <f>SUM(F193)</f>
        <v>0</v>
      </c>
      <c r="G192" s="299">
        <f>+D192-F192</f>
        <v>0.1</v>
      </c>
      <c r="H192" s="278" t="s">
        <v>1644</v>
      </c>
    </row>
    <row r="193" spans="1:8" hidden="1" x14ac:dyDescent="0.25">
      <c r="A193" s="301"/>
      <c r="B193" s="279">
        <v>42035.999999988424</v>
      </c>
      <c r="C193" s="280" t="s">
        <v>1036</v>
      </c>
      <c r="D193" s="281">
        <v>0.1</v>
      </c>
      <c r="E193" s="282"/>
      <c r="F193" s="281"/>
      <c r="G193" s="281">
        <v>0.1</v>
      </c>
      <c r="H193" s="317"/>
    </row>
    <row r="194" spans="1:8" s="278" customFormat="1" ht="12.75" x14ac:dyDescent="0.2">
      <c r="A194" s="294" t="s">
        <v>1035</v>
      </c>
      <c r="B194" s="295" t="s">
        <v>1171</v>
      </c>
      <c r="C194" s="296"/>
      <c r="D194" s="297">
        <f>SUM(D195)</f>
        <v>0.01</v>
      </c>
      <c r="E194" s="298" t="s">
        <v>2037</v>
      </c>
      <c r="F194" s="297">
        <f>SUM(F195)</f>
        <v>0</v>
      </c>
      <c r="G194" s="299">
        <f>+D194-F194</f>
        <v>0.01</v>
      </c>
      <c r="H194" s="278" t="s">
        <v>1644</v>
      </c>
    </row>
    <row r="195" spans="1:8" hidden="1" x14ac:dyDescent="0.25">
      <c r="A195" s="301"/>
      <c r="B195" s="279">
        <v>42035.999999988424</v>
      </c>
      <c r="C195" s="280" t="s">
        <v>1036</v>
      </c>
      <c r="D195" s="281">
        <v>0.01</v>
      </c>
      <c r="E195" s="282"/>
      <c r="F195" s="281"/>
      <c r="G195" s="281">
        <v>0.01</v>
      </c>
      <c r="H195" s="317"/>
    </row>
    <row r="196" spans="1:8" s="278" customFormat="1" ht="12.75" x14ac:dyDescent="0.2">
      <c r="A196" s="294" t="s">
        <v>1035</v>
      </c>
      <c r="B196" s="295" t="s">
        <v>1173</v>
      </c>
      <c r="C196" s="296"/>
      <c r="D196" s="297">
        <f>SUM(D197)</f>
        <v>0.01</v>
      </c>
      <c r="E196" s="298" t="s">
        <v>2037</v>
      </c>
      <c r="F196" s="297">
        <f>SUM(F197)</f>
        <v>0</v>
      </c>
      <c r="G196" s="299">
        <f>+D196-F196</f>
        <v>0.01</v>
      </c>
      <c r="H196" s="278" t="s">
        <v>1644</v>
      </c>
    </row>
    <row r="197" spans="1:8" hidden="1" x14ac:dyDescent="0.25">
      <c r="A197" s="301"/>
      <c r="B197" s="279">
        <v>42035.999999988424</v>
      </c>
      <c r="C197" s="280" t="s">
        <v>1036</v>
      </c>
      <c r="D197" s="281">
        <v>0.01</v>
      </c>
      <c r="E197" s="282"/>
      <c r="F197" s="281"/>
      <c r="G197" s="281">
        <v>0.01</v>
      </c>
      <c r="H197" s="317"/>
    </row>
    <row r="198" spans="1:8" s="278" customFormat="1" ht="12.75" x14ac:dyDescent="0.2">
      <c r="A198" s="294" t="s">
        <v>1035</v>
      </c>
      <c r="B198" s="295" t="s">
        <v>1174</v>
      </c>
      <c r="C198" s="296"/>
      <c r="D198" s="297">
        <f>SUM(D199)</f>
        <v>0.01</v>
      </c>
      <c r="E198" s="298" t="s">
        <v>2037</v>
      </c>
      <c r="F198" s="297">
        <f>SUM(F199)</f>
        <v>0</v>
      </c>
      <c r="G198" s="299">
        <f>+D198-F198</f>
        <v>0.01</v>
      </c>
      <c r="H198" s="278" t="s">
        <v>1644</v>
      </c>
    </row>
    <row r="199" spans="1:8" hidden="1" x14ac:dyDescent="0.25">
      <c r="A199" s="301"/>
      <c r="B199" s="279">
        <v>42035.999999988424</v>
      </c>
      <c r="C199" s="280" t="s">
        <v>1036</v>
      </c>
      <c r="D199" s="281">
        <v>0.01</v>
      </c>
      <c r="E199" s="282"/>
      <c r="F199" s="281"/>
      <c r="G199" s="281">
        <v>0.01</v>
      </c>
      <c r="H199" s="317"/>
    </row>
    <row r="200" spans="1:8" s="278" customFormat="1" ht="12.75" x14ac:dyDescent="0.2">
      <c r="A200" s="294" t="s">
        <v>1035</v>
      </c>
      <c r="B200" s="295" t="s">
        <v>1175</v>
      </c>
      <c r="C200" s="296"/>
      <c r="D200" s="297">
        <f>SUM(D201)</f>
        <v>0</v>
      </c>
      <c r="E200" s="298" t="s">
        <v>2037</v>
      </c>
      <c r="F200" s="297">
        <f>SUM(F201)</f>
        <v>10</v>
      </c>
      <c r="G200" s="299">
        <f>+D200-F200</f>
        <v>-10</v>
      </c>
      <c r="H200" s="278" t="s">
        <v>1644</v>
      </c>
    </row>
    <row r="201" spans="1:8" hidden="1" x14ac:dyDescent="0.25">
      <c r="A201" s="301"/>
      <c r="B201" s="279">
        <v>42035.999999988424</v>
      </c>
      <c r="C201" s="280" t="s">
        <v>1036</v>
      </c>
      <c r="D201" s="281"/>
      <c r="E201" s="282"/>
      <c r="F201" s="281">
        <v>10</v>
      </c>
      <c r="G201" s="281">
        <v>-10</v>
      </c>
      <c r="H201" s="317"/>
    </row>
    <row r="202" spans="1:8" s="278" customFormat="1" ht="12.75" x14ac:dyDescent="0.2">
      <c r="A202" s="294" t="s">
        <v>1035</v>
      </c>
      <c r="B202" s="295" t="s">
        <v>1176</v>
      </c>
      <c r="C202" s="296"/>
      <c r="D202" s="297">
        <f>SUM(D203)</f>
        <v>0.01</v>
      </c>
      <c r="E202" s="298" t="s">
        <v>2037</v>
      </c>
      <c r="F202" s="297">
        <f>SUM(F203)</f>
        <v>0</v>
      </c>
      <c r="G202" s="299">
        <f>+D202-F202</f>
        <v>0.01</v>
      </c>
      <c r="H202" s="278" t="s">
        <v>1644</v>
      </c>
    </row>
    <row r="203" spans="1:8" hidden="1" x14ac:dyDescent="0.25">
      <c r="A203" s="301"/>
      <c r="B203" s="279">
        <v>42035.999999988424</v>
      </c>
      <c r="C203" s="280" t="s">
        <v>1036</v>
      </c>
      <c r="D203" s="281">
        <v>0.01</v>
      </c>
      <c r="E203" s="282"/>
      <c r="F203" s="281"/>
      <c r="G203" s="281">
        <v>0.01</v>
      </c>
      <c r="H203" s="317"/>
    </row>
    <row r="204" spans="1:8" s="278" customFormat="1" ht="12.75" x14ac:dyDescent="0.2">
      <c r="A204" s="294" t="s">
        <v>1035</v>
      </c>
      <c r="B204" s="295" t="s">
        <v>1177</v>
      </c>
      <c r="C204" s="296"/>
      <c r="D204" s="297">
        <f>SUM(D205)</f>
        <v>0</v>
      </c>
      <c r="E204" s="298" t="s">
        <v>2036</v>
      </c>
      <c r="F204" s="297">
        <f>SUM(F205)</f>
        <v>6839.99</v>
      </c>
      <c r="G204" s="299">
        <f>+D204-F204</f>
        <v>-6839.99</v>
      </c>
      <c r="H204" s="278" t="s">
        <v>1644</v>
      </c>
    </row>
    <row r="205" spans="1:8" hidden="1" x14ac:dyDescent="0.25">
      <c r="A205" s="301"/>
      <c r="B205" s="279">
        <v>42035.999999988424</v>
      </c>
      <c r="C205" s="280" t="s">
        <v>1036</v>
      </c>
      <c r="D205" s="281"/>
      <c r="E205" s="282"/>
      <c r="F205" s="281">
        <v>6839.99</v>
      </c>
      <c r="G205" s="281">
        <v>-6839.99</v>
      </c>
      <c r="H205" s="317"/>
    </row>
    <row r="206" spans="1:8" s="278" customFormat="1" ht="12.75" x14ac:dyDescent="0.2">
      <c r="A206" s="294" t="s">
        <v>1035</v>
      </c>
      <c r="B206" s="295" t="s">
        <v>1178</v>
      </c>
      <c r="C206" s="296"/>
      <c r="D206" s="297">
        <f>SUM(D207)</f>
        <v>0.01</v>
      </c>
      <c r="E206" s="298" t="s">
        <v>2037</v>
      </c>
      <c r="F206" s="297">
        <f>SUM(F207)</f>
        <v>0</v>
      </c>
      <c r="G206" s="299">
        <f>+D206-F206</f>
        <v>0.01</v>
      </c>
      <c r="H206" s="278" t="s">
        <v>1644</v>
      </c>
    </row>
    <row r="207" spans="1:8" hidden="1" x14ac:dyDescent="0.25">
      <c r="A207" s="301"/>
      <c r="B207" s="279">
        <v>42035.999999988424</v>
      </c>
      <c r="C207" s="280" t="s">
        <v>1036</v>
      </c>
      <c r="D207" s="281">
        <v>0.01</v>
      </c>
      <c r="E207" s="282"/>
      <c r="F207" s="281"/>
      <c r="G207" s="281">
        <v>0.01</v>
      </c>
      <c r="H207" s="317"/>
    </row>
    <row r="208" spans="1:8" s="278" customFormat="1" ht="12.75" x14ac:dyDescent="0.2">
      <c r="A208" s="294" t="s">
        <v>1035</v>
      </c>
      <c r="B208" s="295" t="s">
        <v>1179</v>
      </c>
      <c r="C208" s="296"/>
      <c r="D208" s="297">
        <f>SUM(D209)</f>
        <v>145000</v>
      </c>
      <c r="E208" s="298" t="s">
        <v>2036</v>
      </c>
      <c r="F208" s="297">
        <f>SUM(F209)</f>
        <v>0</v>
      </c>
      <c r="G208" s="299">
        <f>+D208-F208</f>
        <v>145000</v>
      </c>
      <c r="H208" s="278" t="s">
        <v>1644</v>
      </c>
    </row>
    <row r="209" spans="1:8" hidden="1" x14ac:dyDescent="0.25">
      <c r="A209" s="301"/>
      <c r="B209" s="279">
        <v>42035.999999988424</v>
      </c>
      <c r="C209" s="280" t="s">
        <v>1036</v>
      </c>
      <c r="D209" s="281">
        <v>145000</v>
      </c>
      <c r="E209" s="282"/>
      <c r="F209" s="281"/>
      <c r="G209" s="281">
        <v>145000</v>
      </c>
      <c r="H209" s="317"/>
    </row>
    <row r="210" spans="1:8" s="278" customFormat="1" ht="12.75" x14ac:dyDescent="0.2">
      <c r="A210" s="294" t="s">
        <v>1035</v>
      </c>
      <c r="B210" s="295" t="s">
        <v>1180</v>
      </c>
      <c r="C210" s="296"/>
      <c r="D210" s="297">
        <f>SUM(D211)</f>
        <v>0</v>
      </c>
      <c r="E210" s="298" t="s">
        <v>2036</v>
      </c>
      <c r="F210" s="297">
        <f>SUM(F211)</f>
        <v>7000</v>
      </c>
      <c r="G210" s="299">
        <f>+D210-F210</f>
        <v>-7000</v>
      </c>
      <c r="H210" s="278" t="s">
        <v>1644</v>
      </c>
    </row>
    <row r="211" spans="1:8" hidden="1" x14ac:dyDescent="0.25">
      <c r="A211" s="301"/>
      <c r="B211" s="279">
        <v>42035.999999988424</v>
      </c>
      <c r="C211" s="280" t="s">
        <v>1036</v>
      </c>
      <c r="D211" s="281"/>
      <c r="E211" s="282"/>
      <c r="F211" s="281">
        <v>7000</v>
      </c>
      <c r="G211" s="281">
        <v>-7000</v>
      </c>
      <c r="H211" s="317"/>
    </row>
    <row r="212" spans="1:8" s="278" customFormat="1" ht="12.75" x14ac:dyDescent="0.2">
      <c r="A212" s="294" t="s">
        <v>1035</v>
      </c>
      <c r="B212" s="295" t="s">
        <v>1184</v>
      </c>
      <c r="C212" s="296"/>
      <c r="D212" s="297">
        <f>SUM(D213)</f>
        <v>0.01</v>
      </c>
      <c r="E212" s="298" t="s">
        <v>2037</v>
      </c>
      <c r="F212" s="297">
        <f>SUM(F213)</f>
        <v>0</v>
      </c>
      <c r="G212" s="299">
        <f>+D212-F212</f>
        <v>0.01</v>
      </c>
      <c r="H212" s="278" t="s">
        <v>1644</v>
      </c>
    </row>
    <row r="213" spans="1:8" hidden="1" x14ac:dyDescent="0.25">
      <c r="A213" s="301"/>
      <c r="B213" s="279">
        <v>42035.999999988424</v>
      </c>
      <c r="C213" s="280" t="s">
        <v>1036</v>
      </c>
      <c r="D213" s="281">
        <v>0.01</v>
      </c>
      <c r="E213" s="282"/>
      <c r="F213" s="281"/>
      <c r="G213" s="281">
        <v>0.01</v>
      </c>
      <c r="H213" s="317"/>
    </row>
    <row r="214" spans="1:8" s="278" customFormat="1" ht="12.75" x14ac:dyDescent="0.2">
      <c r="A214" s="294" t="s">
        <v>1035</v>
      </c>
      <c r="B214" s="295" t="s">
        <v>1187</v>
      </c>
      <c r="C214" s="296"/>
      <c r="D214" s="297">
        <f>SUM(D215)</f>
        <v>0.02</v>
      </c>
      <c r="E214" s="298" t="s">
        <v>2037</v>
      </c>
      <c r="F214" s="297">
        <f>SUM(F215)</f>
        <v>0</v>
      </c>
      <c r="G214" s="299">
        <f>+D214-F214</f>
        <v>0.02</v>
      </c>
      <c r="H214" s="278" t="s">
        <v>1644</v>
      </c>
    </row>
    <row r="215" spans="1:8" hidden="1" x14ac:dyDescent="0.25">
      <c r="A215" s="301"/>
      <c r="B215" s="279">
        <v>42035.999999988424</v>
      </c>
      <c r="C215" s="280" t="s">
        <v>1036</v>
      </c>
      <c r="D215" s="281">
        <v>0.02</v>
      </c>
      <c r="E215" s="282"/>
      <c r="F215" s="281"/>
      <c r="G215" s="281">
        <v>0.02</v>
      </c>
      <c r="H215" s="317"/>
    </row>
    <row r="216" spans="1:8" s="278" customFormat="1" ht="12.75" x14ac:dyDescent="0.2">
      <c r="A216" s="294" t="s">
        <v>1035</v>
      </c>
      <c r="B216" s="295" t="s">
        <v>1188</v>
      </c>
      <c r="C216" s="296"/>
      <c r="D216" s="297">
        <f>SUM(D217)</f>
        <v>0.59</v>
      </c>
      <c r="E216" s="298" t="s">
        <v>2037</v>
      </c>
      <c r="F216" s="297">
        <f>SUM(F217)</f>
        <v>0</v>
      </c>
      <c r="G216" s="299">
        <f>+D216-F216</f>
        <v>0.59</v>
      </c>
      <c r="H216" s="278" t="s">
        <v>1644</v>
      </c>
    </row>
    <row r="217" spans="1:8" hidden="1" x14ac:dyDescent="0.25">
      <c r="A217" s="301"/>
      <c r="B217" s="279">
        <v>42035.999999988424</v>
      </c>
      <c r="C217" s="280" t="s">
        <v>1036</v>
      </c>
      <c r="D217" s="281">
        <v>0.59</v>
      </c>
      <c r="E217" s="282"/>
      <c r="F217" s="281"/>
      <c r="G217" s="281">
        <v>0.59</v>
      </c>
      <c r="H217" s="317"/>
    </row>
    <row r="218" spans="1:8" s="278" customFormat="1" ht="12.75" x14ac:dyDescent="0.2">
      <c r="A218" s="294" t="s">
        <v>1035</v>
      </c>
      <c r="B218" s="295" t="s">
        <v>1189</v>
      </c>
      <c r="C218" s="296"/>
      <c r="D218" s="297">
        <f>SUM(D219)</f>
        <v>0.01</v>
      </c>
      <c r="E218" s="298" t="s">
        <v>2037</v>
      </c>
      <c r="F218" s="297">
        <f>SUM(F219)</f>
        <v>0</v>
      </c>
      <c r="G218" s="299">
        <f>+D218-F218</f>
        <v>0.01</v>
      </c>
      <c r="H218" s="278" t="s">
        <v>1644</v>
      </c>
    </row>
    <row r="219" spans="1:8" hidden="1" x14ac:dyDescent="0.25">
      <c r="A219" s="301"/>
      <c r="B219" s="279">
        <v>42035.999999988424</v>
      </c>
      <c r="C219" s="280" t="s">
        <v>1036</v>
      </c>
      <c r="D219" s="281">
        <v>0.01</v>
      </c>
      <c r="E219" s="282"/>
      <c r="F219" s="281"/>
      <c r="G219" s="281">
        <v>0.01</v>
      </c>
      <c r="H219" s="317"/>
    </row>
    <row r="220" spans="1:8" s="278" customFormat="1" ht="12.75" x14ac:dyDescent="0.2">
      <c r="A220" s="294" t="s">
        <v>1035</v>
      </c>
      <c r="B220" s="295" t="s">
        <v>1193</v>
      </c>
      <c r="C220" s="296"/>
      <c r="D220" s="297">
        <f>SUM(D221:D223)</f>
        <v>630000.01</v>
      </c>
      <c r="E220" s="298" t="s">
        <v>2036</v>
      </c>
      <c r="F220" s="297">
        <f>SUM(F221:F223)</f>
        <v>60000</v>
      </c>
      <c r="G220" s="299">
        <f>+D220-F220</f>
        <v>570000.01</v>
      </c>
      <c r="H220" s="278" t="s">
        <v>1644</v>
      </c>
    </row>
    <row r="221" spans="1:8" hidden="1" x14ac:dyDescent="0.25">
      <c r="A221" s="301"/>
      <c r="B221" s="279">
        <v>42035.999999988424</v>
      </c>
      <c r="C221" s="280" t="s">
        <v>1036</v>
      </c>
      <c r="D221" s="281">
        <v>570000.01</v>
      </c>
      <c r="E221" s="282"/>
      <c r="F221" s="281"/>
      <c r="G221" s="281">
        <v>570000.01</v>
      </c>
      <c r="H221" s="317"/>
    </row>
    <row r="222" spans="1:8" hidden="1" x14ac:dyDescent="0.25">
      <c r="A222" s="301"/>
      <c r="B222" s="279">
        <v>42038.719444444447</v>
      </c>
      <c r="C222" s="280" t="s">
        <v>1666</v>
      </c>
      <c r="D222" s="281"/>
      <c r="E222" s="282">
        <v>21</v>
      </c>
      <c r="F222" s="281">
        <v>60000</v>
      </c>
      <c r="G222" s="281">
        <v>510000.01</v>
      </c>
    </row>
    <row r="223" spans="1:8" hidden="1" x14ac:dyDescent="0.25">
      <c r="A223" s="301"/>
      <c r="B223" s="279">
        <v>42038.723611111112</v>
      </c>
      <c r="C223" s="280" t="s">
        <v>1667</v>
      </c>
      <c r="D223" s="281">
        <v>60000</v>
      </c>
      <c r="E223" s="282">
        <v>21</v>
      </c>
      <c r="F223" s="281"/>
      <c r="G223" s="281">
        <v>570000.01</v>
      </c>
    </row>
    <row r="224" spans="1:8" s="278" customFormat="1" ht="12.75" x14ac:dyDescent="0.2">
      <c r="A224" s="294" t="s">
        <v>1035</v>
      </c>
      <c r="B224" s="295" t="s">
        <v>1194</v>
      </c>
      <c r="C224" s="296"/>
      <c r="D224" s="297">
        <f>SUM(D225)</f>
        <v>0</v>
      </c>
      <c r="E224" s="298" t="s">
        <v>2037</v>
      </c>
      <c r="F224" s="297">
        <f>SUM(F225)</f>
        <v>4.9400000000000004</v>
      </c>
      <c r="G224" s="299">
        <f>+D224-F224</f>
        <v>-4.9400000000000004</v>
      </c>
      <c r="H224" s="278" t="s">
        <v>1644</v>
      </c>
    </row>
    <row r="225" spans="1:8" hidden="1" x14ac:dyDescent="0.25">
      <c r="A225" s="301"/>
      <c r="B225" s="279">
        <v>42035.999999988424</v>
      </c>
      <c r="C225" s="280" t="s">
        <v>1036</v>
      </c>
      <c r="D225" s="281"/>
      <c r="E225" s="282"/>
      <c r="F225" s="281">
        <v>4.9400000000000004</v>
      </c>
      <c r="G225" s="281">
        <v>-4.9400000000000004</v>
      </c>
      <c r="H225" s="317"/>
    </row>
    <row r="226" spans="1:8" s="278" customFormat="1" ht="12.75" x14ac:dyDescent="0.2">
      <c r="A226" s="294" t="s">
        <v>1035</v>
      </c>
      <c r="B226" s="295" t="s">
        <v>1195</v>
      </c>
      <c r="C226" s="296"/>
      <c r="D226" s="297">
        <f>SUM(D227)</f>
        <v>0</v>
      </c>
      <c r="E226" s="298" t="s">
        <v>2036</v>
      </c>
      <c r="F226" s="297">
        <f>SUM(F227)</f>
        <v>705</v>
      </c>
      <c r="G226" s="299">
        <f>+D226-F226</f>
        <v>-705</v>
      </c>
      <c r="H226" s="278" t="s">
        <v>1644</v>
      </c>
    </row>
    <row r="227" spans="1:8" hidden="1" x14ac:dyDescent="0.25">
      <c r="A227" s="301"/>
      <c r="B227" s="279">
        <v>42035.999999988424</v>
      </c>
      <c r="C227" s="280" t="s">
        <v>1036</v>
      </c>
      <c r="D227" s="281"/>
      <c r="E227" s="282"/>
      <c r="F227" s="281">
        <v>705</v>
      </c>
      <c r="G227" s="281">
        <v>-705</v>
      </c>
      <c r="H227" s="317"/>
    </row>
    <row r="228" spans="1:8" s="278" customFormat="1" ht="12.75" x14ac:dyDescent="0.2">
      <c r="A228" s="294" t="s">
        <v>1035</v>
      </c>
      <c r="B228" s="295" t="s">
        <v>1196</v>
      </c>
      <c r="C228" s="296"/>
      <c r="D228" s="297">
        <f>SUM(D229)</f>
        <v>149999.99</v>
      </c>
      <c r="E228" s="298" t="s">
        <v>2036</v>
      </c>
      <c r="F228" s="297">
        <f>SUM(F229)</f>
        <v>0</v>
      </c>
      <c r="G228" s="299">
        <f>+D228-F228</f>
        <v>149999.99</v>
      </c>
      <c r="H228" s="278" t="s">
        <v>1644</v>
      </c>
    </row>
    <row r="229" spans="1:8" hidden="1" x14ac:dyDescent="0.25">
      <c r="A229" s="301"/>
      <c r="B229" s="279">
        <v>42035.999999988424</v>
      </c>
      <c r="C229" s="280" t="s">
        <v>1036</v>
      </c>
      <c r="D229" s="281">
        <v>149999.99</v>
      </c>
      <c r="E229" s="282"/>
      <c r="F229" s="281"/>
      <c r="G229" s="281">
        <v>149999.99</v>
      </c>
      <c r="H229" s="317"/>
    </row>
    <row r="230" spans="1:8" s="278" customFormat="1" ht="12.75" x14ac:dyDescent="0.2">
      <c r="A230" s="294" t="s">
        <v>1035</v>
      </c>
      <c r="B230" s="295" t="s">
        <v>1197</v>
      </c>
      <c r="C230" s="296"/>
      <c r="D230" s="297">
        <f>SUM(D231)</f>
        <v>0.01</v>
      </c>
      <c r="E230" s="298" t="s">
        <v>2037</v>
      </c>
      <c r="F230" s="297">
        <f>SUM(F231)</f>
        <v>0</v>
      </c>
      <c r="G230" s="299">
        <f>+D230-F230</f>
        <v>0.01</v>
      </c>
      <c r="H230" s="278" t="s">
        <v>1644</v>
      </c>
    </row>
    <row r="231" spans="1:8" hidden="1" x14ac:dyDescent="0.25">
      <c r="A231" s="301"/>
      <c r="B231" s="279">
        <v>42035.999999988424</v>
      </c>
      <c r="C231" s="280" t="s">
        <v>1036</v>
      </c>
      <c r="D231" s="281">
        <v>0.01</v>
      </c>
      <c r="E231" s="282"/>
      <c r="F231" s="281"/>
      <c r="G231" s="281">
        <v>0.01</v>
      </c>
      <c r="H231" s="317"/>
    </row>
    <row r="232" spans="1:8" s="278" customFormat="1" ht="12.75" x14ac:dyDescent="0.2">
      <c r="A232" s="294" t="s">
        <v>1035</v>
      </c>
      <c r="B232" s="295" t="s">
        <v>1200</v>
      </c>
      <c r="C232" s="296"/>
      <c r="D232" s="297">
        <f>SUM(D233)</f>
        <v>0.01</v>
      </c>
      <c r="E232" s="298" t="s">
        <v>2037</v>
      </c>
      <c r="F232" s="297">
        <f>SUM(F233)</f>
        <v>0</v>
      </c>
      <c r="G232" s="299">
        <f>+D232-F232</f>
        <v>0.01</v>
      </c>
      <c r="H232" s="278" t="s">
        <v>1644</v>
      </c>
    </row>
    <row r="233" spans="1:8" hidden="1" x14ac:dyDescent="0.25">
      <c r="A233" s="301"/>
      <c r="B233" s="279">
        <v>42035.999999988424</v>
      </c>
      <c r="C233" s="280" t="s">
        <v>1036</v>
      </c>
      <c r="D233" s="281">
        <v>0.01</v>
      </c>
      <c r="E233" s="282"/>
      <c r="F233" s="281"/>
      <c r="G233" s="281">
        <v>0.01</v>
      </c>
      <c r="H233" s="317"/>
    </row>
    <row r="234" spans="1:8" s="278" customFormat="1" ht="12.75" x14ac:dyDescent="0.2">
      <c r="A234" s="294" t="s">
        <v>1035</v>
      </c>
      <c r="B234" s="295" t="s">
        <v>1201</v>
      </c>
      <c r="C234" s="296"/>
      <c r="D234" s="297">
        <f>SUM(D235:D236)</f>
        <v>280100</v>
      </c>
      <c r="E234" s="298" t="s">
        <v>2036</v>
      </c>
      <c r="F234" s="297">
        <f>SUM(F235:F236)</f>
        <v>0</v>
      </c>
      <c r="G234" s="299">
        <f>+D234-F234</f>
        <v>280100</v>
      </c>
      <c r="H234" s="278" t="s">
        <v>1644</v>
      </c>
    </row>
    <row r="235" spans="1:8" hidden="1" x14ac:dyDescent="0.25">
      <c r="A235" s="301"/>
      <c r="B235" s="279">
        <v>42035.999999988424</v>
      </c>
      <c r="C235" s="280" t="s">
        <v>1036</v>
      </c>
      <c r="D235" s="281">
        <v>145000</v>
      </c>
      <c r="E235" s="282"/>
      <c r="F235" s="281"/>
      <c r="G235" s="281">
        <v>145000</v>
      </c>
      <c r="H235" s="317"/>
    </row>
    <row r="236" spans="1:8" hidden="1" x14ac:dyDescent="0.25">
      <c r="A236" s="301"/>
      <c r="B236" s="279">
        <v>42038.763090277775</v>
      </c>
      <c r="C236" s="280" t="s">
        <v>1668</v>
      </c>
      <c r="D236" s="281">
        <v>135100</v>
      </c>
      <c r="E236" s="282">
        <v>22</v>
      </c>
      <c r="F236" s="281"/>
      <c r="G236" s="281">
        <v>280100</v>
      </c>
    </row>
    <row r="237" spans="1:8" s="278" customFormat="1" ht="12.75" x14ac:dyDescent="0.2">
      <c r="A237" s="294" t="s">
        <v>1035</v>
      </c>
      <c r="B237" s="295" t="s">
        <v>1202</v>
      </c>
      <c r="C237" s="296"/>
      <c r="D237" s="297">
        <f>SUM(D238:D239)</f>
        <v>305500</v>
      </c>
      <c r="E237" s="298" t="s">
        <v>2036</v>
      </c>
      <c r="F237" s="297">
        <f>SUM(F238:F239)</f>
        <v>0</v>
      </c>
      <c r="G237" s="299">
        <f>+D237-F237</f>
        <v>305500</v>
      </c>
      <c r="H237" s="278" t="s">
        <v>1644</v>
      </c>
    </row>
    <row r="238" spans="1:8" hidden="1" x14ac:dyDescent="0.25">
      <c r="A238" s="301"/>
      <c r="B238" s="279">
        <v>42035.999999988424</v>
      </c>
      <c r="C238" s="280" t="s">
        <v>1036</v>
      </c>
      <c r="D238" s="281">
        <v>145000</v>
      </c>
      <c r="E238" s="282"/>
      <c r="F238" s="281"/>
      <c r="G238" s="281">
        <v>145000</v>
      </c>
      <c r="H238" s="317"/>
    </row>
    <row r="239" spans="1:8" hidden="1" x14ac:dyDescent="0.25">
      <c r="A239" s="301"/>
      <c r="B239" s="279">
        <v>42038.772777777776</v>
      </c>
      <c r="C239" s="280" t="s">
        <v>1669</v>
      </c>
      <c r="D239" s="281">
        <v>160500</v>
      </c>
      <c r="E239" s="282">
        <v>23</v>
      </c>
      <c r="F239" s="281"/>
      <c r="G239" s="281">
        <v>305500</v>
      </c>
    </row>
    <row r="240" spans="1:8" s="278" customFormat="1" ht="12.75" x14ac:dyDescent="0.2">
      <c r="A240" s="294" t="s">
        <v>1035</v>
      </c>
      <c r="B240" s="295" t="s">
        <v>1203</v>
      </c>
      <c r="C240" s="296"/>
      <c r="D240" s="297">
        <f>SUM(D241)</f>
        <v>0.01</v>
      </c>
      <c r="E240" s="298" t="s">
        <v>2037</v>
      </c>
      <c r="F240" s="297">
        <f>SUM(F241)</f>
        <v>0</v>
      </c>
      <c r="G240" s="299">
        <f>+D240-F240</f>
        <v>0.01</v>
      </c>
      <c r="H240" s="278" t="s">
        <v>1644</v>
      </c>
    </row>
    <row r="241" spans="1:8" hidden="1" x14ac:dyDescent="0.25">
      <c r="A241" s="301"/>
      <c r="B241" s="279">
        <v>42035.999999988424</v>
      </c>
      <c r="C241" s="280" t="s">
        <v>1036</v>
      </c>
      <c r="D241" s="281">
        <v>0.01</v>
      </c>
      <c r="E241" s="282"/>
      <c r="F241" s="281"/>
      <c r="G241" s="281">
        <v>0.01</v>
      </c>
      <c r="H241" s="317"/>
    </row>
    <row r="242" spans="1:8" s="278" customFormat="1" ht="12.75" x14ac:dyDescent="0.2">
      <c r="A242" s="294" t="s">
        <v>1035</v>
      </c>
      <c r="B242" s="295" t="s">
        <v>1205</v>
      </c>
      <c r="C242" s="296"/>
      <c r="D242" s="297">
        <f>SUM(D243)</f>
        <v>67700</v>
      </c>
      <c r="E242" s="298" t="s">
        <v>2036</v>
      </c>
      <c r="F242" s="297">
        <f>SUM(F243)</f>
        <v>0</v>
      </c>
      <c r="G242" s="299">
        <f>+D242-F242</f>
        <v>67700</v>
      </c>
      <c r="H242" s="278" t="s">
        <v>1644</v>
      </c>
    </row>
    <row r="243" spans="1:8" hidden="1" x14ac:dyDescent="0.25">
      <c r="A243" s="301"/>
      <c r="B243" s="279">
        <v>42035.999999988424</v>
      </c>
      <c r="C243" s="280" t="s">
        <v>1036</v>
      </c>
      <c r="D243" s="281">
        <v>67700</v>
      </c>
      <c r="E243" s="282"/>
      <c r="F243" s="281"/>
      <c r="G243" s="281">
        <v>67700</v>
      </c>
      <c r="H243" s="317"/>
    </row>
    <row r="244" spans="1:8" s="278" customFormat="1" ht="12.75" x14ac:dyDescent="0.2">
      <c r="A244" s="294" t="s">
        <v>1035</v>
      </c>
      <c r="B244" s="295" t="s">
        <v>1207</v>
      </c>
      <c r="C244" s="296"/>
      <c r="D244" s="297">
        <f>SUM(D245)</f>
        <v>34790</v>
      </c>
      <c r="E244" s="298" t="s">
        <v>2037</v>
      </c>
      <c r="F244" s="297">
        <f>SUM(F245)</f>
        <v>0</v>
      </c>
      <c r="G244" s="299">
        <f>+D244-F244</f>
        <v>34790</v>
      </c>
      <c r="H244" s="278" t="s">
        <v>1644</v>
      </c>
    </row>
    <row r="245" spans="1:8" hidden="1" x14ac:dyDescent="0.25">
      <c r="A245" s="301"/>
      <c r="B245" s="279">
        <v>42035.999999988424</v>
      </c>
      <c r="C245" s="280" t="s">
        <v>1036</v>
      </c>
      <c r="D245" s="281">
        <v>34790</v>
      </c>
      <c r="E245" s="282"/>
      <c r="F245" s="281"/>
      <c r="G245" s="281">
        <v>34790</v>
      </c>
      <c r="H245" s="317"/>
    </row>
    <row r="246" spans="1:8" s="278" customFormat="1" ht="12.75" x14ac:dyDescent="0.2">
      <c r="A246" s="294" t="s">
        <v>1035</v>
      </c>
      <c r="B246" s="295" t="s">
        <v>1216</v>
      </c>
      <c r="C246" s="296"/>
      <c r="D246" s="297">
        <f>SUM(D247)</f>
        <v>0.06</v>
      </c>
      <c r="E246" s="298" t="s">
        <v>2037</v>
      </c>
      <c r="F246" s="297">
        <f>SUM(F247)</f>
        <v>0</v>
      </c>
      <c r="G246" s="299">
        <f>+D246-F246</f>
        <v>0.06</v>
      </c>
      <c r="H246" s="278" t="s">
        <v>1644</v>
      </c>
    </row>
    <row r="247" spans="1:8" hidden="1" x14ac:dyDescent="0.25">
      <c r="A247" s="301"/>
      <c r="B247" s="279">
        <v>42035.999999988424</v>
      </c>
      <c r="C247" s="280" t="s">
        <v>1036</v>
      </c>
      <c r="D247" s="281">
        <v>0.06</v>
      </c>
      <c r="E247" s="282"/>
      <c r="F247" s="281"/>
      <c r="G247" s="281">
        <v>0.06</v>
      </c>
      <c r="H247" s="317"/>
    </row>
    <row r="248" spans="1:8" s="278" customFormat="1" ht="12.75" x14ac:dyDescent="0.2">
      <c r="A248" s="294" t="s">
        <v>1035</v>
      </c>
      <c r="B248" s="295" t="s">
        <v>1219</v>
      </c>
      <c r="C248" s="296"/>
      <c r="D248" s="297">
        <f>SUM(D249)</f>
        <v>0.01</v>
      </c>
      <c r="E248" s="298" t="s">
        <v>2037</v>
      </c>
      <c r="F248" s="297">
        <f>SUM(F249)</f>
        <v>0</v>
      </c>
      <c r="G248" s="299">
        <f>+D248-F248</f>
        <v>0.01</v>
      </c>
      <c r="H248" s="278" t="s">
        <v>1644</v>
      </c>
    </row>
    <row r="249" spans="1:8" hidden="1" x14ac:dyDescent="0.25">
      <c r="A249" s="301"/>
      <c r="B249" s="279">
        <v>42035.999999988424</v>
      </c>
      <c r="C249" s="280" t="s">
        <v>1036</v>
      </c>
      <c r="D249" s="281">
        <v>0.01</v>
      </c>
      <c r="E249" s="282"/>
      <c r="F249" s="281"/>
      <c r="G249" s="281">
        <v>0.01</v>
      </c>
      <c r="H249" s="317"/>
    </row>
    <row r="250" spans="1:8" s="278" customFormat="1" ht="12.75" x14ac:dyDescent="0.2">
      <c r="A250" s="294" t="s">
        <v>1035</v>
      </c>
      <c r="B250" s="295" t="s">
        <v>1225</v>
      </c>
      <c r="C250" s="296"/>
      <c r="D250" s="297">
        <f>SUM(D251)</f>
        <v>0.01</v>
      </c>
      <c r="E250" s="298" t="s">
        <v>2037</v>
      </c>
      <c r="F250" s="297">
        <f>SUM(F251)</f>
        <v>0</v>
      </c>
      <c r="G250" s="299">
        <f>+D250-F250</f>
        <v>0.01</v>
      </c>
      <c r="H250" s="278" t="s">
        <v>1644</v>
      </c>
    </row>
    <row r="251" spans="1:8" hidden="1" x14ac:dyDescent="0.25">
      <c r="A251" s="301"/>
      <c r="B251" s="279">
        <v>42035.999999988424</v>
      </c>
      <c r="C251" s="280" t="s">
        <v>1036</v>
      </c>
      <c r="D251" s="281">
        <v>0.01</v>
      </c>
      <c r="E251" s="282"/>
      <c r="F251" s="281"/>
      <c r="G251" s="281">
        <v>0.01</v>
      </c>
      <c r="H251" s="317"/>
    </row>
    <row r="252" spans="1:8" s="278" customFormat="1" ht="12.75" x14ac:dyDescent="0.2">
      <c r="A252" s="294" t="s">
        <v>1035</v>
      </c>
      <c r="B252" s="295" t="s">
        <v>1233</v>
      </c>
      <c r="C252" s="296"/>
      <c r="D252" s="297">
        <f>SUM(D253)</f>
        <v>135700</v>
      </c>
      <c r="E252" s="298" t="s">
        <v>2036</v>
      </c>
      <c r="F252" s="297">
        <f>SUM(F253)</f>
        <v>0</v>
      </c>
      <c r="G252" s="299">
        <f>+D252-F252</f>
        <v>135700</v>
      </c>
      <c r="H252" s="278" t="s">
        <v>1644</v>
      </c>
    </row>
    <row r="253" spans="1:8" hidden="1" x14ac:dyDescent="0.25">
      <c r="A253" s="301"/>
      <c r="B253" s="279">
        <v>42035.999999988424</v>
      </c>
      <c r="C253" s="280" t="s">
        <v>1036</v>
      </c>
      <c r="D253" s="281">
        <v>135700</v>
      </c>
      <c r="E253" s="282"/>
      <c r="F253" s="281"/>
      <c r="G253" s="281">
        <v>135700</v>
      </c>
      <c r="H253" s="317"/>
    </row>
    <row r="254" spans="1:8" s="278" customFormat="1" ht="12.75" x14ac:dyDescent="0.2">
      <c r="A254" s="294" t="s">
        <v>1035</v>
      </c>
      <c r="B254" s="295" t="s">
        <v>1234</v>
      </c>
      <c r="C254" s="296"/>
      <c r="D254" s="297">
        <f>SUM(D255)</f>
        <v>0.01</v>
      </c>
      <c r="E254" s="298" t="s">
        <v>2037</v>
      </c>
      <c r="F254" s="297">
        <f>SUM(F255)</f>
        <v>0</v>
      </c>
      <c r="G254" s="299">
        <f>+D254-F254</f>
        <v>0.01</v>
      </c>
      <c r="H254" s="278" t="s">
        <v>1644</v>
      </c>
    </row>
    <row r="255" spans="1:8" hidden="1" x14ac:dyDescent="0.25">
      <c r="A255" s="301"/>
      <c r="B255" s="279">
        <v>42035.999999988424</v>
      </c>
      <c r="C255" s="280" t="s">
        <v>1036</v>
      </c>
      <c r="D255" s="281">
        <v>0.01</v>
      </c>
      <c r="E255" s="282"/>
      <c r="F255" s="281"/>
      <c r="G255" s="281">
        <v>0.01</v>
      </c>
      <c r="H255" s="317"/>
    </row>
    <row r="256" spans="1:8" s="278" customFormat="1" ht="12.75" x14ac:dyDescent="0.2">
      <c r="A256" s="294" t="s">
        <v>1035</v>
      </c>
      <c r="B256" s="295" t="s">
        <v>1247</v>
      </c>
      <c r="C256" s="296"/>
      <c r="D256" s="297">
        <f>SUM(D257)</f>
        <v>795000</v>
      </c>
      <c r="E256" s="298" t="s">
        <v>2037</v>
      </c>
      <c r="F256" s="297">
        <f>SUM(F257)</f>
        <v>0</v>
      </c>
      <c r="G256" s="299">
        <f>+D256-F256</f>
        <v>795000</v>
      </c>
      <c r="H256" s="278" t="s">
        <v>1644</v>
      </c>
    </row>
    <row r="257" spans="1:8" hidden="1" x14ac:dyDescent="0.25">
      <c r="A257" s="301"/>
      <c r="B257" s="279">
        <v>42035.999999988424</v>
      </c>
      <c r="C257" s="280" t="s">
        <v>1036</v>
      </c>
      <c r="D257" s="281">
        <v>795000</v>
      </c>
      <c r="E257" s="282"/>
      <c r="F257" s="281"/>
      <c r="G257" s="281">
        <v>795000</v>
      </c>
      <c r="H257" s="317"/>
    </row>
    <row r="258" spans="1:8" s="278" customFormat="1" ht="12.75" x14ac:dyDescent="0.2">
      <c r="A258" s="294" t="s">
        <v>1035</v>
      </c>
      <c r="B258" s="295" t="s">
        <v>1256</v>
      </c>
      <c r="C258" s="296"/>
      <c r="D258" s="297">
        <f>SUM(D259)</f>
        <v>76193.73</v>
      </c>
      <c r="E258" s="298" t="s">
        <v>2036</v>
      </c>
      <c r="F258" s="297">
        <f>SUM(F259)</f>
        <v>0</v>
      </c>
      <c r="G258" s="299">
        <f>+D258-F258</f>
        <v>76193.73</v>
      </c>
      <c r="H258" s="278" t="s">
        <v>1644</v>
      </c>
    </row>
    <row r="259" spans="1:8" hidden="1" x14ac:dyDescent="0.25">
      <c r="A259" s="301"/>
      <c r="B259" s="279">
        <v>42035.999999988424</v>
      </c>
      <c r="C259" s="280" t="s">
        <v>1036</v>
      </c>
      <c r="D259" s="281">
        <v>76193.73</v>
      </c>
      <c r="E259" s="282"/>
      <c r="F259" s="281"/>
      <c r="G259" s="281">
        <v>76193.73</v>
      </c>
      <c r="H259" s="317"/>
    </row>
    <row r="260" spans="1:8" s="278" customFormat="1" ht="12.75" x14ac:dyDescent="0.2">
      <c r="A260" s="294" t="s">
        <v>1035</v>
      </c>
      <c r="B260" s="295" t="s">
        <v>1262</v>
      </c>
      <c r="C260" s="296"/>
      <c r="D260" s="297">
        <f>SUM(D261)</f>
        <v>176500</v>
      </c>
      <c r="E260" s="298" t="s">
        <v>2036</v>
      </c>
      <c r="F260" s="297">
        <f>SUM(F261)</f>
        <v>0</v>
      </c>
      <c r="G260" s="299">
        <f>+D260-F260</f>
        <v>176500</v>
      </c>
      <c r="H260" s="278" t="s">
        <v>1644</v>
      </c>
    </row>
    <row r="261" spans="1:8" hidden="1" x14ac:dyDescent="0.25">
      <c r="A261" s="301"/>
      <c r="B261" s="279">
        <v>42035.999999988424</v>
      </c>
      <c r="C261" s="280" t="s">
        <v>1036</v>
      </c>
      <c r="D261" s="281">
        <v>176500</v>
      </c>
      <c r="E261" s="282"/>
      <c r="F261" s="281"/>
      <c r="G261" s="281">
        <v>176500</v>
      </c>
      <c r="H261" s="317"/>
    </row>
    <row r="262" spans="1:8" s="278" customFormat="1" ht="12.75" x14ac:dyDescent="0.2">
      <c r="A262" s="294" t="s">
        <v>1035</v>
      </c>
      <c r="B262" s="295" t="s">
        <v>1266</v>
      </c>
      <c r="C262" s="296"/>
      <c r="D262" s="297">
        <f>SUM(D263)</f>
        <v>0</v>
      </c>
      <c r="E262" s="298" t="s">
        <v>2037</v>
      </c>
      <c r="F262" s="297">
        <f>SUM(F263)</f>
        <v>5000</v>
      </c>
      <c r="G262" s="299">
        <f>+D262-F262</f>
        <v>-5000</v>
      </c>
      <c r="H262" s="278" t="s">
        <v>1644</v>
      </c>
    </row>
    <row r="263" spans="1:8" hidden="1" x14ac:dyDescent="0.25">
      <c r="A263" s="301"/>
      <c r="B263" s="279">
        <v>42035.999999988424</v>
      </c>
      <c r="C263" s="280" t="s">
        <v>1036</v>
      </c>
      <c r="D263" s="281"/>
      <c r="E263" s="282"/>
      <c r="F263" s="281">
        <v>5000</v>
      </c>
      <c r="G263" s="281">
        <v>-5000</v>
      </c>
      <c r="H263" s="317"/>
    </row>
    <row r="264" spans="1:8" s="278" customFormat="1" ht="12.75" x14ac:dyDescent="0.2">
      <c r="A264" s="294" t="s">
        <v>1035</v>
      </c>
      <c r="B264" s="295" t="s">
        <v>1272</v>
      </c>
      <c r="C264" s="296"/>
      <c r="D264" s="297">
        <f>SUM(D265:D266)</f>
        <v>454919</v>
      </c>
      <c r="E264" s="298" t="s">
        <v>2036</v>
      </c>
      <c r="F264" s="297">
        <f>SUM(F265:F266)</f>
        <v>299919.55</v>
      </c>
      <c r="G264" s="299">
        <f>+D264-F264</f>
        <v>154999.45000000001</v>
      </c>
      <c r="H264" s="278" t="s">
        <v>1644</v>
      </c>
    </row>
    <row r="265" spans="1:8" hidden="1" x14ac:dyDescent="0.25">
      <c r="A265" s="301"/>
      <c r="B265" s="279">
        <v>42035.999999988424</v>
      </c>
      <c r="C265" s="280" t="s">
        <v>1036</v>
      </c>
      <c r="D265" s="281">
        <v>454919</v>
      </c>
      <c r="E265" s="282"/>
      <c r="F265" s="281"/>
      <c r="G265" s="281">
        <v>454919</v>
      </c>
      <c r="H265" s="317"/>
    </row>
    <row r="266" spans="1:8" hidden="1" x14ac:dyDescent="0.25">
      <c r="A266" s="301"/>
      <c r="B266" s="279">
        <v>42038.498611111114</v>
      </c>
      <c r="C266" s="280" t="s">
        <v>1670</v>
      </c>
      <c r="D266" s="281"/>
      <c r="E266" s="282">
        <v>26</v>
      </c>
      <c r="F266" s="281">
        <v>299919.55</v>
      </c>
      <c r="G266" s="281">
        <v>154999.45000000001</v>
      </c>
    </row>
    <row r="267" spans="1:8" s="278" customFormat="1" ht="12.75" x14ac:dyDescent="0.2">
      <c r="A267" s="294" t="s">
        <v>1035</v>
      </c>
      <c r="B267" s="295" t="s">
        <v>1287</v>
      </c>
      <c r="C267" s="296"/>
      <c r="D267" s="297">
        <f>SUM(D268)</f>
        <v>20000</v>
      </c>
      <c r="E267" s="298" t="s">
        <v>2036</v>
      </c>
      <c r="F267" s="297">
        <f>SUM(F268)</f>
        <v>0</v>
      </c>
      <c r="G267" s="299">
        <f>+D267-F267</f>
        <v>20000</v>
      </c>
      <c r="H267" s="278" t="s">
        <v>1644</v>
      </c>
    </row>
    <row r="268" spans="1:8" hidden="1" x14ac:dyDescent="0.25">
      <c r="A268" s="301"/>
      <c r="B268" s="279">
        <v>42035.999999988424</v>
      </c>
      <c r="C268" s="280" t="s">
        <v>1036</v>
      </c>
      <c r="D268" s="281">
        <v>20000</v>
      </c>
      <c r="E268" s="282"/>
      <c r="F268" s="281"/>
      <c r="G268" s="281">
        <v>20000</v>
      </c>
      <c r="H268" s="317"/>
    </row>
    <row r="269" spans="1:8" s="278" customFormat="1" ht="12.75" x14ac:dyDescent="0.2">
      <c r="A269" s="294" t="s">
        <v>1035</v>
      </c>
      <c r="B269" s="295" t="s">
        <v>1297</v>
      </c>
      <c r="C269" s="296"/>
      <c r="D269" s="297">
        <f>SUM(D270:D273)</f>
        <v>136600.01</v>
      </c>
      <c r="E269" s="298" t="s">
        <v>2036</v>
      </c>
      <c r="F269" s="297">
        <f>SUM(F270:F273)</f>
        <v>136600</v>
      </c>
      <c r="G269" s="299">
        <f>+D269-F269</f>
        <v>1.0000000009313226E-2</v>
      </c>
      <c r="H269" s="278" t="s">
        <v>1644</v>
      </c>
    </row>
    <row r="270" spans="1:8" hidden="1" x14ac:dyDescent="0.25">
      <c r="A270" s="301"/>
      <c r="B270" s="279">
        <v>42035.999999988424</v>
      </c>
      <c r="C270" s="280" t="s">
        <v>1036</v>
      </c>
      <c r="D270" s="281">
        <v>131600.01</v>
      </c>
      <c r="E270" s="282"/>
      <c r="F270" s="281"/>
      <c r="G270" s="281">
        <v>131600.01</v>
      </c>
      <c r="H270" s="317"/>
    </row>
    <row r="271" spans="1:8" hidden="1" x14ac:dyDescent="0.25">
      <c r="A271" s="301"/>
      <c r="B271" s="279">
        <v>42040.723611111112</v>
      </c>
      <c r="C271" s="280" t="s">
        <v>1671</v>
      </c>
      <c r="D271" s="281"/>
      <c r="E271" s="282">
        <v>28</v>
      </c>
      <c r="F271" s="281">
        <v>131600</v>
      </c>
      <c r="G271" s="281">
        <v>0.01</v>
      </c>
    </row>
    <row r="272" spans="1:8" hidden="1" x14ac:dyDescent="0.25">
      <c r="A272" s="301"/>
      <c r="B272" s="284">
        <v>42063</v>
      </c>
      <c r="C272" s="280" t="s">
        <v>1672</v>
      </c>
      <c r="D272" s="281">
        <v>5000</v>
      </c>
      <c r="E272" s="282" t="s">
        <v>1673</v>
      </c>
      <c r="F272" s="281"/>
      <c r="G272" s="281">
        <v>5000.01</v>
      </c>
    </row>
    <row r="273" spans="1:8" hidden="1" x14ac:dyDescent="0.25">
      <c r="A273" s="301"/>
      <c r="B273" s="284">
        <v>42063</v>
      </c>
      <c r="C273" s="280" t="s">
        <v>1672</v>
      </c>
      <c r="D273" s="281"/>
      <c r="E273" s="282" t="s">
        <v>1673</v>
      </c>
      <c r="F273" s="281">
        <v>5000</v>
      </c>
      <c r="G273" s="281">
        <v>0.01</v>
      </c>
    </row>
    <row r="274" spans="1:8" s="278" customFormat="1" ht="12.75" x14ac:dyDescent="0.2">
      <c r="A274" s="294" t="s">
        <v>1035</v>
      </c>
      <c r="B274" s="295" t="s">
        <v>1674</v>
      </c>
      <c r="C274" s="296"/>
      <c r="D274" s="297">
        <f>SUM(D275:D284)</f>
        <v>1739720</v>
      </c>
      <c r="E274" s="298" t="s">
        <v>2036</v>
      </c>
      <c r="F274" s="297">
        <f>SUM(F275:F284)</f>
        <v>754610</v>
      </c>
      <c r="G274" s="299">
        <f>+D274-F274</f>
        <v>985110</v>
      </c>
    </row>
    <row r="275" spans="1:8" hidden="1" x14ac:dyDescent="0.25">
      <c r="A275" s="301"/>
      <c r="B275" s="279">
        <v>42044.813356481478</v>
      </c>
      <c r="C275" s="280" t="s">
        <v>1675</v>
      </c>
      <c r="D275" s="281">
        <v>266310</v>
      </c>
      <c r="E275" s="282"/>
      <c r="F275" s="281"/>
      <c r="G275" s="281">
        <v>266310</v>
      </c>
    </row>
    <row r="276" spans="1:8" hidden="1" x14ac:dyDescent="0.25">
      <c r="A276" s="301"/>
      <c r="B276" s="279">
        <v>42044.819108796299</v>
      </c>
      <c r="C276" s="280" t="s">
        <v>1676</v>
      </c>
      <c r="D276" s="281">
        <v>221200</v>
      </c>
      <c r="E276" s="282"/>
      <c r="F276" s="281"/>
      <c r="G276" s="281">
        <v>487510</v>
      </c>
    </row>
    <row r="277" spans="1:8" hidden="1" x14ac:dyDescent="0.25">
      <c r="A277" s="301"/>
      <c r="B277" s="279">
        <v>42044.820428240739</v>
      </c>
      <c r="C277" s="280" t="s">
        <v>1677</v>
      </c>
      <c r="D277" s="281">
        <v>267100</v>
      </c>
      <c r="E277" s="282"/>
      <c r="F277" s="281"/>
      <c r="G277" s="281">
        <v>754610</v>
      </c>
    </row>
    <row r="278" spans="1:8" hidden="1" x14ac:dyDescent="0.25">
      <c r="A278" s="301"/>
      <c r="B278" s="279">
        <v>42045.40452546296</v>
      </c>
      <c r="C278" s="280" t="s">
        <v>1678</v>
      </c>
      <c r="D278" s="281"/>
      <c r="E278" s="282"/>
      <c r="F278" s="281">
        <v>266310</v>
      </c>
      <c r="G278" s="281">
        <v>488300</v>
      </c>
    </row>
    <row r="279" spans="1:8" hidden="1" x14ac:dyDescent="0.25">
      <c r="A279" s="301"/>
      <c r="B279" s="279">
        <v>42045.405960648146</v>
      </c>
      <c r="C279" s="280" t="s">
        <v>1679</v>
      </c>
      <c r="D279" s="281">
        <v>266310</v>
      </c>
      <c r="E279" s="282"/>
      <c r="F279" s="281"/>
      <c r="G279" s="281">
        <v>754610</v>
      </c>
    </row>
    <row r="280" spans="1:8" hidden="1" x14ac:dyDescent="0.25">
      <c r="A280" s="301"/>
      <c r="B280" s="279">
        <v>42045.408854166664</v>
      </c>
      <c r="C280" s="280" t="s">
        <v>1680</v>
      </c>
      <c r="D280" s="281"/>
      <c r="E280" s="282"/>
      <c r="F280" s="281">
        <v>221200</v>
      </c>
      <c r="G280" s="281">
        <v>533410</v>
      </c>
    </row>
    <row r="281" spans="1:8" hidden="1" x14ac:dyDescent="0.25">
      <c r="A281" s="301"/>
      <c r="B281" s="279">
        <v>42045.41034722222</v>
      </c>
      <c r="C281" s="280" t="s">
        <v>1681</v>
      </c>
      <c r="D281" s="281">
        <v>221200</v>
      </c>
      <c r="E281" s="282"/>
      <c r="F281" s="281"/>
      <c r="G281" s="281">
        <v>754610</v>
      </c>
    </row>
    <row r="282" spans="1:8" hidden="1" x14ac:dyDescent="0.25">
      <c r="A282" s="301"/>
      <c r="B282" s="279">
        <v>42045.413055555553</v>
      </c>
      <c r="C282" s="280" t="s">
        <v>1682</v>
      </c>
      <c r="D282" s="281"/>
      <c r="E282" s="282"/>
      <c r="F282" s="281">
        <v>267100</v>
      </c>
      <c r="G282" s="281">
        <v>487510</v>
      </c>
    </row>
    <row r="283" spans="1:8" hidden="1" x14ac:dyDescent="0.25">
      <c r="A283" s="301"/>
      <c r="B283" s="279">
        <v>42045.415219907409</v>
      </c>
      <c r="C283" s="280" t="s">
        <v>1683</v>
      </c>
      <c r="D283" s="281">
        <v>267100</v>
      </c>
      <c r="E283" s="282"/>
      <c r="F283" s="281"/>
      <c r="G283" s="281">
        <v>754610</v>
      </c>
    </row>
    <row r="284" spans="1:8" hidden="1" x14ac:dyDescent="0.25">
      <c r="A284" s="301"/>
      <c r="B284" s="279">
        <v>42054.79892361111</v>
      </c>
      <c r="C284" s="280" t="s">
        <v>1684</v>
      </c>
      <c r="D284" s="281">
        <v>230500</v>
      </c>
      <c r="E284" s="282"/>
      <c r="F284" s="281"/>
      <c r="G284" s="281">
        <v>985110</v>
      </c>
    </row>
    <row r="285" spans="1:8" s="278" customFormat="1" ht="12.75" x14ac:dyDescent="0.2">
      <c r="A285" s="294" t="s">
        <v>1035</v>
      </c>
      <c r="B285" s="295" t="s">
        <v>1315</v>
      </c>
      <c r="C285" s="296"/>
      <c r="D285" s="297">
        <f>SUM(D286:D288)</f>
        <v>610115.99</v>
      </c>
      <c r="E285" s="298" t="s">
        <v>2037</v>
      </c>
      <c r="F285" s="297">
        <f>SUM(F286:F288)</f>
        <v>305058</v>
      </c>
      <c r="G285" s="299">
        <f>+D285-F285</f>
        <v>305057.99</v>
      </c>
      <c r="H285" s="278" t="s">
        <v>1644</v>
      </c>
    </row>
    <row r="286" spans="1:8" hidden="1" x14ac:dyDescent="0.25">
      <c r="A286" s="301"/>
      <c r="B286" s="279">
        <v>42035.999999988424</v>
      </c>
      <c r="C286" s="280" t="s">
        <v>1036</v>
      </c>
      <c r="D286" s="281">
        <v>305057.99</v>
      </c>
      <c r="E286" s="282"/>
      <c r="F286" s="281"/>
      <c r="G286" s="281">
        <v>305057.99</v>
      </c>
      <c r="H286" s="317"/>
    </row>
    <row r="287" spans="1:8" hidden="1" x14ac:dyDescent="0.25">
      <c r="A287" s="301"/>
      <c r="B287" s="279">
        <v>42045.779166666667</v>
      </c>
      <c r="C287" s="280" t="s">
        <v>1685</v>
      </c>
      <c r="D287" s="281"/>
      <c r="E287" s="282">
        <v>31</v>
      </c>
      <c r="F287" s="281">
        <v>305058</v>
      </c>
      <c r="G287" s="281">
        <v>-0.01</v>
      </c>
    </row>
    <row r="288" spans="1:8" hidden="1" x14ac:dyDescent="0.25">
      <c r="A288" s="301"/>
      <c r="B288" s="279">
        <v>42055.382638888892</v>
      </c>
      <c r="C288" s="280" t="s">
        <v>1686</v>
      </c>
      <c r="D288" s="281">
        <v>305058</v>
      </c>
      <c r="E288" s="282">
        <v>31</v>
      </c>
      <c r="F288" s="281"/>
      <c r="G288" s="281">
        <v>305057.99</v>
      </c>
    </row>
    <row r="289" spans="1:8" s="278" customFormat="1" ht="12.75" x14ac:dyDescent="0.2">
      <c r="A289" s="294" t="s">
        <v>1035</v>
      </c>
      <c r="B289" s="295" t="s">
        <v>1317</v>
      </c>
      <c r="C289" s="296"/>
      <c r="D289" s="297">
        <f>SUM(D290)</f>
        <v>206300</v>
      </c>
      <c r="E289" s="298" t="s">
        <v>2036</v>
      </c>
      <c r="F289" s="297">
        <f>SUM(F290)</f>
        <v>0</v>
      </c>
      <c r="G289" s="299">
        <f>+D289-F289</f>
        <v>206300</v>
      </c>
      <c r="H289" s="278" t="s">
        <v>1644</v>
      </c>
    </row>
    <row r="290" spans="1:8" hidden="1" x14ac:dyDescent="0.25">
      <c r="A290" s="301"/>
      <c r="B290" s="279">
        <v>42035.999999988424</v>
      </c>
      <c r="C290" s="280" t="s">
        <v>1036</v>
      </c>
      <c r="D290" s="281">
        <v>206300</v>
      </c>
      <c r="E290" s="282"/>
      <c r="F290" s="281"/>
      <c r="G290" s="281">
        <v>206300</v>
      </c>
      <c r="H290" s="317"/>
    </row>
    <row r="291" spans="1:8" s="278" customFormat="1" ht="12.75" x14ac:dyDescent="0.2">
      <c r="A291" s="294" t="s">
        <v>1035</v>
      </c>
      <c r="B291" s="295" t="s">
        <v>1320</v>
      </c>
      <c r="C291" s="296"/>
      <c r="D291" s="297">
        <f>SUM(D292)</f>
        <v>28000</v>
      </c>
      <c r="E291" s="298" t="s">
        <v>2036</v>
      </c>
      <c r="F291" s="297">
        <f>SUM(F292)</f>
        <v>0</v>
      </c>
      <c r="G291" s="299">
        <f>+D291-F291</f>
        <v>28000</v>
      </c>
      <c r="H291" s="278" t="s">
        <v>1644</v>
      </c>
    </row>
    <row r="292" spans="1:8" hidden="1" x14ac:dyDescent="0.25">
      <c r="A292" s="301"/>
      <c r="B292" s="279">
        <v>42035.999999988424</v>
      </c>
      <c r="C292" s="280" t="s">
        <v>1036</v>
      </c>
      <c r="D292" s="281">
        <v>28000</v>
      </c>
      <c r="E292" s="282"/>
      <c r="F292" s="281"/>
      <c r="G292" s="281">
        <v>28000</v>
      </c>
      <c r="H292" s="317"/>
    </row>
    <row r="293" spans="1:8" s="278" customFormat="1" ht="12.75" x14ac:dyDescent="0.2">
      <c r="A293" s="294" t="s">
        <v>1035</v>
      </c>
      <c r="B293" s="295" t="s">
        <v>1325</v>
      </c>
      <c r="C293" s="296"/>
      <c r="D293" s="297">
        <f>SUM(D294)</f>
        <v>0</v>
      </c>
      <c r="E293" s="298" t="s">
        <v>2036</v>
      </c>
      <c r="F293" s="297">
        <f>SUM(F294)</f>
        <v>2056.7199999999998</v>
      </c>
      <c r="G293" s="299">
        <f>+D293-F293</f>
        <v>-2056.7199999999998</v>
      </c>
      <c r="H293" s="278" t="s">
        <v>1644</v>
      </c>
    </row>
    <row r="294" spans="1:8" hidden="1" x14ac:dyDescent="0.25">
      <c r="A294" s="301"/>
      <c r="B294" s="279">
        <v>42035.999999988424</v>
      </c>
      <c r="C294" s="280" t="s">
        <v>1036</v>
      </c>
      <c r="D294" s="281"/>
      <c r="E294" s="282"/>
      <c r="F294" s="281">
        <v>2056.7199999999998</v>
      </c>
      <c r="G294" s="281">
        <v>-2056.7199999999998</v>
      </c>
      <c r="H294" s="317"/>
    </row>
    <row r="295" spans="1:8" s="278" customFormat="1" ht="12.75" x14ac:dyDescent="0.2">
      <c r="A295" s="294" t="s">
        <v>1035</v>
      </c>
      <c r="B295" s="295" t="s">
        <v>1329</v>
      </c>
      <c r="C295" s="296"/>
      <c r="D295" s="297">
        <f>SUM(D296)</f>
        <v>25000.12</v>
      </c>
      <c r="E295" s="298" t="s">
        <v>2036</v>
      </c>
      <c r="F295" s="297">
        <f>SUM(F296)</f>
        <v>0</v>
      </c>
      <c r="G295" s="299">
        <f>+D295-F295</f>
        <v>25000.12</v>
      </c>
      <c r="H295" s="278" t="s">
        <v>1644</v>
      </c>
    </row>
    <row r="296" spans="1:8" hidden="1" x14ac:dyDescent="0.25">
      <c r="A296" s="301"/>
      <c r="B296" s="279">
        <v>42035.999999988424</v>
      </c>
      <c r="C296" s="280" t="s">
        <v>1036</v>
      </c>
      <c r="D296" s="281">
        <v>25000.12</v>
      </c>
      <c r="E296" s="282"/>
      <c r="F296" s="281"/>
      <c r="G296" s="281">
        <v>25000.12</v>
      </c>
      <c r="H296" s="317"/>
    </row>
    <row r="297" spans="1:8" s="278" customFormat="1" ht="12.75" x14ac:dyDescent="0.2">
      <c r="A297" s="294" t="s">
        <v>1035</v>
      </c>
      <c r="B297" s="295" t="s">
        <v>1336</v>
      </c>
      <c r="C297" s="296"/>
      <c r="D297" s="297">
        <f>SUM(D298)</f>
        <v>0</v>
      </c>
      <c r="E297" s="298" t="s">
        <v>2036</v>
      </c>
      <c r="F297" s="297">
        <f>SUM(F298)</f>
        <v>8470</v>
      </c>
      <c r="G297" s="299">
        <f>+D297-F297</f>
        <v>-8470</v>
      </c>
      <c r="H297" s="278" t="s">
        <v>1644</v>
      </c>
    </row>
    <row r="298" spans="1:8" hidden="1" x14ac:dyDescent="0.25">
      <c r="A298" s="301"/>
      <c r="B298" s="279">
        <v>42035.999999988424</v>
      </c>
      <c r="C298" s="280" t="s">
        <v>1036</v>
      </c>
      <c r="D298" s="281"/>
      <c r="E298" s="282"/>
      <c r="F298" s="281">
        <v>8470</v>
      </c>
      <c r="G298" s="281">
        <v>-8470</v>
      </c>
      <c r="H298" s="317"/>
    </row>
    <row r="299" spans="1:8" s="278" customFormat="1" ht="12.75" x14ac:dyDescent="0.2">
      <c r="A299" s="294" t="s">
        <v>1035</v>
      </c>
      <c r="B299" s="295" t="s">
        <v>1340</v>
      </c>
      <c r="C299" s="296"/>
      <c r="D299" s="297">
        <f>SUM(D300)</f>
        <v>0.01</v>
      </c>
      <c r="E299" s="298" t="s">
        <v>2037</v>
      </c>
      <c r="F299" s="297">
        <f>SUM(F300)</f>
        <v>0</v>
      </c>
      <c r="G299" s="299">
        <f>+D299-F299</f>
        <v>0.01</v>
      </c>
      <c r="H299" s="278" t="s">
        <v>1644</v>
      </c>
    </row>
    <row r="300" spans="1:8" hidden="1" x14ac:dyDescent="0.25">
      <c r="A300" s="301"/>
      <c r="B300" s="279">
        <v>42035.999999988424</v>
      </c>
      <c r="C300" s="280" t="s">
        <v>1036</v>
      </c>
      <c r="D300" s="281">
        <v>0.01</v>
      </c>
      <c r="E300" s="282"/>
      <c r="F300" s="281"/>
      <c r="G300" s="281">
        <v>0.01</v>
      </c>
      <c r="H300" s="317"/>
    </row>
    <row r="301" spans="1:8" s="278" customFormat="1" ht="12.75" x14ac:dyDescent="0.2">
      <c r="A301" s="294" t="s">
        <v>1035</v>
      </c>
      <c r="B301" s="295" t="s">
        <v>1346</v>
      </c>
      <c r="C301" s="296"/>
      <c r="D301" s="297">
        <f>SUM(D302)</f>
        <v>162320</v>
      </c>
      <c r="E301" s="298" t="s">
        <v>2036</v>
      </c>
      <c r="F301" s="297">
        <f>SUM(F302)</f>
        <v>0</v>
      </c>
      <c r="G301" s="299">
        <f>+D301-F301</f>
        <v>162320</v>
      </c>
      <c r="H301" s="278" t="s">
        <v>1644</v>
      </c>
    </row>
    <row r="302" spans="1:8" hidden="1" x14ac:dyDescent="0.25">
      <c r="A302" s="301"/>
      <c r="B302" s="279">
        <v>42035.999999988424</v>
      </c>
      <c r="C302" s="280" t="s">
        <v>1036</v>
      </c>
      <c r="D302" s="281">
        <v>162320</v>
      </c>
      <c r="E302" s="282"/>
      <c r="F302" s="281"/>
      <c r="G302" s="281">
        <v>162320</v>
      </c>
      <c r="H302" s="317"/>
    </row>
    <row r="303" spans="1:8" s="278" customFormat="1" ht="12.75" x14ac:dyDescent="0.2">
      <c r="A303" s="294" t="s">
        <v>1035</v>
      </c>
      <c r="B303" s="295" t="s">
        <v>1358</v>
      </c>
      <c r="C303" s="296"/>
      <c r="D303" s="297">
        <f>SUM(D304)</f>
        <v>0</v>
      </c>
      <c r="E303" s="298" t="s">
        <v>2036</v>
      </c>
      <c r="F303" s="297">
        <f>SUM(F304)</f>
        <v>5000</v>
      </c>
      <c r="G303" s="299">
        <f>+D303-F303</f>
        <v>-5000</v>
      </c>
      <c r="H303" s="278" t="s">
        <v>1644</v>
      </c>
    </row>
    <row r="304" spans="1:8" hidden="1" x14ac:dyDescent="0.25">
      <c r="A304" s="301"/>
      <c r="B304" s="279">
        <v>42035.999999988424</v>
      </c>
      <c r="C304" s="280" t="s">
        <v>1036</v>
      </c>
      <c r="D304" s="281"/>
      <c r="E304" s="282"/>
      <c r="F304" s="281">
        <v>5000</v>
      </c>
      <c r="G304" s="281">
        <v>-5000</v>
      </c>
      <c r="H304" s="317"/>
    </row>
    <row r="305" spans="1:8" s="278" customFormat="1" ht="12.75" x14ac:dyDescent="0.2">
      <c r="A305" s="294" t="s">
        <v>1035</v>
      </c>
      <c r="B305" s="295" t="s">
        <v>1368</v>
      </c>
      <c r="C305" s="296"/>
      <c r="D305" s="297">
        <f>SUM(D306)</f>
        <v>138390.01999999999</v>
      </c>
      <c r="E305" s="298" t="s">
        <v>2036</v>
      </c>
      <c r="F305" s="297">
        <f>SUM(F306)</f>
        <v>0</v>
      </c>
      <c r="G305" s="299">
        <f>+D305-F305</f>
        <v>138390.01999999999</v>
      </c>
      <c r="H305" s="278" t="s">
        <v>1644</v>
      </c>
    </row>
    <row r="306" spans="1:8" hidden="1" x14ac:dyDescent="0.25">
      <c r="A306" s="301"/>
      <c r="B306" s="279">
        <v>42035.999999988424</v>
      </c>
      <c r="C306" s="280" t="s">
        <v>1036</v>
      </c>
      <c r="D306" s="281">
        <v>138390.01999999999</v>
      </c>
      <c r="E306" s="282"/>
      <c r="F306" s="281"/>
      <c r="G306" s="281">
        <v>138390.01999999999</v>
      </c>
      <c r="H306" s="317"/>
    </row>
    <row r="307" spans="1:8" s="278" customFormat="1" ht="12.75" x14ac:dyDescent="0.2">
      <c r="A307" s="294" t="s">
        <v>1035</v>
      </c>
      <c r="B307" s="295" t="s">
        <v>1687</v>
      </c>
      <c r="C307" s="296"/>
      <c r="D307" s="297">
        <f>SUM(D308:D309)</f>
        <v>462699.64</v>
      </c>
      <c r="E307" s="298" t="s">
        <v>2037</v>
      </c>
      <c r="F307" s="297">
        <f>SUM(F308:F309)</f>
        <v>0</v>
      </c>
      <c r="G307" s="299">
        <f>+D307-F307</f>
        <v>462699.64</v>
      </c>
    </row>
    <row r="308" spans="1:8" hidden="1" x14ac:dyDescent="0.25">
      <c r="A308" s="301"/>
      <c r="B308" s="279">
        <v>42062.696018518516</v>
      </c>
      <c r="C308" s="280" t="s">
        <v>1688</v>
      </c>
      <c r="D308" s="281">
        <v>160520.72</v>
      </c>
      <c r="E308" s="282">
        <v>33</v>
      </c>
      <c r="F308" s="281"/>
      <c r="G308" s="281">
        <v>160520.72</v>
      </c>
    </row>
    <row r="309" spans="1:8" hidden="1" x14ac:dyDescent="0.25">
      <c r="A309" s="301"/>
      <c r="B309" s="279">
        <v>42062.8284375</v>
      </c>
      <c r="C309" s="280" t="s">
        <v>1689</v>
      </c>
      <c r="D309" s="281">
        <v>302178.92</v>
      </c>
      <c r="E309" s="282">
        <v>33</v>
      </c>
      <c r="F309" s="281"/>
      <c r="G309" s="281">
        <v>462699.64</v>
      </c>
    </row>
    <row r="310" spans="1:8" s="278" customFormat="1" ht="12.75" x14ac:dyDescent="0.2">
      <c r="A310" s="294" t="s">
        <v>1035</v>
      </c>
      <c r="B310" s="295" t="s">
        <v>1380</v>
      </c>
      <c r="C310" s="296"/>
      <c r="D310" s="297">
        <f>SUM(D311)</f>
        <v>0</v>
      </c>
      <c r="E310" s="298" t="s">
        <v>2036</v>
      </c>
      <c r="F310" s="297">
        <f>SUM(F311)</f>
        <v>1061.8699999999999</v>
      </c>
      <c r="G310" s="299">
        <f>+D310-F310</f>
        <v>-1061.8699999999999</v>
      </c>
      <c r="H310" s="278" t="s">
        <v>1644</v>
      </c>
    </row>
    <row r="311" spans="1:8" hidden="1" x14ac:dyDescent="0.25">
      <c r="A311" s="301"/>
      <c r="B311" s="279">
        <v>42035.999999988424</v>
      </c>
      <c r="C311" s="280" t="s">
        <v>1036</v>
      </c>
      <c r="D311" s="281"/>
      <c r="E311" s="282"/>
      <c r="F311" s="281">
        <v>1061.8699999999999</v>
      </c>
      <c r="G311" s="281">
        <v>-1061.8699999999999</v>
      </c>
      <c r="H311" s="317"/>
    </row>
    <row r="312" spans="1:8" s="278" customFormat="1" ht="12.75" x14ac:dyDescent="0.2">
      <c r="A312" s="294" t="s">
        <v>1035</v>
      </c>
      <c r="B312" s="295" t="s">
        <v>1388</v>
      </c>
      <c r="C312" s="296"/>
      <c r="D312" s="297">
        <f>SUM(D313)</f>
        <v>670286.89</v>
      </c>
      <c r="E312" s="298" t="s">
        <v>2037</v>
      </c>
      <c r="F312" s="297">
        <f>SUM(F313)</f>
        <v>0</v>
      </c>
      <c r="G312" s="299">
        <f>+D312-F312</f>
        <v>670286.89</v>
      </c>
      <c r="H312" s="278" t="s">
        <v>1644</v>
      </c>
    </row>
    <row r="313" spans="1:8" hidden="1" x14ac:dyDescent="0.25">
      <c r="A313" s="301"/>
      <c r="B313" s="279">
        <v>42035.999999988424</v>
      </c>
      <c r="C313" s="280" t="s">
        <v>1036</v>
      </c>
      <c r="D313" s="281">
        <v>670286.89</v>
      </c>
      <c r="E313" s="282"/>
      <c r="F313" s="281"/>
      <c r="G313" s="281">
        <v>670286.89</v>
      </c>
      <c r="H313" s="317"/>
    </row>
    <row r="314" spans="1:8" s="278" customFormat="1" ht="12.75" x14ac:dyDescent="0.2">
      <c r="A314" s="294" t="s">
        <v>1035</v>
      </c>
      <c r="B314" s="295" t="s">
        <v>1390</v>
      </c>
      <c r="C314" s="296"/>
      <c r="D314" s="297">
        <f>SUM(D315:D316)</f>
        <v>239180.54</v>
      </c>
      <c r="E314" s="298"/>
      <c r="F314" s="297">
        <f>SUM(F315:F316)</f>
        <v>239180.54</v>
      </c>
      <c r="G314" s="299">
        <f>+D314-F314</f>
        <v>0</v>
      </c>
      <c r="H314" s="278" t="s">
        <v>1644</v>
      </c>
    </row>
    <row r="315" spans="1:8" hidden="1" x14ac:dyDescent="0.25">
      <c r="A315" s="301"/>
      <c r="B315" s="279">
        <v>42035.999999988424</v>
      </c>
      <c r="C315" s="280" t="s">
        <v>1036</v>
      </c>
      <c r="D315" s="281">
        <v>239180.54</v>
      </c>
      <c r="E315" s="282"/>
      <c r="F315" s="281"/>
      <c r="G315" s="281">
        <v>239180.54</v>
      </c>
      <c r="H315" s="317"/>
    </row>
    <row r="316" spans="1:8" hidden="1" x14ac:dyDescent="0.25">
      <c r="A316" s="301"/>
      <c r="B316" s="279">
        <v>42054.525000000001</v>
      </c>
      <c r="C316" s="280" t="s">
        <v>1690</v>
      </c>
      <c r="D316" s="281"/>
      <c r="E316" s="282">
        <v>34</v>
      </c>
      <c r="F316" s="281">
        <v>239180.54</v>
      </c>
      <c r="G316" s="281">
        <v>0</v>
      </c>
    </row>
    <row r="317" spans="1:8" s="278" customFormat="1" ht="12.75" x14ac:dyDescent="0.2">
      <c r="A317" s="294" t="s">
        <v>1035</v>
      </c>
      <c r="B317" s="295" t="s">
        <v>1394</v>
      </c>
      <c r="C317" s="296"/>
      <c r="D317" s="297">
        <f>SUM(D318)</f>
        <v>250973.33</v>
      </c>
      <c r="E317" s="298" t="s">
        <v>2037</v>
      </c>
      <c r="F317" s="297">
        <f>SUM(F318)</f>
        <v>0</v>
      </c>
      <c r="G317" s="299">
        <f>+D317-F317</f>
        <v>250973.33</v>
      </c>
      <c r="H317" s="278" t="s">
        <v>1644</v>
      </c>
    </row>
    <row r="318" spans="1:8" hidden="1" x14ac:dyDescent="0.25">
      <c r="A318" s="301"/>
      <c r="B318" s="279">
        <v>42035.999999988424</v>
      </c>
      <c r="C318" s="280" t="s">
        <v>1036</v>
      </c>
      <c r="D318" s="281">
        <v>250973.33</v>
      </c>
      <c r="E318" s="282"/>
      <c r="F318" s="281"/>
      <c r="G318" s="281">
        <v>250973.33</v>
      </c>
      <c r="H318" s="317"/>
    </row>
    <row r="319" spans="1:8" s="278" customFormat="1" ht="12.75" x14ac:dyDescent="0.2">
      <c r="A319" s="294" t="s">
        <v>1035</v>
      </c>
      <c r="B319" s="295" t="s">
        <v>1397</v>
      </c>
      <c r="C319" s="296"/>
      <c r="D319" s="297">
        <f>SUM(D320:D323)</f>
        <v>1022452.03</v>
      </c>
      <c r="E319" s="298" t="s">
        <v>2036</v>
      </c>
      <c r="F319" s="297">
        <f>SUM(F320:F323)</f>
        <v>0</v>
      </c>
      <c r="G319" s="299">
        <f>+D319-F319</f>
        <v>1022452.03</v>
      </c>
      <c r="H319" s="278" t="s">
        <v>1644</v>
      </c>
    </row>
    <row r="320" spans="1:8" hidden="1" x14ac:dyDescent="0.25">
      <c r="A320" s="301"/>
      <c r="B320" s="279">
        <v>42035.999999988424</v>
      </c>
      <c r="C320" s="280" t="s">
        <v>1036</v>
      </c>
      <c r="D320" s="281">
        <v>458154.33</v>
      </c>
      <c r="E320" s="282"/>
      <c r="F320" s="281"/>
      <c r="G320" s="281">
        <v>458154.33</v>
      </c>
      <c r="H320" s="317"/>
    </row>
    <row r="321" spans="1:8" hidden="1" x14ac:dyDescent="0.25">
      <c r="A321" s="301"/>
      <c r="B321" s="279">
        <v>42059.860601851855</v>
      </c>
      <c r="C321" s="280" t="s">
        <v>1691</v>
      </c>
      <c r="D321" s="281">
        <v>264168.98</v>
      </c>
      <c r="E321" s="282">
        <v>35</v>
      </c>
      <c r="F321" s="281"/>
      <c r="G321" s="281">
        <v>722323.31</v>
      </c>
    </row>
    <row r="322" spans="1:8" hidden="1" x14ac:dyDescent="0.25">
      <c r="A322" s="301"/>
      <c r="B322" s="279">
        <v>42062.868263888886</v>
      </c>
      <c r="C322" s="280" t="s">
        <v>1692</v>
      </c>
      <c r="D322" s="281">
        <v>185010.6</v>
      </c>
      <c r="E322" s="282">
        <v>35</v>
      </c>
      <c r="F322" s="281"/>
      <c r="G322" s="281">
        <v>907333.91</v>
      </c>
    </row>
    <row r="323" spans="1:8" hidden="1" x14ac:dyDescent="0.25">
      <c r="A323" s="301"/>
      <c r="B323" s="279">
        <v>42062.872152777774</v>
      </c>
      <c r="C323" s="280" t="s">
        <v>1693</v>
      </c>
      <c r="D323" s="281">
        <v>115118.12</v>
      </c>
      <c r="E323" s="282">
        <v>35</v>
      </c>
      <c r="F323" s="281"/>
      <c r="G323" s="281">
        <v>1022452.03</v>
      </c>
    </row>
    <row r="324" spans="1:8" s="278" customFormat="1" ht="12.75" x14ac:dyDescent="0.2">
      <c r="A324" s="294" t="s">
        <v>1035</v>
      </c>
      <c r="B324" s="295" t="s">
        <v>1401</v>
      </c>
      <c r="C324" s="296"/>
      <c r="D324" s="297">
        <f>SUM(D325:D326)</f>
        <v>412776.23</v>
      </c>
      <c r="E324" s="298" t="s">
        <v>2037</v>
      </c>
      <c r="F324" s="297">
        <f>SUM(F325:F326)</f>
        <v>0</v>
      </c>
      <c r="G324" s="299">
        <f>+D324-F324</f>
        <v>412776.23</v>
      </c>
      <c r="H324" s="278" t="s">
        <v>1644</v>
      </c>
    </row>
    <row r="325" spans="1:8" hidden="1" x14ac:dyDescent="0.25">
      <c r="A325" s="301"/>
      <c r="B325" s="279">
        <v>42035.999999988424</v>
      </c>
      <c r="C325" s="280" t="s">
        <v>1036</v>
      </c>
      <c r="D325" s="281">
        <v>286007.38</v>
      </c>
      <c r="E325" s="282"/>
      <c r="F325" s="281"/>
      <c r="G325" s="281">
        <v>286007.38</v>
      </c>
      <c r="H325" s="317"/>
    </row>
    <row r="326" spans="1:8" hidden="1" x14ac:dyDescent="0.25">
      <c r="A326" s="301"/>
      <c r="B326" s="279">
        <v>42048.76798611111</v>
      </c>
      <c r="C326" s="280" t="s">
        <v>1694</v>
      </c>
      <c r="D326" s="281">
        <v>126768.85</v>
      </c>
      <c r="E326" s="282">
        <v>36</v>
      </c>
      <c r="F326" s="281"/>
      <c r="G326" s="281">
        <v>412776.23</v>
      </c>
    </row>
    <row r="327" spans="1:8" s="278" customFormat="1" ht="12.75" x14ac:dyDescent="0.2">
      <c r="A327" s="294" t="s">
        <v>1035</v>
      </c>
      <c r="B327" s="295" t="s">
        <v>1404</v>
      </c>
      <c r="C327" s="296"/>
      <c r="D327" s="297">
        <f>SUM(D328:D330)</f>
        <v>161300</v>
      </c>
      <c r="E327" s="298" t="s">
        <v>2036</v>
      </c>
      <c r="F327" s="297">
        <f>SUM(F328:F330)</f>
        <v>161640</v>
      </c>
      <c r="G327" s="299">
        <f>+D327-F327</f>
        <v>-340</v>
      </c>
      <c r="H327" s="278" t="s">
        <v>1644</v>
      </c>
    </row>
    <row r="328" spans="1:8" hidden="1" x14ac:dyDescent="0.25">
      <c r="A328" s="301"/>
      <c r="B328" s="279">
        <v>42035.999999988424</v>
      </c>
      <c r="C328" s="280" t="s">
        <v>1036</v>
      </c>
      <c r="D328" s="281">
        <v>161300</v>
      </c>
      <c r="E328" s="282"/>
      <c r="F328" s="281"/>
      <c r="G328" s="281">
        <v>161300</v>
      </c>
      <c r="H328" s="317"/>
    </row>
    <row r="329" spans="1:8" hidden="1" x14ac:dyDescent="0.25">
      <c r="A329" s="301"/>
      <c r="B329" s="279">
        <v>42041.422222222223</v>
      </c>
      <c r="C329" s="280" t="s">
        <v>1695</v>
      </c>
      <c r="D329" s="281"/>
      <c r="E329" s="282">
        <v>37</v>
      </c>
      <c r="F329" s="281">
        <v>140640</v>
      </c>
      <c r="G329" s="281">
        <v>20660</v>
      </c>
    </row>
    <row r="330" spans="1:8" hidden="1" x14ac:dyDescent="0.25">
      <c r="A330" s="301"/>
      <c r="B330" s="279">
        <v>42041.425694444442</v>
      </c>
      <c r="C330" s="280" t="s">
        <v>1696</v>
      </c>
      <c r="D330" s="281"/>
      <c r="E330" s="282">
        <v>37</v>
      </c>
      <c r="F330" s="281">
        <v>21000</v>
      </c>
      <c r="G330" s="281">
        <v>-340</v>
      </c>
    </row>
    <row r="331" spans="1:8" s="278" customFormat="1" ht="12.75" x14ac:dyDescent="0.2">
      <c r="A331" s="294" t="s">
        <v>1035</v>
      </c>
      <c r="B331" s="295" t="s">
        <v>1415</v>
      </c>
      <c r="C331" s="296"/>
      <c r="D331" s="297">
        <f>SUM(D332)</f>
        <v>0.43</v>
      </c>
      <c r="E331" s="298" t="s">
        <v>2037</v>
      </c>
      <c r="F331" s="297">
        <f>SUM(F332)</f>
        <v>0</v>
      </c>
      <c r="G331" s="299">
        <f>+D331-F331</f>
        <v>0.43</v>
      </c>
      <c r="H331" s="278" t="s">
        <v>1644</v>
      </c>
    </row>
    <row r="332" spans="1:8" hidden="1" x14ac:dyDescent="0.25">
      <c r="A332" s="301"/>
      <c r="B332" s="279">
        <v>42035.999999988424</v>
      </c>
      <c r="C332" s="280" t="s">
        <v>1036</v>
      </c>
      <c r="D332" s="281">
        <v>0.43</v>
      </c>
      <c r="E332" s="282"/>
      <c r="F332" s="281"/>
      <c r="G332" s="281">
        <v>0.43</v>
      </c>
      <c r="H332" s="317"/>
    </row>
    <row r="333" spans="1:8" s="278" customFormat="1" ht="12.75" x14ac:dyDescent="0.2">
      <c r="A333" s="294" t="s">
        <v>1035</v>
      </c>
      <c r="B333" s="295" t="s">
        <v>1421</v>
      </c>
      <c r="C333" s="296"/>
      <c r="D333" s="297">
        <f>SUM(D334)</f>
        <v>86482</v>
      </c>
      <c r="E333" s="298" t="s">
        <v>2036</v>
      </c>
      <c r="F333" s="297">
        <f>SUM(F334)</f>
        <v>0</v>
      </c>
      <c r="G333" s="299">
        <f>+D333-F333</f>
        <v>86482</v>
      </c>
      <c r="H333" s="278" t="s">
        <v>1644</v>
      </c>
    </row>
    <row r="334" spans="1:8" hidden="1" x14ac:dyDescent="0.25">
      <c r="A334" s="301"/>
      <c r="B334" s="279">
        <v>42035.999999988424</v>
      </c>
      <c r="C334" s="280" t="s">
        <v>1036</v>
      </c>
      <c r="D334" s="281">
        <v>86482</v>
      </c>
      <c r="E334" s="282"/>
      <c r="F334" s="281"/>
      <c r="G334" s="281">
        <v>86482</v>
      </c>
      <c r="H334" s="317"/>
    </row>
    <row r="335" spans="1:8" s="278" customFormat="1" ht="12.75" x14ac:dyDescent="0.2">
      <c r="A335" s="294" t="s">
        <v>1035</v>
      </c>
      <c r="B335" s="295" t="s">
        <v>1438</v>
      </c>
      <c r="C335" s="296"/>
      <c r="D335" s="297">
        <f>SUM(D336)</f>
        <v>35000</v>
      </c>
      <c r="E335" s="298" t="s">
        <v>2036</v>
      </c>
      <c r="F335" s="297">
        <f>SUM(F336)</f>
        <v>0</v>
      </c>
      <c r="G335" s="299">
        <f>+D335-F335</f>
        <v>35000</v>
      </c>
      <c r="H335" s="278" t="s">
        <v>1644</v>
      </c>
    </row>
    <row r="336" spans="1:8" hidden="1" x14ac:dyDescent="0.25">
      <c r="A336" s="301"/>
      <c r="B336" s="279">
        <v>42035.999999988424</v>
      </c>
      <c r="C336" s="280" t="s">
        <v>1036</v>
      </c>
      <c r="D336" s="281">
        <v>35000</v>
      </c>
      <c r="E336" s="282"/>
      <c r="F336" s="281"/>
      <c r="G336" s="281">
        <v>35000</v>
      </c>
      <c r="H336" s="317"/>
    </row>
    <row r="337" spans="1:8" s="278" customFormat="1" ht="12.75" x14ac:dyDescent="0.2">
      <c r="A337" s="294" t="s">
        <v>1035</v>
      </c>
      <c r="B337" s="295" t="s">
        <v>1444</v>
      </c>
      <c r="C337" s="296"/>
      <c r="D337" s="297">
        <f>SUM(D338)</f>
        <v>0.05</v>
      </c>
      <c r="E337" s="298" t="s">
        <v>2037</v>
      </c>
      <c r="F337" s="297">
        <f>SUM(F338)</f>
        <v>0</v>
      </c>
      <c r="G337" s="299">
        <f>+D337-F337</f>
        <v>0.05</v>
      </c>
      <c r="H337" s="278" t="s">
        <v>1644</v>
      </c>
    </row>
    <row r="338" spans="1:8" hidden="1" x14ac:dyDescent="0.25">
      <c r="A338" s="301"/>
      <c r="B338" s="279">
        <v>42035.999999988424</v>
      </c>
      <c r="C338" s="280" t="s">
        <v>1036</v>
      </c>
      <c r="D338" s="281">
        <v>0.05</v>
      </c>
      <c r="E338" s="282"/>
      <c r="F338" s="281"/>
      <c r="G338" s="281">
        <v>0.05</v>
      </c>
      <c r="H338" s="317"/>
    </row>
    <row r="339" spans="1:8" s="278" customFormat="1" ht="12.75" x14ac:dyDescent="0.2">
      <c r="A339" s="294" t="s">
        <v>1035</v>
      </c>
      <c r="B339" s="295" t="s">
        <v>1697</v>
      </c>
      <c r="C339" s="296"/>
      <c r="D339" s="297">
        <f>SUM(D340)</f>
        <v>0</v>
      </c>
      <c r="E339" s="298" t="s">
        <v>2036</v>
      </c>
      <c r="F339" s="297">
        <f>SUM(F340)</f>
        <v>10000</v>
      </c>
      <c r="G339" s="299">
        <f>+D339-F339</f>
        <v>-10000</v>
      </c>
    </row>
    <row r="340" spans="1:8" hidden="1" x14ac:dyDescent="0.25">
      <c r="A340" s="301"/>
      <c r="B340" s="279">
        <v>42058.526388888888</v>
      </c>
      <c r="C340" s="280" t="s">
        <v>1698</v>
      </c>
      <c r="D340" s="281"/>
      <c r="E340" s="282">
        <v>39</v>
      </c>
      <c r="F340" s="281">
        <v>10000</v>
      </c>
      <c r="G340" s="281">
        <v>-10000</v>
      </c>
    </row>
    <row r="341" spans="1:8" s="278" customFormat="1" ht="12.75" x14ac:dyDescent="0.2">
      <c r="A341" s="294" t="s">
        <v>1035</v>
      </c>
      <c r="B341" s="295" t="s">
        <v>1450</v>
      </c>
      <c r="C341" s="296"/>
      <c r="D341" s="297">
        <f>SUM(D342)</f>
        <v>0</v>
      </c>
      <c r="E341" s="298" t="s">
        <v>2036</v>
      </c>
      <c r="F341" s="297">
        <f>SUM(F342)</f>
        <v>17333.98</v>
      </c>
      <c r="G341" s="299">
        <f>+D341-F341</f>
        <v>-17333.98</v>
      </c>
      <c r="H341" s="278" t="s">
        <v>1644</v>
      </c>
    </row>
    <row r="342" spans="1:8" hidden="1" x14ac:dyDescent="0.25">
      <c r="A342" s="301"/>
      <c r="B342" s="279">
        <v>42035.999999988424</v>
      </c>
      <c r="C342" s="280" t="s">
        <v>1036</v>
      </c>
      <c r="D342" s="281"/>
      <c r="E342" s="282"/>
      <c r="F342" s="281">
        <v>17333.98</v>
      </c>
      <c r="G342" s="281">
        <v>-17333.98</v>
      </c>
      <c r="H342" s="317"/>
    </row>
    <row r="343" spans="1:8" s="278" customFormat="1" ht="12.75" x14ac:dyDescent="0.2">
      <c r="A343" s="294" t="s">
        <v>1035</v>
      </c>
      <c r="B343" s="295" t="s">
        <v>1463</v>
      </c>
      <c r="C343" s="296"/>
      <c r="D343" s="297">
        <f>SUM(D344:D346)</f>
        <v>121700</v>
      </c>
      <c r="E343" s="298" t="s">
        <v>2037</v>
      </c>
      <c r="F343" s="297">
        <f>SUM(F344:F346)</f>
        <v>121690.72</v>
      </c>
      <c r="G343" s="299">
        <f>+D343-F343</f>
        <v>9.2799999999988358</v>
      </c>
      <c r="H343" s="278" t="s">
        <v>1644</v>
      </c>
    </row>
    <row r="344" spans="1:8" hidden="1" x14ac:dyDescent="0.25">
      <c r="A344" s="301"/>
      <c r="B344" s="279">
        <v>42035.999999988424</v>
      </c>
      <c r="C344" s="280" t="s">
        <v>1036</v>
      </c>
      <c r="D344" s="281">
        <v>121700</v>
      </c>
      <c r="E344" s="282"/>
      <c r="F344" s="281"/>
      <c r="G344" s="281">
        <v>121700</v>
      </c>
      <c r="H344" s="317"/>
    </row>
    <row r="345" spans="1:8" hidden="1" x14ac:dyDescent="0.25">
      <c r="A345" s="301"/>
      <c r="B345" s="279">
        <v>42044.5</v>
      </c>
      <c r="C345" s="280" t="s">
        <v>1699</v>
      </c>
      <c r="D345" s="281"/>
      <c r="E345" s="282">
        <v>40</v>
      </c>
      <c r="F345" s="281">
        <v>120577.61</v>
      </c>
      <c r="G345" s="281">
        <v>1122.3900000000001</v>
      </c>
    </row>
    <row r="346" spans="1:8" hidden="1" x14ac:dyDescent="0.25">
      <c r="A346" s="301"/>
      <c r="B346" s="279">
        <v>42044.50277777778</v>
      </c>
      <c r="C346" s="280" t="s">
        <v>1700</v>
      </c>
      <c r="D346" s="281"/>
      <c r="E346" s="282">
        <v>40</v>
      </c>
      <c r="F346" s="281">
        <v>1113.1099999999999</v>
      </c>
      <c r="G346" s="281">
        <v>9.2799999999999994</v>
      </c>
    </row>
    <row r="347" spans="1:8" s="278" customFormat="1" ht="12.75" x14ac:dyDescent="0.2">
      <c r="A347" s="294" t="s">
        <v>1035</v>
      </c>
      <c r="B347" s="295" t="s">
        <v>1468</v>
      </c>
      <c r="C347" s="296"/>
      <c r="D347" s="297">
        <f>SUM(D348)</f>
        <v>150500</v>
      </c>
      <c r="E347" s="298" t="s">
        <v>2036</v>
      </c>
      <c r="F347" s="297">
        <f>SUM(F348)</f>
        <v>0</v>
      </c>
      <c r="G347" s="299">
        <f>+D347-F347</f>
        <v>150500</v>
      </c>
      <c r="H347" s="278" t="s">
        <v>1644</v>
      </c>
    </row>
    <row r="348" spans="1:8" hidden="1" x14ac:dyDescent="0.25">
      <c r="A348" s="301"/>
      <c r="B348" s="279">
        <v>42035.999999988424</v>
      </c>
      <c r="C348" s="280" t="s">
        <v>1036</v>
      </c>
      <c r="D348" s="281">
        <v>150500</v>
      </c>
      <c r="E348" s="282"/>
      <c r="F348" s="281"/>
      <c r="G348" s="281">
        <v>150500</v>
      </c>
      <c r="H348" s="317"/>
    </row>
    <row r="349" spans="1:8" s="278" customFormat="1" ht="12.75" x14ac:dyDescent="0.2">
      <c r="A349" s="294" t="s">
        <v>1035</v>
      </c>
      <c r="B349" s="295" t="s">
        <v>1701</v>
      </c>
      <c r="C349" s="296"/>
      <c r="D349" s="297">
        <f>SUM(D350)</f>
        <v>681017.42</v>
      </c>
      <c r="E349" s="298" t="s">
        <v>2036</v>
      </c>
      <c r="F349" s="297">
        <f>SUM(F350)</f>
        <v>0</v>
      </c>
      <c r="G349" s="299">
        <f>+D349-F349</f>
        <v>681017.42</v>
      </c>
      <c r="H349" s="278" t="s">
        <v>1644</v>
      </c>
    </row>
    <row r="350" spans="1:8" hidden="1" x14ac:dyDescent="0.25">
      <c r="A350" s="301"/>
      <c r="B350" s="279">
        <v>42059.856782407405</v>
      </c>
      <c r="C350" s="280" t="s">
        <v>1702</v>
      </c>
      <c r="D350" s="281">
        <v>681017.42</v>
      </c>
      <c r="E350" s="282">
        <v>44</v>
      </c>
      <c r="F350" s="281"/>
      <c r="G350" s="281">
        <v>681017.42</v>
      </c>
    </row>
    <row r="351" spans="1:8" s="278" customFormat="1" ht="12.75" x14ac:dyDescent="0.2">
      <c r="A351" s="294" t="s">
        <v>1035</v>
      </c>
      <c r="B351" s="295" t="s">
        <v>1487</v>
      </c>
      <c r="C351" s="296"/>
      <c r="D351" s="297">
        <f>SUM(D352)</f>
        <v>0</v>
      </c>
      <c r="E351" s="298" t="s">
        <v>2036</v>
      </c>
      <c r="F351" s="297">
        <f>SUM(F352)</f>
        <v>645286.39</v>
      </c>
      <c r="G351" s="299">
        <f>+D351-F351</f>
        <v>-645286.39</v>
      </c>
      <c r="H351" s="278" t="s">
        <v>1644</v>
      </c>
    </row>
    <row r="352" spans="1:8" hidden="1" x14ac:dyDescent="0.25">
      <c r="A352" s="301"/>
      <c r="B352" s="279">
        <v>42035.999999988424</v>
      </c>
      <c r="C352" s="280" t="s">
        <v>1036</v>
      </c>
      <c r="D352" s="281"/>
      <c r="E352" s="282"/>
      <c r="F352" s="281">
        <v>645286.39</v>
      </c>
      <c r="G352" s="281">
        <v>-645286.39</v>
      </c>
      <c r="H352" s="317"/>
    </row>
    <row r="353" spans="1:8" s="278" customFormat="1" ht="12.75" x14ac:dyDescent="0.2">
      <c r="A353" s="294" t="s">
        <v>1035</v>
      </c>
      <c r="B353" s="295" t="s">
        <v>1507</v>
      </c>
      <c r="C353" s="296"/>
      <c r="D353" s="297">
        <f>SUM(D354)</f>
        <v>145000</v>
      </c>
      <c r="E353" s="298" t="s">
        <v>2036</v>
      </c>
      <c r="F353" s="297">
        <f>SUM(F354)</f>
        <v>0</v>
      </c>
      <c r="G353" s="299">
        <f>+D353-F353</f>
        <v>145000</v>
      </c>
      <c r="H353" s="278" t="s">
        <v>1644</v>
      </c>
    </row>
    <row r="354" spans="1:8" hidden="1" x14ac:dyDescent="0.25">
      <c r="A354" s="301"/>
      <c r="B354" s="279">
        <v>42035.999999988424</v>
      </c>
      <c r="C354" s="280" t="s">
        <v>1036</v>
      </c>
      <c r="D354" s="281">
        <v>145000</v>
      </c>
      <c r="E354" s="282"/>
      <c r="F354" s="281"/>
      <c r="G354" s="281">
        <v>145000</v>
      </c>
      <c r="H354" s="317"/>
    </row>
    <row r="355" spans="1:8" s="278" customFormat="1" ht="12" customHeight="1" x14ac:dyDescent="0.2">
      <c r="A355" s="294" t="s">
        <v>1035</v>
      </c>
      <c r="B355" s="295" t="s">
        <v>2023</v>
      </c>
      <c r="C355" s="296"/>
      <c r="D355" s="297">
        <f>SUM(D356)</f>
        <v>145000</v>
      </c>
      <c r="E355" s="298" t="s">
        <v>2036</v>
      </c>
      <c r="F355" s="297">
        <f>SUM(F356)</f>
        <v>0</v>
      </c>
      <c r="G355" s="299">
        <f>+D355-F355</f>
        <v>145000</v>
      </c>
    </row>
    <row r="356" spans="1:8" hidden="1" x14ac:dyDescent="0.25">
      <c r="A356" s="301"/>
      <c r="B356" s="279">
        <v>42004</v>
      </c>
      <c r="C356" s="280" t="s">
        <v>1036</v>
      </c>
      <c r="D356" s="281">
        <v>145000</v>
      </c>
      <c r="E356" s="282"/>
      <c r="F356" s="281"/>
      <c r="G356" s="281">
        <v>145000</v>
      </c>
      <c r="H356" s="317"/>
    </row>
    <row r="357" spans="1:8" s="278" customFormat="1" ht="12.75" x14ac:dyDescent="0.2">
      <c r="A357" s="294" t="s">
        <v>1035</v>
      </c>
      <c r="B357" s="295" t="s">
        <v>1509</v>
      </c>
      <c r="C357" s="296"/>
      <c r="D357" s="297">
        <f>SUM(D358)</f>
        <v>145000</v>
      </c>
      <c r="E357" s="298" t="s">
        <v>2036</v>
      </c>
      <c r="F357" s="297">
        <f>SUM(F358)</f>
        <v>0</v>
      </c>
      <c r="G357" s="299">
        <f>+D357-F357</f>
        <v>145000</v>
      </c>
      <c r="H357" s="278" t="s">
        <v>1644</v>
      </c>
    </row>
    <row r="358" spans="1:8" hidden="1" x14ac:dyDescent="0.25">
      <c r="A358" s="301"/>
      <c r="B358" s="279">
        <v>42035.999999988424</v>
      </c>
      <c r="C358" s="280" t="s">
        <v>1036</v>
      </c>
      <c r="D358" s="281">
        <v>145000</v>
      </c>
      <c r="E358" s="282"/>
      <c r="F358" s="281"/>
      <c r="G358" s="281">
        <v>145000</v>
      </c>
      <c r="H358" s="317"/>
    </row>
    <row r="359" spans="1:8" s="278" customFormat="1" ht="12.75" x14ac:dyDescent="0.2">
      <c r="A359" s="294" t="s">
        <v>1035</v>
      </c>
      <c r="B359" s="295" t="s">
        <v>1703</v>
      </c>
      <c r="C359" s="296"/>
      <c r="D359" s="297">
        <f>SUM(D360:D361)</f>
        <v>145000</v>
      </c>
      <c r="E359" s="298" t="s">
        <v>2036</v>
      </c>
      <c r="F359" s="297">
        <f>SUM(F360:F361)</f>
        <v>131500</v>
      </c>
      <c r="G359" s="299">
        <f>+D359-F359</f>
        <v>13500</v>
      </c>
    </row>
    <row r="360" spans="1:8" s="325" customFormat="1" ht="12.75" hidden="1" x14ac:dyDescent="0.2">
      <c r="A360" s="301"/>
      <c r="B360" s="212">
        <v>42006</v>
      </c>
      <c r="C360" s="280" t="s">
        <v>1036</v>
      </c>
      <c r="D360" s="223">
        <v>145000</v>
      </c>
      <c r="E360" s="282"/>
      <c r="F360" s="281"/>
      <c r="G360" s="281">
        <v>145000</v>
      </c>
    </row>
    <row r="361" spans="1:8" s="326" customFormat="1" hidden="1" x14ac:dyDescent="0.25">
      <c r="A361" s="294"/>
      <c r="B361" s="279">
        <v>42042.489583333336</v>
      </c>
      <c r="C361" s="280" t="s">
        <v>1704</v>
      </c>
      <c r="D361" s="281"/>
      <c r="E361" s="282">
        <v>46</v>
      </c>
      <c r="F361" s="281">
        <v>131500</v>
      </c>
      <c r="G361" s="281">
        <v>13500</v>
      </c>
    </row>
    <row r="362" spans="1:8" s="278" customFormat="1" ht="12.75" x14ac:dyDescent="0.2">
      <c r="A362" s="294" t="s">
        <v>1035</v>
      </c>
      <c r="B362" s="295" t="s">
        <v>1510</v>
      </c>
      <c r="C362" s="296"/>
      <c r="D362" s="297">
        <f>SUM(D363:D364)</f>
        <v>166000</v>
      </c>
      <c r="E362" s="298" t="s">
        <v>2036</v>
      </c>
      <c r="F362" s="297">
        <f>SUM(F363:F364)</f>
        <v>48000</v>
      </c>
      <c r="G362" s="299">
        <f>+D362-F362</f>
        <v>118000</v>
      </c>
      <c r="H362" s="278" t="s">
        <v>1644</v>
      </c>
    </row>
    <row r="363" spans="1:8" hidden="1" x14ac:dyDescent="0.25">
      <c r="A363" s="301"/>
      <c r="B363" s="279">
        <v>42035.999999988424</v>
      </c>
      <c r="C363" s="280" t="s">
        <v>1036</v>
      </c>
      <c r="D363" s="281">
        <v>166000</v>
      </c>
      <c r="E363" s="282"/>
      <c r="F363" s="281"/>
      <c r="G363" s="281">
        <v>166000</v>
      </c>
      <c r="H363" s="317"/>
    </row>
    <row r="364" spans="1:8" hidden="1" x14ac:dyDescent="0.25">
      <c r="A364" s="301"/>
      <c r="B364" s="279">
        <v>42063.615277777775</v>
      </c>
      <c r="C364" s="280" t="s">
        <v>1705</v>
      </c>
      <c r="D364" s="281"/>
      <c r="E364" s="282">
        <v>47</v>
      </c>
      <c r="F364" s="281">
        <v>48000</v>
      </c>
      <c r="G364" s="281">
        <v>118000</v>
      </c>
    </row>
    <row r="365" spans="1:8" s="278" customFormat="1" ht="12.75" x14ac:dyDescent="0.2">
      <c r="A365" s="294" t="s">
        <v>1035</v>
      </c>
      <c r="B365" s="295" t="s">
        <v>2027</v>
      </c>
      <c r="C365" s="296"/>
      <c r="D365" s="297">
        <f>SUM(D366)</f>
        <v>145000</v>
      </c>
      <c r="E365" s="298" t="s">
        <v>2036</v>
      </c>
      <c r="F365" s="297">
        <f>SUM(F366)</f>
        <v>0</v>
      </c>
      <c r="G365" s="299">
        <f>+D365-F365</f>
        <v>145000</v>
      </c>
    </row>
    <row r="366" spans="1:8" hidden="1" x14ac:dyDescent="0.25">
      <c r="A366" s="301"/>
      <c r="B366" s="279">
        <v>42004</v>
      </c>
      <c r="C366" s="280" t="s">
        <v>1036</v>
      </c>
      <c r="D366" s="281">
        <v>145000</v>
      </c>
      <c r="E366" s="282"/>
      <c r="F366" s="281"/>
      <c r="G366" s="281">
        <v>145000</v>
      </c>
      <c r="H366" s="317"/>
    </row>
    <row r="367" spans="1:8" s="278" customFormat="1" ht="12.75" x14ac:dyDescent="0.2">
      <c r="A367" s="294" t="s">
        <v>1035</v>
      </c>
      <c r="B367" s="295" t="s">
        <v>1515</v>
      </c>
      <c r="C367" s="296"/>
      <c r="D367" s="297">
        <f>SUM(D368)</f>
        <v>133000</v>
      </c>
      <c r="E367" s="298" t="s">
        <v>2037</v>
      </c>
      <c r="F367" s="297">
        <f>SUM(F368)</f>
        <v>0</v>
      </c>
      <c r="G367" s="299">
        <f>+D367-F367</f>
        <v>133000</v>
      </c>
      <c r="H367" s="278" t="s">
        <v>1644</v>
      </c>
    </row>
    <row r="368" spans="1:8" hidden="1" x14ac:dyDescent="0.25">
      <c r="A368" s="301"/>
      <c r="B368" s="279">
        <v>42035.999999988424</v>
      </c>
      <c r="C368" s="280" t="s">
        <v>1036</v>
      </c>
      <c r="D368" s="281">
        <v>133000</v>
      </c>
      <c r="E368" s="282"/>
      <c r="F368" s="281"/>
      <c r="G368" s="281">
        <v>133000</v>
      </c>
      <c r="H368" s="317"/>
    </row>
    <row r="369" spans="1:8" s="278" customFormat="1" ht="12.75" x14ac:dyDescent="0.2">
      <c r="A369" s="294" t="s">
        <v>1035</v>
      </c>
      <c r="B369" s="295" t="s">
        <v>1520</v>
      </c>
      <c r="C369" s="296"/>
      <c r="D369" s="297">
        <f>SUM(D370)</f>
        <v>143000</v>
      </c>
      <c r="E369" s="298" t="s">
        <v>2037</v>
      </c>
      <c r="F369" s="297">
        <f>SUM(F370)</f>
        <v>0</v>
      </c>
      <c r="G369" s="299">
        <f>+D369-F369</f>
        <v>143000</v>
      </c>
      <c r="H369" s="278" t="s">
        <v>1644</v>
      </c>
    </row>
    <row r="370" spans="1:8" hidden="1" x14ac:dyDescent="0.25">
      <c r="A370" s="301"/>
      <c r="B370" s="279">
        <v>42035.999999988424</v>
      </c>
      <c r="C370" s="280" t="s">
        <v>1036</v>
      </c>
      <c r="D370" s="281">
        <v>143000</v>
      </c>
      <c r="E370" s="282"/>
      <c r="F370" s="281"/>
      <c r="G370" s="281">
        <v>143000</v>
      </c>
      <c r="H370" s="317"/>
    </row>
    <row r="371" spans="1:8" s="278" customFormat="1" ht="12.75" x14ac:dyDescent="0.2">
      <c r="A371" s="294" t="s">
        <v>1035</v>
      </c>
      <c r="B371" s="295" t="s">
        <v>1522</v>
      </c>
      <c r="C371" s="296"/>
      <c r="D371" s="297">
        <f>SUM(D372:D374)</f>
        <v>118600</v>
      </c>
      <c r="E371" s="298" t="s">
        <v>2036</v>
      </c>
      <c r="F371" s="297">
        <f>SUM(F372:F374)</f>
        <v>119839.03999999999</v>
      </c>
      <c r="G371" s="299">
        <f>+D371-F371</f>
        <v>-1239.0399999999936</v>
      </c>
      <c r="H371" s="278" t="s">
        <v>1644</v>
      </c>
    </row>
    <row r="372" spans="1:8" hidden="1" x14ac:dyDescent="0.25">
      <c r="A372" s="301"/>
      <c r="B372" s="279">
        <v>42035.999999988424</v>
      </c>
      <c r="C372" s="280" t="s">
        <v>1036</v>
      </c>
      <c r="D372" s="281">
        <v>118600</v>
      </c>
      <c r="E372" s="282"/>
      <c r="F372" s="281"/>
      <c r="G372" s="281">
        <v>118600</v>
      </c>
      <c r="H372" s="317"/>
    </row>
    <row r="373" spans="1:8" hidden="1" x14ac:dyDescent="0.25">
      <c r="A373" s="301"/>
      <c r="B373" s="279">
        <v>42044.745138888888</v>
      </c>
      <c r="C373" s="280" t="s">
        <v>1706</v>
      </c>
      <c r="D373" s="281"/>
      <c r="E373" s="282">
        <v>51</v>
      </c>
      <c r="F373" s="281">
        <v>118600</v>
      </c>
      <c r="G373" s="281">
        <v>0</v>
      </c>
    </row>
    <row r="374" spans="1:8" hidden="1" x14ac:dyDescent="0.25">
      <c r="A374" s="301"/>
      <c r="B374" s="279">
        <v>42044.754861111112</v>
      </c>
      <c r="C374" s="280" t="s">
        <v>1707</v>
      </c>
      <c r="D374" s="281"/>
      <c r="E374" s="282">
        <v>51</v>
      </c>
      <c r="F374" s="281">
        <v>1239.04</v>
      </c>
      <c r="G374" s="281">
        <v>-1239.04</v>
      </c>
    </row>
    <row r="375" spans="1:8" s="278" customFormat="1" ht="12.75" x14ac:dyDescent="0.2">
      <c r="A375" s="294" t="s">
        <v>1035</v>
      </c>
      <c r="B375" s="295" t="s">
        <v>1708</v>
      </c>
      <c r="C375" s="296"/>
      <c r="D375" s="297">
        <f>SUM(D376)</f>
        <v>115668.46</v>
      </c>
      <c r="E375" s="298" t="s">
        <v>2036</v>
      </c>
      <c r="F375" s="297">
        <f>SUM(F376)</f>
        <v>0</v>
      </c>
      <c r="G375" s="299">
        <f>+D375-F375</f>
        <v>115668.46</v>
      </c>
    </row>
    <row r="376" spans="1:8" hidden="1" x14ac:dyDescent="0.25">
      <c r="A376" s="301"/>
      <c r="B376" s="279">
        <v>42063.639421296299</v>
      </c>
      <c r="C376" s="280" t="s">
        <v>1709</v>
      </c>
      <c r="D376" s="281">
        <v>115668.46</v>
      </c>
      <c r="E376" s="282">
        <v>54</v>
      </c>
      <c r="F376" s="281"/>
      <c r="G376" s="281">
        <v>115668.46</v>
      </c>
    </row>
    <row r="377" spans="1:8" s="278" customFormat="1" ht="12.75" x14ac:dyDescent="0.2">
      <c r="A377" s="294" t="s">
        <v>1035</v>
      </c>
      <c r="B377" s="295" t="s">
        <v>1537</v>
      </c>
      <c r="C377" s="296"/>
      <c r="D377" s="297">
        <f>SUM(D378:D380)</f>
        <v>205400</v>
      </c>
      <c r="E377" s="298" t="s">
        <v>2037</v>
      </c>
      <c r="F377" s="297">
        <f>SUM(F378:F380)</f>
        <v>61000</v>
      </c>
      <c r="G377" s="299">
        <f>+D377-F377</f>
        <v>144400</v>
      </c>
      <c r="H377" s="278" t="s">
        <v>1644</v>
      </c>
    </row>
    <row r="378" spans="1:8" hidden="1" x14ac:dyDescent="0.25">
      <c r="A378" s="301"/>
      <c r="B378" s="279">
        <v>42035.999999988424</v>
      </c>
      <c r="C378" s="280" t="s">
        <v>1036</v>
      </c>
      <c r="D378" s="281"/>
      <c r="E378" s="282"/>
      <c r="F378" s="281">
        <v>60000</v>
      </c>
      <c r="G378" s="281">
        <v>-60000</v>
      </c>
      <c r="H378" s="317"/>
    </row>
    <row r="379" spans="1:8" hidden="1" x14ac:dyDescent="0.25">
      <c r="A379" s="301"/>
      <c r="B379" s="279">
        <v>42060.540659722225</v>
      </c>
      <c r="C379" s="280" t="s">
        <v>1710</v>
      </c>
      <c r="D379" s="281">
        <v>205400</v>
      </c>
      <c r="E379" s="282">
        <v>56</v>
      </c>
      <c r="F379" s="281"/>
      <c r="G379" s="281">
        <v>145400</v>
      </c>
    </row>
    <row r="380" spans="1:8" hidden="1" x14ac:dyDescent="0.25">
      <c r="A380" s="301"/>
      <c r="B380" s="279">
        <v>42060.54310185185</v>
      </c>
      <c r="C380" s="280" t="s">
        <v>1711</v>
      </c>
      <c r="D380" s="281"/>
      <c r="E380" s="282">
        <v>56</v>
      </c>
      <c r="F380" s="281">
        <v>1000</v>
      </c>
      <c r="G380" s="281">
        <v>144400</v>
      </c>
    </row>
    <row r="381" spans="1:8" s="278" customFormat="1" ht="12.75" x14ac:dyDescent="0.2">
      <c r="A381" s="294" t="s">
        <v>1035</v>
      </c>
      <c r="B381" s="295" t="s">
        <v>1539</v>
      </c>
      <c r="C381" s="296"/>
      <c r="D381" s="297">
        <f>SUM(D382)</f>
        <v>115118.12</v>
      </c>
      <c r="E381" s="298" t="s">
        <v>2036</v>
      </c>
      <c r="F381" s="297">
        <f>SUM(F382)</f>
        <v>0</v>
      </c>
      <c r="G381" s="299">
        <f>+D381-F381</f>
        <v>115118.12</v>
      </c>
      <c r="H381" s="278" t="s">
        <v>1644</v>
      </c>
    </row>
    <row r="382" spans="1:8" hidden="1" x14ac:dyDescent="0.25">
      <c r="A382" s="301"/>
      <c r="B382" s="279">
        <v>42035.999999988424</v>
      </c>
      <c r="C382" s="280" t="s">
        <v>1036</v>
      </c>
      <c r="D382" s="281">
        <v>115118.12</v>
      </c>
      <c r="E382" s="282"/>
      <c r="F382" s="281"/>
      <c r="G382" s="281">
        <v>115118.12</v>
      </c>
      <c r="H382" s="317"/>
    </row>
    <row r="383" spans="1:8" s="278" customFormat="1" ht="12.75" x14ac:dyDescent="0.2">
      <c r="A383" s="294" t="s">
        <v>1035</v>
      </c>
      <c r="B383" s="295" t="s">
        <v>1541</v>
      </c>
      <c r="C383" s="296"/>
      <c r="D383" s="297">
        <f>SUM(D384)</f>
        <v>125486.67</v>
      </c>
      <c r="E383" s="298" t="s">
        <v>2037</v>
      </c>
      <c r="F383" s="297">
        <f>SUM(F384)</f>
        <v>0</v>
      </c>
      <c r="G383" s="299">
        <f>+D383-F383</f>
        <v>125486.67</v>
      </c>
      <c r="H383" s="278" t="s">
        <v>1644</v>
      </c>
    </row>
    <row r="384" spans="1:8" hidden="1" x14ac:dyDescent="0.25">
      <c r="A384" s="301"/>
      <c r="B384" s="279">
        <v>42035.999999988424</v>
      </c>
      <c r="C384" s="280" t="s">
        <v>1036</v>
      </c>
      <c r="D384" s="281">
        <v>125486.67</v>
      </c>
      <c r="E384" s="282"/>
      <c r="F384" s="281"/>
      <c r="G384" s="281">
        <v>125486.67</v>
      </c>
      <c r="H384" s="317"/>
    </row>
    <row r="385" spans="1:8" s="278" customFormat="1" ht="12.75" x14ac:dyDescent="0.2">
      <c r="A385" s="294" t="s">
        <v>1035</v>
      </c>
      <c r="B385" s="295" t="s">
        <v>1712</v>
      </c>
      <c r="C385" s="296"/>
      <c r="D385" s="297">
        <f>SUM(D386:D389)</f>
        <v>275900</v>
      </c>
      <c r="E385" s="298" t="s">
        <v>2036</v>
      </c>
      <c r="F385" s="297">
        <f>SUM(F386:F389)</f>
        <v>293130</v>
      </c>
      <c r="G385" s="299">
        <f>+D385-F385</f>
        <v>-17230</v>
      </c>
    </row>
    <row r="386" spans="1:8" hidden="1" x14ac:dyDescent="0.25">
      <c r="A386" s="301"/>
      <c r="B386" s="279">
        <v>42038.809537037036</v>
      </c>
      <c r="C386" s="280" t="s">
        <v>1713</v>
      </c>
      <c r="D386" s="281">
        <v>275900</v>
      </c>
      <c r="E386" s="282">
        <v>58</v>
      </c>
      <c r="F386" s="281"/>
      <c r="G386" s="281">
        <v>275900</v>
      </c>
    </row>
    <row r="387" spans="1:8" hidden="1" x14ac:dyDescent="0.25">
      <c r="A387" s="301"/>
      <c r="B387" s="279">
        <v>42044.505555555559</v>
      </c>
      <c r="C387" s="280" t="s">
        <v>1714</v>
      </c>
      <c r="D387" s="281"/>
      <c r="E387" s="282">
        <v>58</v>
      </c>
      <c r="F387" s="281">
        <v>193130</v>
      </c>
      <c r="G387" s="281">
        <v>82770</v>
      </c>
    </row>
    <row r="388" spans="1:8" hidden="1" x14ac:dyDescent="0.25">
      <c r="A388" s="301"/>
      <c r="B388" s="279">
        <v>42046.783333333333</v>
      </c>
      <c r="C388" s="280" t="s">
        <v>1715</v>
      </c>
      <c r="D388" s="281"/>
      <c r="E388" s="282">
        <v>58</v>
      </c>
      <c r="F388" s="281">
        <v>82770</v>
      </c>
      <c r="G388" s="281">
        <v>0</v>
      </c>
    </row>
    <row r="389" spans="1:8" hidden="1" x14ac:dyDescent="0.25">
      <c r="A389" s="301"/>
      <c r="B389" s="279">
        <v>42046.788888888892</v>
      </c>
      <c r="C389" s="280" t="s">
        <v>1716</v>
      </c>
      <c r="D389" s="281"/>
      <c r="E389" s="282">
        <v>58</v>
      </c>
      <c r="F389" s="281">
        <v>17230</v>
      </c>
      <c r="G389" s="281">
        <v>-17230</v>
      </c>
    </row>
    <row r="390" spans="1:8" s="278" customFormat="1" ht="12.75" x14ac:dyDescent="0.2">
      <c r="A390" s="294" t="s">
        <v>1035</v>
      </c>
      <c r="B390" s="295" t="s">
        <v>1543</v>
      </c>
      <c r="C390" s="296"/>
      <c r="D390" s="297">
        <f>SUM(D391)</f>
        <v>113557.11</v>
      </c>
      <c r="E390" s="298" t="s">
        <v>2037</v>
      </c>
      <c r="F390" s="297">
        <f>SUM(F391)</f>
        <v>0</v>
      </c>
      <c r="G390" s="299">
        <f>+D390-F390</f>
        <v>113557.11</v>
      </c>
      <c r="H390" s="278" t="s">
        <v>1644</v>
      </c>
    </row>
    <row r="391" spans="1:8" hidden="1" x14ac:dyDescent="0.25">
      <c r="A391" s="301"/>
      <c r="B391" s="279">
        <v>42035.999999988424</v>
      </c>
      <c r="C391" s="280" t="s">
        <v>1036</v>
      </c>
      <c r="D391" s="281">
        <v>113557.11</v>
      </c>
      <c r="E391" s="282"/>
      <c r="F391" s="281"/>
      <c r="G391" s="281">
        <v>113557.11</v>
      </c>
      <c r="H391" s="317"/>
    </row>
    <row r="392" spans="1:8" s="278" customFormat="1" ht="12.75" x14ac:dyDescent="0.2">
      <c r="A392" s="294" t="s">
        <v>1035</v>
      </c>
      <c r="B392" s="295" t="s">
        <v>1545</v>
      </c>
      <c r="C392" s="296"/>
      <c r="D392" s="297">
        <f>SUM(D393)</f>
        <v>148566.23000000001</v>
      </c>
      <c r="E392" s="298" t="s">
        <v>2037</v>
      </c>
      <c r="F392" s="297">
        <f>SUM(F393)</f>
        <v>0</v>
      </c>
      <c r="G392" s="299">
        <f>+D392-F392</f>
        <v>148566.23000000001</v>
      </c>
      <c r="H392" s="278" t="s">
        <v>1644</v>
      </c>
    </row>
    <row r="393" spans="1:8" hidden="1" x14ac:dyDescent="0.25">
      <c r="A393" s="301"/>
      <c r="B393" s="279">
        <v>42035.999999988424</v>
      </c>
      <c r="C393" s="280" t="s">
        <v>1036</v>
      </c>
      <c r="D393" s="281">
        <v>148566.23000000001</v>
      </c>
      <c r="E393" s="282"/>
      <c r="F393" s="281"/>
      <c r="G393" s="281">
        <v>148566.23000000001</v>
      </c>
      <c r="H393" s="317"/>
    </row>
    <row r="394" spans="1:8" s="278" customFormat="1" ht="12.75" x14ac:dyDescent="0.2">
      <c r="A394" s="294" t="s">
        <v>1035</v>
      </c>
      <c r="B394" s="295" t="s">
        <v>1717</v>
      </c>
      <c r="C394" s="296"/>
      <c r="D394" s="297">
        <f>SUM(D395:D400)</f>
        <v>106799.99</v>
      </c>
      <c r="E394" s="298" t="s">
        <v>2036</v>
      </c>
      <c r="F394" s="297">
        <f>SUM(F395:F400)</f>
        <v>106799.98000000001</v>
      </c>
      <c r="G394" s="299">
        <f>+D394-F394</f>
        <v>9.9999999947613105E-3</v>
      </c>
    </row>
    <row r="395" spans="1:8" hidden="1" x14ac:dyDescent="0.25">
      <c r="A395" s="301"/>
      <c r="B395" s="279">
        <v>42038.583645833336</v>
      </c>
      <c r="C395" s="280" t="s">
        <v>1718</v>
      </c>
      <c r="D395" s="281">
        <v>103400</v>
      </c>
      <c r="E395" s="282">
        <v>59</v>
      </c>
      <c r="F395" s="281"/>
      <c r="G395" s="281">
        <v>103400</v>
      </c>
    </row>
    <row r="396" spans="1:8" hidden="1" x14ac:dyDescent="0.25">
      <c r="A396" s="301"/>
      <c r="B396" s="279">
        <v>42038.585995370369</v>
      </c>
      <c r="C396" s="280" t="s">
        <v>1719</v>
      </c>
      <c r="D396" s="281"/>
      <c r="E396" s="282">
        <v>59</v>
      </c>
      <c r="F396" s="281">
        <v>3399.99</v>
      </c>
      <c r="G396" s="281">
        <v>100000.01</v>
      </c>
    </row>
    <row r="397" spans="1:8" hidden="1" x14ac:dyDescent="0.25">
      <c r="A397" s="301"/>
      <c r="B397" s="279">
        <v>42042.39166666667</v>
      </c>
      <c r="C397" s="280" t="s">
        <v>1720</v>
      </c>
      <c r="D397" s="281"/>
      <c r="E397" s="282">
        <v>59</v>
      </c>
      <c r="F397" s="281">
        <v>93000</v>
      </c>
      <c r="G397" s="281">
        <v>7000.01</v>
      </c>
    </row>
    <row r="398" spans="1:8" hidden="1" x14ac:dyDescent="0.25">
      <c r="A398" s="301"/>
      <c r="B398" s="279">
        <v>42042.405555555553</v>
      </c>
      <c r="C398" s="280" t="s">
        <v>1721</v>
      </c>
      <c r="D398" s="281"/>
      <c r="E398" s="282">
        <v>59</v>
      </c>
      <c r="F398" s="281">
        <v>7000</v>
      </c>
      <c r="G398" s="281">
        <v>0.01</v>
      </c>
    </row>
    <row r="399" spans="1:8" hidden="1" x14ac:dyDescent="0.25">
      <c r="A399" s="301"/>
      <c r="B399" s="284">
        <v>42063</v>
      </c>
      <c r="C399" s="280" t="s">
        <v>1722</v>
      </c>
      <c r="D399" s="281">
        <v>3399.99</v>
      </c>
      <c r="E399" s="282" t="s">
        <v>1673</v>
      </c>
      <c r="F399" s="281"/>
      <c r="G399" s="281">
        <v>3400</v>
      </c>
    </row>
    <row r="400" spans="1:8" hidden="1" x14ac:dyDescent="0.25">
      <c r="A400" s="301"/>
      <c r="B400" s="284">
        <v>42063</v>
      </c>
      <c r="C400" s="280" t="s">
        <v>1722</v>
      </c>
      <c r="D400" s="281"/>
      <c r="E400" s="282" t="s">
        <v>1673</v>
      </c>
      <c r="F400" s="281">
        <v>3399.99</v>
      </c>
      <c r="G400" s="281">
        <v>0.01</v>
      </c>
    </row>
    <row r="401" spans="1:7" s="278" customFormat="1" ht="12.75" x14ac:dyDescent="0.2">
      <c r="A401" s="294" t="s">
        <v>1035</v>
      </c>
      <c r="B401" s="295" t="s">
        <v>1723</v>
      </c>
      <c r="C401" s="296"/>
      <c r="D401" s="297">
        <f>SUM(D402)</f>
        <v>272800</v>
      </c>
      <c r="E401" s="298" t="s">
        <v>2036</v>
      </c>
      <c r="F401" s="297">
        <f>SUM(F402)</f>
        <v>0</v>
      </c>
      <c r="G401" s="299">
        <f>+D401-F401</f>
        <v>272800</v>
      </c>
    </row>
    <row r="402" spans="1:7" hidden="1" x14ac:dyDescent="0.25">
      <c r="A402" s="301"/>
      <c r="B402" s="279">
        <v>42038.790173611109</v>
      </c>
      <c r="C402" s="280" t="s">
        <v>1724</v>
      </c>
      <c r="D402" s="281">
        <v>272800</v>
      </c>
      <c r="E402" s="282">
        <v>60</v>
      </c>
      <c r="F402" s="281"/>
      <c r="G402" s="281">
        <v>272800</v>
      </c>
    </row>
    <row r="403" spans="1:7" s="278" customFormat="1" ht="12.75" x14ac:dyDescent="0.2">
      <c r="A403" s="294" t="s">
        <v>1035</v>
      </c>
      <c r="B403" s="295" t="s">
        <v>1725</v>
      </c>
      <c r="C403" s="296"/>
      <c r="D403" s="297">
        <f>SUM(D404)</f>
        <v>247900</v>
      </c>
      <c r="E403" s="298" t="s">
        <v>2036</v>
      </c>
      <c r="F403" s="297">
        <f>SUM(F404)</f>
        <v>0</v>
      </c>
      <c r="G403" s="299">
        <f>+D403-F403</f>
        <v>247900</v>
      </c>
    </row>
    <row r="404" spans="1:7" hidden="1" x14ac:dyDescent="0.25">
      <c r="A404" s="301"/>
      <c r="B404" s="279">
        <v>42038.846203703702</v>
      </c>
      <c r="C404" s="280" t="s">
        <v>1726</v>
      </c>
      <c r="D404" s="281">
        <v>247900</v>
      </c>
      <c r="E404" s="282">
        <v>61</v>
      </c>
      <c r="F404" s="281"/>
      <c r="G404" s="281">
        <v>247900</v>
      </c>
    </row>
    <row r="405" spans="1:7" s="278" customFormat="1" ht="12.75" x14ac:dyDescent="0.2">
      <c r="A405" s="294" t="s">
        <v>1035</v>
      </c>
      <c r="B405" s="295" t="s">
        <v>1727</v>
      </c>
      <c r="C405" s="296"/>
      <c r="D405" s="297">
        <f>SUM(D406)</f>
        <v>160500</v>
      </c>
      <c r="E405" s="298" t="s">
        <v>2036</v>
      </c>
      <c r="F405" s="297">
        <f>SUM(F406)</f>
        <v>0</v>
      </c>
      <c r="G405" s="299">
        <f>+D405-F405</f>
        <v>160500</v>
      </c>
    </row>
    <row r="406" spans="1:7" hidden="1" x14ac:dyDescent="0.25">
      <c r="A406" s="301"/>
      <c r="B406" s="279">
        <v>42038.762418981481</v>
      </c>
      <c r="C406" s="280" t="s">
        <v>1728</v>
      </c>
      <c r="D406" s="281">
        <v>160500</v>
      </c>
      <c r="E406" s="282">
        <v>62</v>
      </c>
      <c r="F406" s="281"/>
      <c r="G406" s="281">
        <v>160500</v>
      </c>
    </row>
    <row r="407" spans="1:7" s="278" customFormat="1" ht="12.75" x14ac:dyDescent="0.2">
      <c r="A407" s="294" t="s">
        <v>1035</v>
      </c>
      <c r="B407" s="295" t="s">
        <v>1729</v>
      </c>
      <c r="C407" s="296"/>
      <c r="D407" s="297">
        <f>SUM(D408)</f>
        <v>247900</v>
      </c>
      <c r="E407" s="298" t="s">
        <v>2036</v>
      </c>
      <c r="F407" s="297">
        <f>SUM(F408)</f>
        <v>0</v>
      </c>
      <c r="G407" s="299">
        <f>+D407-F407</f>
        <v>247900</v>
      </c>
    </row>
    <row r="408" spans="1:7" hidden="1" x14ac:dyDescent="0.25">
      <c r="A408" s="301"/>
      <c r="B408" s="279">
        <v>42038.84578703704</v>
      </c>
      <c r="C408" s="280" t="s">
        <v>1730</v>
      </c>
      <c r="D408" s="281">
        <v>247900</v>
      </c>
      <c r="E408" s="282">
        <v>63</v>
      </c>
      <c r="F408" s="281"/>
      <c r="G408" s="281">
        <v>247900</v>
      </c>
    </row>
    <row r="409" spans="1:7" s="278" customFormat="1" ht="12.75" x14ac:dyDescent="0.2">
      <c r="A409" s="294" t="s">
        <v>1035</v>
      </c>
      <c r="B409" s="295" t="s">
        <v>1731</v>
      </c>
      <c r="C409" s="296"/>
      <c r="D409" s="297">
        <f>SUM(D410)</f>
        <v>247900</v>
      </c>
      <c r="E409" s="298" t="s">
        <v>2036</v>
      </c>
      <c r="F409" s="297">
        <f>SUM(F410)</f>
        <v>0</v>
      </c>
      <c r="G409" s="299">
        <f>+D409-F409</f>
        <v>247900</v>
      </c>
    </row>
    <row r="410" spans="1:7" hidden="1" x14ac:dyDescent="0.25">
      <c r="A410" s="301"/>
      <c r="B410" s="279">
        <v>42038.848113425927</v>
      </c>
      <c r="C410" s="280" t="s">
        <v>1732</v>
      </c>
      <c r="D410" s="281">
        <v>247900</v>
      </c>
      <c r="E410" s="282">
        <v>64</v>
      </c>
      <c r="F410" s="281"/>
      <c r="G410" s="281">
        <v>247900</v>
      </c>
    </row>
    <row r="411" spans="1:7" s="278" customFormat="1" ht="12.75" x14ac:dyDescent="0.2">
      <c r="A411" s="294" t="s">
        <v>1035</v>
      </c>
      <c r="B411" s="295" t="s">
        <v>1733</v>
      </c>
      <c r="C411" s="296"/>
      <c r="D411" s="297">
        <f>SUM(D412:D421)</f>
        <v>511999</v>
      </c>
      <c r="E411" s="298" t="s">
        <v>2036</v>
      </c>
      <c r="F411" s="297">
        <f>SUM(F412:F421)</f>
        <v>288696.15000000002</v>
      </c>
      <c r="G411" s="299">
        <f>+D411-F411</f>
        <v>223302.84999999998</v>
      </c>
    </row>
    <row r="412" spans="1:7" hidden="1" x14ac:dyDescent="0.25">
      <c r="A412" s="301"/>
      <c r="B412" s="279">
        <v>42038.808749999997</v>
      </c>
      <c r="C412" s="280" t="s">
        <v>1734</v>
      </c>
      <c r="D412" s="281">
        <v>251000</v>
      </c>
      <c r="E412" s="282">
        <v>65</v>
      </c>
      <c r="F412" s="281"/>
      <c r="G412" s="281">
        <v>251000</v>
      </c>
    </row>
    <row r="413" spans="1:7" hidden="1" x14ac:dyDescent="0.25">
      <c r="A413" s="301"/>
      <c r="B413" s="279">
        <v>42038.810520833336</v>
      </c>
      <c r="C413" s="280" t="s">
        <v>1735</v>
      </c>
      <c r="D413" s="281">
        <v>8000</v>
      </c>
      <c r="E413" s="282">
        <v>65</v>
      </c>
      <c r="F413" s="281"/>
      <c r="G413" s="281">
        <v>259000</v>
      </c>
    </row>
    <row r="414" spans="1:7" hidden="1" x14ac:dyDescent="0.25">
      <c r="A414" s="301"/>
      <c r="B414" s="279">
        <v>42038.8125</v>
      </c>
      <c r="C414" s="280" t="s">
        <v>1736</v>
      </c>
      <c r="D414" s="281"/>
      <c r="E414" s="282">
        <v>65</v>
      </c>
      <c r="F414" s="281">
        <v>10000</v>
      </c>
      <c r="G414" s="281">
        <v>249000</v>
      </c>
    </row>
    <row r="415" spans="1:7" hidden="1" x14ac:dyDescent="0.25">
      <c r="A415" s="301"/>
      <c r="B415" s="279">
        <v>42041.812835648147</v>
      </c>
      <c r="C415" s="280" t="s">
        <v>1737</v>
      </c>
      <c r="D415" s="281"/>
      <c r="E415" s="282">
        <v>65</v>
      </c>
      <c r="F415" s="281">
        <v>10000</v>
      </c>
      <c r="G415" s="281">
        <v>239000</v>
      </c>
    </row>
    <row r="416" spans="1:7" hidden="1" x14ac:dyDescent="0.25">
      <c r="A416" s="301"/>
      <c r="B416" s="279">
        <v>42041.816284722219</v>
      </c>
      <c r="C416" s="280" t="s">
        <v>1738</v>
      </c>
      <c r="D416" s="281">
        <v>10000</v>
      </c>
      <c r="E416" s="282">
        <v>65</v>
      </c>
      <c r="F416" s="281"/>
      <c r="G416" s="281">
        <v>249000</v>
      </c>
    </row>
    <row r="417" spans="1:7" hidden="1" x14ac:dyDescent="0.25">
      <c r="A417" s="301"/>
      <c r="B417" s="279">
        <v>42041.817731481482</v>
      </c>
      <c r="C417" s="280" t="s">
        <v>1739</v>
      </c>
      <c r="D417" s="281">
        <v>242999</v>
      </c>
      <c r="E417" s="282">
        <v>65</v>
      </c>
      <c r="F417" s="281"/>
      <c r="G417" s="281">
        <v>491999</v>
      </c>
    </row>
    <row r="418" spans="1:7" hidden="1" x14ac:dyDescent="0.25">
      <c r="A418" s="301"/>
      <c r="B418" s="279">
        <v>42042.527777777781</v>
      </c>
      <c r="C418" s="280" t="s">
        <v>1740</v>
      </c>
      <c r="D418" s="281"/>
      <c r="E418" s="282">
        <v>65</v>
      </c>
      <c r="F418" s="281">
        <v>44303</v>
      </c>
      <c r="G418" s="281">
        <v>447696</v>
      </c>
    </row>
    <row r="419" spans="1:7" hidden="1" x14ac:dyDescent="0.25">
      <c r="A419" s="301"/>
      <c r="B419" s="279">
        <v>42047.421527777777</v>
      </c>
      <c r="C419" s="280" t="s">
        <v>1741</v>
      </c>
      <c r="D419" s="281"/>
      <c r="E419" s="282">
        <v>65</v>
      </c>
      <c r="F419" s="281">
        <v>172999</v>
      </c>
      <c r="G419" s="281">
        <v>274697</v>
      </c>
    </row>
    <row r="420" spans="1:7" hidden="1" x14ac:dyDescent="0.25">
      <c r="A420" s="301"/>
      <c r="B420" s="279">
        <v>42061.515277777777</v>
      </c>
      <c r="C420" s="280" t="s">
        <v>1742</v>
      </c>
      <c r="D420" s="281"/>
      <c r="E420" s="282">
        <v>65</v>
      </c>
      <c r="F420" s="281">
        <v>25697</v>
      </c>
      <c r="G420" s="281">
        <v>249000</v>
      </c>
    </row>
    <row r="421" spans="1:7" hidden="1" x14ac:dyDescent="0.25">
      <c r="A421" s="301"/>
      <c r="B421" s="279">
        <v>42063.504166666666</v>
      </c>
      <c r="C421" s="280" t="s">
        <v>1743</v>
      </c>
      <c r="D421" s="281"/>
      <c r="E421" s="282">
        <v>65</v>
      </c>
      <c r="F421" s="281">
        <v>25697.15</v>
      </c>
      <c r="G421" s="281">
        <v>223302.85</v>
      </c>
    </row>
    <row r="422" spans="1:7" s="278" customFormat="1" ht="12.75" x14ac:dyDescent="0.2">
      <c r="A422" s="294" t="s">
        <v>1035</v>
      </c>
      <c r="B422" s="295" t="s">
        <v>1744</v>
      </c>
      <c r="C422" s="296"/>
      <c r="D422" s="297">
        <f>SUM(D423:D429)</f>
        <v>155800</v>
      </c>
      <c r="E422" s="298" t="s">
        <v>2036</v>
      </c>
      <c r="F422" s="297">
        <f>SUM(F423:F429)</f>
        <v>156216.53</v>
      </c>
      <c r="G422" s="299">
        <f>+D422-F422</f>
        <v>-416.52999999999884</v>
      </c>
    </row>
    <row r="423" spans="1:7" hidden="1" x14ac:dyDescent="0.25">
      <c r="A423" s="301"/>
      <c r="B423" s="279">
        <v>42039.545868055553</v>
      </c>
      <c r="C423" s="280" t="s">
        <v>1745</v>
      </c>
      <c r="D423" s="281">
        <v>135800</v>
      </c>
      <c r="E423" s="282">
        <v>68</v>
      </c>
      <c r="F423" s="281"/>
      <c r="G423" s="281">
        <v>135800</v>
      </c>
    </row>
    <row r="424" spans="1:7" hidden="1" x14ac:dyDescent="0.25">
      <c r="A424" s="301"/>
      <c r="B424" s="279">
        <v>42039.55195601852</v>
      </c>
      <c r="C424" s="280" t="s">
        <v>1746</v>
      </c>
      <c r="D424" s="281">
        <v>20000</v>
      </c>
      <c r="E424" s="282">
        <v>68</v>
      </c>
      <c r="F424" s="281"/>
      <c r="G424" s="281">
        <v>155800</v>
      </c>
    </row>
    <row r="425" spans="1:7" hidden="1" x14ac:dyDescent="0.25">
      <c r="A425" s="301"/>
      <c r="B425" s="279">
        <v>42039.554560185185</v>
      </c>
      <c r="C425" s="280" t="s">
        <v>1747</v>
      </c>
      <c r="D425" s="281"/>
      <c r="E425" s="282">
        <v>68</v>
      </c>
      <c r="F425" s="281">
        <v>20000</v>
      </c>
      <c r="G425" s="281">
        <v>135800</v>
      </c>
    </row>
    <row r="426" spans="1:7" hidden="1" x14ac:dyDescent="0.25">
      <c r="A426" s="301"/>
      <c r="B426" s="279">
        <v>42039.684027777781</v>
      </c>
      <c r="C426" s="280" t="s">
        <v>1748</v>
      </c>
      <c r="D426" s="281"/>
      <c r="E426" s="282">
        <v>68</v>
      </c>
      <c r="F426" s="281">
        <v>19000</v>
      </c>
      <c r="G426" s="281">
        <v>116800</v>
      </c>
    </row>
    <row r="427" spans="1:7" hidden="1" x14ac:dyDescent="0.25">
      <c r="A427" s="301"/>
      <c r="B427" s="279">
        <v>42046.484722222223</v>
      </c>
      <c r="C427" s="280" t="s">
        <v>1749</v>
      </c>
      <c r="D427" s="281"/>
      <c r="E427" s="282">
        <v>68</v>
      </c>
      <c r="F427" s="281">
        <v>5043</v>
      </c>
      <c r="G427" s="281">
        <v>111757</v>
      </c>
    </row>
    <row r="428" spans="1:7" hidden="1" x14ac:dyDescent="0.25">
      <c r="A428" s="301"/>
      <c r="B428" s="279">
        <v>42046.712500000001</v>
      </c>
      <c r="C428" s="280" t="s">
        <v>1750</v>
      </c>
      <c r="D428" s="281"/>
      <c r="E428" s="282">
        <v>68</v>
      </c>
      <c r="F428" s="281">
        <v>111757</v>
      </c>
      <c r="G428" s="281">
        <v>0</v>
      </c>
    </row>
    <row r="429" spans="1:7" hidden="1" x14ac:dyDescent="0.25">
      <c r="A429" s="301"/>
      <c r="B429" s="279">
        <v>42046.717361111114</v>
      </c>
      <c r="C429" s="280" t="s">
        <v>1751</v>
      </c>
      <c r="D429" s="281"/>
      <c r="E429" s="282">
        <v>68</v>
      </c>
      <c r="F429" s="281">
        <v>416.53</v>
      </c>
      <c r="G429" s="281">
        <v>-416.53</v>
      </c>
    </row>
    <row r="430" spans="1:7" s="278" customFormat="1" ht="12.75" x14ac:dyDescent="0.2">
      <c r="A430" s="294" t="s">
        <v>1035</v>
      </c>
      <c r="B430" s="295" t="s">
        <v>1752</v>
      </c>
      <c r="C430" s="296"/>
      <c r="D430" s="297">
        <f>SUM(D431)</f>
        <v>649912.29</v>
      </c>
      <c r="E430" s="298" t="s">
        <v>2036</v>
      </c>
      <c r="F430" s="297">
        <f>SUM(F431)</f>
        <v>0</v>
      </c>
      <c r="G430" s="299">
        <f>+D430-F430</f>
        <v>649912.29</v>
      </c>
    </row>
    <row r="431" spans="1:7" hidden="1" x14ac:dyDescent="0.25">
      <c r="A431" s="301"/>
      <c r="B431" s="279">
        <v>42040.547268518516</v>
      </c>
      <c r="C431" s="280" t="s">
        <v>1753</v>
      </c>
      <c r="D431" s="281">
        <v>649912.29</v>
      </c>
      <c r="E431" s="282">
        <v>69</v>
      </c>
      <c r="F431" s="281"/>
      <c r="G431" s="281">
        <v>649912.29</v>
      </c>
    </row>
    <row r="432" spans="1:7" s="278" customFormat="1" ht="12.75" x14ac:dyDescent="0.2">
      <c r="A432" s="294" t="s">
        <v>1035</v>
      </c>
      <c r="B432" s="295" t="s">
        <v>1754</v>
      </c>
      <c r="C432" s="296"/>
      <c r="D432" s="297">
        <f>SUM(D433:D434)</f>
        <v>0</v>
      </c>
      <c r="E432" s="298" t="s">
        <v>2036</v>
      </c>
      <c r="F432" s="297">
        <f>SUM(F433:F434)</f>
        <v>4600</v>
      </c>
      <c r="G432" s="299">
        <f>+D432-F432</f>
        <v>-4600</v>
      </c>
    </row>
    <row r="433" spans="1:7" hidden="1" x14ac:dyDescent="0.25">
      <c r="A433" s="301"/>
      <c r="B433" s="279">
        <v>42041.495138888888</v>
      </c>
      <c r="C433" s="280" t="s">
        <v>1755</v>
      </c>
      <c r="D433" s="281"/>
      <c r="E433" s="282">
        <v>70</v>
      </c>
      <c r="F433" s="281">
        <v>4300</v>
      </c>
      <c r="G433" s="281">
        <v>-4300</v>
      </c>
    </row>
    <row r="434" spans="1:7" hidden="1" x14ac:dyDescent="0.25">
      <c r="A434" s="301"/>
      <c r="B434" s="279">
        <v>42048.717361111114</v>
      </c>
      <c r="C434" s="280" t="s">
        <v>1756</v>
      </c>
      <c r="D434" s="281"/>
      <c r="E434" s="282">
        <v>70</v>
      </c>
      <c r="F434" s="281">
        <v>300</v>
      </c>
      <c r="G434" s="281">
        <v>-4600</v>
      </c>
    </row>
    <row r="435" spans="1:7" s="278" customFormat="1" ht="12.75" x14ac:dyDescent="0.2">
      <c r="A435" s="294" t="s">
        <v>1035</v>
      </c>
      <c r="B435" s="295" t="s">
        <v>1757</v>
      </c>
      <c r="C435" s="296"/>
      <c r="D435" s="297">
        <f>SUM(D436)</f>
        <v>0</v>
      </c>
      <c r="E435" s="298" t="s">
        <v>2036</v>
      </c>
      <c r="F435" s="297">
        <f>SUM(F436)</f>
        <v>50000</v>
      </c>
      <c r="G435" s="299">
        <f>+D435-F435</f>
        <v>-50000</v>
      </c>
    </row>
    <row r="436" spans="1:7" hidden="1" x14ac:dyDescent="0.25">
      <c r="A436" s="301"/>
      <c r="B436" s="279">
        <v>42044.444444444445</v>
      </c>
      <c r="C436" s="280" t="s">
        <v>1758</v>
      </c>
      <c r="D436" s="281"/>
      <c r="E436" s="282">
        <v>71</v>
      </c>
      <c r="F436" s="281">
        <v>50000</v>
      </c>
      <c r="G436" s="281">
        <v>-50000</v>
      </c>
    </row>
    <row r="437" spans="1:7" s="278" customFormat="1" ht="12.75" x14ac:dyDescent="0.2">
      <c r="A437" s="294" t="s">
        <v>1035</v>
      </c>
      <c r="B437" s="295" t="s">
        <v>1759</v>
      </c>
      <c r="C437" s="296"/>
      <c r="D437" s="297">
        <f>SUM(D438:D443)</f>
        <v>283423</v>
      </c>
      <c r="E437" s="298" t="s">
        <v>2037</v>
      </c>
      <c r="F437" s="297">
        <f>SUM(F438:F443)</f>
        <v>558423</v>
      </c>
      <c r="G437" s="299">
        <f>+D437-F437</f>
        <v>-275000</v>
      </c>
    </row>
    <row r="438" spans="1:7" hidden="1" x14ac:dyDescent="0.25">
      <c r="A438" s="301"/>
      <c r="B438" s="279">
        <v>42044.49722222222</v>
      </c>
      <c r="C438" s="280" t="s">
        <v>1760</v>
      </c>
      <c r="D438" s="281"/>
      <c r="E438" s="282">
        <v>72</v>
      </c>
      <c r="F438" s="281">
        <v>50000</v>
      </c>
      <c r="G438" s="281">
        <v>-50000</v>
      </c>
    </row>
    <row r="439" spans="1:7" hidden="1" x14ac:dyDescent="0.25">
      <c r="A439" s="301"/>
      <c r="B439" s="279">
        <v>42046.833055555559</v>
      </c>
      <c r="C439" s="280" t="s">
        <v>1761</v>
      </c>
      <c r="D439" s="281">
        <v>278000</v>
      </c>
      <c r="E439" s="282">
        <v>72</v>
      </c>
      <c r="F439" s="281"/>
      <c r="G439" s="281">
        <v>228000</v>
      </c>
    </row>
    <row r="440" spans="1:7" hidden="1" x14ac:dyDescent="0.25">
      <c r="A440" s="301"/>
      <c r="B440" s="279">
        <v>42046.834456018521</v>
      </c>
      <c r="C440" s="280" t="s">
        <v>1762</v>
      </c>
      <c r="D440" s="281"/>
      <c r="E440" s="282">
        <v>72</v>
      </c>
      <c r="F440" s="281">
        <v>5423</v>
      </c>
      <c r="G440" s="281">
        <v>222577</v>
      </c>
    </row>
    <row r="441" spans="1:7" hidden="1" x14ac:dyDescent="0.25">
      <c r="A441" s="301"/>
      <c r="B441" s="279">
        <v>42053.533333333333</v>
      </c>
      <c r="C441" s="280" t="s">
        <v>1763</v>
      </c>
      <c r="D441" s="281"/>
      <c r="E441" s="282">
        <v>72</v>
      </c>
      <c r="F441" s="281">
        <v>225000</v>
      </c>
      <c r="G441" s="281">
        <v>-2423</v>
      </c>
    </row>
    <row r="442" spans="1:7" hidden="1" x14ac:dyDescent="0.25">
      <c r="A442" s="301"/>
      <c r="B442" s="279">
        <v>42061.746898148151</v>
      </c>
      <c r="C442" s="280" t="s">
        <v>1764</v>
      </c>
      <c r="D442" s="281"/>
      <c r="E442" s="282">
        <v>72</v>
      </c>
      <c r="F442" s="281">
        <v>278000</v>
      </c>
      <c r="G442" s="281">
        <v>-280423</v>
      </c>
    </row>
    <row r="443" spans="1:7" hidden="1" x14ac:dyDescent="0.25">
      <c r="A443" s="301"/>
      <c r="B443" s="279">
        <v>42061.768877314818</v>
      </c>
      <c r="C443" s="280" t="s">
        <v>1765</v>
      </c>
      <c r="D443" s="281">
        <v>5423</v>
      </c>
      <c r="E443" s="282">
        <v>72</v>
      </c>
      <c r="F443" s="281"/>
      <c r="G443" s="281">
        <v>-275000</v>
      </c>
    </row>
    <row r="444" spans="1:7" s="278" customFormat="1" ht="12.75" x14ac:dyDescent="0.2">
      <c r="A444" s="294" t="s">
        <v>1035</v>
      </c>
      <c r="B444" s="295" t="s">
        <v>1766</v>
      </c>
      <c r="C444" s="296"/>
      <c r="D444" s="297">
        <f>SUM(D445:D449)</f>
        <v>152000</v>
      </c>
      <c r="E444" s="298" t="s">
        <v>2037</v>
      </c>
      <c r="F444" s="297">
        <f>SUM(F445:F449)</f>
        <v>151999.18</v>
      </c>
      <c r="G444" s="299">
        <f>+D444-F444</f>
        <v>0.82000000000698492</v>
      </c>
    </row>
    <row r="445" spans="1:7" hidden="1" x14ac:dyDescent="0.25">
      <c r="A445" s="301"/>
      <c r="B445" s="279">
        <v>42048.502141203702</v>
      </c>
      <c r="C445" s="280" t="s">
        <v>1767</v>
      </c>
      <c r="D445" s="281">
        <v>10000</v>
      </c>
      <c r="E445" s="282">
        <v>74</v>
      </c>
      <c r="F445" s="281"/>
      <c r="G445" s="281">
        <v>10000</v>
      </c>
    </row>
    <row r="446" spans="1:7" hidden="1" x14ac:dyDescent="0.25">
      <c r="A446" s="301"/>
      <c r="B446" s="279">
        <v>42048.502881944441</v>
      </c>
      <c r="C446" s="280" t="s">
        <v>1768</v>
      </c>
      <c r="D446" s="281"/>
      <c r="E446" s="282">
        <v>74</v>
      </c>
      <c r="F446" s="281">
        <v>10000</v>
      </c>
      <c r="G446" s="281">
        <v>0</v>
      </c>
    </row>
    <row r="447" spans="1:7" hidden="1" x14ac:dyDescent="0.25">
      <c r="A447" s="301"/>
      <c r="B447" s="279">
        <v>42048.503738425927</v>
      </c>
      <c r="C447" s="280" t="s">
        <v>1769</v>
      </c>
      <c r="D447" s="281">
        <v>142000</v>
      </c>
      <c r="E447" s="282">
        <v>74</v>
      </c>
      <c r="F447" s="281"/>
      <c r="G447" s="281">
        <v>142000</v>
      </c>
    </row>
    <row r="448" spans="1:7" hidden="1" x14ac:dyDescent="0.25">
      <c r="A448" s="301"/>
      <c r="B448" s="279">
        <v>42052.495138888888</v>
      </c>
      <c r="C448" s="280" t="s">
        <v>1770</v>
      </c>
      <c r="D448" s="281"/>
      <c r="E448" s="282">
        <v>74</v>
      </c>
      <c r="F448" s="281">
        <v>100747.18</v>
      </c>
      <c r="G448" s="281">
        <v>41252.82</v>
      </c>
    </row>
    <row r="449" spans="1:7" hidden="1" x14ac:dyDescent="0.25">
      <c r="A449" s="301"/>
      <c r="B449" s="279">
        <v>42052.498611111114</v>
      </c>
      <c r="C449" s="280" t="s">
        <v>1771</v>
      </c>
      <c r="D449" s="281"/>
      <c r="E449" s="282">
        <v>74</v>
      </c>
      <c r="F449" s="281">
        <v>41252</v>
      </c>
      <c r="G449" s="281">
        <v>0.82</v>
      </c>
    </row>
    <row r="450" spans="1:7" s="278" customFormat="1" ht="12.75" x14ac:dyDescent="0.2">
      <c r="A450" s="294" t="s">
        <v>1035</v>
      </c>
      <c r="B450" s="295" t="s">
        <v>1772</v>
      </c>
      <c r="C450" s="296"/>
      <c r="D450" s="297">
        <f>SUM(D451:D455)</f>
        <v>224900.01</v>
      </c>
      <c r="E450" s="298" t="s">
        <v>2037</v>
      </c>
      <c r="F450" s="297">
        <f>SUM(F451:F455)</f>
        <v>61620</v>
      </c>
      <c r="G450" s="299">
        <f>+D450-F450</f>
        <v>163280.01</v>
      </c>
    </row>
    <row r="451" spans="1:7" hidden="1" x14ac:dyDescent="0.25">
      <c r="A451" s="301"/>
      <c r="B451" s="279">
        <v>42045.431944444441</v>
      </c>
      <c r="C451" s="280" t="s">
        <v>1773</v>
      </c>
      <c r="D451" s="281"/>
      <c r="E451" s="282">
        <v>75</v>
      </c>
      <c r="F451" s="281">
        <v>30000</v>
      </c>
      <c r="G451" s="281">
        <v>-30000</v>
      </c>
    </row>
    <row r="452" spans="1:7" hidden="1" x14ac:dyDescent="0.25">
      <c r="A452" s="301"/>
      <c r="B452" s="279">
        <v>42063.559027777781</v>
      </c>
      <c r="C452" s="280" t="s">
        <v>1774</v>
      </c>
      <c r="D452" s="281"/>
      <c r="E452" s="282">
        <v>75</v>
      </c>
      <c r="F452" s="281">
        <v>10000</v>
      </c>
      <c r="G452" s="281">
        <v>-40000</v>
      </c>
    </row>
    <row r="453" spans="1:7" hidden="1" x14ac:dyDescent="0.25">
      <c r="A453" s="301"/>
      <c r="B453" s="279">
        <v>42063.622395833336</v>
      </c>
      <c r="C453" s="280" t="s">
        <v>1775</v>
      </c>
      <c r="D453" s="281">
        <v>205400</v>
      </c>
      <c r="E453" s="282">
        <v>75</v>
      </c>
      <c r="F453" s="281"/>
      <c r="G453" s="281">
        <v>165400</v>
      </c>
    </row>
    <row r="454" spans="1:7" hidden="1" x14ac:dyDescent="0.25">
      <c r="A454" s="301"/>
      <c r="B454" s="279">
        <v>42063.623738425929</v>
      </c>
      <c r="C454" s="280" t="s">
        <v>1776</v>
      </c>
      <c r="D454" s="281">
        <v>19500.009999999998</v>
      </c>
      <c r="E454" s="282">
        <v>75</v>
      </c>
      <c r="F454" s="281"/>
      <c r="G454" s="281">
        <v>184900.01</v>
      </c>
    </row>
    <row r="455" spans="1:7" hidden="1" x14ac:dyDescent="0.25">
      <c r="A455" s="301"/>
      <c r="B455" s="279">
        <v>42063.62462962963</v>
      </c>
      <c r="C455" s="280" t="s">
        <v>1777</v>
      </c>
      <c r="D455" s="281"/>
      <c r="E455" s="282">
        <v>75</v>
      </c>
      <c r="F455" s="281">
        <v>21620</v>
      </c>
      <c r="G455" s="281">
        <v>163280.01</v>
      </c>
    </row>
    <row r="456" spans="1:7" s="278" customFormat="1" ht="12.75" x14ac:dyDescent="0.2">
      <c r="A456" s="294" t="s">
        <v>1035</v>
      </c>
      <c r="B456" s="295" t="s">
        <v>1778</v>
      </c>
      <c r="C456" s="296"/>
      <c r="D456" s="297">
        <f>SUM(D457:D460)</f>
        <v>130800</v>
      </c>
      <c r="E456" s="298" t="s">
        <v>2036</v>
      </c>
      <c r="F456" s="297">
        <f>SUM(F457:F460)</f>
        <v>131811.6</v>
      </c>
      <c r="G456" s="299">
        <f>+D456-F456</f>
        <v>-1011.6000000000058</v>
      </c>
    </row>
    <row r="457" spans="1:7" hidden="1" x14ac:dyDescent="0.25">
      <c r="A457" s="301"/>
      <c r="B457" s="279">
        <v>42048.480393518519</v>
      </c>
      <c r="C457" s="280" t="s">
        <v>1779</v>
      </c>
      <c r="D457" s="281">
        <v>130800</v>
      </c>
      <c r="E457" s="282">
        <v>81</v>
      </c>
      <c r="F457" s="281"/>
      <c r="G457" s="281">
        <v>130800</v>
      </c>
    </row>
    <row r="458" spans="1:7" hidden="1" x14ac:dyDescent="0.25">
      <c r="A458" s="301"/>
      <c r="B458" s="279">
        <v>42051.429166666669</v>
      </c>
      <c r="C458" s="280" t="s">
        <v>1780</v>
      </c>
      <c r="D458" s="281"/>
      <c r="E458" s="282">
        <v>81</v>
      </c>
      <c r="F458" s="281">
        <v>36872.93</v>
      </c>
      <c r="G458" s="281">
        <v>93927.07</v>
      </c>
    </row>
    <row r="459" spans="1:7" hidden="1" x14ac:dyDescent="0.25">
      <c r="A459" s="301"/>
      <c r="B459" s="279">
        <v>42054.534722222219</v>
      </c>
      <c r="C459" s="280" t="s">
        <v>1781</v>
      </c>
      <c r="D459" s="281"/>
      <c r="E459" s="282">
        <v>81</v>
      </c>
      <c r="F459" s="281">
        <v>93927.07</v>
      </c>
      <c r="G459" s="281">
        <v>0</v>
      </c>
    </row>
    <row r="460" spans="1:7" hidden="1" x14ac:dyDescent="0.25">
      <c r="A460" s="301"/>
      <c r="B460" s="279">
        <v>42054.540277777778</v>
      </c>
      <c r="C460" s="280" t="s">
        <v>1782</v>
      </c>
      <c r="D460" s="281"/>
      <c r="E460" s="282">
        <v>81</v>
      </c>
      <c r="F460" s="281">
        <v>1011.6</v>
      </c>
      <c r="G460" s="281">
        <v>-1011.6</v>
      </c>
    </row>
    <row r="461" spans="1:7" s="278" customFormat="1" ht="12.75" x14ac:dyDescent="0.2">
      <c r="A461" s="294" t="s">
        <v>1035</v>
      </c>
      <c r="B461" s="295" t="s">
        <v>1783</v>
      </c>
      <c r="C461" s="296"/>
      <c r="D461" s="297">
        <f>SUM(D462)</f>
        <v>142000</v>
      </c>
      <c r="E461" s="298" t="s">
        <v>2036</v>
      </c>
      <c r="F461" s="297">
        <f>SUM(F462)</f>
        <v>0</v>
      </c>
      <c r="G461" s="299">
        <f>+D461-F461</f>
        <v>142000</v>
      </c>
    </row>
    <row r="462" spans="1:7" hidden="1" x14ac:dyDescent="0.25">
      <c r="A462" s="301"/>
      <c r="B462" s="279">
        <v>42052.554756944446</v>
      </c>
      <c r="C462" s="280" t="s">
        <v>1784</v>
      </c>
      <c r="D462" s="281">
        <v>142000</v>
      </c>
      <c r="E462" s="282">
        <v>82</v>
      </c>
      <c r="F462" s="281"/>
      <c r="G462" s="281">
        <v>142000</v>
      </c>
    </row>
    <row r="463" spans="1:7" s="278" customFormat="1" ht="12.75" x14ac:dyDescent="0.2">
      <c r="A463" s="294" t="s">
        <v>1035</v>
      </c>
      <c r="B463" s="295" t="s">
        <v>1785</v>
      </c>
      <c r="C463" s="296"/>
      <c r="D463" s="297">
        <f>SUM(D464:D476)</f>
        <v>656809.43999999994</v>
      </c>
      <c r="E463" s="298" t="s">
        <v>2036</v>
      </c>
      <c r="F463" s="297">
        <f>SUM(F464:F476)</f>
        <v>656809.42999999982</v>
      </c>
      <c r="G463" s="299">
        <f>+D463-F463</f>
        <v>1.0000000125728548E-2</v>
      </c>
    </row>
    <row r="464" spans="1:7" hidden="1" x14ac:dyDescent="0.25">
      <c r="A464" s="301"/>
      <c r="B464" s="279">
        <v>42049.509004629632</v>
      </c>
      <c r="C464" s="280" t="s">
        <v>1786</v>
      </c>
      <c r="D464" s="281"/>
      <c r="E464" s="282">
        <v>85</v>
      </c>
      <c r="F464" s="281">
        <v>44209.42</v>
      </c>
      <c r="G464" s="281">
        <v>-44209.42</v>
      </c>
    </row>
    <row r="465" spans="1:7" hidden="1" x14ac:dyDescent="0.25">
      <c r="A465" s="301"/>
      <c r="B465" s="279">
        <v>42049.510960648149</v>
      </c>
      <c r="C465" s="280" t="s">
        <v>1787</v>
      </c>
      <c r="D465" s="281">
        <v>34000.01</v>
      </c>
      <c r="E465" s="282">
        <v>85</v>
      </c>
      <c r="F465" s="281"/>
      <c r="G465" s="281">
        <v>-10209.41</v>
      </c>
    </row>
    <row r="466" spans="1:7" hidden="1" x14ac:dyDescent="0.25">
      <c r="A466" s="301"/>
      <c r="B466" s="279">
        <v>42049.515868055554</v>
      </c>
      <c r="C466" s="280" t="s">
        <v>1788</v>
      </c>
      <c r="D466" s="281">
        <v>272300</v>
      </c>
      <c r="E466" s="282">
        <v>85</v>
      </c>
      <c r="F466" s="281"/>
      <c r="G466" s="281">
        <v>262090.59</v>
      </c>
    </row>
    <row r="467" spans="1:7" hidden="1" x14ac:dyDescent="0.25">
      <c r="A467" s="301"/>
      <c r="B467" s="279">
        <v>42053.515601851854</v>
      </c>
      <c r="C467" s="280" t="s">
        <v>1789</v>
      </c>
      <c r="D467" s="281"/>
      <c r="E467" s="282">
        <v>85</v>
      </c>
      <c r="F467" s="281">
        <v>34000.01</v>
      </c>
      <c r="G467" s="281">
        <v>228090.58</v>
      </c>
    </row>
    <row r="468" spans="1:7" hidden="1" x14ac:dyDescent="0.25">
      <c r="A468" s="301"/>
      <c r="B468" s="279">
        <v>42053.516250000001</v>
      </c>
      <c r="C468" s="280" t="s">
        <v>1790</v>
      </c>
      <c r="D468" s="281">
        <v>44209.42</v>
      </c>
      <c r="E468" s="282">
        <v>85</v>
      </c>
      <c r="F468" s="281"/>
      <c r="G468" s="281">
        <v>272300</v>
      </c>
    </row>
    <row r="469" spans="1:7" hidden="1" x14ac:dyDescent="0.25">
      <c r="A469" s="301"/>
      <c r="B469" s="279">
        <v>42053.517962962964</v>
      </c>
      <c r="C469" s="280" t="s">
        <v>1791</v>
      </c>
      <c r="D469" s="281"/>
      <c r="E469" s="282">
        <v>85</v>
      </c>
      <c r="F469" s="281">
        <v>272300</v>
      </c>
      <c r="G469" s="281">
        <v>0</v>
      </c>
    </row>
    <row r="470" spans="1:7" hidden="1" x14ac:dyDescent="0.25">
      <c r="A470" s="301"/>
      <c r="B470" s="279">
        <v>42053.530416666668</v>
      </c>
      <c r="C470" s="280" t="s">
        <v>1792</v>
      </c>
      <c r="D470" s="281"/>
      <c r="E470" s="282">
        <v>85</v>
      </c>
      <c r="F470" s="281">
        <v>49019.42</v>
      </c>
      <c r="G470" s="281">
        <v>-49019.42</v>
      </c>
    </row>
    <row r="471" spans="1:7" hidden="1" x14ac:dyDescent="0.25">
      <c r="A471" s="301"/>
      <c r="B471" s="279">
        <v>42053.531030092592</v>
      </c>
      <c r="C471" s="280" t="s">
        <v>1793</v>
      </c>
      <c r="D471" s="281">
        <v>34000.01</v>
      </c>
      <c r="E471" s="282">
        <v>85</v>
      </c>
      <c r="F471" s="281"/>
      <c r="G471" s="281">
        <v>-15019.41</v>
      </c>
    </row>
    <row r="472" spans="1:7" hidden="1" x14ac:dyDescent="0.25">
      <c r="A472" s="301"/>
      <c r="B472" s="279">
        <v>42053.531678240739</v>
      </c>
      <c r="C472" s="280" t="s">
        <v>1794</v>
      </c>
      <c r="D472" s="281">
        <v>272300</v>
      </c>
      <c r="E472" s="282">
        <v>85</v>
      </c>
      <c r="F472" s="281"/>
      <c r="G472" s="281">
        <v>257280.59</v>
      </c>
    </row>
    <row r="473" spans="1:7" hidden="1" x14ac:dyDescent="0.25">
      <c r="A473" s="301"/>
      <c r="B473" s="279">
        <v>42055.381944444445</v>
      </c>
      <c r="C473" s="280" t="s">
        <v>1795</v>
      </c>
      <c r="D473" s="281"/>
      <c r="E473" s="282">
        <v>85</v>
      </c>
      <c r="F473" s="281">
        <v>191790.6</v>
      </c>
      <c r="G473" s="281">
        <v>65489.99</v>
      </c>
    </row>
    <row r="474" spans="1:7" hidden="1" x14ac:dyDescent="0.25">
      <c r="A474" s="301"/>
      <c r="B474" s="279">
        <v>42055.387499999997</v>
      </c>
      <c r="C474" s="280" t="s">
        <v>1796</v>
      </c>
      <c r="D474" s="281"/>
      <c r="E474" s="282">
        <v>85</v>
      </c>
      <c r="F474" s="281">
        <v>3228.46</v>
      </c>
      <c r="G474" s="281">
        <v>62261.53</v>
      </c>
    </row>
    <row r="475" spans="1:7" hidden="1" x14ac:dyDescent="0.25">
      <c r="A475" s="301"/>
      <c r="B475" s="279">
        <v>42055.392361111109</v>
      </c>
      <c r="C475" s="280" t="s">
        <v>1797</v>
      </c>
      <c r="D475" s="281"/>
      <c r="E475" s="282">
        <v>85</v>
      </c>
      <c r="F475" s="281">
        <v>24780.94</v>
      </c>
      <c r="G475" s="281">
        <v>37480.589999999997</v>
      </c>
    </row>
    <row r="476" spans="1:7" hidden="1" x14ac:dyDescent="0.25">
      <c r="A476" s="301"/>
      <c r="B476" s="279">
        <v>42061.411805555559</v>
      </c>
      <c r="C476" s="280" t="s">
        <v>1798</v>
      </c>
      <c r="D476" s="281"/>
      <c r="E476" s="282">
        <v>85</v>
      </c>
      <c r="F476" s="281">
        <v>37480.58</v>
      </c>
      <c r="G476" s="281">
        <v>0.01</v>
      </c>
    </row>
    <row r="477" spans="1:7" s="278" customFormat="1" ht="12.75" x14ac:dyDescent="0.2">
      <c r="A477" s="294" t="s">
        <v>1035</v>
      </c>
      <c r="B477" s="295" t="s">
        <v>1799</v>
      </c>
      <c r="C477" s="296"/>
      <c r="D477" s="297">
        <f>SUM(D478:D481)</f>
        <v>145410.01</v>
      </c>
      <c r="E477" s="298" t="s">
        <v>2037</v>
      </c>
      <c r="F477" s="297">
        <f>SUM(F478:F481)</f>
        <v>145410</v>
      </c>
      <c r="G477" s="299">
        <f>+D477-F477</f>
        <v>1.0000000009313226E-2</v>
      </c>
    </row>
    <row r="478" spans="1:7" hidden="1" x14ac:dyDescent="0.25">
      <c r="A478" s="301"/>
      <c r="B478" s="279">
        <v>42051.468055555553</v>
      </c>
      <c r="C478" s="280" t="s">
        <v>1800</v>
      </c>
      <c r="D478" s="281"/>
      <c r="E478" s="282">
        <v>87</v>
      </c>
      <c r="F478" s="281">
        <v>27410</v>
      </c>
      <c r="G478" s="281">
        <v>-27410</v>
      </c>
    </row>
    <row r="479" spans="1:7" hidden="1" x14ac:dyDescent="0.25">
      <c r="A479" s="301"/>
      <c r="B479" s="279">
        <v>42051.835763888892</v>
      </c>
      <c r="C479" s="280" t="s">
        <v>1801</v>
      </c>
      <c r="D479" s="281">
        <v>3410.01</v>
      </c>
      <c r="E479" s="282">
        <v>87</v>
      </c>
      <c r="F479" s="281"/>
      <c r="G479" s="281">
        <v>-23999.99</v>
      </c>
    </row>
    <row r="480" spans="1:7" hidden="1" x14ac:dyDescent="0.25">
      <c r="A480" s="301"/>
      <c r="B480" s="279">
        <v>42051.836875000001</v>
      </c>
      <c r="C480" s="280" t="s">
        <v>1802</v>
      </c>
      <c r="D480" s="281">
        <v>142000</v>
      </c>
      <c r="E480" s="282">
        <v>87</v>
      </c>
      <c r="F480" s="281"/>
      <c r="G480" s="281">
        <v>118000.01</v>
      </c>
    </row>
    <row r="481" spans="1:7" hidden="1" x14ac:dyDescent="0.25">
      <c r="A481" s="301"/>
      <c r="B481" s="279">
        <v>42063.540277777778</v>
      </c>
      <c r="C481" s="280" t="s">
        <v>1803</v>
      </c>
      <c r="D481" s="281"/>
      <c r="E481" s="282">
        <v>87</v>
      </c>
      <c r="F481" s="281">
        <v>118000</v>
      </c>
      <c r="G481" s="281">
        <v>0.01</v>
      </c>
    </row>
    <row r="482" spans="1:7" s="278" customFormat="1" ht="12.75" x14ac:dyDescent="0.2">
      <c r="A482" s="294" t="s">
        <v>1035</v>
      </c>
      <c r="B482" s="295" t="s">
        <v>1804</v>
      </c>
      <c r="C482" s="296"/>
      <c r="D482" s="297">
        <f>SUM(D483:D491)</f>
        <v>326600.02</v>
      </c>
      <c r="E482" s="298" t="s">
        <v>2036</v>
      </c>
      <c r="F482" s="297">
        <f>SUM(F483:F491)</f>
        <v>326600.01</v>
      </c>
      <c r="G482" s="299">
        <f>+D482-F482</f>
        <v>1.0000000009313226E-2</v>
      </c>
    </row>
    <row r="483" spans="1:7" hidden="1" x14ac:dyDescent="0.25">
      <c r="A483" s="301"/>
      <c r="B483" s="279">
        <v>42051.527777777781</v>
      </c>
      <c r="C483" s="280" t="s">
        <v>1805</v>
      </c>
      <c r="D483" s="281"/>
      <c r="E483" s="282">
        <v>88</v>
      </c>
      <c r="F483" s="281">
        <v>40000</v>
      </c>
      <c r="G483" s="281">
        <v>-40000</v>
      </c>
    </row>
    <row r="484" spans="1:7" hidden="1" x14ac:dyDescent="0.25">
      <c r="A484" s="301"/>
      <c r="B484" s="279">
        <v>42053.562592592592</v>
      </c>
      <c r="C484" s="280" t="s">
        <v>1806</v>
      </c>
      <c r="D484" s="281">
        <v>5000.01</v>
      </c>
      <c r="E484" s="282">
        <v>88</v>
      </c>
      <c r="F484" s="281"/>
      <c r="G484" s="281">
        <v>-34999.99</v>
      </c>
    </row>
    <row r="485" spans="1:7" hidden="1" x14ac:dyDescent="0.25">
      <c r="A485" s="301"/>
      <c r="B485" s="279">
        <v>42053.563738425924</v>
      </c>
      <c r="C485" s="280" t="s">
        <v>1807</v>
      </c>
      <c r="D485" s="281">
        <v>158300</v>
      </c>
      <c r="E485" s="282">
        <v>88</v>
      </c>
      <c r="F485" s="281"/>
      <c r="G485" s="281">
        <v>123300.01</v>
      </c>
    </row>
    <row r="486" spans="1:7" hidden="1" x14ac:dyDescent="0.25">
      <c r="A486" s="301"/>
      <c r="B486" s="279">
        <v>42053.78502314815</v>
      </c>
      <c r="C486" s="280" t="s">
        <v>1808</v>
      </c>
      <c r="D486" s="281"/>
      <c r="E486" s="282">
        <v>88</v>
      </c>
      <c r="F486" s="281">
        <v>158300</v>
      </c>
      <c r="G486" s="281">
        <v>-34999.99</v>
      </c>
    </row>
    <row r="487" spans="1:7" hidden="1" x14ac:dyDescent="0.25">
      <c r="A487" s="301"/>
      <c r="B487" s="279">
        <v>42053.786030092589</v>
      </c>
      <c r="C487" s="280" t="s">
        <v>1809</v>
      </c>
      <c r="D487" s="281"/>
      <c r="E487" s="282">
        <v>88</v>
      </c>
      <c r="F487" s="281">
        <v>5000.01</v>
      </c>
      <c r="G487" s="281">
        <v>-40000</v>
      </c>
    </row>
    <row r="488" spans="1:7" hidden="1" x14ac:dyDescent="0.25">
      <c r="A488" s="301"/>
      <c r="B488" s="279">
        <v>42053.787928240738</v>
      </c>
      <c r="C488" s="280" t="s">
        <v>1810</v>
      </c>
      <c r="D488" s="281">
        <v>158300</v>
      </c>
      <c r="E488" s="282">
        <v>88</v>
      </c>
      <c r="F488" s="281"/>
      <c r="G488" s="281">
        <v>118300</v>
      </c>
    </row>
    <row r="489" spans="1:7" hidden="1" x14ac:dyDescent="0.25">
      <c r="A489" s="301"/>
      <c r="B489" s="279">
        <v>42053.789317129631</v>
      </c>
      <c r="C489" s="280" t="s">
        <v>1811</v>
      </c>
      <c r="D489" s="281">
        <v>5000.01</v>
      </c>
      <c r="E489" s="282">
        <v>88</v>
      </c>
      <c r="F489" s="281"/>
      <c r="G489" s="281">
        <v>123300.01</v>
      </c>
    </row>
    <row r="490" spans="1:7" hidden="1" x14ac:dyDescent="0.25">
      <c r="A490" s="301"/>
      <c r="B490" s="279">
        <v>42054.579861111109</v>
      </c>
      <c r="C490" s="280" t="s">
        <v>1812</v>
      </c>
      <c r="D490" s="281"/>
      <c r="E490" s="282">
        <v>88</v>
      </c>
      <c r="F490" s="281">
        <v>121800</v>
      </c>
      <c r="G490" s="281">
        <v>1500.01</v>
      </c>
    </row>
    <row r="491" spans="1:7" hidden="1" x14ac:dyDescent="0.25">
      <c r="A491" s="301"/>
      <c r="B491" s="279">
        <v>42054.65</v>
      </c>
      <c r="C491" s="280" t="s">
        <v>1813</v>
      </c>
      <c r="D491" s="281"/>
      <c r="E491" s="282">
        <v>88</v>
      </c>
      <c r="F491" s="281">
        <v>1500</v>
      </c>
      <c r="G491" s="281">
        <v>0.01</v>
      </c>
    </row>
    <row r="492" spans="1:7" s="278" customFormat="1" ht="12.75" x14ac:dyDescent="0.2">
      <c r="A492" s="294" t="s">
        <v>1035</v>
      </c>
      <c r="B492" s="295" t="s">
        <v>1814</v>
      </c>
      <c r="C492" s="296"/>
      <c r="D492" s="297">
        <f>SUM(D493:D495)</f>
        <v>96900</v>
      </c>
      <c r="E492" s="298" t="s">
        <v>2036</v>
      </c>
      <c r="F492" s="297">
        <f>SUM(F493:F495)</f>
        <v>91900</v>
      </c>
      <c r="G492" s="299">
        <f>+D492-F492</f>
        <v>5000</v>
      </c>
    </row>
    <row r="493" spans="1:7" hidden="1" x14ac:dyDescent="0.25">
      <c r="A493" s="301"/>
      <c r="B493" s="279">
        <v>42053.751446759263</v>
      </c>
      <c r="C493" s="280" t="s">
        <v>1815</v>
      </c>
      <c r="D493" s="281">
        <v>96900</v>
      </c>
      <c r="E493" s="282">
        <v>91</v>
      </c>
      <c r="F493" s="281"/>
      <c r="G493" s="281">
        <v>96900</v>
      </c>
    </row>
    <row r="494" spans="1:7" hidden="1" x14ac:dyDescent="0.25">
      <c r="A494" s="301"/>
      <c r="B494" s="279">
        <v>42053.753217592595</v>
      </c>
      <c r="C494" s="280" t="s">
        <v>1816</v>
      </c>
      <c r="D494" s="281"/>
      <c r="E494" s="282">
        <v>91</v>
      </c>
      <c r="F494" s="281">
        <v>6900</v>
      </c>
      <c r="G494" s="281">
        <v>90000</v>
      </c>
    </row>
    <row r="495" spans="1:7" hidden="1" x14ac:dyDescent="0.25">
      <c r="A495" s="301"/>
      <c r="B495" s="279">
        <v>42059.736805555556</v>
      </c>
      <c r="C495" s="280" t="s">
        <v>1817</v>
      </c>
      <c r="D495" s="281"/>
      <c r="E495" s="282">
        <v>91</v>
      </c>
      <c r="F495" s="281">
        <v>85000</v>
      </c>
      <c r="G495" s="281">
        <v>5000</v>
      </c>
    </row>
    <row r="496" spans="1:7" s="278" customFormat="1" ht="12.75" x14ac:dyDescent="0.2">
      <c r="A496" s="294" t="s">
        <v>1035</v>
      </c>
      <c r="B496" s="295" t="s">
        <v>1818</v>
      </c>
      <c r="C496" s="296"/>
      <c r="D496" s="297">
        <f>SUM(D497:D502)</f>
        <v>568000</v>
      </c>
      <c r="E496" s="298" t="s">
        <v>2037</v>
      </c>
      <c r="F496" s="297">
        <f>SUM(F497:F502)</f>
        <v>598000</v>
      </c>
      <c r="G496" s="299">
        <f>+D496-F496</f>
        <v>-30000</v>
      </c>
    </row>
    <row r="497" spans="1:7" hidden="1" x14ac:dyDescent="0.25">
      <c r="A497" s="301"/>
      <c r="B497" s="279">
        <v>42054.427164351851</v>
      </c>
      <c r="C497" s="280" t="s">
        <v>1819</v>
      </c>
      <c r="D497" s="281">
        <v>142000</v>
      </c>
      <c r="E497" s="282">
        <v>94</v>
      </c>
      <c r="F497" s="281"/>
      <c r="G497" s="281">
        <v>142000</v>
      </c>
    </row>
    <row r="498" spans="1:7" hidden="1" x14ac:dyDescent="0.25">
      <c r="A498" s="301"/>
      <c r="B498" s="279">
        <v>42054.43072916667</v>
      </c>
      <c r="C498" s="280" t="s">
        <v>1820</v>
      </c>
      <c r="D498" s="281">
        <v>142000</v>
      </c>
      <c r="E498" s="282">
        <v>94</v>
      </c>
      <c r="F498" s="281"/>
      <c r="G498" s="281">
        <v>284000</v>
      </c>
    </row>
    <row r="499" spans="1:7" hidden="1" x14ac:dyDescent="0.25">
      <c r="A499" s="301"/>
      <c r="B499" s="279">
        <v>42054.436655092592</v>
      </c>
      <c r="C499" s="280" t="s">
        <v>1821</v>
      </c>
      <c r="D499" s="281">
        <v>142000</v>
      </c>
      <c r="E499" s="282">
        <v>94</v>
      </c>
      <c r="F499" s="281"/>
      <c r="G499" s="281">
        <v>426000</v>
      </c>
    </row>
    <row r="500" spans="1:7" hidden="1" x14ac:dyDescent="0.25">
      <c r="A500" s="301"/>
      <c r="B500" s="279">
        <v>42054.526817129627</v>
      </c>
      <c r="C500" s="280" t="s">
        <v>1822</v>
      </c>
      <c r="D500" s="281">
        <v>142000</v>
      </c>
      <c r="E500" s="282">
        <v>94</v>
      </c>
      <c r="F500" s="281"/>
      <c r="G500" s="281">
        <v>568000</v>
      </c>
    </row>
    <row r="501" spans="1:7" hidden="1" x14ac:dyDescent="0.25">
      <c r="A501" s="301"/>
      <c r="B501" s="279">
        <v>42054.555555555555</v>
      </c>
      <c r="C501" s="280" t="s">
        <v>1823</v>
      </c>
      <c r="D501" s="281"/>
      <c r="E501" s="282">
        <v>94</v>
      </c>
      <c r="F501" s="281">
        <v>568000</v>
      </c>
      <c r="G501" s="281">
        <v>0</v>
      </c>
    </row>
    <row r="502" spans="1:7" hidden="1" x14ac:dyDescent="0.25">
      <c r="A502" s="301"/>
      <c r="B502" s="279">
        <v>42054.569444444445</v>
      </c>
      <c r="C502" s="280" t="s">
        <v>1824</v>
      </c>
      <c r="D502" s="281"/>
      <c r="E502" s="282">
        <v>94</v>
      </c>
      <c r="F502" s="281">
        <v>30000</v>
      </c>
      <c r="G502" s="281">
        <v>-30000</v>
      </c>
    </row>
    <row r="503" spans="1:7" s="278" customFormat="1" ht="12.75" x14ac:dyDescent="0.2">
      <c r="A503" s="294" t="s">
        <v>1035</v>
      </c>
      <c r="B503" s="295" t="s">
        <v>1825</v>
      </c>
      <c r="C503" s="296"/>
      <c r="D503" s="297">
        <f>SUM(D504:D507)</f>
        <v>166300.01</v>
      </c>
      <c r="E503" s="298" t="s">
        <v>2037</v>
      </c>
      <c r="F503" s="297">
        <f>SUM(F504:F507)</f>
        <v>166300</v>
      </c>
      <c r="G503" s="299">
        <f>+D503-F503</f>
        <v>1.0000000009313226E-2</v>
      </c>
    </row>
    <row r="504" spans="1:7" hidden="1" x14ac:dyDescent="0.25">
      <c r="A504" s="301"/>
      <c r="B504" s="279">
        <v>42054.712291666663</v>
      </c>
      <c r="C504" s="280" t="s">
        <v>1826</v>
      </c>
      <c r="D504" s="281">
        <v>5000.01</v>
      </c>
      <c r="E504" s="282">
        <v>95</v>
      </c>
      <c r="F504" s="281"/>
      <c r="G504" s="281">
        <v>5000.01</v>
      </c>
    </row>
    <row r="505" spans="1:7" hidden="1" x14ac:dyDescent="0.25">
      <c r="A505" s="301"/>
      <c r="B505" s="279">
        <v>42054.715763888889</v>
      </c>
      <c r="C505" s="280" t="s">
        <v>1827</v>
      </c>
      <c r="D505" s="281">
        <v>161300</v>
      </c>
      <c r="E505" s="282">
        <v>95</v>
      </c>
      <c r="F505" s="281"/>
      <c r="G505" s="281">
        <v>166300.01</v>
      </c>
    </row>
    <row r="506" spans="1:7" hidden="1" x14ac:dyDescent="0.25">
      <c r="A506" s="301"/>
      <c r="B506" s="279">
        <v>42058.749305555553</v>
      </c>
      <c r="C506" s="280" t="s">
        <v>1828</v>
      </c>
      <c r="D506" s="281"/>
      <c r="E506" s="282">
        <v>95</v>
      </c>
      <c r="F506" s="281">
        <v>55000</v>
      </c>
      <c r="G506" s="281">
        <v>111300.01</v>
      </c>
    </row>
    <row r="507" spans="1:7" hidden="1" x14ac:dyDescent="0.25">
      <c r="A507" s="301"/>
      <c r="B507" s="279">
        <v>42059.549305555556</v>
      </c>
      <c r="C507" s="280" t="s">
        <v>1829</v>
      </c>
      <c r="D507" s="281"/>
      <c r="E507" s="282">
        <v>95</v>
      </c>
      <c r="F507" s="281">
        <v>111300</v>
      </c>
      <c r="G507" s="281">
        <v>0.01</v>
      </c>
    </row>
    <row r="508" spans="1:7" s="278" customFormat="1" ht="12.75" x14ac:dyDescent="0.2">
      <c r="A508" s="294" t="s">
        <v>1035</v>
      </c>
      <c r="B508" s="295" t="s">
        <v>1830</v>
      </c>
      <c r="C508" s="296"/>
      <c r="D508" s="297">
        <f>SUM(D509:D512)</f>
        <v>325900</v>
      </c>
      <c r="E508" s="298" t="s">
        <v>2037</v>
      </c>
      <c r="F508" s="297">
        <f>SUM(F509:F512)</f>
        <v>63880</v>
      </c>
      <c r="G508" s="299">
        <f>+D508-F508</f>
        <v>262020</v>
      </c>
    </row>
    <row r="509" spans="1:7" hidden="1" x14ac:dyDescent="0.25">
      <c r="A509" s="301"/>
      <c r="B509" s="279">
        <v>42054.451388888891</v>
      </c>
      <c r="C509" s="280" t="s">
        <v>1831</v>
      </c>
      <c r="D509" s="281"/>
      <c r="E509" s="282">
        <v>98</v>
      </c>
      <c r="F509" s="281">
        <v>55000</v>
      </c>
      <c r="G509" s="281">
        <v>-55000</v>
      </c>
    </row>
    <row r="510" spans="1:7" hidden="1" x14ac:dyDescent="0.25">
      <c r="A510" s="301"/>
      <c r="B510" s="279">
        <v>42061.520127314812</v>
      </c>
      <c r="C510" s="280" t="s">
        <v>1832</v>
      </c>
      <c r="D510" s="281">
        <v>319400</v>
      </c>
      <c r="E510" s="282">
        <v>98</v>
      </c>
      <c r="F510" s="281"/>
      <c r="G510" s="281">
        <v>264400</v>
      </c>
    </row>
    <row r="511" spans="1:7" hidden="1" x14ac:dyDescent="0.25">
      <c r="A511" s="301"/>
      <c r="B511" s="279">
        <v>42061.521828703706</v>
      </c>
      <c r="C511" s="280" t="s">
        <v>1833</v>
      </c>
      <c r="D511" s="281">
        <v>6500</v>
      </c>
      <c r="E511" s="282">
        <v>98</v>
      </c>
      <c r="F511" s="281"/>
      <c r="G511" s="281">
        <v>270900</v>
      </c>
    </row>
    <row r="512" spans="1:7" hidden="1" x14ac:dyDescent="0.25">
      <c r="A512" s="301"/>
      <c r="B512" s="279">
        <v>42062.78125</v>
      </c>
      <c r="C512" s="280" t="s">
        <v>1834</v>
      </c>
      <c r="D512" s="281"/>
      <c r="E512" s="282">
        <v>98</v>
      </c>
      <c r="F512" s="281">
        <v>8880</v>
      </c>
      <c r="G512" s="281">
        <v>262020</v>
      </c>
    </row>
    <row r="513" spans="1:8" s="278" customFormat="1" ht="12.75" x14ac:dyDescent="0.2">
      <c r="A513" s="294" t="s">
        <v>1035</v>
      </c>
      <c r="B513" s="295" t="s">
        <v>1835</v>
      </c>
      <c r="C513" s="296"/>
      <c r="D513" s="297">
        <f>SUM(D514:D520)</f>
        <v>909700</v>
      </c>
      <c r="E513" s="298" t="s">
        <v>2036</v>
      </c>
      <c r="F513" s="297">
        <f>SUM(F514:F520)</f>
        <v>897200</v>
      </c>
      <c r="G513" s="299">
        <f>+D513-F513</f>
        <v>12500</v>
      </c>
      <c r="H513" s="278">
        <v>29682.68</v>
      </c>
    </row>
    <row r="514" spans="1:8" hidden="1" x14ac:dyDescent="0.25">
      <c r="A514" s="301"/>
      <c r="B514" s="279">
        <v>42055.430555555555</v>
      </c>
      <c r="C514" s="280" t="s">
        <v>1836</v>
      </c>
      <c r="D514" s="281"/>
      <c r="E514" s="282">
        <v>101</v>
      </c>
      <c r="F514" s="281">
        <v>639700</v>
      </c>
      <c r="G514" s="281">
        <v>-639700</v>
      </c>
    </row>
    <row r="515" spans="1:8" hidden="1" x14ac:dyDescent="0.25">
      <c r="A515" s="301"/>
      <c r="B515" s="279">
        <v>42055.537418981483</v>
      </c>
      <c r="C515" s="280" t="s">
        <v>1837</v>
      </c>
      <c r="D515" s="281">
        <v>884700</v>
      </c>
      <c r="E515" s="282">
        <v>101</v>
      </c>
      <c r="F515" s="281"/>
      <c r="G515" s="281">
        <v>245000</v>
      </c>
    </row>
    <row r="516" spans="1:8" hidden="1" x14ac:dyDescent="0.25">
      <c r="A516" s="301"/>
      <c r="B516" s="279">
        <v>42055.539861111109</v>
      </c>
      <c r="C516" s="280" t="s">
        <v>1838</v>
      </c>
      <c r="D516" s="281"/>
      <c r="E516" s="282">
        <v>101</v>
      </c>
      <c r="F516" s="281">
        <v>12500</v>
      </c>
      <c r="G516" s="281">
        <v>232500</v>
      </c>
    </row>
    <row r="517" spans="1:8" hidden="1" x14ac:dyDescent="0.25">
      <c r="A517" s="301"/>
      <c r="B517" s="284">
        <v>42063</v>
      </c>
      <c r="C517" s="280" t="s">
        <v>1839</v>
      </c>
      <c r="D517" s="281">
        <v>12500</v>
      </c>
      <c r="E517" s="282"/>
      <c r="F517" s="281"/>
      <c r="G517" s="281">
        <v>245000</v>
      </c>
    </row>
    <row r="518" spans="1:8" hidden="1" x14ac:dyDescent="0.25">
      <c r="A518" s="301"/>
      <c r="B518" s="284">
        <v>42063</v>
      </c>
      <c r="C518" s="280" t="s">
        <v>1840</v>
      </c>
      <c r="D518" s="281">
        <v>12500</v>
      </c>
      <c r="E518" s="282"/>
      <c r="F518" s="281"/>
      <c r="G518" s="281">
        <v>257500</v>
      </c>
    </row>
    <row r="519" spans="1:8" hidden="1" x14ac:dyDescent="0.25">
      <c r="A519" s="301"/>
      <c r="B519" s="284">
        <v>42063</v>
      </c>
      <c r="C519" s="280" t="s">
        <v>1841</v>
      </c>
      <c r="D519" s="281"/>
      <c r="E519" s="282"/>
      <c r="F519" s="281">
        <v>12500</v>
      </c>
      <c r="G519" s="281">
        <v>245000</v>
      </c>
    </row>
    <row r="520" spans="1:8" hidden="1" x14ac:dyDescent="0.25">
      <c r="A520" s="301"/>
      <c r="B520" s="279">
        <v>42063.670138888891</v>
      </c>
      <c r="C520" s="280" t="s">
        <v>1842</v>
      </c>
      <c r="D520" s="281"/>
      <c r="E520" s="282">
        <v>101</v>
      </c>
      <c r="F520" s="281">
        <v>232500</v>
      </c>
      <c r="G520" s="281">
        <v>12500</v>
      </c>
    </row>
    <row r="521" spans="1:8" s="278" customFormat="1" ht="12.75" x14ac:dyDescent="0.2">
      <c r="A521" s="294" t="s">
        <v>1035</v>
      </c>
      <c r="B521" s="295" t="s">
        <v>1843</v>
      </c>
      <c r="C521" s="296"/>
      <c r="D521" s="297">
        <f>SUM(D522:D525)</f>
        <v>205900.01</v>
      </c>
      <c r="E521" s="298" t="s">
        <v>2036</v>
      </c>
      <c r="F521" s="297">
        <f>SUM(F522:F525)</f>
        <v>125000</v>
      </c>
      <c r="G521" s="299">
        <f>+D521-F521</f>
        <v>80900.010000000009</v>
      </c>
    </row>
    <row r="522" spans="1:8" hidden="1" x14ac:dyDescent="0.25">
      <c r="A522" s="301"/>
      <c r="B522" s="279">
        <v>42059.479467592595</v>
      </c>
      <c r="C522" s="280" t="s">
        <v>1844</v>
      </c>
      <c r="D522" s="281">
        <v>200900</v>
      </c>
      <c r="E522" s="282">
        <v>102</v>
      </c>
      <c r="F522" s="281"/>
      <c r="G522" s="281">
        <v>200900</v>
      </c>
    </row>
    <row r="523" spans="1:8" hidden="1" x14ac:dyDescent="0.25">
      <c r="A523" s="301"/>
      <c r="B523" s="279">
        <v>42059.480613425927</v>
      </c>
      <c r="C523" s="280" t="s">
        <v>1845</v>
      </c>
      <c r="D523" s="281">
        <v>5000.01</v>
      </c>
      <c r="E523" s="282">
        <v>102</v>
      </c>
      <c r="F523" s="281"/>
      <c r="G523" s="281">
        <v>205900.01</v>
      </c>
    </row>
    <row r="524" spans="1:8" hidden="1" x14ac:dyDescent="0.25">
      <c r="A524" s="301"/>
      <c r="B524" s="279">
        <v>42059.720138888886</v>
      </c>
      <c r="C524" s="280" t="s">
        <v>1846</v>
      </c>
      <c r="D524" s="281"/>
      <c r="E524" s="282">
        <v>102</v>
      </c>
      <c r="F524" s="281">
        <v>25000</v>
      </c>
      <c r="G524" s="281">
        <v>180900.01</v>
      </c>
    </row>
    <row r="525" spans="1:8" hidden="1" x14ac:dyDescent="0.25">
      <c r="A525" s="301"/>
      <c r="B525" s="279">
        <v>42063.678472222222</v>
      </c>
      <c r="C525" s="280" t="s">
        <v>1847</v>
      </c>
      <c r="D525" s="281"/>
      <c r="E525" s="282">
        <v>102</v>
      </c>
      <c r="F525" s="281">
        <v>100000</v>
      </c>
      <c r="G525" s="281">
        <v>80900.009999999995</v>
      </c>
    </row>
    <row r="526" spans="1:8" s="278" customFormat="1" ht="12.75" x14ac:dyDescent="0.2">
      <c r="A526" s="294" t="s">
        <v>1035</v>
      </c>
      <c r="B526" s="295" t="s">
        <v>1848</v>
      </c>
      <c r="C526" s="296"/>
      <c r="D526" s="297">
        <f>SUM(D527:D532)</f>
        <v>220800</v>
      </c>
      <c r="E526" s="298" t="s">
        <v>2037</v>
      </c>
      <c r="F526" s="297">
        <f>SUM(F527:F532)</f>
        <v>124800</v>
      </c>
      <c r="G526" s="299">
        <f>+D526-F526</f>
        <v>96000</v>
      </c>
    </row>
    <row r="527" spans="1:8" hidden="1" x14ac:dyDescent="0.25">
      <c r="A527" s="301"/>
      <c r="B527" s="279">
        <v>42063.444398148145</v>
      </c>
      <c r="C527" s="280" t="s">
        <v>1849</v>
      </c>
      <c r="D527" s="281">
        <v>132800</v>
      </c>
      <c r="E527" s="282">
        <v>104</v>
      </c>
      <c r="F527" s="281"/>
      <c r="G527" s="281">
        <v>132800</v>
      </c>
    </row>
    <row r="528" spans="1:8" hidden="1" x14ac:dyDescent="0.25">
      <c r="A528" s="301"/>
      <c r="B528" s="279">
        <v>42063.446296296293</v>
      </c>
      <c r="C528" s="280" t="s">
        <v>1850</v>
      </c>
      <c r="D528" s="281">
        <v>3000</v>
      </c>
      <c r="E528" s="282">
        <v>104</v>
      </c>
      <c r="F528" s="281"/>
      <c r="G528" s="281">
        <v>135800</v>
      </c>
    </row>
    <row r="529" spans="1:7" hidden="1" x14ac:dyDescent="0.25">
      <c r="A529" s="301"/>
      <c r="B529" s="279">
        <v>42063.579861111109</v>
      </c>
      <c r="C529" s="280" t="s">
        <v>1851</v>
      </c>
      <c r="D529" s="281"/>
      <c r="E529" s="282">
        <v>104</v>
      </c>
      <c r="F529" s="281">
        <v>7000</v>
      </c>
      <c r="G529" s="281">
        <v>128800</v>
      </c>
    </row>
    <row r="530" spans="1:7" hidden="1" x14ac:dyDescent="0.25">
      <c r="A530" s="301"/>
      <c r="B530" s="279">
        <v>42063.666666666664</v>
      </c>
      <c r="C530" s="280" t="s">
        <v>1852</v>
      </c>
      <c r="D530" s="281"/>
      <c r="E530" s="282">
        <v>104</v>
      </c>
      <c r="F530" s="281">
        <v>85000</v>
      </c>
      <c r="G530" s="281">
        <v>43800</v>
      </c>
    </row>
    <row r="531" spans="1:7" hidden="1" x14ac:dyDescent="0.25">
      <c r="A531" s="301"/>
      <c r="B531" s="279">
        <v>42063.674305555556</v>
      </c>
      <c r="C531" s="280" t="s">
        <v>1853</v>
      </c>
      <c r="D531" s="281">
        <v>85000</v>
      </c>
      <c r="E531" s="282">
        <v>104</v>
      </c>
      <c r="F531" s="281"/>
      <c r="G531" s="281">
        <v>128800</v>
      </c>
    </row>
    <row r="532" spans="1:7" hidden="1" x14ac:dyDescent="0.25">
      <c r="A532" s="301"/>
      <c r="B532" s="279">
        <v>42063.675694444442</v>
      </c>
      <c r="C532" s="280" t="s">
        <v>1854</v>
      </c>
      <c r="D532" s="281"/>
      <c r="E532" s="282">
        <v>104</v>
      </c>
      <c r="F532" s="281">
        <v>32800</v>
      </c>
      <c r="G532" s="281">
        <v>96000</v>
      </c>
    </row>
    <row r="533" spans="1:7" s="278" customFormat="1" ht="12.75" x14ac:dyDescent="0.2">
      <c r="A533" s="294" t="s">
        <v>1035</v>
      </c>
      <c r="B533" s="295" t="s">
        <v>1855</v>
      </c>
      <c r="C533" s="296"/>
      <c r="D533" s="297">
        <f>SUM(D534:D537)</f>
        <v>104400</v>
      </c>
      <c r="E533" s="298" t="s">
        <v>2037</v>
      </c>
      <c r="F533" s="297">
        <f>SUM(F534:F537)</f>
        <v>20880</v>
      </c>
      <c r="G533" s="299">
        <f>+D533-F533</f>
        <v>83520</v>
      </c>
    </row>
    <row r="534" spans="1:7" hidden="1" x14ac:dyDescent="0.25">
      <c r="A534" s="301"/>
      <c r="B534" s="279">
        <v>42058.494444444441</v>
      </c>
      <c r="C534" s="280" t="s">
        <v>1856</v>
      </c>
      <c r="D534" s="281"/>
      <c r="E534" s="282">
        <v>106</v>
      </c>
      <c r="F534" s="281">
        <v>10000</v>
      </c>
      <c r="G534" s="281">
        <v>-10000</v>
      </c>
    </row>
    <row r="535" spans="1:7" hidden="1" x14ac:dyDescent="0.25">
      <c r="A535" s="301"/>
      <c r="B535" s="279">
        <v>42058.723958333336</v>
      </c>
      <c r="C535" s="280" t="s">
        <v>1857</v>
      </c>
      <c r="D535" s="281">
        <v>104400</v>
      </c>
      <c r="E535" s="282">
        <v>106</v>
      </c>
      <c r="F535" s="281"/>
      <c r="G535" s="281">
        <v>94400</v>
      </c>
    </row>
    <row r="536" spans="1:7" hidden="1" x14ac:dyDescent="0.25">
      <c r="A536" s="301"/>
      <c r="B536" s="279">
        <v>42059.793055555558</v>
      </c>
      <c r="C536" s="280" t="s">
        <v>1858</v>
      </c>
      <c r="D536" s="281"/>
      <c r="E536" s="282">
        <v>106</v>
      </c>
      <c r="F536" s="281">
        <v>9000</v>
      </c>
      <c r="G536" s="281">
        <v>85400</v>
      </c>
    </row>
    <row r="537" spans="1:7" hidden="1" x14ac:dyDescent="0.25">
      <c r="A537" s="301"/>
      <c r="B537" s="279">
        <v>42060.73541666667</v>
      </c>
      <c r="C537" s="280" t="s">
        <v>1859</v>
      </c>
      <c r="D537" s="281"/>
      <c r="E537" s="282">
        <v>106</v>
      </c>
      <c r="F537" s="281">
        <v>1880</v>
      </c>
      <c r="G537" s="281">
        <v>83520</v>
      </c>
    </row>
    <row r="538" spans="1:7" s="278" customFormat="1" ht="12.75" x14ac:dyDescent="0.2">
      <c r="A538" s="294" t="s">
        <v>1035</v>
      </c>
      <c r="B538" s="295" t="s">
        <v>1860</v>
      </c>
      <c r="C538" s="296"/>
      <c r="D538" s="297">
        <f>SUM(D539:D552)</f>
        <v>433200.02</v>
      </c>
      <c r="E538" s="298" t="s">
        <v>2037</v>
      </c>
      <c r="F538" s="297">
        <f>SUM(F539:F552)</f>
        <v>433200.01</v>
      </c>
      <c r="G538" s="299">
        <f>+D538-F538</f>
        <v>1.0000000009313226E-2</v>
      </c>
    </row>
    <row r="539" spans="1:7" hidden="1" x14ac:dyDescent="0.25">
      <c r="A539" s="301"/>
      <c r="B539" s="279">
        <v>42059.497118055559</v>
      </c>
      <c r="C539" s="280" t="s">
        <v>1861</v>
      </c>
      <c r="D539" s="281">
        <v>144100</v>
      </c>
      <c r="E539" s="282">
        <v>110</v>
      </c>
      <c r="F539" s="281"/>
      <c r="G539" s="281">
        <v>144100</v>
      </c>
    </row>
    <row r="540" spans="1:7" hidden="1" x14ac:dyDescent="0.25">
      <c r="A540" s="301"/>
      <c r="B540" s="279">
        <v>42059.498217592591</v>
      </c>
      <c r="C540" s="280" t="s">
        <v>1862</v>
      </c>
      <c r="D540" s="281">
        <v>5000.01</v>
      </c>
      <c r="E540" s="282">
        <v>110</v>
      </c>
      <c r="F540" s="281"/>
      <c r="G540" s="281">
        <v>149100.01</v>
      </c>
    </row>
    <row r="541" spans="1:7" hidden="1" x14ac:dyDescent="0.25">
      <c r="A541" s="301"/>
      <c r="B541" s="279">
        <v>42059.570868055554</v>
      </c>
      <c r="C541" s="280" t="s">
        <v>1863</v>
      </c>
      <c r="D541" s="281"/>
      <c r="E541" s="282">
        <v>110</v>
      </c>
      <c r="F541" s="281">
        <v>144100</v>
      </c>
      <c r="G541" s="281">
        <v>5000.01</v>
      </c>
    </row>
    <row r="542" spans="1:7" hidden="1" x14ac:dyDescent="0.25">
      <c r="A542" s="301"/>
      <c r="B542" s="279">
        <v>42059.574456018519</v>
      </c>
      <c r="C542" s="280" t="s">
        <v>1864</v>
      </c>
      <c r="D542" s="281"/>
      <c r="E542" s="282">
        <v>110</v>
      </c>
      <c r="F542" s="281">
        <v>5000.01</v>
      </c>
      <c r="G542" s="281">
        <v>0</v>
      </c>
    </row>
    <row r="543" spans="1:7" hidden="1" x14ac:dyDescent="0.25">
      <c r="A543" s="301"/>
      <c r="B543" s="279">
        <v>42059.582557870373</v>
      </c>
      <c r="C543" s="280" t="s">
        <v>1865</v>
      </c>
      <c r="D543" s="281">
        <v>144100</v>
      </c>
      <c r="E543" s="282">
        <v>110</v>
      </c>
      <c r="F543" s="281"/>
      <c r="G543" s="281">
        <v>144100</v>
      </c>
    </row>
    <row r="544" spans="1:7" hidden="1" x14ac:dyDescent="0.25">
      <c r="A544" s="301"/>
      <c r="B544" s="279">
        <v>42059.583622685182</v>
      </c>
      <c r="C544" s="280" t="s">
        <v>1866</v>
      </c>
      <c r="D544" s="281">
        <v>5000.01</v>
      </c>
      <c r="E544" s="282">
        <v>110</v>
      </c>
      <c r="F544" s="281"/>
      <c r="G544" s="281">
        <v>149100.01</v>
      </c>
    </row>
    <row r="545" spans="1:7" hidden="1" x14ac:dyDescent="0.25">
      <c r="A545" s="301"/>
      <c r="B545" s="279">
        <v>42059.598611111112</v>
      </c>
      <c r="C545" s="280" t="s">
        <v>1867</v>
      </c>
      <c r="D545" s="281"/>
      <c r="E545" s="282">
        <v>110</v>
      </c>
      <c r="F545" s="281">
        <v>45000</v>
      </c>
      <c r="G545" s="281">
        <v>104100.01</v>
      </c>
    </row>
    <row r="546" spans="1:7" hidden="1" x14ac:dyDescent="0.25">
      <c r="A546" s="301"/>
      <c r="B546" s="284">
        <v>42063</v>
      </c>
      <c r="C546" s="280" t="s">
        <v>1868</v>
      </c>
      <c r="D546" s="281">
        <v>45000</v>
      </c>
      <c r="E546" s="282" t="s">
        <v>1673</v>
      </c>
      <c r="F546" s="281"/>
      <c r="G546" s="281">
        <v>149100.01</v>
      </c>
    </row>
    <row r="547" spans="1:7" hidden="1" x14ac:dyDescent="0.25">
      <c r="A547" s="301"/>
      <c r="B547" s="284">
        <v>42063</v>
      </c>
      <c r="C547" s="280" t="s">
        <v>1868</v>
      </c>
      <c r="D547" s="281">
        <v>45000</v>
      </c>
      <c r="E547" s="282" t="s">
        <v>1673</v>
      </c>
      <c r="F547" s="281"/>
      <c r="G547" s="281">
        <v>194100.01</v>
      </c>
    </row>
    <row r="548" spans="1:7" hidden="1" x14ac:dyDescent="0.25">
      <c r="A548" s="301"/>
      <c r="B548" s="284">
        <v>42063</v>
      </c>
      <c r="C548" s="280" t="s">
        <v>1869</v>
      </c>
      <c r="D548" s="281">
        <v>45000</v>
      </c>
      <c r="E548" s="282">
        <v>110</v>
      </c>
      <c r="F548" s="281"/>
      <c r="G548" s="281">
        <v>239100.01</v>
      </c>
    </row>
    <row r="549" spans="1:7" hidden="1" x14ac:dyDescent="0.25">
      <c r="A549" s="301"/>
      <c r="B549" s="284">
        <v>42063</v>
      </c>
      <c r="C549" s="280" t="s">
        <v>1868</v>
      </c>
      <c r="D549" s="281"/>
      <c r="E549" s="282" t="s">
        <v>1673</v>
      </c>
      <c r="F549" s="281">
        <v>45000</v>
      </c>
      <c r="G549" s="281">
        <v>194100.01</v>
      </c>
    </row>
    <row r="550" spans="1:7" hidden="1" x14ac:dyDescent="0.25">
      <c r="A550" s="301"/>
      <c r="B550" s="284">
        <v>42063</v>
      </c>
      <c r="C550" s="280" t="s">
        <v>1868</v>
      </c>
      <c r="D550" s="281"/>
      <c r="E550" s="282" t="s">
        <v>1673</v>
      </c>
      <c r="F550" s="281">
        <v>45000</v>
      </c>
      <c r="G550" s="281">
        <v>149100.01</v>
      </c>
    </row>
    <row r="551" spans="1:7" hidden="1" x14ac:dyDescent="0.25">
      <c r="A551" s="301"/>
      <c r="B551" s="279">
        <v>42063.642361111109</v>
      </c>
      <c r="C551" s="280" t="s">
        <v>1870</v>
      </c>
      <c r="D551" s="281"/>
      <c r="E551" s="282">
        <v>110</v>
      </c>
      <c r="F551" s="281">
        <v>104100</v>
      </c>
      <c r="G551" s="281">
        <v>45000.01</v>
      </c>
    </row>
    <row r="552" spans="1:7" hidden="1" x14ac:dyDescent="0.25">
      <c r="A552" s="301"/>
      <c r="B552" s="279">
        <v>42063.702777777777</v>
      </c>
      <c r="C552" s="280" t="s">
        <v>1871</v>
      </c>
      <c r="D552" s="281"/>
      <c r="E552" s="282">
        <v>110</v>
      </c>
      <c r="F552" s="281">
        <v>45000</v>
      </c>
      <c r="G552" s="281">
        <v>0.01</v>
      </c>
    </row>
    <row r="553" spans="1:7" s="278" customFormat="1" ht="12.75" x14ac:dyDescent="0.2">
      <c r="A553" s="294" t="s">
        <v>1035</v>
      </c>
      <c r="B553" s="295" t="s">
        <v>1872</v>
      </c>
      <c r="C553" s="296"/>
      <c r="D553" s="297">
        <f>SUM(D554:D559)</f>
        <v>247999.01</v>
      </c>
      <c r="E553" s="298" t="s">
        <v>2037</v>
      </c>
      <c r="F553" s="297">
        <f>SUM(F554:F559)</f>
        <v>247999</v>
      </c>
      <c r="G553" s="299">
        <f>+D553-F553</f>
        <v>1.0000000009313226E-2</v>
      </c>
    </row>
    <row r="554" spans="1:7" hidden="1" x14ac:dyDescent="0.25">
      <c r="A554" s="301"/>
      <c r="B554" s="279">
        <v>42059.385416666664</v>
      </c>
      <c r="C554" s="280" t="s">
        <v>1873</v>
      </c>
      <c r="D554" s="281"/>
      <c r="E554" s="282">
        <v>111</v>
      </c>
      <c r="F554" s="281">
        <v>5000</v>
      </c>
      <c r="G554" s="281">
        <v>-5000</v>
      </c>
    </row>
    <row r="555" spans="1:7" hidden="1" x14ac:dyDescent="0.25">
      <c r="A555" s="301"/>
      <c r="B555" s="279">
        <v>42060.80773148148</v>
      </c>
      <c r="C555" s="280" t="s">
        <v>1874</v>
      </c>
      <c r="D555" s="281">
        <v>242999</v>
      </c>
      <c r="E555" s="282">
        <v>111</v>
      </c>
      <c r="F555" s="281"/>
      <c r="G555" s="281">
        <v>237999</v>
      </c>
    </row>
    <row r="556" spans="1:7" hidden="1" x14ac:dyDescent="0.25">
      <c r="A556" s="301"/>
      <c r="B556" s="279">
        <v>42060.808761574073</v>
      </c>
      <c r="C556" s="280" t="s">
        <v>1875</v>
      </c>
      <c r="D556" s="281">
        <v>5000.01</v>
      </c>
      <c r="E556" s="282">
        <v>111</v>
      </c>
      <c r="F556" s="281"/>
      <c r="G556" s="281">
        <v>242999.01</v>
      </c>
    </row>
    <row r="557" spans="1:7" hidden="1" x14ac:dyDescent="0.25">
      <c r="A557" s="301"/>
      <c r="B557" s="279">
        <v>42060.80978009259</v>
      </c>
      <c r="C557" s="280" t="s">
        <v>1876</v>
      </c>
      <c r="D557" s="281"/>
      <c r="E557" s="282">
        <v>111</v>
      </c>
      <c r="F557" s="281">
        <v>2000</v>
      </c>
      <c r="G557" s="281">
        <v>240999.01</v>
      </c>
    </row>
    <row r="558" spans="1:7" hidden="1" x14ac:dyDescent="0.25">
      <c r="A558" s="301"/>
      <c r="B558" s="279">
        <v>42062.76666666667</v>
      </c>
      <c r="C558" s="280" t="s">
        <v>1877</v>
      </c>
      <c r="D558" s="281"/>
      <c r="E558" s="282">
        <v>111</v>
      </c>
      <c r="F558" s="281">
        <v>150999</v>
      </c>
      <c r="G558" s="281">
        <v>90000.01</v>
      </c>
    </row>
    <row r="559" spans="1:7" hidden="1" x14ac:dyDescent="0.25">
      <c r="A559" s="301"/>
      <c r="B559" s="279">
        <v>42063.680555555555</v>
      </c>
      <c r="C559" s="280" t="s">
        <v>1878</v>
      </c>
      <c r="D559" s="281"/>
      <c r="E559" s="282">
        <v>111</v>
      </c>
      <c r="F559" s="281">
        <v>90000</v>
      </c>
      <c r="G559" s="281">
        <v>0.01</v>
      </c>
    </row>
    <row r="560" spans="1:7" s="278" customFormat="1" ht="12.75" x14ac:dyDescent="0.2">
      <c r="A560" s="294" t="s">
        <v>1035</v>
      </c>
      <c r="B560" s="295" t="s">
        <v>1879</v>
      </c>
      <c r="C560" s="296"/>
      <c r="D560" s="297">
        <f>SUM(D561:D564)</f>
        <v>167300</v>
      </c>
      <c r="E560" s="298" t="s">
        <v>2037</v>
      </c>
      <c r="F560" s="297">
        <f>SUM(F561:F564)</f>
        <v>32500</v>
      </c>
      <c r="G560" s="299">
        <f>+D560-F560</f>
        <v>134800</v>
      </c>
    </row>
    <row r="561" spans="1:7" hidden="1" x14ac:dyDescent="0.25">
      <c r="A561" s="301"/>
      <c r="B561" s="279">
        <v>42060.407638888886</v>
      </c>
      <c r="C561" s="280" t="s">
        <v>1880</v>
      </c>
      <c r="D561" s="281"/>
      <c r="E561" s="282">
        <v>112</v>
      </c>
      <c r="F561" s="281">
        <v>25500</v>
      </c>
      <c r="G561" s="281">
        <v>-25500</v>
      </c>
    </row>
    <row r="562" spans="1:7" hidden="1" x14ac:dyDescent="0.25">
      <c r="A562" s="301"/>
      <c r="B562" s="279">
        <v>42060.730428240742</v>
      </c>
      <c r="C562" s="280" t="s">
        <v>1881</v>
      </c>
      <c r="D562" s="281">
        <v>158300</v>
      </c>
      <c r="E562" s="282">
        <v>112</v>
      </c>
      <c r="F562" s="281"/>
      <c r="G562" s="281">
        <v>132800</v>
      </c>
    </row>
    <row r="563" spans="1:7" hidden="1" x14ac:dyDescent="0.25">
      <c r="A563" s="301"/>
      <c r="B563" s="279">
        <v>42060.732094907406</v>
      </c>
      <c r="C563" s="280" t="s">
        <v>1882</v>
      </c>
      <c r="D563" s="281">
        <v>9000</v>
      </c>
      <c r="E563" s="282">
        <v>112</v>
      </c>
      <c r="F563" s="281"/>
      <c r="G563" s="281">
        <v>141800</v>
      </c>
    </row>
    <row r="564" spans="1:7" hidden="1" x14ac:dyDescent="0.25">
      <c r="A564" s="301"/>
      <c r="B564" s="279">
        <v>42060.732905092591</v>
      </c>
      <c r="C564" s="280" t="s">
        <v>1883</v>
      </c>
      <c r="D564" s="281"/>
      <c r="E564" s="282">
        <v>112</v>
      </c>
      <c r="F564" s="281">
        <v>7000</v>
      </c>
      <c r="G564" s="281">
        <v>134800</v>
      </c>
    </row>
    <row r="565" spans="1:7" s="278" customFormat="1" ht="12.75" x14ac:dyDescent="0.2">
      <c r="A565" s="294" t="s">
        <v>1035</v>
      </c>
      <c r="B565" s="295" t="s">
        <v>1884</v>
      </c>
      <c r="C565" s="296"/>
      <c r="D565" s="297">
        <f>SUM(D566:D569)</f>
        <v>192700</v>
      </c>
      <c r="E565" s="298" t="s">
        <v>2037</v>
      </c>
      <c r="F565" s="297">
        <f>SUM(F566:F569)</f>
        <v>149360</v>
      </c>
      <c r="G565" s="299">
        <f>+D565-F565</f>
        <v>43340</v>
      </c>
    </row>
    <row r="566" spans="1:7" hidden="1" x14ac:dyDescent="0.25">
      <c r="A566" s="301"/>
      <c r="B566" s="279">
        <v>42059.568055555559</v>
      </c>
      <c r="C566" s="280" t="s">
        <v>1885</v>
      </c>
      <c r="D566" s="281"/>
      <c r="E566" s="282">
        <v>115</v>
      </c>
      <c r="F566" s="281">
        <v>148360</v>
      </c>
      <c r="G566" s="281">
        <v>-148360</v>
      </c>
    </row>
    <row r="567" spans="1:7" hidden="1" x14ac:dyDescent="0.25">
      <c r="A567" s="301"/>
      <c r="B567" s="279">
        <v>42060.713414351849</v>
      </c>
      <c r="C567" s="280" t="s">
        <v>1886</v>
      </c>
      <c r="D567" s="281">
        <v>186700</v>
      </c>
      <c r="E567" s="282">
        <v>115</v>
      </c>
      <c r="F567" s="281"/>
      <c r="G567" s="281">
        <v>38340</v>
      </c>
    </row>
    <row r="568" spans="1:7" hidden="1" x14ac:dyDescent="0.25">
      <c r="A568" s="301"/>
      <c r="B568" s="279">
        <v>42060.714594907404</v>
      </c>
      <c r="C568" s="280" t="s">
        <v>1887</v>
      </c>
      <c r="D568" s="281">
        <v>6000</v>
      </c>
      <c r="E568" s="282">
        <v>115</v>
      </c>
      <c r="F568" s="281"/>
      <c r="G568" s="281">
        <v>44340</v>
      </c>
    </row>
    <row r="569" spans="1:7" hidden="1" x14ac:dyDescent="0.25">
      <c r="A569" s="301"/>
      <c r="B569" s="279">
        <v>42060.715474537035</v>
      </c>
      <c r="C569" s="280" t="s">
        <v>1888</v>
      </c>
      <c r="D569" s="281"/>
      <c r="E569" s="282">
        <v>115</v>
      </c>
      <c r="F569" s="281">
        <v>1000</v>
      </c>
      <c r="G569" s="281">
        <v>43340</v>
      </c>
    </row>
    <row r="570" spans="1:7" s="278" customFormat="1" ht="12.75" x14ac:dyDescent="0.2">
      <c r="A570" s="294" t="s">
        <v>1035</v>
      </c>
      <c r="B570" s="295" t="s">
        <v>1889</v>
      </c>
      <c r="C570" s="296"/>
      <c r="D570" s="297">
        <f>SUM(D571)</f>
        <v>0</v>
      </c>
      <c r="E570" s="298" t="s">
        <v>2037</v>
      </c>
      <c r="F570" s="297">
        <f>SUM(F571)</f>
        <v>5000</v>
      </c>
      <c r="G570" s="299">
        <f>+D570-F570</f>
        <v>-5000</v>
      </c>
    </row>
    <row r="571" spans="1:7" hidden="1" x14ac:dyDescent="0.25">
      <c r="A571" s="301"/>
      <c r="B571" s="279">
        <v>42059.620138888888</v>
      </c>
      <c r="C571" s="280" t="s">
        <v>1890</v>
      </c>
      <c r="D571" s="281"/>
      <c r="E571" s="282">
        <v>116</v>
      </c>
      <c r="F571" s="281">
        <v>5000</v>
      </c>
      <c r="G571" s="281">
        <v>-5000</v>
      </c>
    </row>
    <row r="572" spans="1:7" s="278" customFormat="1" ht="12.75" x14ac:dyDescent="0.2">
      <c r="A572" s="294" t="s">
        <v>1035</v>
      </c>
      <c r="B572" s="295" t="s">
        <v>1891</v>
      </c>
      <c r="C572" s="296"/>
      <c r="D572" s="297">
        <f>SUM(D573:D575)</f>
        <v>172200</v>
      </c>
      <c r="E572" s="298" t="s">
        <v>2037</v>
      </c>
      <c r="F572" s="297">
        <f>SUM(F573:F575)</f>
        <v>60000</v>
      </c>
      <c r="G572" s="299">
        <f>+D572-F572</f>
        <v>112200</v>
      </c>
    </row>
    <row r="573" spans="1:7" hidden="1" x14ac:dyDescent="0.25">
      <c r="A573" s="301"/>
      <c r="B573" s="279">
        <v>42060.390277777777</v>
      </c>
      <c r="C573" s="280" t="s">
        <v>1892</v>
      </c>
      <c r="D573" s="281"/>
      <c r="E573" s="282">
        <v>117</v>
      </c>
      <c r="F573" s="281">
        <v>60000</v>
      </c>
      <c r="G573" s="281">
        <v>-60000</v>
      </c>
    </row>
    <row r="574" spans="1:7" hidden="1" x14ac:dyDescent="0.25">
      <c r="A574" s="301"/>
      <c r="B574" s="279">
        <v>42063.499108796299</v>
      </c>
      <c r="C574" s="280" t="s">
        <v>1893</v>
      </c>
      <c r="D574" s="281">
        <v>7000</v>
      </c>
      <c r="E574" s="282">
        <v>117</v>
      </c>
      <c r="F574" s="281"/>
      <c r="G574" s="281">
        <v>-53000</v>
      </c>
    </row>
    <row r="575" spans="1:7" hidden="1" x14ac:dyDescent="0.25">
      <c r="A575" s="301"/>
      <c r="B575" s="279">
        <v>42063.500937500001</v>
      </c>
      <c r="C575" s="280" t="s">
        <v>1894</v>
      </c>
      <c r="D575" s="281">
        <v>165200</v>
      </c>
      <c r="E575" s="282">
        <v>117</v>
      </c>
      <c r="F575" s="281"/>
      <c r="G575" s="281">
        <v>112200</v>
      </c>
    </row>
    <row r="576" spans="1:7" s="278" customFormat="1" ht="12.75" x14ac:dyDescent="0.2">
      <c r="A576" s="294" t="s">
        <v>1035</v>
      </c>
      <c r="B576" s="295" t="s">
        <v>1895</v>
      </c>
      <c r="C576" s="296"/>
      <c r="D576" s="297">
        <f>SUM(D577:D579)</f>
        <v>166300.01</v>
      </c>
      <c r="E576" s="298" t="s">
        <v>2037</v>
      </c>
      <c r="F576" s="297">
        <f>SUM(F577:F579)</f>
        <v>25000</v>
      </c>
      <c r="G576" s="299">
        <f>+D576-F576</f>
        <v>141300.01</v>
      </c>
    </row>
    <row r="577" spans="1:7" hidden="1" x14ac:dyDescent="0.25">
      <c r="A577" s="301"/>
      <c r="B577" s="279">
        <v>42060.758425925924</v>
      </c>
      <c r="C577" s="280" t="s">
        <v>1896</v>
      </c>
      <c r="D577" s="281">
        <v>161300</v>
      </c>
      <c r="E577" s="282">
        <v>118</v>
      </c>
      <c r="F577" s="281"/>
      <c r="G577" s="281">
        <v>161300</v>
      </c>
    </row>
    <row r="578" spans="1:7" hidden="1" x14ac:dyDescent="0.25">
      <c r="A578" s="301"/>
      <c r="B578" s="279">
        <v>42060.759629629632</v>
      </c>
      <c r="C578" s="280" t="s">
        <v>1897</v>
      </c>
      <c r="D578" s="281">
        <v>5000.01</v>
      </c>
      <c r="E578" s="282">
        <v>118</v>
      </c>
      <c r="F578" s="281"/>
      <c r="G578" s="281">
        <v>166300.01</v>
      </c>
    </row>
    <row r="579" spans="1:7" hidden="1" x14ac:dyDescent="0.25">
      <c r="A579" s="301"/>
      <c r="B579" s="279">
        <v>42061.509027777778</v>
      </c>
      <c r="C579" s="280" t="s">
        <v>1898</v>
      </c>
      <c r="D579" s="281"/>
      <c r="E579" s="282">
        <v>118</v>
      </c>
      <c r="F579" s="281">
        <v>25000</v>
      </c>
      <c r="G579" s="281">
        <v>141300.01</v>
      </c>
    </row>
    <row r="580" spans="1:7" s="278" customFormat="1" ht="12.75" x14ac:dyDescent="0.2">
      <c r="A580" s="294" t="s">
        <v>1035</v>
      </c>
      <c r="B580" s="295" t="s">
        <v>1899</v>
      </c>
      <c r="C580" s="296"/>
      <c r="D580" s="297">
        <f>SUM(D581:D584)</f>
        <v>342200</v>
      </c>
      <c r="E580" s="298" t="s">
        <v>2037</v>
      </c>
      <c r="F580" s="297">
        <f>SUM(F581:F584)</f>
        <v>128000</v>
      </c>
      <c r="G580" s="299">
        <f>+D580-F580</f>
        <v>214200</v>
      </c>
    </row>
    <row r="581" spans="1:7" hidden="1" x14ac:dyDescent="0.25">
      <c r="A581" s="301"/>
      <c r="B581" s="279">
        <v>42060.729861111111</v>
      </c>
      <c r="C581" s="280" t="s">
        <v>1900</v>
      </c>
      <c r="D581" s="281"/>
      <c r="E581" s="282">
        <v>120</v>
      </c>
      <c r="F581" s="281">
        <v>125000</v>
      </c>
      <c r="G581" s="281">
        <v>-125000</v>
      </c>
    </row>
    <row r="582" spans="1:7" hidden="1" x14ac:dyDescent="0.25">
      <c r="A582" s="301"/>
      <c r="B582" s="279">
        <v>42061.452662037038</v>
      </c>
      <c r="C582" s="280" t="s">
        <v>1901</v>
      </c>
      <c r="D582" s="281">
        <v>336200</v>
      </c>
      <c r="E582" s="282">
        <v>120</v>
      </c>
      <c r="F582" s="281"/>
      <c r="G582" s="281">
        <v>211200</v>
      </c>
    </row>
    <row r="583" spans="1:7" hidden="1" x14ac:dyDescent="0.25">
      <c r="A583" s="301"/>
      <c r="B583" s="279">
        <v>42061.454247685186</v>
      </c>
      <c r="C583" s="280" t="s">
        <v>1902</v>
      </c>
      <c r="D583" s="281">
        <v>6000</v>
      </c>
      <c r="E583" s="282">
        <v>120</v>
      </c>
      <c r="F583" s="281"/>
      <c r="G583" s="281">
        <v>217200</v>
      </c>
    </row>
    <row r="584" spans="1:7" hidden="1" x14ac:dyDescent="0.25">
      <c r="A584" s="301"/>
      <c r="B584" s="279">
        <v>42061.455381944441</v>
      </c>
      <c r="C584" s="280" t="s">
        <v>1903</v>
      </c>
      <c r="D584" s="281"/>
      <c r="E584" s="282">
        <v>120</v>
      </c>
      <c r="F584" s="281">
        <v>3000</v>
      </c>
      <c r="G584" s="281">
        <v>214200</v>
      </c>
    </row>
    <row r="585" spans="1:7" s="278" customFormat="1" ht="12.75" x14ac:dyDescent="0.2">
      <c r="A585" s="294" t="s">
        <v>1035</v>
      </c>
      <c r="B585" s="295" t="s">
        <v>1904</v>
      </c>
      <c r="C585" s="296"/>
      <c r="D585" s="297">
        <f>SUM(D586:D588)</f>
        <v>104400.01</v>
      </c>
      <c r="E585" s="298" t="s">
        <v>2036</v>
      </c>
      <c r="F585" s="297">
        <f>SUM(F586:F588)</f>
        <v>9940</v>
      </c>
      <c r="G585" s="299">
        <f>+D585-F585</f>
        <v>94460.01</v>
      </c>
    </row>
    <row r="586" spans="1:7" hidden="1" x14ac:dyDescent="0.25">
      <c r="A586" s="301"/>
      <c r="B586" s="279">
        <v>42060.593055555553</v>
      </c>
      <c r="C586" s="280" t="s">
        <v>1905</v>
      </c>
      <c r="D586" s="281"/>
      <c r="E586" s="282">
        <v>121</v>
      </c>
      <c r="F586" s="281">
        <v>9940</v>
      </c>
      <c r="G586" s="281">
        <v>-9940</v>
      </c>
    </row>
    <row r="587" spans="1:7" hidden="1" x14ac:dyDescent="0.25">
      <c r="A587" s="301"/>
      <c r="B587" s="279">
        <v>42062.526134259257</v>
      </c>
      <c r="C587" s="280" t="s">
        <v>1906</v>
      </c>
      <c r="D587" s="281">
        <v>99400</v>
      </c>
      <c r="E587" s="282">
        <v>121</v>
      </c>
      <c r="F587" s="281"/>
      <c r="G587" s="281">
        <v>89460</v>
      </c>
    </row>
    <row r="588" spans="1:7" hidden="1" x14ac:dyDescent="0.25">
      <c r="A588" s="301"/>
      <c r="B588" s="279">
        <v>42062.527430555558</v>
      </c>
      <c r="C588" s="280" t="s">
        <v>1907</v>
      </c>
      <c r="D588" s="281">
        <v>5000.01</v>
      </c>
      <c r="E588" s="282">
        <v>121</v>
      </c>
      <c r="F588" s="281"/>
      <c r="G588" s="281">
        <v>94460.01</v>
      </c>
    </row>
    <row r="589" spans="1:7" s="278" customFormat="1" ht="12.75" x14ac:dyDescent="0.2">
      <c r="A589" s="294" t="s">
        <v>1035</v>
      </c>
      <c r="B589" s="295" t="s">
        <v>1908</v>
      </c>
      <c r="C589" s="296"/>
      <c r="D589" s="297">
        <f>SUM(D590:D592)</f>
        <v>131800.01</v>
      </c>
      <c r="E589" s="298" t="s">
        <v>2037</v>
      </c>
      <c r="F589" s="297">
        <f>SUM(F590:F592)</f>
        <v>14000.01</v>
      </c>
      <c r="G589" s="299">
        <f>+D589-F589</f>
        <v>117800.00000000001</v>
      </c>
    </row>
    <row r="590" spans="1:7" hidden="1" x14ac:dyDescent="0.25">
      <c r="A590" s="301"/>
      <c r="B590" s="279">
        <v>42061.42255787037</v>
      </c>
      <c r="C590" s="280" t="s">
        <v>1909</v>
      </c>
      <c r="D590" s="281">
        <v>117800</v>
      </c>
      <c r="E590" s="282">
        <v>123</v>
      </c>
      <c r="F590" s="281"/>
      <c r="G590" s="281">
        <v>117800</v>
      </c>
    </row>
    <row r="591" spans="1:7" hidden="1" x14ac:dyDescent="0.25">
      <c r="A591" s="301"/>
      <c r="B591" s="279">
        <v>42061.427858796298</v>
      </c>
      <c r="C591" s="280" t="s">
        <v>1910</v>
      </c>
      <c r="D591" s="281">
        <v>14000.01</v>
      </c>
      <c r="E591" s="282">
        <v>123</v>
      </c>
      <c r="F591" s="281"/>
      <c r="G591" s="281">
        <v>131800.01</v>
      </c>
    </row>
    <row r="592" spans="1:7" hidden="1" x14ac:dyDescent="0.25">
      <c r="A592" s="301"/>
      <c r="B592" s="279">
        <v>42061.429236111115</v>
      </c>
      <c r="C592" s="280" t="s">
        <v>1911</v>
      </c>
      <c r="D592" s="281"/>
      <c r="E592" s="282">
        <v>123</v>
      </c>
      <c r="F592" s="281">
        <v>14000.01</v>
      </c>
      <c r="G592" s="281">
        <v>117800</v>
      </c>
    </row>
    <row r="593" spans="1:7" s="278" customFormat="1" ht="12.75" x14ac:dyDescent="0.2">
      <c r="A593" s="294" t="s">
        <v>1035</v>
      </c>
      <c r="B593" s="295" t="s">
        <v>1912</v>
      </c>
      <c r="C593" s="296"/>
      <c r="D593" s="297">
        <f>SUM(D594:D596)</f>
        <v>221500</v>
      </c>
      <c r="E593" s="298" t="s">
        <v>2036</v>
      </c>
      <c r="F593" s="297">
        <f>SUM(F594:F596)</f>
        <v>46164</v>
      </c>
      <c r="G593" s="299">
        <f>+D593-F593</f>
        <v>175336</v>
      </c>
    </row>
    <row r="594" spans="1:7" hidden="1" x14ac:dyDescent="0.25">
      <c r="A594" s="301"/>
      <c r="B594" s="279">
        <v>42061.48940972222</v>
      </c>
      <c r="C594" s="280" t="s">
        <v>1913</v>
      </c>
      <c r="D594" s="281">
        <v>191500</v>
      </c>
      <c r="E594" s="282">
        <v>124</v>
      </c>
      <c r="F594" s="281"/>
      <c r="G594" s="281">
        <v>191500</v>
      </c>
    </row>
    <row r="595" spans="1:7" hidden="1" x14ac:dyDescent="0.25">
      <c r="A595" s="301"/>
      <c r="B595" s="279">
        <v>42061.490613425929</v>
      </c>
      <c r="C595" s="280" t="s">
        <v>1914</v>
      </c>
      <c r="D595" s="281">
        <v>30000</v>
      </c>
      <c r="E595" s="282">
        <v>124</v>
      </c>
      <c r="F595" s="281"/>
      <c r="G595" s="281">
        <v>221500</v>
      </c>
    </row>
    <row r="596" spans="1:7" hidden="1" x14ac:dyDescent="0.25">
      <c r="A596" s="301"/>
      <c r="B596" s="279">
        <v>42061.491863425923</v>
      </c>
      <c r="C596" s="280" t="s">
        <v>1915</v>
      </c>
      <c r="D596" s="281"/>
      <c r="E596" s="282">
        <v>124</v>
      </c>
      <c r="F596" s="281">
        <v>46164</v>
      </c>
      <c r="G596" s="281">
        <v>175336</v>
      </c>
    </row>
    <row r="597" spans="1:7" s="278" customFormat="1" ht="12.75" x14ac:dyDescent="0.2">
      <c r="A597" s="294" t="s">
        <v>1035</v>
      </c>
      <c r="B597" s="295" t="s">
        <v>1916</v>
      </c>
      <c r="C597" s="296"/>
      <c r="D597" s="297">
        <f>SUM(D598:D601)</f>
        <v>354500</v>
      </c>
      <c r="E597" s="298" t="s">
        <v>2037</v>
      </c>
      <c r="F597" s="297">
        <f>SUM(F598:F601)</f>
        <v>160000</v>
      </c>
      <c r="G597" s="299">
        <f>+D597-F597</f>
        <v>194500</v>
      </c>
    </row>
    <row r="598" spans="1:7" hidden="1" x14ac:dyDescent="0.25">
      <c r="A598" s="301"/>
      <c r="B598" s="279">
        <v>42061.481249999997</v>
      </c>
      <c r="C598" s="280" t="s">
        <v>1917</v>
      </c>
      <c r="D598" s="281"/>
      <c r="E598" s="282">
        <v>125</v>
      </c>
      <c r="F598" s="281">
        <v>100000</v>
      </c>
      <c r="G598" s="281">
        <v>-100000</v>
      </c>
    </row>
    <row r="599" spans="1:7" hidden="1" x14ac:dyDescent="0.25">
      <c r="A599" s="301"/>
      <c r="B599" s="279">
        <v>42062.43472222222</v>
      </c>
      <c r="C599" s="280" t="s">
        <v>1918</v>
      </c>
      <c r="D599" s="281"/>
      <c r="E599" s="282">
        <v>125</v>
      </c>
      <c r="F599" s="281">
        <v>60000</v>
      </c>
      <c r="G599" s="281">
        <v>-160000</v>
      </c>
    </row>
    <row r="600" spans="1:7" hidden="1" x14ac:dyDescent="0.25">
      <c r="A600" s="301"/>
      <c r="B600" s="279">
        <v>42062.68855324074</v>
      </c>
      <c r="C600" s="280" t="s">
        <v>1919</v>
      </c>
      <c r="D600" s="281">
        <v>348500</v>
      </c>
      <c r="E600" s="282">
        <v>125</v>
      </c>
      <c r="F600" s="281"/>
      <c r="G600" s="281">
        <v>188500</v>
      </c>
    </row>
    <row r="601" spans="1:7" hidden="1" x14ac:dyDescent="0.25">
      <c r="A601" s="301"/>
      <c r="B601" s="279">
        <v>42062.69085648148</v>
      </c>
      <c r="C601" s="280" t="s">
        <v>1920</v>
      </c>
      <c r="D601" s="281">
        <v>6000</v>
      </c>
      <c r="E601" s="282">
        <v>125</v>
      </c>
      <c r="F601" s="281"/>
      <c r="G601" s="281">
        <v>194500</v>
      </c>
    </row>
    <row r="602" spans="1:7" s="278" customFormat="1" ht="12.75" x14ac:dyDescent="0.2">
      <c r="A602" s="294" t="s">
        <v>1035</v>
      </c>
      <c r="B602" s="295" t="s">
        <v>1921</v>
      </c>
      <c r="C602" s="296"/>
      <c r="D602" s="297">
        <f>SUM(D603:D604)</f>
        <v>156300</v>
      </c>
      <c r="E602" s="298" t="s">
        <v>2037</v>
      </c>
      <c r="F602" s="297">
        <f>SUM(F603:F604)</f>
        <v>5000</v>
      </c>
      <c r="G602" s="299">
        <f>+D602-F602</f>
        <v>151300</v>
      </c>
    </row>
    <row r="603" spans="1:7" hidden="1" x14ac:dyDescent="0.25">
      <c r="A603" s="301"/>
      <c r="B603" s="279">
        <v>42061.573611111111</v>
      </c>
      <c r="C603" s="280" t="s">
        <v>1922</v>
      </c>
      <c r="D603" s="281"/>
      <c r="E603" s="282">
        <v>127</v>
      </c>
      <c r="F603" s="281">
        <v>5000</v>
      </c>
      <c r="G603" s="281">
        <v>-5000</v>
      </c>
    </row>
    <row r="604" spans="1:7" hidden="1" x14ac:dyDescent="0.25">
      <c r="A604" s="301"/>
      <c r="B604" s="279">
        <v>42062.793807870374</v>
      </c>
      <c r="C604" s="280" t="s">
        <v>1923</v>
      </c>
      <c r="D604" s="281">
        <v>156300</v>
      </c>
      <c r="E604" s="282">
        <v>127</v>
      </c>
      <c r="F604" s="281"/>
      <c r="G604" s="281">
        <v>151300</v>
      </c>
    </row>
    <row r="605" spans="1:7" s="278" customFormat="1" ht="12.75" x14ac:dyDescent="0.2">
      <c r="A605" s="294" t="s">
        <v>1035</v>
      </c>
      <c r="B605" s="295" t="s">
        <v>1924</v>
      </c>
      <c r="C605" s="296"/>
      <c r="D605" s="297">
        <f>SUM(D606:D607)</f>
        <v>278000</v>
      </c>
      <c r="E605" s="298" t="s">
        <v>2036</v>
      </c>
      <c r="F605" s="297">
        <f>SUM(F606:F607)</f>
        <v>5423</v>
      </c>
      <c r="G605" s="299">
        <f>+D605-F605</f>
        <v>272577</v>
      </c>
    </row>
    <row r="606" spans="1:7" hidden="1" x14ac:dyDescent="0.25">
      <c r="A606" s="301"/>
      <c r="B606" s="279">
        <v>42062.702569444446</v>
      </c>
      <c r="C606" s="280" t="s">
        <v>1925</v>
      </c>
      <c r="D606" s="281">
        <v>278000</v>
      </c>
      <c r="E606" s="282">
        <v>128</v>
      </c>
      <c r="F606" s="281"/>
      <c r="G606" s="281">
        <v>278000</v>
      </c>
    </row>
    <row r="607" spans="1:7" hidden="1" x14ac:dyDescent="0.25">
      <c r="A607" s="301"/>
      <c r="B607" s="279">
        <v>42062.703784722224</v>
      </c>
      <c r="C607" s="280" t="s">
        <v>1926</v>
      </c>
      <c r="D607" s="281"/>
      <c r="E607" s="282">
        <v>128</v>
      </c>
      <c r="F607" s="281">
        <v>5423</v>
      </c>
      <c r="G607" s="281">
        <v>272577</v>
      </c>
    </row>
    <row r="608" spans="1:7" s="278" customFormat="1" ht="12.75" x14ac:dyDescent="0.2">
      <c r="A608" s="294" t="s">
        <v>1035</v>
      </c>
      <c r="B608" s="295" t="s">
        <v>1927</v>
      </c>
      <c r="C608" s="296"/>
      <c r="D608" s="297">
        <f>SUM(D609)</f>
        <v>0</v>
      </c>
      <c r="E608" s="298" t="s">
        <v>2037</v>
      </c>
      <c r="F608" s="297">
        <f>SUM(F609)</f>
        <v>5000</v>
      </c>
      <c r="G608" s="299">
        <f>+D608-F608</f>
        <v>-5000</v>
      </c>
    </row>
    <row r="609" spans="1:7" hidden="1" x14ac:dyDescent="0.25">
      <c r="A609" s="301"/>
      <c r="B609" s="279">
        <v>42061.795138888891</v>
      </c>
      <c r="C609" s="280" t="s">
        <v>1928</v>
      </c>
      <c r="D609" s="281"/>
      <c r="E609" s="282">
        <v>130</v>
      </c>
      <c r="F609" s="281">
        <v>5000</v>
      </c>
      <c r="G609" s="281">
        <v>-5000</v>
      </c>
    </row>
    <row r="610" spans="1:7" s="278" customFormat="1" ht="12.75" x14ac:dyDescent="0.2">
      <c r="A610" s="294" t="s">
        <v>1035</v>
      </c>
      <c r="B610" s="295" t="s">
        <v>1929</v>
      </c>
      <c r="C610" s="296"/>
      <c r="D610" s="297">
        <f>SUM(D611:D613)</f>
        <v>165800</v>
      </c>
      <c r="E610" s="298" t="s">
        <v>2037</v>
      </c>
      <c r="F610" s="297">
        <f>SUM(F611:F613)</f>
        <v>50000</v>
      </c>
      <c r="G610" s="299">
        <f>+D610-F610</f>
        <v>115800</v>
      </c>
    </row>
    <row r="611" spans="1:7" hidden="1" x14ac:dyDescent="0.25">
      <c r="A611" s="301"/>
      <c r="B611" s="279">
        <v>42062.380949074075</v>
      </c>
      <c r="C611" s="280" t="s">
        <v>1930</v>
      </c>
      <c r="D611" s="281">
        <v>161300</v>
      </c>
      <c r="E611" s="282">
        <v>132</v>
      </c>
      <c r="F611" s="281"/>
      <c r="G611" s="281">
        <v>161300</v>
      </c>
    </row>
    <row r="612" spans="1:7" hidden="1" x14ac:dyDescent="0.25">
      <c r="A612" s="301"/>
      <c r="B612" s="279">
        <v>42062.383425925924</v>
      </c>
      <c r="C612" s="280" t="s">
        <v>1931</v>
      </c>
      <c r="D612" s="281">
        <v>4500</v>
      </c>
      <c r="E612" s="282">
        <v>132</v>
      </c>
      <c r="F612" s="281"/>
      <c r="G612" s="281">
        <v>165800</v>
      </c>
    </row>
    <row r="613" spans="1:7" hidden="1" x14ac:dyDescent="0.25">
      <c r="A613" s="301"/>
      <c r="B613" s="279">
        <v>42063.652083333334</v>
      </c>
      <c r="C613" s="280" t="s">
        <v>1932</v>
      </c>
      <c r="D613" s="281"/>
      <c r="E613" s="282">
        <v>132</v>
      </c>
      <c r="F613" s="281">
        <v>50000</v>
      </c>
      <c r="G613" s="281">
        <v>115800</v>
      </c>
    </row>
    <row r="614" spans="1:7" s="278" customFormat="1" ht="12.75" x14ac:dyDescent="0.2">
      <c r="A614" s="294" t="s">
        <v>1035</v>
      </c>
      <c r="B614" s="295" t="s">
        <v>1933</v>
      </c>
      <c r="C614" s="296"/>
      <c r="D614" s="297">
        <f>SUM(D615:D618)</f>
        <v>278000</v>
      </c>
      <c r="E614" s="298" t="s">
        <v>2037</v>
      </c>
      <c r="F614" s="297">
        <f>SUM(F615:F618)</f>
        <v>150000</v>
      </c>
      <c r="G614" s="299">
        <f>+D614-F614</f>
        <v>128000</v>
      </c>
    </row>
    <row r="615" spans="1:7" hidden="1" x14ac:dyDescent="0.25">
      <c r="A615" s="301"/>
      <c r="B615" s="279">
        <v>42062.525694444441</v>
      </c>
      <c r="C615" s="280" t="s">
        <v>1934</v>
      </c>
      <c r="D615" s="281"/>
      <c r="E615" s="282">
        <v>133</v>
      </c>
      <c r="F615" s="281">
        <v>37000</v>
      </c>
      <c r="G615" s="281">
        <v>-37000</v>
      </c>
    </row>
    <row r="616" spans="1:7" hidden="1" x14ac:dyDescent="0.25">
      <c r="A616" s="301"/>
      <c r="B616" s="279">
        <v>42062.527083333334</v>
      </c>
      <c r="C616" s="280" t="s">
        <v>1935</v>
      </c>
      <c r="D616" s="281"/>
      <c r="E616" s="282">
        <v>133</v>
      </c>
      <c r="F616" s="281">
        <v>91000</v>
      </c>
      <c r="G616" s="281">
        <v>-128000</v>
      </c>
    </row>
    <row r="617" spans="1:7" hidden="1" x14ac:dyDescent="0.25">
      <c r="A617" s="301"/>
      <c r="B617" s="279">
        <v>42062.713333333333</v>
      </c>
      <c r="C617" s="280" t="s">
        <v>1936</v>
      </c>
      <c r="D617" s="281">
        <v>278000</v>
      </c>
      <c r="E617" s="282">
        <v>133</v>
      </c>
      <c r="F617" s="281"/>
      <c r="G617" s="281">
        <v>150000</v>
      </c>
    </row>
    <row r="618" spans="1:7" hidden="1" x14ac:dyDescent="0.25">
      <c r="A618" s="301"/>
      <c r="B618" s="279">
        <v>42063.71597222222</v>
      </c>
      <c r="C618" s="280" t="s">
        <v>1937</v>
      </c>
      <c r="D618" s="281"/>
      <c r="E618" s="282">
        <v>133</v>
      </c>
      <c r="F618" s="281">
        <v>22000</v>
      </c>
      <c r="G618" s="281">
        <v>128000</v>
      </c>
    </row>
    <row r="619" spans="1:7" s="278" customFormat="1" ht="12.75" x14ac:dyDescent="0.2">
      <c r="A619" s="294" t="s">
        <v>1035</v>
      </c>
      <c r="B619" s="295" t="s">
        <v>1938</v>
      </c>
      <c r="C619" s="296"/>
      <c r="D619" s="297">
        <f>SUM(D620:D622)</f>
        <v>242999</v>
      </c>
      <c r="E619" s="298" t="s">
        <v>2037</v>
      </c>
      <c r="F619" s="297">
        <f>SUM(F620:F622)</f>
        <v>85000</v>
      </c>
      <c r="G619" s="299">
        <f>+D619-F619</f>
        <v>157999</v>
      </c>
    </row>
    <row r="620" spans="1:7" hidden="1" x14ac:dyDescent="0.25">
      <c r="A620" s="301"/>
      <c r="B620" s="279">
        <v>42063.536840277775</v>
      </c>
      <c r="C620" s="280" t="s">
        <v>1939</v>
      </c>
      <c r="D620" s="281"/>
      <c r="E620" s="282">
        <v>134</v>
      </c>
      <c r="F620" s="281">
        <v>2500</v>
      </c>
      <c r="G620" s="281">
        <v>-2500</v>
      </c>
    </row>
    <row r="621" spans="1:7" hidden="1" x14ac:dyDescent="0.25">
      <c r="A621" s="301"/>
      <c r="B621" s="279">
        <v>42063.537546296298</v>
      </c>
      <c r="C621" s="280" t="s">
        <v>1940</v>
      </c>
      <c r="D621" s="281">
        <v>242999</v>
      </c>
      <c r="E621" s="282">
        <v>134</v>
      </c>
      <c r="F621" s="281"/>
      <c r="G621" s="281">
        <v>240499</v>
      </c>
    </row>
    <row r="622" spans="1:7" hidden="1" x14ac:dyDescent="0.25">
      <c r="A622" s="301"/>
      <c r="B622" s="279">
        <v>42063.681944444441</v>
      </c>
      <c r="C622" s="280" t="s">
        <v>1941</v>
      </c>
      <c r="D622" s="281"/>
      <c r="E622" s="282">
        <v>134</v>
      </c>
      <c r="F622" s="281">
        <v>82500</v>
      </c>
      <c r="G622" s="281">
        <v>157999</v>
      </c>
    </row>
    <row r="623" spans="1:7" s="278" customFormat="1" ht="12.75" x14ac:dyDescent="0.2">
      <c r="A623" s="294" t="s">
        <v>1035</v>
      </c>
      <c r="B623" s="295" t="s">
        <v>1942</v>
      </c>
      <c r="C623" s="296"/>
      <c r="D623" s="297">
        <f>SUM(D624)</f>
        <v>681017.44</v>
      </c>
      <c r="E623" s="298" t="s">
        <v>2037</v>
      </c>
      <c r="F623" s="297">
        <f>SUM(F624)</f>
        <v>0</v>
      </c>
      <c r="G623" s="299">
        <f>+D623-F623</f>
        <v>681017.44</v>
      </c>
    </row>
    <row r="624" spans="1:7" hidden="1" x14ac:dyDescent="0.25">
      <c r="A624" s="301"/>
      <c r="B624" s="279">
        <v>42062.663101851853</v>
      </c>
      <c r="C624" s="280" t="s">
        <v>1943</v>
      </c>
      <c r="D624" s="281">
        <v>681017.44</v>
      </c>
      <c r="E624" s="282">
        <v>135</v>
      </c>
      <c r="F624" s="281"/>
      <c r="G624" s="281">
        <v>681017.44</v>
      </c>
    </row>
    <row r="625" spans="1:7" s="278" customFormat="1" ht="12.75" x14ac:dyDescent="0.2">
      <c r="A625" s="294" t="s">
        <v>1035</v>
      </c>
      <c r="B625" s="295" t="s">
        <v>1944</v>
      </c>
      <c r="C625" s="296"/>
      <c r="D625" s="297">
        <f>SUM(D626)</f>
        <v>126768.85</v>
      </c>
      <c r="E625" s="298" t="s">
        <v>2037</v>
      </c>
      <c r="F625" s="297">
        <f>SUM(F626)</f>
        <v>0</v>
      </c>
      <c r="G625" s="299">
        <f>+D625-F625</f>
        <v>126768.85</v>
      </c>
    </row>
    <row r="626" spans="1:7" hidden="1" x14ac:dyDescent="0.25">
      <c r="A626" s="301"/>
      <c r="B626" s="279">
        <v>42062.672465277778</v>
      </c>
      <c r="C626" s="280" t="s">
        <v>1945</v>
      </c>
      <c r="D626" s="281">
        <v>126768.85</v>
      </c>
      <c r="E626" s="282">
        <v>136</v>
      </c>
      <c r="F626" s="281"/>
      <c r="G626" s="281">
        <v>126768.85</v>
      </c>
    </row>
    <row r="627" spans="1:7" s="278" customFormat="1" ht="12.75" x14ac:dyDescent="0.2">
      <c r="A627" s="294" t="s">
        <v>1035</v>
      </c>
      <c r="B627" s="295" t="s">
        <v>1946</v>
      </c>
      <c r="C627" s="296"/>
      <c r="D627" s="297">
        <f>SUM(D628:D629)</f>
        <v>161300</v>
      </c>
      <c r="E627" s="298" t="s">
        <v>2036</v>
      </c>
      <c r="F627" s="297">
        <f>SUM(F628:F629)</f>
        <v>15000</v>
      </c>
      <c r="G627" s="299">
        <f>+D627-F627</f>
        <v>146300</v>
      </c>
    </row>
    <row r="628" spans="1:7" hidden="1" x14ac:dyDescent="0.25">
      <c r="A628" s="301"/>
      <c r="B628" s="279">
        <v>42063.458425925928</v>
      </c>
      <c r="C628" s="280" t="s">
        <v>1947</v>
      </c>
      <c r="D628" s="281">
        <v>161300</v>
      </c>
      <c r="E628" s="282">
        <v>137</v>
      </c>
      <c r="F628" s="281"/>
      <c r="G628" s="281">
        <v>161300</v>
      </c>
    </row>
    <row r="629" spans="1:7" hidden="1" x14ac:dyDescent="0.25">
      <c r="A629" s="301"/>
      <c r="B629" s="279">
        <v>42063.615277777775</v>
      </c>
      <c r="C629" s="280" t="s">
        <v>1948</v>
      </c>
      <c r="D629" s="281"/>
      <c r="E629" s="282">
        <v>137</v>
      </c>
      <c r="F629" s="281">
        <v>15000</v>
      </c>
      <c r="G629" s="281">
        <v>146300</v>
      </c>
    </row>
    <row r="630" spans="1:7" s="278" customFormat="1" ht="12.75" x14ac:dyDescent="0.2">
      <c r="A630" s="294" t="s">
        <v>1035</v>
      </c>
      <c r="B630" s="295" t="s">
        <v>1949</v>
      </c>
      <c r="C630" s="296"/>
      <c r="D630" s="297">
        <f>SUM(D631:D634)</f>
        <v>137300</v>
      </c>
      <c r="E630" s="298" t="s">
        <v>2037</v>
      </c>
      <c r="F630" s="297">
        <f>SUM(F631:F634)</f>
        <v>70000</v>
      </c>
      <c r="G630" s="299">
        <f>+D630-F630</f>
        <v>67300</v>
      </c>
    </row>
    <row r="631" spans="1:7" hidden="1" x14ac:dyDescent="0.25">
      <c r="A631" s="301"/>
      <c r="B631" s="279">
        <v>42063.431250000001</v>
      </c>
      <c r="C631" s="280" t="s">
        <v>1950</v>
      </c>
      <c r="D631" s="281"/>
      <c r="E631" s="282">
        <v>139</v>
      </c>
      <c r="F631" s="281">
        <v>50000</v>
      </c>
      <c r="G631" s="281">
        <v>-50000</v>
      </c>
    </row>
    <row r="632" spans="1:7" hidden="1" x14ac:dyDescent="0.25">
      <c r="A632" s="301"/>
      <c r="B632" s="279">
        <v>42063.434027777781</v>
      </c>
      <c r="C632" s="280" t="s">
        <v>1951</v>
      </c>
      <c r="D632" s="281"/>
      <c r="E632" s="282">
        <v>139</v>
      </c>
      <c r="F632" s="281">
        <v>20000</v>
      </c>
      <c r="G632" s="281">
        <v>-70000</v>
      </c>
    </row>
    <row r="633" spans="1:7" hidden="1" x14ac:dyDescent="0.25">
      <c r="A633" s="301"/>
      <c r="B633" s="279">
        <v>42063.518136574072</v>
      </c>
      <c r="C633" s="280" t="s">
        <v>1952</v>
      </c>
      <c r="D633" s="281">
        <v>132800</v>
      </c>
      <c r="E633" s="282">
        <v>139</v>
      </c>
      <c r="F633" s="281"/>
      <c r="G633" s="281">
        <v>62800</v>
      </c>
    </row>
    <row r="634" spans="1:7" hidden="1" x14ac:dyDescent="0.25">
      <c r="A634" s="301"/>
      <c r="B634" s="279">
        <v>42063.524884259263</v>
      </c>
      <c r="C634" s="280" t="s">
        <v>1953</v>
      </c>
      <c r="D634" s="281">
        <v>4500</v>
      </c>
      <c r="E634" s="282">
        <v>139</v>
      </c>
      <c r="F634" s="281"/>
      <c r="G634" s="281">
        <v>67300</v>
      </c>
    </row>
    <row r="635" spans="1:7" s="278" customFormat="1" ht="12.75" x14ac:dyDescent="0.2">
      <c r="A635" s="294" t="s">
        <v>1035</v>
      </c>
      <c r="B635" s="295" t="s">
        <v>1954</v>
      </c>
      <c r="C635" s="296"/>
      <c r="D635" s="297">
        <f>SUM(D636:D638)</f>
        <v>168300</v>
      </c>
      <c r="E635" s="298" t="s">
        <v>2036</v>
      </c>
      <c r="F635" s="297">
        <f>SUM(F636:F638)</f>
        <v>7000</v>
      </c>
      <c r="G635" s="299">
        <f>+D635-F635</f>
        <v>161300</v>
      </c>
    </row>
    <row r="636" spans="1:7" hidden="1" x14ac:dyDescent="0.25">
      <c r="A636" s="301"/>
      <c r="B636" s="279">
        <v>42063.544328703705</v>
      </c>
      <c r="C636" s="280" t="s">
        <v>1955</v>
      </c>
      <c r="D636" s="281">
        <v>161300</v>
      </c>
      <c r="E636" s="282">
        <v>140</v>
      </c>
      <c r="F636" s="281"/>
      <c r="G636" s="281">
        <v>161300</v>
      </c>
    </row>
    <row r="637" spans="1:7" hidden="1" x14ac:dyDescent="0.25">
      <c r="A637" s="301"/>
      <c r="B637" s="279">
        <v>42063.545787037037</v>
      </c>
      <c r="C637" s="280" t="s">
        <v>1956</v>
      </c>
      <c r="D637" s="281">
        <v>7000</v>
      </c>
      <c r="E637" s="282">
        <v>140</v>
      </c>
      <c r="F637" s="281"/>
      <c r="G637" s="281">
        <v>168300</v>
      </c>
    </row>
    <row r="638" spans="1:7" hidden="1" x14ac:dyDescent="0.25">
      <c r="A638" s="301"/>
      <c r="B638" s="279">
        <v>42063.546770833331</v>
      </c>
      <c r="C638" s="280" t="s">
        <v>1957</v>
      </c>
      <c r="D638" s="281"/>
      <c r="E638" s="282">
        <v>140</v>
      </c>
      <c r="F638" s="281">
        <v>7000</v>
      </c>
      <c r="G638" s="281">
        <v>161300</v>
      </c>
    </row>
    <row r="639" spans="1:7" s="278" customFormat="1" ht="12.75" x14ac:dyDescent="0.2">
      <c r="A639" s="294" t="s">
        <v>1035</v>
      </c>
      <c r="B639" s="295" t="s">
        <v>1958</v>
      </c>
      <c r="C639" s="296"/>
      <c r="D639" s="297">
        <f>SUM(D640)</f>
        <v>265421.78000000003</v>
      </c>
      <c r="E639" s="298" t="s">
        <v>2036</v>
      </c>
      <c r="F639" s="297">
        <f>SUM(F640)</f>
        <v>0</v>
      </c>
      <c r="G639" s="299">
        <f>+D639-F639</f>
        <v>265421.78000000003</v>
      </c>
    </row>
    <row r="640" spans="1:7" hidden="1" x14ac:dyDescent="0.25">
      <c r="A640" s="301"/>
      <c r="B640" s="279">
        <v>42063.623553240737</v>
      </c>
      <c r="C640" s="280" t="s">
        <v>1959</v>
      </c>
      <c r="D640" s="281">
        <v>265421.78000000003</v>
      </c>
      <c r="E640" s="282">
        <v>141</v>
      </c>
      <c r="F640" s="281"/>
      <c r="G640" s="281">
        <v>265421.78000000003</v>
      </c>
    </row>
    <row r="641" spans="1:8" s="278" customFormat="1" ht="12.75" x14ac:dyDescent="0.2">
      <c r="A641" s="294" t="s">
        <v>1035</v>
      </c>
      <c r="B641" s="295" t="s">
        <v>1960</v>
      </c>
      <c r="C641" s="296"/>
      <c r="D641" s="297">
        <f>SUM(D642)</f>
        <v>0</v>
      </c>
      <c r="E641" s="298" t="s">
        <v>2036</v>
      </c>
      <c r="F641" s="297">
        <f>SUM(F642)</f>
        <v>362400</v>
      </c>
      <c r="G641" s="299">
        <f>+D641-F641</f>
        <v>-362400</v>
      </c>
    </row>
    <row r="642" spans="1:8" hidden="1" x14ac:dyDescent="0.25">
      <c r="A642" s="301"/>
      <c r="B642" s="279">
        <v>42063.642361111109</v>
      </c>
      <c r="C642" s="280" t="s">
        <v>1961</v>
      </c>
      <c r="D642" s="281"/>
      <c r="E642" s="282">
        <v>143</v>
      </c>
      <c r="F642" s="281">
        <v>362400</v>
      </c>
      <c r="G642" s="281">
        <v>-362400</v>
      </c>
    </row>
    <row r="643" spans="1:8" s="278" customFormat="1" ht="12.75" x14ac:dyDescent="0.2">
      <c r="A643" s="294" t="s">
        <v>1035</v>
      </c>
      <c r="B643" s="295" t="s">
        <v>1962</v>
      </c>
      <c r="C643" s="296"/>
      <c r="D643" s="297">
        <f>SUM(D644)</f>
        <v>115668.46</v>
      </c>
      <c r="E643" s="298" t="s">
        <v>2036</v>
      </c>
      <c r="F643" s="297">
        <f>SUM(F644)</f>
        <v>0</v>
      </c>
      <c r="G643" s="299">
        <f>+D643-F643</f>
        <v>115668.46</v>
      </c>
    </row>
    <row r="644" spans="1:8" hidden="1" x14ac:dyDescent="0.25">
      <c r="A644" s="301"/>
      <c r="B644" s="279">
        <v>42063.64738425926</v>
      </c>
      <c r="C644" s="280" t="s">
        <v>1963</v>
      </c>
      <c r="D644" s="281">
        <v>115668.46</v>
      </c>
      <c r="E644" s="282">
        <v>144</v>
      </c>
      <c r="F644" s="281"/>
      <c r="G644" s="281">
        <v>115668.46</v>
      </c>
    </row>
    <row r="645" spans="1:8" s="278" customFormat="1" ht="12.75" x14ac:dyDescent="0.2">
      <c r="A645" s="294" t="s">
        <v>1035</v>
      </c>
      <c r="B645" s="295" t="s">
        <v>1964</v>
      </c>
      <c r="C645" s="296"/>
      <c r="D645" s="297">
        <f>SUM(D646)</f>
        <v>115118.12</v>
      </c>
      <c r="E645" s="298" t="s">
        <v>2036</v>
      </c>
      <c r="F645" s="297">
        <f>SUM(F646)</f>
        <v>0</v>
      </c>
      <c r="G645" s="299">
        <f>+D645-F645</f>
        <v>115118.12</v>
      </c>
    </row>
    <row r="646" spans="1:8" hidden="1" x14ac:dyDescent="0.25">
      <c r="A646" s="301"/>
      <c r="B646" s="279">
        <v>42063.656111111108</v>
      </c>
      <c r="C646" s="280" t="s">
        <v>1965</v>
      </c>
      <c r="D646" s="281">
        <v>115118.12</v>
      </c>
      <c r="E646" s="282">
        <v>145</v>
      </c>
      <c r="F646" s="281"/>
      <c r="G646" s="281">
        <v>115118.12</v>
      </c>
    </row>
    <row r="647" spans="1:8" s="278" customFormat="1" ht="12.75" x14ac:dyDescent="0.2">
      <c r="A647" s="294" t="s">
        <v>1035</v>
      </c>
      <c r="B647" s="295" t="s">
        <v>1966</v>
      </c>
      <c r="C647" s="296"/>
      <c r="D647" s="297">
        <f>SUM(D648)</f>
        <v>115118.12</v>
      </c>
      <c r="E647" s="298" t="s">
        <v>2036</v>
      </c>
      <c r="F647" s="297">
        <f>SUM(F648)</f>
        <v>0</v>
      </c>
      <c r="G647" s="299">
        <f>+D647-F647</f>
        <v>115118.12</v>
      </c>
    </row>
    <row r="648" spans="1:8" hidden="1" x14ac:dyDescent="0.25">
      <c r="A648" s="301"/>
      <c r="B648" s="279">
        <v>42063.676168981481</v>
      </c>
      <c r="C648" s="280" t="s">
        <v>1967</v>
      </c>
      <c r="D648" s="281">
        <v>115118.12</v>
      </c>
      <c r="E648" s="282">
        <v>146</v>
      </c>
      <c r="F648" s="281"/>
      <c r="G648" s="281">
        <v>115118.12</v>
      </c>
    </row>
    <row r="649" spans="1:8" s="278" customFormat="1" ht="12.75" x14ac:dyDescent="0.2">
      <c r="A649" s="294" t="s">
        <v>1035</v>
      </c>
      <c r="B649" s="295" t="s">
        <v>1968</v>
      </c>
      <c r="C649" s="296"/>
      <c r="D649" s="297">
        <f>SUM(D650)</f>
        <v>0.01</v>
      </c>
      <c r="E649" s="298" t="s">
        <v>2036</v>
      </c>
      <c r="F649" s="297">
        <f>SUM(F650)</f>
        <v>0</v>
      </c>
      <c r="G649" s="299">
        <f>+D649-F649</f>
        <v>0.01</v>
      </c>
    </row>
    <row r="650" spans="1:8" hidden="1" x14ac:dyDescent="0.25">
      <c r="A650" s="301"/>
      <c r="B650" s="284">
        <v>42063</v>
      </c>
      <c r="C650" s="280" t="s">
        <v>1969</v>
      </c>
      <c r="D650" s="281">
        <v>0.01</v>
      </c>
      <c r="E650" s="282"/>
      <c r="F650" s="281"/>
      <c r="G650" s="281">
        <v>0.01</v>
      </c>
    </row>
    <row r="651" spans="1:8" s="278" customFormat="1" ht="12.75" x14ac:dyDescent="0.2">
      <c r="A651" s="294" t="s">
        <v>1035</v>
      </c>
      <c r="B651" s="295" t="s">
        <v>1549</v>
      </c>
      <c r="C651" s="296"/>
      <c r="D651" s="297">
        <f>SUM(D652)</f>
        <v>0.02</v>
      </c>
      <c r="E651" s="298" t="s">
        <v>2036</v>
      </c>
      <c r="F651" s="297">
        <f>SUM(F652)</f>
        <v>0</v>
      </c>
      <c r="G651" s="299">
        <f>+D651-F651</f>
        <v>0.02</v>
      </c>
      <c r="H651" s="278" t="s">
        <v>1644</v>
      </c>
    </row>
    <row r="652" spans="1:8" hidden="1" x14ac:dyDescent="0.25">
      <c r="A652" s="301"/>
      <c r="B652" s="279">
        <v>42035.999999988424</v>
      </c>
      <c r="C652" s="280" t="s">
        <v>1036</v>
      </c>
      <c r="D652" s="281">
        <v>0.02</v>
      </c>
      <c r="E652" s="282"/>
      <c r="F652" s="281"/>
      <c r="G652" s="281">
        <v>0.02</v>
      </c>
      <c r="H652" s="317"/>
    </row>
    <row r="653" spans="1:8" s="278" customFormat="1" ht="12.75" x14ac:dyDescent="0.2">
      <c r="A653" s="294" t="s">
        <v>1035</v>
      </c>
      <c r="B653" s="295" t="s">
        <v>1551</v>
      </c>
      <c r="C653" s="296"/>
      <c r="D653" s="297">
        <f>SUM(D654)</f>
        <v>0.01</v>
      </c>
      <c r="E653" s="298" t="s">
        <v>2036</v>
      </c>
      <c r="F653" s="297">
        <f>SUM(F654)</f>
        <v>0</v>
      </c>
      <c r="G653" s="299">
        <f>+D653-F653</f>
        <v>0.01</v>
      </c>
      <c r="H653" s="278" t="s">
        <v>1644</v>
      </c>
    </row>
    <row r="654" spans="1:8" hidden="1" x14ac:dyDescent="0.25">
      <c r="A654" s="301"/>
      <c r="B654" s="279">
        <v>42035.999999988424</v>
      </c>
      <c r="C654" s="280" t="s">
        <v>1036</v>
      </c>
      <c r="D654" s="281">
        <v>0.01</v>
      </c>
      <c r="E654" s="282"/>
      <c r="F654" s="281"/>
      <c r="G654" s="281">
        <v>0.01</v>
      </c>
      <c r="H654" s="317"/>
    </row>
    <row r="655" spans="1:8" s="278" customFormat="1" ht="12.75" x14ac:dyDescent="0.2">
      <c r="A655" s="294" t="s">
        <v>1035</v>
      </c>
      <c r="B655" s="295" t="s">
        <v>1553</v>
      </c>
      <c r="C655" s="296"/>
      <c r="D655" s="297">
        <f>SUM(D656)</f>
        <v>0.01</v>
      </c>
      <c r="E655" s="298" t="s">
        <v>2036</v>
      </c>
      <c r="F655" s="297">
        <f>SUM(F656)</f>
        <v>0</v>
      </c>
      <c r="G655" s="299">
        <f>+D655-F655</f>
        <v>0.01</v>
      </c>
      <c r="H655" s="278" t="s">
        <v>1644</v>
      </c>
    </row>
    <row r="656" spans="1:8" hidden="1" x14ac:dyDescent="0.25">
      <c r="A656" s="301"/>
      <c r="B656" s="279">
        <v>42035.999999988424</v>
      </c>
      <c r="C656" s="280" t="s">
        <v>1036</v>
      </c>
      <c r="D656" s="281">
        <v>0.01</v>
      </c>
      <c r="E656" s="282"/>
      <c r="F656" s="281"/>
      <c r="G656" s="281">
        <v>0.01</v>
      </c>
      <c r="H656" s="317"/>
    </row>
    <row r="657" spans="1:10" hidden="1" x14ac:dyDescent="0.25">
      <c r="A657" s="285"/>
      <c r="B657" s="285"/>
      <c r="C657" s="285"/>
      <c r="D657" s="286"/>
      <c r="E657" s="287"/>
      <c r="F657" s="286"/>
      <c r="G657" s="286"/>
    </row>
    <row r="658" spans="1:10" s="278" customFormat="1" ht="12.75" x14ac:dyDescent="0.2">
      <c r="A658" s="295" t="s">
        <v>1035</v>
      </c>
      <c r="B658" s="296"/>
      <c r="C658" s="311" t="s">
        <v>1970</v>
      </c>
      <c r="D658" s="300">
        <f>+D2+D5+D7+D9+D11+D13+D15+D18+D20+D22+D24+D26+D28+D30+D32+D34+D36+D45+D49+D51+D53+D55+D57+D59+D61+D63+D65+D69+D71+D73+D75+D77+D79+D81+D83+D85+D87+D89+D91+D93+D95+D97+D99+D101+D103+D105+D107+D109+D111+D114+D116+D118+D120+D122+D124+D126+D128+D130+D132+D134+D136+D138+D140+D142+D144+D146+D148+D150+D152+D154+D156+D158+D160+D162+D164+D166+D168+D170+D172+D174+D176+D178+D180+D182+D184+D186+D188+D190+D192+D194+D196+D198+D202+D200+D204+D206+D208+D210+D212+D214+D216+D218+D220+D224+D226+D228+D230+D232+D234+D237+D240+D242+D244+D246+D248+D250+D252+D254+D256+D258+D260+D262+D264+D267+D269+D274+D285+D289+D291+D293+D295+D297+D299+D301+D303+D305+D307+D310+D312+D314+D317+D319+D324+D327+D331+D333+D335+D337+D339+D341+D343+D347+D349+D351+D353+D355+D357+D359+D362+D365+D367+D369+D371+D375+D377+D381+D383+D385+D390+D392+D394+D401+D403+D405+D407+D409+D411+D422+D430+D432+D435+D437+D444+D456+D450+D461+D463+D477+D482+D492+D496+D503+D508+D513+D521+D526+D533+D538+D553+D560+D565+D570+D572+D576+D580+D585+D589+D593+D597+D602+D605+D608+D610+D614+D619+D623+D625+D627+D630+D635+D639+D641+D643+D645+D647+D649+D651+D653+D655</f>
        <v>36950892.200000003</v>
      </c>
      <c r="E658" s="300"/>
      <c r="F658" s="300">
        <f>+F2+F5+F7+F9+F11+F13+F15+F18+F20+F22+F24+F26+F28+F30+F32+F34+F36+F45+F49+F51+F53+F55+F57+F59+F61+F63+F65+F69+F71+F73+F75+F77+F79+F81++F83+F85+F87+F89+F91+F93+F95+F97+F99+F101+F103+F105+F107+F109+F111+F114+F116+F118+F120+F122+F124+F126+F128+F130+F132+F134+F136+F138+F140+F142+F144+F146+F148+F150+F152+F154+F156+F158+F160+F162+F164+F166+F168+F170+F172+F174+F176+F178+F180+F182+F184+F186+F188+F190+F192+F194+F196+F198+F200+F202+F204+F206+F208+F210+F212+F214+F216+F218+F220+F224+F226+F228+F230+F232+F234+F237+F240+F242+F244+F246+F248+F250+F252+F254+F256+F258+F260+F262+F264+F267+F269+F274+F285+F289+F291+F293+F295+F297+F299+F301+F303+F305+F307+F310+F312+F314+F317+F319+F324+F327+F331+F333+F335+F337+F339+F341+F343+F347+F349+F351++F353+F355+F357+F359+F362+F365+F367+F369+F371+F375+F377+F381+F383+F385+F390+F392+F394+F401+F403+F405+F407+F409+F411+F422+F430+F432+F435+F437+F444+F450+F456+F461+F463+F477+F482+F492+F496+F503+F508+F513+F521+F526+F533+F538+F553+F560+F565+F570+F572+F576+F580+F585+F589+F593+F597+F602+F605+F608+F610+F614+F619+F623+F625+F627+F630+F635+F639+F641+F643+F645+F647+F649+F651+F653+F655</f>
        <v>12987060.909999998</v>
      </c>
      <c r="G658" s="300">
        <f>+G2+G5+G7+G9+G11+G13+G15+G18+G20+G22+G24+G26+G28+G30+G32+G34+G36+G45+G49+G51+G53+G55+G57+G59+G61+G63+G65+G69+G71+G73+G75+G77+G79+G81+G83+G85+G87+G89+G91+G93+G95+G97+G99+G101+G103+G105+G107+G109+G111+G114+G116+G118+G120+G122+G124+G126+G128+G130+G132+G134+G136+G138+G140+G142+G144+G146+G148+G150+G152+G154+G156+G158+G160+G162+G164+G166+G168+G170+G172+G174+G176+G178+G180+G182+G184+G186+G188+G190+G192+G194+G196+G198+G200+G202+G204+G206+G208+G210+G212+G214+G216+G218+G220+G224+G226+G228+G230+G232+G234+G237+G240+G242+G244+G246+G248+G250+G252+G254+G256+G258+G260+G262+G264+G267+G269+G274+G285+G289+G291+G293+G295+G297+G299+G301+G303+G305+G307+G310+G312+G314+G317+G319+G324+G327+G331+G333+G335+G337+G339+G341+G343+G347+G349+G351+G353+G355+G357+G359+G362+G365+G367+G369+G371+G375+G377+G381+G383+G385+G390+G392+G394+G401+G403+G405+G407+G409+G411+G422+G430+G432+G435+G437+G444+G450+G456+G461+G463+G477+G482+G492+G496+G503+G508+G513+G521+G526+G533+G538+G553+G560+G565+G570+G572+G576+G580+G585+G589+G593+G597+G602+G605+G608+G610+G614+G619+G623+G625+G627+G630+G635+G639+G641+G643+G645+G647+G649+G651+G653+G655</f>
        <v>23963831.290000029</v>
      </c>
      <c r="H658" s="395">
        <f>+G5+G7+G9+G13+G30+G36+G65+G87+G118+G166+G170+G172+G174+G182+G184+G186+G188+G190+G192+G194+G196+G198+G200+G202+G206+G212+G214+G216+G218+G224+G230+G232+G240+G244+G246+G248+G250+G254+G256+G262+G285+G299+G307+G312+G314+G317+G324+G331+G337+G343+G367+G369+G377+G383+G390+G392+G437+G444+G450+G477+G496+G503+G508+G526+G533+G538+G553+G560+G565+G570+G572+G576+G580+G589+G597+G602+G608+G610+G614+G619+G623+G625+G630</f>
        <v>6526766.8299999982</v>
      </c>
      <c r="I658" s="395">
        <f>+G658-H658</f>
        <v>17437064.460000031</v>
      </c>
    </row>
    <row r="659" spans="1:10" s="278" customFormat="1" ht="12.75" x14ac:dyDescent="0.2">
      <c r="A659" s="295" t="s">
        <v>1035</v>
      </c>
      <c r="B659" s="296"/>
      <c r="C659" s="311" t="s">
        <v>1623</v>
      </c>
      <c r="D659" s="296"/>
      <c r="E659" s="296"/>
      <c r="F659" s="296"/>
      <c r="G659" s="299">
        <v>14350366.410000009</v>
      </c>
      <c r="H659" s="395"/>
    </row>
    <row r="660" spans="1:10" x14ac:dyDescent="0.25">
      <c r="C660" s="206" t="s">
        <v>1033</v>
      </c>
      <c r="G660" s="312">
        <f>+G658-G659</f>
        <v>9613464.8800000194</v>
      </c>
      <c r="H660" s="317"/>
    </row>
    <row r="661" spans="1:10" x14ac:dyDescent="0.25">
      <c r="G661" s="312">
        <f>+G660+G667+G673</f>
        <v>955410.70000002161</v>
      </c>
    </row>
    <row r="662" spans="1:10" x14ac:dyDescent="0.25">
      <c r="H662" s="288"/>
    </row>
    <row r="663" spans="1:10" x14ac:dyDescent="0.25">
      <c r="C663" s="317"/>
      <c r="H663" s="317"/>
    </row>
    <row r="664" spans="1:10" x14ac:dyDescent="0.25">
      <c r="H664" s="317"/>
    </row>
    <row r="667" spans="1:10" s="207" customFormat="1" x14ac:dyDescent="0.25">
      <c r="A667" s="207" t="s">
        <v>1631</v>
      </c>
      <c r="B667" s="213" t="s">
        <v>1630</v>
      </c>
      <c r="C667" s="208"/>
      <c r="D667" s="234"/>
      <c r="E667" s="267"/>
      <c r="F667" s="221"/>
      <c r="G667" s="233">
        <f>SUM(G668:G671)</f>
        <v>38000</v>
      </c>
      <c r="H667" s="227"/>
      <c r="J667" s="243"/>
    </row>
    <row r="668" spans="1:10" s="207" customFormat="1" x14ac:dyDescent="0.25">
      <c r="B668" s="228" t="s">
        <v>1634</v>
      </c>
      <c r="C668" s="191"/>
      <c r="D668" s="251"/>
      <c r="E668" s="274"/>
      <c r="F668" s="221"/>
      <c r="G668" s="251">
        <v>145000</v>
      </c>
      <c r="J668" s="243"/>
    </row>
    <row r="669" spans="1:10" s="207" customFormat="1" x14ac:dyDescent="0.25">
      <c r="B669" s="228" t="s">
        <v>2029</v>
      </c>
      <c r="C669" s="229" t="s">
        <v>228</v>
      </c>
      <c r="D669" s="230"/>
      <c r="E669" s="275"/>
      <c r="F669" s="232"/>
      <c r="G669" s="251">
        <v>-37000</v>
      </c>
      <c r="J669" s="243"/>
    </row>
    <row r="670" spans="1:10" s="232" customFormat="1" x14ac:dyDescent="0.25">
      <c r="B670" s="228" t="s">
        <v>2030</v>
      </c>
      <c r="C670" s="229" t="s">
        <v>257</v>
      </c>
      <c r="D670" s="230"/>
      <c r="E670" s="275"/>
      <c r="G670" s="251">
        <v>-50000</v>
      </c>
      <c r="H670" s="231"/>
      <c r="I670" s="231"/>
      <c r="J670" s="243"/>
    </row>
    <row r="671" spans="1:10" s="232" customFormat="1" x14ac:dyDescent="0.25">
      <c r="B671" s="228" t="s">
        <v>2031</v>
      </c>
      <c r="C671" s="229" t="s">
        <v>291</v>
      </c>
      <c r="D671" s="230"/>
      <c r="E671" s="275"/>
      <c r="F671" s="77"/>
      <c r="G671" s="251">
        <v>-20000</v>
      </c>
      <c r="H671" s="231"/>
      <c r="I671" s="231"/>
      <c r="J671" s="243"/>
    </row>
    <row r="672" spans="1:10" s="207" customFormat="1" x14ac:dyDescent="0.25">
      <c r="C672" s="208"/>
      <c r="D672" s="234"/>
      <c r="E672" s="267"/>
      <c r="F672" s="221"/>
      <c r="G672" s="233"/>
      <c r="I672" s="227"/>
      <c r="J672" s="233"/>
    </row>
    <row r="673" spans="1:11" s="207" customFormat="1" ht="15.75" thickBot="1" x14ac:dyDescent="0.2">
      <c r="A673" s="207" t="s">
        <v>1631</v>
      </c>
      <c r="B673" s="213" t="s">
        <v>1619</v>
      </c>
      <c r="C673" s="208"/>
      <c r="D673" s="233"/>
      <c r="E673" s="267"/>
      <c r="F673" s="233"/>
      <c r="G673" s="249">
        <f>SUM(G674:G728)</f>
        <v>-8696054.1799999978</v>
      </c>
      <c r="I673" s="227"/>
      <c r="J673" s="233"/>
    </row>
    <row r="674" spans="1:11" s="207" customFormat="1" ht="15.75" thickTop="1" x14ac:dyDescent="0.15">
      <c r="B674" s="228" t="s">
        <v>1038</v>
      </c>
      <c r="C674" s="229" t="s">
        <v>1559</v>
      </c>
      <c r="D674" s="230">
        <v>42035</v>
      </c>
      <c r="E674" s="275" t="s">
        <v>675</v>
      </c>
      <c r="F674" s="229" t="s">
        <v>1560</v>
      </c>
      <c r="G674" s="251">
        <v>5856.62</v>
      </c>
      <c r="H674" s="207" t="s">
        <v>2036</v>
      </c>
      <c r="I674" s="275"/>
      <c r="J674" s="229"/>
      <c r="K674" s="251"/>
    </row>
    <row r="675" spans="1:11" s="207" customFormat="1" x14ac:dyDescent="0.15">
      <c r="B675" s="228" t="s">
        <v>1053</v>
      </c>
      <c r="C675" s="229" t="s">
        <v>1563</v>
      </c>
      <c r="D675" s="230">
        <v>42035</v>
      </c>
      <c r="E675" s="275"/>
      <c r="F675" s="229" t="s">
        <v>1565</v>
      </c>
      <c r="G675" s="251">
        <v>-71500</v>
      </c>
      <c r="H675" s="207" t="s">
        <v>2493</v>
      </c>
      <c r="I675" s="275"/>
      <c r="J675" s="229"/>
      <c r="K675" s="251"/>
    </row>
    <row r="676" spans="1:11" s="207" customFormat="1" x14ac:dyDescent="0.15">
      <c r="B676" s="228" t="s">
        <v>1053</v>
      </c>
      <c r="C676" s="229" t="s">
        <v>1564</v>
      </c>
      <c r="D676" s="230">
        <v>42035</v>
      </c>
      <c r="E676" s="275"/>
      <c r="F676" s="229" t="s">
        <v>1566</v>
      </c>
      <c r="G676" s="251">
        <v>-70499.990000000005</v>
      </c>
      <c r="H676" s="207" t="s">
        <v>2493</v>
      </c>
      <c r="I676" s="275"/>
      <c r="J676" s="229"/>
      <c r="K676" s="251"/>
    </row>
    <row r="677" spans="1:11" s="207" customFormat="1" x14ac:dyDescent="0.15">
      <c r="B677" s="228" t="s">
        <v>1635</v>
      </c>
      <c r="C677" s="229" t="s">
        <v>1569</v>
      </c>
      <c r="D677" s="230">
        <v>42006</v>
      </c>
      <c r="E677" s="275"/>
      <c r="F677" s="229" t="s">
        <v>1568</v>
      </c>
      <c r="G677" s="251">
        <v>-161711.38</v>
      </c>
      <c r="H677" s="207" t="s">
        <v>2494</v>
      </c>
      <c r="I677" s="275"/>
      <c r="J677" s="229"/>
      <c r="K677" s="251"/>
    </row>
    <row r="678" spans="1:11" s="207" customFormat="1" x14ac:dyDescent="0.15">
      <c r="B678" s="228" t="s">
        <v>1636</v>
      </c>
      <c r="C678" s="229" t="s">
        <v>1571</v>
      </c>
      <c r="D678" s="230">
        <v>42006</v>
      </c>
      <c r="E678" s="275"/>
      <c r="F678" s="229" t="s">
        <v>1570</v>
      </c>
      <c r="G678" s="251">
        <v>-125484.9</v>
      </c>
      <c r="H678" s="207" t="s">
        <v>2494</v>
      </c>
      <c r="I678" s="275"/>
      <c r="J678" s="229"/>
      <c r="K678" s="251"/>
    </row>
    <row r="679" spans="1:11" s="207" customFormat="1" x14ac:dyDescent="0.15">
      <c r="B679" s="228" t="s">
        <v>1057</v>
      </c>
      <c r="C679" s="229" t="s">
        <v>1573</v>
      </c>
      <c r="D679" s="230">
        <v>42006</v>
      </c>
      <c r="E679" s="275"/>
      <c r="F679" s="229" t="s">
        <v>1572</v>
      </c>
      <c r="G679" s="251">
        <v>-95120.9</v>
      </c>
      <c r="H679" s="207" t="s">
        <v>2494</v>
      </c>
      <c r="I679" s="275"/>
      <c r="J679" s="229"/>
      <c r="K679" s="251"/>
    </row>
    <row r="680" spans="1:11" s="207" customFormat="1" x14ac:dyDescent="0.15">
      <c r="B680" s="228" t="s">
        <v>1061</v>
      </c>
      <c r="C680" s="229" t="s">
        <v>1576</v>
      </c>
      <c r="D680" s="230">
        <v>42006</v>
      </c>
      <c r="E680" s="275"/>
      <c r="F680" s="229" t="s">
        <v>1577</v>
      </c>
      <c r="G680" s="251">
        <v>-186843.32</v>
      </c>
      <c r="H680" s="207" t="s">
        <v>2494</v>
      </c>
      <c r="I680" s="275"/>
      <c r="J680" s="229"/>
      <c r="K680" s="251"/>
    </row>
    <row r="681" spans="1:11" s="207" customFormat="1" x14ac:dyDescent="0.15">
      <c r="B681" s="228" t="s">
        <v>1069</v>
      </c>
      <c r="C681" s="229" t="s">
        <v>1579</v>
      </c>
      <c r="D681" s="230">
        <v>42006</v>
      </c>
      <c r="E681" s="275"/>
      <c r="F681" s="229" t="s">
        <v>1578</v>
      </c>
      <c r="G681" s="251">
        <v>-148564.47</v>
      </c>
      <c r="H681" s="207" t="s">
        <v>2494</v>
      </c>
      <c r="I681" s="275"/>
      <c r="J681" s="229"/>
      <c r="K681" s="251"/>
    </row>
    <row r="682" spans="1:11" s="207" customFormat="1" x14ac:dyDescent="0.15">
      <c r="B682" s="228" t="s">
        <v>1070</v>
      </c>
      <c r="C682" s="229" t="s">
        <v>1581</v>
      </c>
      <c r="D682" s="230">
        <v>42006</v>
      </c>
      <c r="E682" s="275"/>
      <c r="F682" s="229" t="s">
        <v>1580</v>
      </c>
      <c r="G682" s="251">
        <v>-216194.49</v>
      </c>
      <c r="H682" s="207" t="s">
        <v>2494</v>
      </c>
      <c r="I682" s="275"/>
      <c r="J682" s="229"/>
      <c r="K682" s="251"/>
    </row>
    <row r="683" spans="1:11" s="207" customFormat="1" x14ac:dyDescent="0.15">
      <c r="B683" s="228" t="s">
        <v>1072</v>
      </c>
      <c r="C683" s="229" t="s">
        <v>1584</v>
      </c>
      <c r="D683" s="230">
        <v>42006</v>
      </c>
      <c r="E683" s="275"/>
      <c r="F683" s="229" t="s">
        <v>1583</v>
      </c>
      <c r="G683" s="251">
        <v>-148564.47</v>
      </c>
      <c r="H683" s="207" t="s">
        <v>2494</v>
      </c>
      <c r="I683" s="275"/>
      <c r="J683" s="229"/>
      <c r="K683" s="251"/>
    </row>
    <row r="684" spans="1:11" s="207" customFormat="1" x14ac:dyDescent="0.15">
      <c r="B684" s="228" t="s">
        <v>1073</v>
      </c>
      <c r="C684" s="229" t="s">
        <v>2498</v>
      </c>
      <c r="D684" s="230">
        <v>42006</v>
      </c>
      <c r="E684" s="275"/>
      <c r="F684" s="229" t="s">
        <v>2499</v>
      </c>
      <c r="G684" s="251">
        <v>-167581.62</v>
      </c>
      <c r="H684" s="207" t="s">
        <v>2500</v>
      </c>
      <c r="I684" s="275"/>
      <c r="J684" s="229"/>
      <c r="K684" s="251"/>
    </row>
    <row r="685" spans="1:11" s="207" customFormat="1" x14ac:dyDescent="0.15">
      <c r="B685" s="228" t="s">
        <v>1110</v>
      </c>
      <c r="C685" s="229" t="s">
        <v>2497</v>
      </c>
      <c r="D685" s="230">
        <v>42006</v>
      </c>
      <c r="E685" s="275"/>
      <c r="F685" s="229" t="s">
        <v>2496</v>
      </c>
      <c r="G685" s="251">
        <v>-639730.30000000005</v>
      </c>
      <c r="H685" s="207" t="s">
        <v>2500</v>
      </c>
      <c r="I685" s="275"/>
      <c r="J685" s="229"/>
      <c r="K685" s="251"/>
    </row>
    <row r="686" spans="1:11" s="207" customFormat="1" x14ac:dyDescent="0.15">
      <c r="B686" s="228" t="s">
        <v>1180</v>
      </c>
      <c r="C686" s="229" t="s">
        <v>1588</v>
      </c>
      <c r="D686" s="230">
        <v>42035</v>
      </c>
      <c r="E686" s="275"/>
      <c r="F686" s="229" t="s">
        <v>1589</v>
      </c>
      <c r="G686" s="251">
        <v>7000</v>
      </c>
      <c r="H686" s="207" t="s">
        <v>2495</v>
      </c>
      <c r="I686" s="275"/>
      <c r="J686" s="229"/>
      <c r="K686" s="251"/>
    </row>
    <row r="687" spans="1:11" s="207" customFormat="1" x14ac:dyDescent="0.15">
      <c r="B687" s="228" t="s">
        <v>1205</v>
      </c>
      <c r="C687" s="229" t="s">
        <v>1591</v>
      </c>
      <c r="D687" s="230">
        <v>42006</v>
      </c>
      <c r="E687" s="275"/>
      <c r="F687" s="229" t="s">
        <v>1593</v>
      </c>
      <c r="G687" s="251">
        <v>4999.99</v>
      </c>
      <c r="H687" s="207" t="s">
        <v>2494</v>
      </c>
      <c r="I687" s="275"/>
      <c r="J687" s="229"/>
      <c r="K687" s="251"/>
    </row>
    <row r="688" spans="1:11" s="207" customFormat="1" x14ac:dyDescent="0.15">
      <c r="B688" s="228" t="s">
        <v>1205</v>
      </c>
      <c r="C688" s="229" t="s">
        <v>1592</v>
      </c>
      <c r="D688" s="230">
        <v>42035</v>
      </c>
      <c r="E688" s="275"/>
      <c r="F688" s="229" t="s">
        <v>1594</v>
      </c>
      <c r="G688" s="251">
        <v>-72700</v>
      </c>
      <c r="H688" s="207" t="s">
        <v>2494</v>
      </c>
      <c r="I688" s="275"/>
      <c r="J688" s="229"/>
      <c r="K688" s="251"/>
    </row>
    <row r="689" spans="2:12" s="207" customFormat="1" x14ac:dyDescent="0.15">
      <c r="B689" s="228" t="s">
        <v>1266</v>
      </c>
      <c r="C689" s="229" t="s">
        <v>1596</v>
      </c>
      <c r="D689" s="230">
        <v>42021</v>
      </c>
      <c r="E689" s="275" t="s">
        <v>676</v>
      </c>
      <c r="F689" s="229" t="s">
        <v>1597</v>
      </c>
      <c r="G689" s="251">
        <v>5000</v>
      </c>
      <c r="H689" s="207" t="s">
        <v>2036</v>
      </c>
      <c r="I689" s="275"/>
      <c r="J689" s="229"/>
      <c r="K689" s="251"/>
    </row>
    <row r="690" spans="2:12" s="207" customFormat="1" x14ac:dyDescent="0.15">
      <c r="B690" s="228" t="s">
        <v>1268</v>
      </c>
      <c r="C690" s="229" t="s">
        <v>1598</v>
      </c>
      <c r="D690" s="230">
        <v>42020</v>
      </c>
      <c r="E690" s="275"/>
      <c r="F690" s="229" t="s">
        <v>1599</v>
      </c>
      <c r="G690" s="251">
        <v>-840.88</v>
      </c>
      <c r="H690" s="207" t="s">
        <v>1639</v>
      </c>
      <c r="I690" s="275" t="s">
        <v>2501</v>
      </c>
      <c r="J690" s="229"/>
      <c r="K690" s="251"/>
    </row>
    <row r="691" spans="2:12" s="207" customFormat="1" x14ac:dyDescent="0.15">
      <c r="B691" s="228" t="s">
        <v>1317</v>
      </c>
      <c r="C691" s="229" t="s">
        <v>1608</v>
      </c>
      <c r="D691" s="230">
        <v>42035</v>
      </c>
      <c r="E691" s="275"/>
      <c r="F691" s="229" t="s">
        <v>1609</v>
      </c>
      <c r="G691" s="251">
        <v>-200400</v>
      </c>
      <c r="H691" s="207" t="s">
        <v>993</v>
      </c>
      <c r="I691" s="275"/>
      <c r="J691" s="229"/>
      <c r="K691" s="251"/>
    </row>
    <row r="692" spans="2:12" s="207" customFormat="1" x14ac:dyDescent="0.15">
      <c r="B692" s="228" t="s">
        <v>1325</v>
      </c>
      <c r="C692" s="229" t="s">
        <v>1610</v>
      </c>
      <c r="D692" s="230">
        <v>42035</v>
      </c>
      <c r="E692" s="275"/>
      <c r="F692" s="229" t="s">
        <v>1611</v>
      </c>
      <c r="G692" s="251">
        <v>2056.71</v>
      </c>
      <c r="H692" s="207" t="s">
        <v>993</v>
      </c>
      <c r="I692" s="275"/>
      <c r="J692" s="229"/>
      <c r="K692" s="251"/>
    </row>
    <row r="693" spans="2:12" s="207" customFormat="1" x14ac:dyDescent="0.15">
      <c r="B693" s="228" t="s">
        <v>1368</v>
      </c>
      <c r="C693" s="229" t="s">
        <v>1612</v>
      </c>
      <c r="D693" s="230">
        <v>42035</v>
      </c>
      <c r="E693" s="275"/>
      <c r="F693" s="229" t="s">
        <v>1613</v>
      </c>
      <c r="G693" s="251">
        <v>-110700</v>
      </c>
      <c r="H693" s="207" t="s">
        <v>993</v>
      </c>
      <c r="I693" s="275"/>
      <c r="J693" s="229"/>
      <c r="K693" s="251"/>
    </row>
    <row r="694" spans="2:12" s="207" customFormat="1" x14ac:dyDescent="0.15">
      <c r="B694" s="228" t="s">
        <v>1388</v>
      </c>
      <c r="C694" s="229" t="s">
        <v>1606</v>
      </c>
      <c r="D694" s="230">
        <v>42035</v>
      </c>
      <c r="E694" s="275" t="s">
        <v>651</v>
      </c>
      <c r="F694" s="229" t="s">
        <v>1607</v>
      </c>
      <c r="G694" s="251">
        <v>-670286.89</v>
      </c>
      <c r="H694" s="207" t="s">
        <v>2036</v>
      </c>
      <c r="I694" s="275"/>
      <c r="J694" s="229"/>
      <c r="K694" s="251"/>
    </row>
    <row r="695" spans="2:12" s="207" customFormat="1" x14ac:dyDescent="0.15">
      <c r="B695" s="228" t="s">
        <v>1394</v>
      </c>
      <c r="C695" s="229" t="s">
        <v>1606</v>
      </c>
      <c r="D695" s="230">
        <v>42035</v>
      </c>
      <c r="E695" s="275" t="s">
        <v>652</v>
      </c>
      <c r="F695" s="229" t="s">
        <v>1607</v>
      </c>
      <c r="G695" s="251">
        <v>-125486.66</v>
      </c>
      <c r="H695" s="207" t="s">
        <v>2036</v>
      </c>
      <c r="I695" s="275"/>
      <c r="J695" s="229"/>
      <c r="K695" s="251"/>
    </row>
    <row r="696" spans="2:12" s="207" customFormat="1" x14ac:dyDescent="0.15">
      <c r="B696" s="228" t="s">
        <v>1394</v>
      </c>
      <c r="C696" s="229" t="s">
        <v>1606</v>
      </c>
      <c r="D696" s="230">
        <v>42035</v>
      </c>
      <c r="E696" s="275" t="s">
        <v>652</v>
      </c>
      <c r="F696" s="229" t="s">
        <v>1607</v>
      </c>
      <c r="G696" s="251">
        <v>-125486.66</v>
      </c>
      <c r="H696" s="207" t="s">
        <v>2036</v>
      </c>
      <c r="I696" s="275"/>
      <c r="J696" s="229"/>
      <c r="K696" s="251"/>
      <c r="L696" s="394"/>
    </row>
    <row r="697" spans="2:12" s="207" customFormat="1" x14ac:dyDescent="0.15">
      <c r="B697" s="228" t="s">
        <v>1397</v>
      </c>
      <c r="C697" s="229" t="s">
        <v>1606</v>
      </c>
      <c r="D697" s="230">
        <v>42035</v>
      </c>
      <c r="E697" s="275" t="s">
        <v>653</v>
      </c>
      <c r="F697" s="229" t="s">
        <v>1607</v>
      </c>
      <c r="G697" s="251">
        <v>-154794.04999999999</v>
      </c>
      <c r="H697" s="207" t="s">
        <v>2036</v>
      </c>
      <c r="I697" s="275"/>
      <c r="J697" s="229"/>
      <c r="K697" s="251"/>
      <c r="L697" s="394"/>
    </row>
    <row r="698" spans="2:12" s="207" customFormat="1" x14ac:dyDescent="0.15">
      <c r="B698" s="228" t="s">
        <v>1397</v>
      </c>
      <c r="C698" s="229" t="s">
        <v>1606</v>
      </c>
      <c r="D698" s="230">
        <v>42035</v>
      </c>
      <c r="E698" s="275" t="s">
        <v>653</v>
      </c>
      <c r="F698" s="229" t="s">
        <v>1607</v>
      </c>
      <c r="G698" s="251">
        <v>-154794.04999999999</v>
      </c>
      <c r="H698" s="207" t="s">
        <v>2036</v>
      </c>
      <c r="I698" s="275"/>
      <c r="J698" s="229"/>
      <c r="K698" s="251"/>
      <c r="L698" s="394"/>
    </row>
    <row r="699" spans="2:12" s="207" customFormat="1" x14ac:dyDescent="0.15">
      <c r="B699" s="228" t="s">
        <v>1397</v>
      </c>
      <c r="C699" s="229" t="s">
        <v>1606</v>
      </c>
      <c r="D699" s="230">
        <v>42035</v>
      </c>
      <c r="E699" s="275" t="s">
        <v>653</v>
      </c>
      <c r="F699" s="229" t="s">
        <v>1607</v>
      </c>
      <c r="G699" s="251">
        <v>-148566.23000000001</v>
      </c>
      <c r="H699" s="207" t="s">
        <v>2036</v>
      </c>
      <c r="I699" s="275"/>
      <c r="J699" s="229"/>
      <c r="K699" s="251"/>
      <c r="L699" s="394"/>
    </row>
    <row r="700" spans="2:12" s="207" customFormat="1" x14ac:dyDescent="0.15">
      <c r="B700" s="228" t="s">
        <v>1401</v>
      </c>
      <c r="C700" s="229" t="s">
        <v>1606</v>
      </c>
      <c r="D700" s="230">
        <v>42035</v>
      </c>
      <c r="E700" s="275" t="s">
        <v>654</v>
      </c>
      <c r="F700" s="229" t="s">
        <v>1607</v>
      </c>
      <c r="G700" s="251">
        <v>-160520.72</v>
      </c>
      <c r="H700" s="207" t="s">
        <v>2036</v>
      </c>
      <c r="I700" s="275"/>
      <c r="J700" s="229"/>
      <c r="K700" s="251"/>
      <c r="L700" s="394"/>
    </row>
    <row r="701" spans="2:12" s="207" customFormat="1" x14ac:dyDescent="0.15">
      <c r="B701" s="228" t="s">
        <v>1401</v>
      </c>
      <c r="C701" s="229" t="s">
        <v>1606</v>
      </c>
      <c r="D701" s="230">
        <v>42035</v>
      </c>
      <c r="E701" s="275" t="s">
        <v>654</v>
      </c>
      <c r="F701" s="229" t="s">
        <v>1607</v>
      </c>
      <c r="G701" s="251">
        <v>-125486.66</v>
      </c>
      <c r="H701" s="207" t="s">
        <v>2036</v>
      </c>
      <c r="I701" s="275"/>
      <c r="J701" s="229"/>
      <c r="K701" s="251"/>
      <c r="L701" s="394"/>
    </row>
    <row r="702" spans="2:12" s="207" customFormat="1" x14ac:dyDescent="0.15">
      <c r="B702" s="228" t="s">
        <v>1421</v>
      </c>
      <c r="C702" s="229" t="s">
        <v>1614</v>
      </c>
      <c r="D702" s="230">
        <v>42035</v>
      </c>
      <c r="E702" s="275"/>
      <c r="F702" s="229" t="s">
        <v>1615</v>
      </c>
      <c r="G702" s="251">
        <v>-86482</v>
      </c>
      <c r="H702" s="207" t="s">
        <v>1000</v>
      </c>
      <c r="I702" s="275"/>
      <c r="J702" s="229"/>
      <c r="K702" s="251"/>
      <c r="L702" s="394"/>
    </row>
    <row r="703" spans="2:12" s="207" customFormat="1" x14ac:dyDescent="0.15">
      <c r="B703" s="228" t="s">
        <v>1510</v>
      </c>
      <c r="C703" s="229" t="s">
        <v>1617</v>
      </c>
      <c r="D703" s="230">
        <v>42035</v>
      </c>
      <c r="E703" s="275"/>
      <c r="F703" s="229" t="s">
        <v>1616</v>
      </c>
      <c r="G703" s="251">
        <v>-118000</v>
      </c>
      <c r="H703" s="207" t="s">
        <v>2494</v>
      </c>
      <c r="I703" s="275"/>
      <c r="J703" s="229"/>
      <c r="K703" s="251"/>
    </row>
    <row r="704" spans="2:12" s="207" customFormat="1" x14ac:dyDescent="0.15">
      <c r="B704" s="228" t="s">
        <v>1541</v>
      </c>
      <c r="C704" s="229" t="s">
        <v>1606</v>
      </c>
      <c r="D704" s="230">
        <v>42035</v>
      </c>
      <c r="E704" s="275" t="s">
        <v>656</v>
      </c>
      <c r="F704" s="229" t="s">
        <v>1607</v>
      </c>
      <c r="G704" s="251">
        <v>-125486.66</v>
      </c>
      <c r="H704" s="207" t="s">
        <v>2036</v>
      </c>
      <c r="I704" s="275"/>
      <c r="J704" s="229"/>
      <c r="K704" s="251"/>
    </row>
    <row r="705" spans="2:11" s="207" customFormat="1" x14ac:dyDescent="0.15">
      <c r="B705" s="228" t="s">
        <v>1543</v>
      </c>
      <c r="C705" s="229" t="s">
        <v>1606</v>
      </c>
      <c r="D705" s="230">
        <v>42035</v>
      </c>
      <c r="E705" s="275" t="s">
        <v>657</v>
      </c>
      <c r="F705" s="229" t="s">
        <v>1607</v>
      </c>
      <c r="G705" s="251">
        <v>-113557.11</v>
      </c>
      <c r="H705" s="207" t="s">
        <v>2036</v>
      </c>
      <c r="I705" s="275"/>
      <c r="J705" s="229"/>
      <c r="K705" s="251"/>
    </row>
    <row r="706" spans="2:11" s="207" customFormat="1" x14ac:dyDescent="0.15">
      <c r="B706" s="228" t="s">
        <v>1545</v>
      </c>
      <c r="C706" s="229" t="s">
        <v>1606</v>
      </c>
      <c r="D706" s="230">
        <v>42035</v>
      </c>
      <c r="E706" s="275" t="s">
        <v>658</v>
      </c>
      <c r="F706" s="229" t="s">
        <v>1607</v>
      </c>
      <c r="G706" s="251">
        <v>-148566.23000000001</v>
      </c>
      <c r="H706" s="207" t="s">
        <v>2036</v>
      </c>
      <c r="I706" s="275"/>
      <c r="J706" s="229"/>
      <c r="K706" s="251"/>
    </row>
    <row r="707" spans="2:11" s="207" customFormat="1" x14ac:dyDescent="0.15">
      <c r="B707" s="263" t="s">
        <v>1637</v>
      </c>
      <c r="C707" s="264" t="s">
        <v>1628</v>
      </c>
      <c r="D707" s="265">
        <v>42024</v>
      </c>
      <c r="E707" s="276"/>
      <c r="F707" s="264" t="s">
        <v>1626</v>
      </c>
      <c r="G707" s="266">
        <v>-124013.47</v>
      </c>
      <c r="I707" s="275"/>
      <c r="J707" s="229"/>
      <c r="K707" s="251"/>
    </row>
    <row r="708" spans="2:11" s="207" customFormat="1" x14ac:dyDescent="0.15">
      <c r="B708" s="263"/>
      <c r="C708" s="264" t="s">
        <v>1625</v>
      </c>
      <c r="D708" s="265">
        <v>42035</v>
      </c>
      <c r="E708" s="276"/>
      <c r="F708" s="264" t="s">
        <v>1627</v>
      </c>
      <c r="G708" s="266">
        <v>5000</v>
      </c>
      <c r="I708" s="275"/>
      <c r="J708" s="229"/>
      <c r="K708" s="251"/>
    </row>
    <row r="709" spans="2:11" s="207" customFormat="1" x14ac:dyDescent="0.15">
      <c r="B709" s="228" t="s">
        <v>2005</v>
      </c>
      <c r="C709" s="229" t="s">
        <v>1987</v>
      </c>
      <c r="D709" s="230">
        <v>42037</v>
      </c>
      <c r="E709" s="275" t="s">
        <v>678</v>
      </c>
      <c r="F709" s="229" t="s">
        <v>1971</v>
      </c>
      <c r="G709" s="251">
        <v>-649912.31000000006</v>
      </c>
      <c r="H709" s="207" t="s">
        <v>2491</v>
      </c>
      <c r="I709" s="275"/>
      <c r="J709" s="229"/>
      <c r="K709" s="251"/>
    </row>
    <row r="710" spans="2:11" s="207" customFormat="1" x14ac:dyDescent="0.15">
      <c r="B710" s="228" t="s">
        <v>2006</v>
      </c>
      <c r="C710" s="229" t="s">
        <v>1625</v>
      </c>
      <c r="D710" s="230">
        <v>42039</v>
      </c>
      <c r="E710" s="275"/>
      <c r="F710" s="229" t="s">
        <v>1972</v>
      </c>
      <c r="G710" s="251">
        <v>8470</v>
      </c>
      <c r="H710" s="207" t="s">
        <v>993</v>
      </c>
      <c r="I710" s="275"/>
      <c r="J710" s="229"/>
      <c r="K710" s="251"/>
    </row>
    <row r="711" spans="2:11" s="207" customFormat="1" x14ac:dyDescent="0.15">
      <c r="B711" s="228" t="s">
        <v>2007</v>
      </c>
      <c r="C711" s="229" t="s">
        <v>1988</v>
      </c>
      <c r="D711" s="230">
        <v>42049</v>
      </c>
      <c r="E711" s="275" t="s">
        <v>643</v>
      </c>
      <c r="F711" s="229" t="s">
        <v>1973</v>
      </c>
      <c r="G711" s="251">
        <v>-125484.9</v>
      </c>
      <c r="H711" s="207" t="s">
        <v>2036</v>
      </c>
      <c r="I711" s="275"/>
      <c r="J711" s="229"/>
      <c r="K711" s="251"/>
    </row>
    <row r="712" spans="2:11" s="207" customFormat="1" x14ac:dyDescent="0.15">
      <c r="B712" s="228" t="s">
        <v>2008</v>
      </c>
      <c r="C712" s="229" t="s">
        <v>1989</v>
      </c>
      <c r="D712" s="230">
        <v>42052</v>
      </c>
      <c r="E712" s="275" t="s">
        <v>646</v>
      </c>
      <c r="F712" s="229" t="s">
        <v>1974</v>
      </c>
      <c r="G712" s="251">
        <v>-126768.85</v>
      </c>
      <c r="H712" s="207" t="s">
        <v>2036</v>
      </c>
      <c r="I712" s="275"/>
      <c r="J712" s="229"/>
      <c r="K712" s="251"/>
    </row>
    <row r="713" spans="2:11" s="207" customFormat="1" x14ac:dyDescent="0.15">
      <c r="B713" s="228" t="s">
        <v>2009</v>
      </c>
      <c r="C713" s="229" t="s">
        <v>1990</v>
      </c>
      <c r="D713" s="230">
        <v>42061</v>
      </c>
      <c r="E713" s="275"/>
      <c r="F713" s="229" t="s">
        <v>1975</v>
      </c>
      <c r="G713" s="251">
        <f>--25697</f>
        <v>25697</v>
      </c>
      <c r="H713" s="207" t="s">
        <v>1006</v>
      </c>
      <c r="I713" s="275"/>
      <c r="J713" s="229"/>
      <c r="K713" s="251"/>
    </row>
    <row r="714" spans="2:11" s="207" customFormat="1" x14ac:dyDescent="0.15">
      <c r="B714" s="228" t="s">
        <v>2010</v>
      </c>
      <c r="C714" s="229" t="s">
        <v>1991</v>
      </c>
      <c r="D714" s="230">
        <v>42063</v>
      </c>
      <c r="E714" s="275" t="s">
        <v>677</v>
      </c>
      <c r="F714" s="229" t="s">
        <v>1976</v>
      </c>
      <c r="G714" s="251">
        <v>-5000</v>
      </c>
      <c r="H714" s="207" t="s">
        <v>2036</v>
      </c>
      <c r="I714" s="275"/>
      <c r="J714" s="229"/>
      <c r="K714" s="251"/>
    </row>
    <row r="715" spans="2:11" s="207" customFormat="1" x14ac:dyDescent="0.15">
      <c r="B715" s="228" t="s">
        <v>2011</v>
      </c>
      <c r="C715" s="229" t="s">
        <v>1992</v>
      </c>
      <c r="D715" s="230">
        <v>42063</v>
      </c>
      <c r="E715" s="275"/>
      <c r="F715" s="229" t="s">
        <v>1977</v>
      </c>
      <c r="G715" s="251">
        <v>10000</v>
      </c>
      <c r="H715" s="207" t="s">
        <v>2495</v>
      </c>
      <c r="J715" s="233"/>
    </row>
    <row r="716" spans="2:11" s="207" customFormat="1" x14ac:dyDescent="0.15">
      <c r="B716" s="228" t="s">
        <v>2012</v>
      </c>
      <c r="C716" s="229" t="s">
        <v>1993</v>
      </c>
      <c r="D716" s="230">
        <v>42063</v>
      </c>
      <c r="E716" s="275"/>
      <c r="F716" s="229" t="s">
        <v>1978</v>
      </c>
      <c r="G716" s="251">
        <v>-261020</v>
      </c>
      <c r="H716" s="207" t="s">
        <v>2492</v>
      </c>
      <c r="I716" s="251"/>
      <c r="J716" s="233"/>
    </row>
    <row r="717" spans="2:11" s="207" customFormat="1" x14ac:dyDescent="0.15">
      <c r="B717" s="228" t="s">
        <v>2013</v>
      </c>
      <c r="C717" s="229" t="s">
        <v>1994</v>
      </c>
      <c r="D717" s="230">
        <v>42063</v>
      </c>
      <c r="E717" s="275" t="s">
        <v>659</v>
      </c>
      <c r="F717" s="229" t="s">
        <v>1979</v>
      </c>
      <c r="G717" s="251">
        <v>-681017.43</v>
      </c>
      <c r="H717" s="207" t="s">
        <v>2036</v>
      </c>
      <c r="J717" s="233"/>
    </row>
    <row r="718" spans="2:11" s="207" customFormat="1" x14ac:dyDescent="0.15">
      <c r="B718" s="228" t="s">
        <v>2014</v>
      </c>
      <c r="C718" s="229" t="s">
        <v>1995</v>
      </c>
      <c r="D718" s="230">
        <v>42063</v>
      </c>
      <c r="E718" s="275"/>
      <c r="F718" s="229" t="s">
        <v>1979</v>
      </c>
      <c r="G718" s="251">
        <v>-115668.46</v>
      </c>
      <c r="H718" s="207" t="s">
        <v>2036</v>
      </c>
      <c r="J718" s="233"/>
    </row>
    <row r="719" spans="2:11" s="207" customFormat="1" x14ac:dyDescent="0.15">
      <c r="B719" s="228" t="s">
        <v>2015</v>
      </c>
      <c r="C719" s="229" t="s">
        <v>1996</v>
      </c>
      <c r="D719" s="230">
        <v>42063</v>
      </c>
      <c r="E719" s="275"/>
      <c r="F719" s="229" t="s">
        <v>1979</v>
      </c>
      <c r="G719" s="251">
        <v>-115668.46</v>
      </c>
      <c r="H719" s="207" t="s">
        <v>1006</v>
      </c>
      <c r="J719" s="233"/>
    </row>
    <row r="720" spans="2:11" s="207" customFormat="1" x14ac:dyDescent="0.15">
      <c r="B720" s="228" t="s">
        <v>2016</v>
      </c>
      <c r="C720" s="229" t="s">
        <v>1997</v>
      </c>
      <c r="D720" s="230">
        <v>42063</v>
      </c>
      <c r="E720" s="275" t="s">
        <v>645</v>
      </c>
      <c r="F720" s="229" t="s">
        <v>1979</v>
      </c>
      <c r="G720" s="251">
        <v>-302178.90999999997</v>
      </c>
      <c r="H720" s="207" t="s">
        <v>2036</v>
      </c>
      <c r="J720" s="233"/>
    </row>
    <row r="721" spans="2:10" s="207" customFormat="1" x14ac:dyDescent="0.15">
      <c r="B721" s="228" t="s">
        <v>2017</v>
      </c>
      <c r="C721" s="229" t="s">
        <v>2004</v>
      </c>
      <c r="D721" s="230">
        <v>42063</v>
      </c>
      <c r="E721" s="275" t="s">
        <v>654</v>
      </c>
      <c r="F721" s="229" t="s">
        <v>1980</v>
      </c>
      <c r="G721" s="251">
        <v>-126738.85</v>
      </c>
      <c r="H721" s="207" t="s">
        <v>2036</v>
      </c>
      <c r="J721" s="233"/>
    </row>
    <row r="722" spans="2:10" s="207" customFormat="1" x14ac:dyDescent="0.15">
      <c r="B722" s="228" t="s">
        <v>2018</v>
      </c>
      <c r="C722" s="229" t="s">
        <v>2003</v>
      </c>
      <c r="D722" s="230">
        <v>42063</v>
      </c>
      <c r="E722" s="275" t="s">
        <v>660</v>
      </c>
      <c r="F722" s="229" t="s">
        <v>1981</v>
      </c>
      <c r="G722" s="251">
        <v>-126768.85</v>
      </c>
      <c r="H722" s="207" t="s">
        <v>2036</v>
      </c>
      <c r="J722" s="233"/>
    </row>
    <row r="723" spans="2:10" s="207" customFormat="1" x14ac:dyDescent="0.15">
      <c r="B723" s="228" t="s">
        <v>2019</v>
      </c>
      <c r="C723" s="229" t="s">
        <v>2002</v>
      </c>
      <c r="D723" s="230">
        <v>42063</v>
      </c>
      <c r="E723" s="275" t="s">
        <v>655</v>
      </c>
      <c r="F723" s="229" t="s">
        <v>1982</v>
      </c>
      <c r="G723" s="251">
        <v>-681017.43</v>
      </c>
      <c r="H723" s="207" t="s">
        <v>2036</v>
      </c>
      <c r="J723" s="233"/>
    </row>
    <row r="724" spans="2:10" s="207" customFormat="1" x14ac:dyDescent="0.15">
      <c r="B724" s="228" t="s">
        <v>2016</v>
      </c>
      <c r="C724" s="229" t="s">
        <v>2001</v>
      </c>
      <c r="D724" s="230">
        <v>42063</v>
      </c>
      <c r="E724" s="275" t="s">
        <v>645</v>
      </c>
      <c r="F724" s="229" t="s">
        <v>1983</v>
      </c>
      <c r="G724" s="251">
        <v>-160520.72</v>
      </c>
      <c r="H724" s="207" t="s">
        <v>2036</v>
      </c>
      <c r="J724" s="233"/>
    </row>
    <row r="725" spans="2:10" s="207" customFormat="1" x14ac:dyDescent="0.15">
      <c r="B725" s="228" t="s">
        <v>2020</v>
      </c>
      <c r="C725" s="229" t="s">
        <v>2000</v>
      </c>
      <c r="D725" s="230">
        <v>42063</v>
      </c>
      <c r="E725" s="275" t="s">
        <v>653</v>
      </c>
      <c r="F725" s="229" t="s">
        <v>1984</v>
      </c>
      <c r="G725" s="251">
        <v>-264168.98</v>
      </c>
      <c r="H725" s="207" t="s">
        <v>2036</v>
      </c>
      <c r="J725" s="233"/>
    </row>
    <row r="726" spans="2:10" s="207" customFormat="1" x14ac:dyDescent="0.15">
      <c r="B726" s="228" t="s">
        <v>2021</v>
      </c>
      <c r="C726" s="229" t="s">
        <v>1999</v>
      </c>
      <c r="D726" s="230">
        <v>42063</v>
      </c>
      <c r="E726" s="275"/>
      <c r="F726" s="229" t="s">
        <v>1985</v>
      </c>
      <c r="G726" s="251">
        <v>-115118.12</v>
      </c>
      <c r="H726" s="207" t="s">
        <v>993</v>
      </c>
      <c r="J726" s="233"/>
    </row>
    <row r="727" spans="2:10" s="207" customFormat="1" x14ac:dyDescent="0.15">
      <c r="B727" s="228" t="s">
        <v>2022</v>
      </c>
      <c r="C727" s="229" t="s">
        <v>1998</v>
      </c>
      <c r="D727" s="230">
        <v>42063</v>
      </c>
      <c r="E727" s="275"/>
      <c r="F727" s="229" t="s">
        <v>1986</v>
      </c>
      <c r="G727" s="251">
        <v>-115118.12</v>
      </c>
      <c r="H727" s="207" t="s">
        <v>1006</v>
      </c>
      <c r="J727" s="233"/>
    </row>
  </sheetData>
  <autoFilter ref="A1:H659">
    <filterColumn colId="0">
      <customFilters>
        <customFilter operator="notEqual" val=" "/>
      </custom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3"/>
  <sheetViews>
    <sheetView tabSelected="1" workbookViewId="0">
      <pane ySplit="1" topLeftCell="A302" activePane="bottomLeft" state="frozen"/>
      <selection pane="bottomLeft" activeCell="J309" sqref="J309"/>
    </sheetView>
  </sheetViews>
  <sheetFormatPr baseColWidth="10" defaultRowHeight="15" x14ac:dyDescent="0.25"/>
  <cols>
    <col min="1" max="1" width="1.5703125" style="354" bestFit="1" customWidth="1"/>
    <col min="2" max="2" width="60.5703125" style="283" bestFit="1" customWidth="1"/>
    <col min="3" max="3" width="32.42578125" style="283" bestFit="1" customWidth="1"/>
    <col min="4" max="4" width="15.5703125" style="288" bestFit="1" customWidth="1"/>
    <col min="5" max="5" width="9.5703125" style="380" customWidth="1"/>
    <col min="6" max="6" width="15.5703125" style="288" bestFit="1" customWidth="1"/>
    <col min="7" max="7" width="16.85546875" style="288" customWidth="1"/>
    <col min="8" max="9" width="15.5703125" style="283" bestFit="1" customWidth="1"/>
    <col min="10" max="11" width="11.42578125" style="283"/>
    <col min="12" max="12" width="13" style="283" bestFit="1" customWidth="1"/>
    <col min="13" max="256" width="11.42578125" style="283"/>
    <col min="257" max="257" width="1.5703125" style="283" bestFit="1" customWidth="1"/>
    <col min="258" max="258" width="60.5703125" style="283" bestFit="1" customWidth="1"/>
    <col min="259" max="259" width="32.42578125" style="283" bestFit="1" customWidth="1"/>
    <col min="260" max="260" width="13.140625" style="283" bestFit="1" customWidth="1"/>
    <col min="261" max="261" width="9.5703125" style="283" customWidth="1"/>
    <col min="262" max="262" width="13.140625" style="283" bestFit="1" customWidth="1"/>
    <col min="263" max="263" width="16.85546875" style="283" bestFit="1" customWidth="1"/>
    <col min="264" max="264" width="11.42578125" style="283"/>
    <col min="265" max="265" width="13.85546875" style="283" bestFit="1" customWidth="1"/>
    <col min="266" max="512" width="11.42578125" style="283"/>
    <col min="513" max="513" width="1.5703125" style="283" bestFit="1" customWidth="1"/>
    <col min="514" max="514" width="60.5703125" style="283" bestFit="1" customWidth="1"/>
    <col min="515" max="515" width="32.42578125" style="283" bestFit="1" customWidth="1"/>
    <col min="516" max="516" width="13.140625" style="283" bestFit="1" customWidth="1"/>
    <col min="517" max="517" width="9.5703125" style="283" customWidth="1"/>
    <col min="518" max="518" width="13.140625" style="283" bestFit="1" customWidth="1"/>
    <col min="519" max="519" width="16.85546875" style="283" bestFit="1" customWidth="1"/>
    <col min="520" max="520" width="11.42578125" style="283"/>
    <col min="521" max="521" width="13.85546875" style="283" bestFit="1" customWidth="1"/>
    <col min="522" max="768" width="11.42578125" style="283"/>
    <col min="769" max="769" width="1.5703125" style="283" bestFit="1" customWidth="1"/>
    <col min="770" max="770" width="60.5703125" style="283" bestFit="1" customWidth="1"/>
    <col min="771" max="771" width="32.42578125" style="283" bestFit="1" customWidth="1"/>
    <col min="772" max="772" width="13.140625" style="283" bestFit="1" customWidth="1"/>
    <col min="773" max="773" width="9.5703125" style="283" customWidth="1"/>
    <col min="774" max="774" width="13.140625" style="283" bestFit="1" customWidth="1"/>
    <col min="775" max="775" width="16.85546875" style="283" bestFit="1" customWidth="1"/>
    <col min="776" max="776" width="11.42578125" style="283"/>
    <col min="777" max="777" width="13.85546875" style="283" bestFit="1" customWidth="1"/>
    <col min="778" max="1024" width="11.42578125" style="283"/>
    <col min="1025" max="1025" width="1.5703125" style="283" bestFit="1" customWidth="1"/>
    <col min="1026" max="1026" width="60.5703125" style="283" bestFit="1" customWidth="1"/>
    <col min="1027" max="1027" width="32.42578125" style="283" bestFit="1" customWidth="1"/>
    <col min="1028" max="1028" width="13.140625" style="283" bestFit="1" customWidth="1"/>
    <col min="1029" max="1029" width="9.5703125" style="283" customWidth="1"/>
    <col min="1030" max="1030" width="13.140625" style="283" bestFit="1" customWidth="1"/>
    <col min="1031" max="1031" width="16.85546875" style="283" bestFit="1" customWidth="1"/>
    <col min="1032" max="1032" width="11.42578125" style="283"/>
    <col min="1033" max="1033" width="13.85546875" style="283" bestFit="1" customWidth="1"/>
    <col min="1034" max="1280" width="11.42578125" style="283"/>
    <col min="1281" max="1281" width="1.5703125" style="283" bestFit="1" customWidth="1"/>
    <col min="1282" max="1282" width="60.5703125" style="283" bestFit="1" customWidth="1"/>
    <col min="1283" max="1283" width="32.42578125" style="283" bestFit="1" customWidth="1"/>
    <col min="1284" max="1284" width="13.140625" style="283" bestFit="1" customWidth="1"/>
    <col min="1285" max="1285" width="9.5703125" style="283" customWidth="1"/>
    <col min="1286" max="1286" width="13.140625" style="283" bestFit="1" customWidth="1"/>
    <col min="1287" max="1287" width="16.85546875" style="283" bestFit="1" customWidth="1"/>
    <col min="1288" max="1288" width="11.42578125" style="283"/>
    <col min="1289" max="1289" width="13.85546875" style="283" bestFit="1" customWidth="1"/>
    <col min="1290" max="1536" width="11.42578125" style="283"/>
    <col min="1537" max="1537" width="1.5703125" style="283" bestFit="1" customWidth="1"/>
    <col min="1538" max="1538" width="60.5703125" style="283" bestFit="1" customWidth="1"/>
    <col min="1539" max="1539" width="32.42578125" style="283" bestFit="1" customWidth="1"/>
    <col min="1540" max="1540" width="13.140625" style="283" bestFit="1" customWidth="1"/>
    <col min="1541" max="1541" width="9.5703125" style="283" customWidth="1"/>
    <col min="1542" max="1542" width="13.140625" style="283" bestFit="1" customWidth="1"/>
    <col min="1543" max="1543" width="16.85546875" style="283" bestFit="1" customWidth="1"/>
    <col min="1544" max="1544" width="11.42578125" style="283"/>
    <col min="1545" max="1545" width="13.85546875" style="283" bestFit="1" customWidth="1"/>
    <col min="1546" max="1792" width="11.42578125" style="283"/>
    <col min="1793" max="1793" width="1.5703125" style="283" bestFit="1" customWidth="1"/>
    <col min="1794" max="1794" width="60.5703125" style="283" bestFit="1" customWidth="1"/>
    <col min="1795" max="1795" width="32.42578125" style="283" bestFit="1" customWidth="1"/>
    <col min="1796" max="1796" width="13.140625" style="283" bestFit="1" customWidth="1"/>
    <col min="1797" max="1797" width="9.5703125" style="283" customWidth="1"/>
    <col min="1798" max="1798" width="13.140625" style="283" bestFit="1" customWidth="1"/>
    <col min="1799" max="1799" width="16.85546875" style="283" bestFit="1" customWidth="1"/>
    <col min="1800" max="1800" width="11.42578125" style="283"/>
    <col min="1801" max="1801" width="13.85546875" style="283" bestFit="1" customWidth="1"/>
    <col min="1802" max="2048" width="11.42578125" style="283"/>
    <col min="2049" max="2049" width="1.5703125" style="283" bestFit="1" customWidth="1"/>
    <col min="2050" max="2050" width="60.5703125" style="283" bestFit="1" customWidth="1"/>
    <col min="2051" max="2051" width="32.42578125" style="283" bestFit="1" customWidth="1"/>
    <col min="2052" max="2052" width="13.140625" style="283" bestFit="1" customWidth="1"/>
    <col min="2053" max="2053" width="9.5703125" style="283" customWidth="1"/>
    <col min="2054" max="2054" width="13.140625" style="283" bestFit="1" customWidth="1"/>
    <col min="2055" max="2055" width="16.85546875" style="283" bestFit="1" customWidth="1"/>
    <col min="2056" max="2056" width="11.42578125" style="283"/>
    <col min="2057" max="2057" width="13.85546875" style="283" bestFit="1" customWidth="1"/>
    <col min="2058" max="2304" width="11.42578125" style="283"/>
    <col min="2305" max="2305" width="1.5703125" style="283" bestFit="1" customWidth="1"/>
    <col min="2306" max="2306" width="60.5703125" style="283" bestFit="1" customWidth="1"/>
    <col min="2307" max="2307" width="32.42578125" style="283" bestFit="1" customWidth="1"/>
    <col min="2308" max="2308" width="13.140625" style="283" bestFit="1" customWidth="1"/>
    <col min="2309" max="2309" width="9.5703125" style="283" customWidth="1"/>
    <col min="2310" max="2310" width="13.140625" style="283" bestFit="1" customWidth="1"/>
    <col min="2311" max="2311" width="16.85546875" style="283" bestFit="1" customWidth="1"/>
    <col min="2312" max="2312" width="11.42578125" style="283"/>
    <col min="2313" max="2313" width="13.85546875" style="283" bestFit="1" customWidth="1"/>
    <col min="2314" max="2560" width="11.42578125" style="283"/>
    <col min="2561" max="2561" width="1.5703125" style="283" bestFit="1" customWidth="1"/>
    <col min="2562" max="2562" width="60.5703125" style="283" bestFit="1" customWidth="1"/>
    <col min="2563" max="2563" width="32.42578125" style="283" bestFit="1" customWidth="1"/>
    <col min="2564" max="2564" width="13.140625" style="283" bestFit="1" customWidth="1"/>
    <col min="2565" max="2565" width="9.5703125" style="283" customWidth="1"/>
    <col min="2566" max="2566" width="13.140625" style="283" bestFit="1" customWidth="1"/>
    <col min="2567" max="2567" width="16.85546875" style="283" bestFit="1" customWidth="1"/>
    <col min="2568" max="2568" width="11.42578125" style="283"/>
    <col min="2569" max="2569" width="13.85546875" style="283" bestFit="1" customWidth="1"/>
    <col min="2570" max="2816" width="11.42578125" style="283"/>
    <col min="2817" max="2817" width="1.5703125" style="283" bestFit="1" customWidth="1"/>
    <col min="2818" max="2818" width="60.5703125" style="283" bestFit="1" customWidth="1"/>
    <col min="2819" max="2819" width="32.42578125" style="283" bestFit="1" customWidth="1"/>
    <col min="2820" max="2820" width="13.140625" style="283" bestFit="1" customWidth="1"/>
    <col min="2821" max="2821" width="9.5703125" style="283" customWidth="1"/>
    <col min="2822" max="2822" width="13.140625" style="283" bestFit="1" customWidth="1"/>
    <col min="2823" max="2823" width="16.85546875" style="283" bestFit="1" customWidth="1"/>
    <col min="2824" max="2824" width="11.42578125" style="283"/>
    <col min="2825" max="2825" width="13.85546875" style="283" bestFit="1" customWidth="1"/>
    <col min="2826" max="3072" width="11.42578125" style="283"/>
    <col min="3073" max="3073" width="1.5703125" style="283" bestFit="1" customWidth="1"/>
    <col min="3074" max="3074" width="60.5703125" style="283" bestFit="1" customWidth="1"/>
    <col min="3075" max="3075" width="32.42578125" style="283" bestFit="1" customWidth="1"/>
    <col min="3076" max="3076" width="13.140625" style="283" bestFit="1" customWidth="1"/>
    <col min="3077" max="3077" width="9.5703125" style="283" customWidth="1"/>
    <col min="3078" max="3078" width="13.140625" style="283" bestFit="1" customWidth="1"/>
    <col min="3079" max="3079" width="16.85546875" style="283" bestFit="1" customWidth="1"/>
    <col min="3080" max="3080" width="11.42578125" style="283"/>
    <col min="3081" max="3081" width="13.85546875" style="283" bestFit="1" customWidth="1"/>
    <col min="3082" max="3328" width="11.42578125" style="283"/>
    <col min="3329" max="3329" width="1.5703125" style="283" bestFit="1" customWidth="1"/>
    <col min="3330" max="3330" width="60.5703125" style="283" bestFit="1" customWidth="1"/>
    <col min="3331" max="3331" width="32.42578125" style="283" bestFit="1" customWidth="1"/>
    <col min="3332" max="3332" width="13.140625" style="283" bestFit="1" customWidth="1"/>
    <col min="3333" max="3333" width="9.5703125" style="283" customWidth="1"/>
    <col min="3334" max="3334" width="13.140625" style="283" bestFit="1" customWidth="1"/>
    <col min="3335" max="3335" width="16.85546875" style="283" bestFit="1" customWidth="1"/>
    <col min="3336" max="3336" width="11.42578125" style="283"/>
    <col min="3337" max="3337" width="13.85546875" style="283" bestFit="1" customWidth="1"/>
    <col min="3338" max="3584" width="11.42578125" style="283"/>
    <col min="3585" max="3585" width="1.5703125" style="283" bestFit="1" customWidth="1"/>
    <col min="3586" max="3586" width="60.5703125" style="283" bestFit="1" customWidth="1"/>
    <col min="3587" max="3587" width="32.42578125" style="283" bestFit="1" customWidth="1"/>
    <col min="3588" max="3588" width="13.140625" style="283" bestFit="1" customWidth="1"/>
    <col min="3589" max="3589" width="9.5703125" style="283" customWidth="1"/>
    <col min="3590" max="3590" width="13.140625" style="283" bestFit="1" customWidth="1"/>
    <col min="3591" max="3591" width="16.85546875" style="283" bestFit="1" customWidth="1"/>
    <col min="3592" max="3592" width="11.42578125" style="283"/>
    <col min="3593" max="3593" width="13.85546875" style="283" bestFit="1" customWidth="1"/>
    <col min="3594" max="3840" width="11.42578125" style="283"/>
    <col min="3841" max="3841" width="1.5703125" style="283" bestFit="1" customWidth="1"/>
    <col min="3842" max="3842" width="60.5703125" style="283" bestFit="1" customWidth="1"/>
    <col min="3843" max="3843" width="32.42578125" style="283" bestFit="1" customWidth="1"/>
    <col min="3844" max="3844" width="13.140625" style="283" bestFit="1" customWidth="1"/>
    <col min="3845" max="3845" width="9.5703125" style="283" customWidth="1"/>
    <col min="3846" max="3846" width="13.140625" style="283" bestFit="1" customWidth="1"/>
    <col min="3847" max="3847" width="16.85546875" style="283" bestFit="1" customWidth="1"/>
    <col min="3848" max="3848" width="11.42578125" style="283"/>
    <col min="3849" max="3849" width="13.85546875" style="283" bestFit="1" customWidth="1"/>
    <col min="3850" max="4096" width="11.42578125" style="283"/>
    <col min="4097" max="4097" width="1.5703125" style="283" bestFit="1" customWidth="1"/>
    <col min="4098" max="4098" width="60.5703125" style="283" bestFit="1" customWidth="1"/>
    <col min="4099" max="4099" width="32.42578125" style="283" bestFit="1" customWidth="1"/>
    <col min="4100" max="4100" width="13.140625" style="283" bestFit="1" customWidth="1"/>
    <col min="4101" max="4101" width="9.5703125" style="283" customWidth="1"/>
    <col min="4102" max="4102" width="13.140625" style="283" bestFit="1" customWidth="1"/>
    <col min="4103" max="4103" width="16.85546875" style="283" bestFit="1" customWidth="1"/>
    <col min="4104" max="4104" width="11.42578125" style="283"/>
    <col min="4105" max="4105" width="13.85546875" style="283" bestFit="1" customWidth="1"/>
    <col min="4106" max="4352" width="11.42578125" style="283"/>
    <col min="4353" max="4353" width="1.5703125" style="283" bestFit="1" customWidth="1"/>
    <col min="4354" max="4354" width="60.5703125" style="283" bestFit="1" customWidth="1"/>
    <col min="4355" max="4355" width="32.42578125" style="283" bestFit="1" customWidth="1"/>
    <col min="4356" max="4356" width="13.140625" style="283" bestFit="1" customWidth="1"/>
    <col min="4357" max="4357" width="9.5703125" style="283" customWidth="1"/>
    <col min="4358" max="4358" width="13.140625" style="283" bestFit="1" customWidth="1"/>
    <col min="4359" max="4359" width="16.85546875" style="283" bestFit="1" customWidth="1"/>
    <col min="4360" max="4360" width="11.42578125" style="283"/>
    <col min="4361" max="4361" width="13.85546875" style="283" bestFit="1" customWidth="1"/>
    <col min="4362" max="4608" width="11.42578125" style="283"/>
    <col min="4609" max="4609" width="1.5703125" style="283" bestFit="1" customWidth="1"/>
    <col min="4610" max="4610" width="60.5703125" style="283" bestFit="1" customWidth="1"/>
    <col min="4611" max="4611" width="32.42578125" style="283" bestFit="1" customWidth="1"/>
    <col min="4612" max="4612" width="13.140625" style="283" bestFit="1" customWidth="1"/>
    <col min="4613" max="4613" width="9.5703125" style="283" customWidth="1"/>
    <col min="4614" max="4614" width="13.140625" style="283" bestFit="1" customWidth="1"/>
    <col min="4615" max="4615" width="16.85546875" style="283" bestFit="1" customWidth="1"/>
    <col min="4616" max="4616" width="11.42578125" style="283"/>
    <col min="4617" max="4617" width="13.85546875" style="283" bestFit="1" customWidth="1"/>
    <col min="4618" max="4864" width="11.42578125" style="283"/>
    <col min="4865" max="4865" width="1.5703125" style="283" bestFit="1" customWidth="1"/>
    <col min="4866" max="4866" width="60.5703125" style="283" bestFit="1" customWidth="1"/>
    <col min="4867" max="4867" width="32.42578125" style="283" bestFit="1" customWidth="1"/>
    <col min="4868" max="4868" width="13.140625" style="283" bestFit="1" customWidth="1"/>
    <col min="4869" max="4869" width="9.5703125" style="283" customWidth="1"/>
    <col min="4870" max="4870" width="13.140625" style="283" bestFit="1" customWidth="1"/>
    <col min="4871" max="4871" width="16.85546875" style="283" bestFit="1" customWidth="1"/>
    <col min="4872" max="4872" width="11.42578125" style="283"/>
    <col min="4873" max="4873" width="13.85546875" style="283" bestFit="1" customWidth="1"/>
    <col min="4874" max="5120" width="11.42578125" style="283"/>
    <col min="5121" max="5121" width="1.5703125" style="283" bestFit="1" customWidth="1"/>
    <col min="5122" max="5122" width="60.5703125" style="283" bestFit="1" customWidth="1"/>
    <col min="5123" max="5123" width="32.42578125" style="283" bestFit="1" customWidth="1"/>
    <col min="5124" max="5124" width="13.140625" style="283" bestFit="1" customWidth="1"/>
    <col min="5125" max="5125" width="9.5703125" style="283" customWidth="1"/>
    <col min="5126" max="5126" width="13.140625" style="283" bestFit="1" customWidth="1"/>
    <col min="5127" max="5127" width="16.85546875" style="283" bestFit="1" customWidth="1"/>
    <col min="5128" max="5128" width="11.42578125" style="283"/>
    <col min="5129" max="5129" width="13.85546875" style="283" bestFit="1" customWidth="1"/>
    <col min="5130" max="5376" width="11.42578125" style="283"/>
    <col min="5377" max="5377" width="1.5703125" style="283" bestFit="1" customWidth="1"/>
    <col min="5378" max="5378" width="60.5703125" style="283" bestFit="1" customWidth="1"/>
    <col min="5379" max="5379" width="32.42578125" style="283" bestFit="1" customWidth="1"/>
    <col min="5380" max="5380" width="13.140625" style="283" bestFit="1" customWidth="1"/>
    <col min="5381" max="5381" width="9.5703125" style="283" customWidth="1"/>
    <col min="5382" max="5382" width="13.140625" style="283" bestFit="1" customWidth="1"/>
    <col min="5383" max="5383" width="16.85546875" style="283" bestFit="1" customWidth="1"/>
    <col min="5384" max="5384" width="11.42578125" style="283"/>
    <col min="5385" max="5385" width="13.85546875" style="283" bestFit="1" customWidth="1"/>
    <col min="5386" max="5632" width="11.42578125" style="283"/>
    <col min="5633" max="5633" width="1.5703125" style="283" bestFit="1" customWidth="1"/>
    <col min="5634" max="5634" width="60.5703125" style="283" bestFit="1" customWidth="1"/>
    <col min="5635" max="5635" width="32.42578125" style="283" bestFit="1" customWidth="1"/>
    <col min="5636" max="5636" width="13.140625" style="283" bestFit="1" customWidth="1"/>
    <col min="5637" max="5637" width="9.5703125" style="283" customWidth="1"/>
    <col min="5638" max="5638" width="13.140625" style="283" bestFit="1" customWidth="1"/>
    <col min="5639" max="5639" width="16.85546875" style="283" bestFit="1" customWidth="1"/>
    <col min="5640" max="5640" width="11.42578125" style="283"/>
    <col min="5641" max="5641" width="13.85546875" style="283" bestFit="1" customWidth="1"/>
    <col min="5642" max="5888" width="11.42578125" style="283"/>
    <col min="5889" max="5889" width="1.5703125" style="283" bestFit="1" customWidth="1"/>
    <col min="5890" max="5890" width="60.5703125" style="283" bestFit="1" customWidth="1"/>
    <col min="5891" max="5891" width="32.42578125" style="283" bestFit="1" customWidth="1"/>
    <col min="5892" max="5892" width="13.140625" style="283" bestFit="1" customWidth="1"/>
    <col min="5893" max="5893" width="9.5703125" style="283" customWidth="1"/>
    <col min="5894" max="5894" width="13.140625" style="283" bestFit="1" customWidth="1"/>
    <col min="5895" max="5895" width="16.85546875" style="283" bestFit="1" customWidth="1"/>
    <col min="5896" max="5896" width="11.42578125" style="283"/>
    <col min="5897" max="5897" width="13.85546875" style="283" bestFit="1" customWidth="1"/>
    <col min="5898" max="6144" width="11.42578125" style="283"/>
    <col min="6145" max="6145" width="1.5703125" style="283" bestFit="1" customWidth="1"/>
    <col min="6146" max="6146" width="60.5703125" style="283" bestFit="1" customWidth="1"/>
    <col min="6147" max="6147" width="32.42578125" style="283" bestFit="1" customWidth="1"/>
    <col min="6148" max="6148" width="13.140625" style="283" bestFit="1" customWidth="1"/>
    <col min="6149" max="6149" width="9.5703125" style="283" customWidth="1"/>
    <col min="6150" max="6150" width="13.140625" style="283" bestFit="1" customWidth="1"/>
    <col min="6151" max="6151" width="16.85546875" style="283" bestFit="1" customWidth="1"/>
    <col min="6152" max="6152" width="11.42578125" style="283"/>
    <col min="6153" max="6153" width="13.85546875" style="283" bestFit="1" customWidth="1"/>
    <col min="6154" max="6400" width="11.42578125" style="283"/>
    <col min="6401" max="6401" width="1.5703125" style="283" bestFit="1" customWidth="1"/>
    <col min="6402" max="6402" width="60.5703125" style="283" bestFit="1" customWidth="1"/>
    <col min="6403" max="6403" width="32.42578125" style="283" bestFit="1" customWidth="1"/>
    <col min="6404" max="6404" width="13.140625" style="283" bestFit="1" customWidth="1"/>
    <col min="6405" max="6405" width="9.5703125" style="283" customWidth="1"/>
    <col min="6406" max="6406" width="13.140625" style="283" bestFit="1" customWidth="1"/>
    <col min="6407" max="6407" width="16.85546875" style="283" bestFit="1" customWidth="1"/>
    <col min="6408" max="6408" width="11.42578125" style="283"/>
    <col min="6409" max="6409" width="13.85546875" style="283" bestFit="1" customWidth="1"/>
    <col min="6410" max="6656" width="11.42578125" style="283"/>
    <col min="6657" max="6657" width="1.5703125" style="283" bestFit="1" customWidth="1"/>
    <col min="6658" max="6658" width="60.5703125" style="283" bestFit="1" customWidth="1"/>
    <col min="6659" max="6659" width="32.42578125" style="283" bestFit="1" customWidth="1"/>
    <col min="6660" max="6660" width="13.140625" style="283" bestFit="1" customWidth="1"/>
    <col min="6661" max="6661" width="9.5703125" style="283" customWidth="1"/>
    <col min="6662" max="6662" width="13.140625" style="283" bestFit="1" customWidth="1"/>
    <col min="6663" max="6663" width="16.85546875" style="283" bestFit="1" customWidth="1"/>
    <col min="6664" max="6664" width="11.42578125" style="283"/>
    <col min="6665" max="6665" width="13.85546875" style="283" bestFit="1" customWidth="1"/>
    <col min="6666" max="6912" width="11.42578125" style="283"/>
    <col min="6913" max="6913" width="1.5703125" style="283" bestFit="1" customWidth="1"/>
    <col min="6914" max="6914" width="60.5703125" style="283" bestFit="1" customWidth="1"/>
    <col min="6915" max="6915" width="32.42578125" style="283" bestFit="1" customWidth="1"/>
    <col min="6916" max="6916" width="13.140625" style="283" bestFit="1" customWidth="1"/>
    <col min="6917" max="6917" width="9.5703125" style="283" customWidth="1"/>
    <col min="6918" max="6918" width="13.140625" style="283" bestFit="1" customWidth="1"/>
    <col min="6919" max="6919" width="16.85546875" style="283" bestFit="1" customWidth="1"/>
    <col min="6920" max="6920" width="11.42578125" style="283"/>
    <col min="6921" max="6921" width="13.85546875" style="283" bestFit="1" customWidth="1"/>
    <col min="6922" max="7168" width="11.42578125" style="283"/>
    <col min="7169" max="7169" width="1.5703125" style="283" bestFit="1" customWidth="1"/>
    <col min="7170" max="7170" width="60.5703125" style="283" bestFit="1" customWidth="1"/>
    <col min="7171" max="7171" width="32.42578125" style="283" bestFit="1" customWidth="1"/>
    <col min="7172" max="7172" width="13.140625" style="283" bestFit="1" customWidth="1"/>
    <col min="7173" max="7173" width="9.5703125" style="283" customWidth="1"/>
    <col min="7174" max="7174" width="13.140625" style="283" bestFit="1" customWidth="1"/>
    <col min="7175" max="7175" width="16.85546875" style="283" bestFit="1" customWidth="1"/>
    <col min="7176" max="7176" width="11.42578125" style="283"/>
    <col min="7177" max="7177" width="13.85546875" style="283" bestFit="1" customWidth="1"/>
    <col min="7178" max="7424" width="11.42578125" style="283"/>
    <col min="7425" max="7425" width="1.5703125" style="283" bestFit="1" customWidth="1"/>
    <col min="7426" max="7426" width="60.5703125" style="283" bestFit="1" customWidth="1"/>
    <col min="7427" max="7427" width="32.42578125" style="283" bestFit="1" customWidth="1"/>
    <col min="7428" max="7428" width="13.140625" style="283" bestFit="1" customWidth="1"/>
    <col min="7429" max="7429" width="9.5703125" style="283" customWidth="1"/>
    <col min="7430" max="7430" width="13.140625" style="283" bestFit="1" customWidth="1"/>
    <col min="7431" max="7431" width="16.85546875" style="283" bestFit="1" customWidth="1"/>
    <col min="7432" max="7432" width="11.42578125" style="283"/>
    <col min="7433" max="7433" width="13.85546875" style="283" bestFit="1" customWidth="1"/>
    <col min="7434" max="7680" width="11.42578125" style="283"/>
    <col min="7681" max="7681" width="1.5703125" style="283" bestFit="1" customWidth="1"/>
    <col min="7682" max="7682" width="60.5703125" style="283" bestFit="1" customWidth="1"/>
    <col min="7683" max="7683" width="32.42578125" style="283" bestFit="1" customWidth="1"/>
    <col min="7684" max="7684" width="13.140625" style="283" bestFit="1" customWidth="1"/>
    <col min="7685" max="7685" width="9.5703125" style="283" customWidth="1"/>
    <col min="7686" max="7686" width="13.140625" style="283" bestFit="1" customWidth="1"/>
    <col min="7687" max="7687" width="16.85546875" style="283" bestFit="1" customWidth="1"/>
    <col min="7688" max="7688" width="11.42578125" style="283"/>
    <col min="7689" max="7689" width="13.85546875" style="283" bestFit="1" customWidth="1"/>
    <col min="7690" max="7936" width="11.42578125" style="283"/>
    <col min="7937" max="7937" width="1.5703125" style="283" bestFit="1" customWidth="1"/>
    <col min="7938" max="7938" width="60.5703125" style="283" bestFit="1" customWidth="1"/>
    <col min="7939" max="7939" width="32.42578125" style="283" bestFit="1" customWidth="1"/>
    <col min="7940" max="7940" width="13.140625" style="283" bestFit="1" customWidth="1"/>
    <col min="7941" max="7941" width="9.5703125" style="283" customWidth="1"/>
    <col min="7942" max="7942" width="13.140625" style="283" bestFit="1" customWidth="1"/>
    <col min="7943" max="7943" width="16.85546875" style="283" bestFit="1" customWidth="1"/>
    <col min="7944" max="7944" width="11.42578125" style="283"/>
    <col min="7945" max="7945" width="13.85546875" style="283" bestFit="1" customWidth="1"/>
    <col min="7946" max="8192" width="11.42578125" style="283"/>
    <col min="8193" max="8193" width="1.5703125" style="283" bestFit="1" customWidth="1"/>
    <col min="8194" max="8194" width="60.5703125" style="283" bestFit="1" customWidth="1"/>
    <col min="8195" max="8195" width="32.42578125" style="283" bestFit="1" customWidth="1"/>
    <col min="8196" max="8196" width="13.140625" style="283" bestFit="1" customWidth="1"/>
    <col min="8197" max="8197" width="9.5703125" style="283" customWidth="1"/>
    <col min="8198" max="8198" width="13.140625" style="283" bestFit="1" customWidth="1"/>
    <col min="8199" max="8199" width="16.85546875" style="283" bestFit="1" customWidth="1"/>
    <col min="8200" max="8200" width="11.42578125" style="283"/>
    <col min="8201" max="8201" width="13.85546875" style="283" bestFit="1" customWidth="1"/>
    <col min="8202" max="8448" width="11.42578125" style="283"/>
    <col min="8449" max="8449" width="1.5703125" style="283" bestFit="1" customWidth="1"/>
    <col min="8450" max="8450" width="60.5703125" style="283" bestFit="1" customWidth="1"/>
    <col min="8451" max="8451" width="32.42578125" style="283" bestFit="1" customWidth="1"/>
    <col min="8452" max="8452" width="13.140625" style="283" bestFit="1" customWidth="1"/>
    <col min="8453" max="8453" width="9.5703125" style="283" customWidth="1"/>
    <col min="8454" max="8454" width="13.140625" style="283" bestFit="1" customWidth="1"/>
    <col min="8455" max="8455" width="16.85546875" style="283" bestFit="1" customWidth="1"/>
    <col min="8456" max="8456" width="11.42578125" style="283"/>
    <col min="8457" max="8457" width="13.85546875" style="283" bestFit="1" customWidth="1"/>
    <col min="8458" max="8704" width="11.42578125" style="283"/>
    <col min="8705" max="8705" width="1.5703125" style="283" bestFit="1" customWidth="1"/>
    <col min="8706" max="8706" width="60.5703125" style="283" bestFit="1" customWidth="1"/>
    <col min="8707" max="8707" width="32.42578125" style="283" bestFit="1" customWidth="1"/>
    <col min="8708" max="8708" width="13.140625" style="283" bestFit="1" customWidth="1"/>
    <col min="8709" max="8709" width="9.5703125" style="283" customWidth="1"/>
    <col min="8710" max="8710" width="13.140625" style="283" bestFit="1" customWidth="1"/>
    <col min="8711" max="8711" width="16.85546875" style="283" bestFit="1" customWidth="1"/>
    <col min="8712" max="8712" width="11.42578125" style="283"/>
    <col min="8713" max="8713" width="13.85546875" style="283" bestFit="1" customWidth="1"/>
    <col min="8714" max="8960" width="11.42578125" style="283"/>
    <col min="8961" max="8961" width="1.5703125" style="283" bestFit="1" customWidth="1"/>
    <col min="8962" max="8962" width="60.5703125" style="283" bestFit="1" customWidth="1"/>
    <col min="8963" max="8963" width="32.42578125" style="283" bestFit="1" customWidth="1"/>
    <col min="8964" max="8964" width="13.140625" style="283" bestFit="1" customWidth="1"/>
    <col min="8965" max="8965" width="9.5703125" style="283" customWidth="1"/>
    <col min="8966" max="8966" width="13.140625" style="283" bestFit="1" customWidth="1"/>
    <col min="8967" max="8967" width="16.85546875" style="283" bestFit="1" customWidth="1"/>
    <col min="8968" max="8968" width="11.42578125" style="283"/>
    <col min="8969" max="8969" width="13.85546875" style="283" bestFit="1" customWidth="1"/>
    <col min="8970" max="9216" width="11.42578125" style="283"/>
    <col min="9217" max="9217" width="1.5703125" style="283" bestFit="1" customWidth="1"/>
    <col min="9218" max="9218" width="60.5703125" style="283" bestFit="1" customWidth="1"/>
    <col min="9219" max="9219" width="32.42578125" style="283" bestFit="1" customWidth="1"/>
    <col min="9220" max="9220" width="13.140625" style="283" bestFit="1" customWidth="1"/>
    <col min="9221" max="9221" width="9.5703125" style="283" customWidth="1"/>
    <col min="9222" max="9222" width="13.140625" style="283" bestFit="1" customWidth="1"/>
    <col min="9223" max="9223" width="16.85546875" style="283" bestFit="1" customWidth="1"/>
    <col min="9224" max="9224" width="11.42578125" style="283"/>
    <col min="9225" max="9225" width="13.85546875" style="283" bestFit="1" customWidth="1"/>
    <col min="9226" max="9472" width="11.42578125" style="283"/>
    <col min="9473" max="9473" width="1.5703125" style="283" bestFit="1" customWidth="1"/>
    <col min="9474" max="9474" width="60.5703125" style="283" bestFit="1" customWidth="1"/>
    <col min="9475" max="9475" width="32.42578125" style="283" bestFit="1" customWidth="1"/>
    <col min="9476" max="9476" width="13.140625" style="283" bestFit="1" customWidth="1"/>
    <col min="9477" max="9477" width="9.5703125" style="283" customWidth="1"/>
    <col min="9478" max="9478" width="13.140625" style="283" bestFit="1" customWidth="1"/>
    <col min="9479" max="9479" width="16.85546875" style="283" bestFit="1" customWidth="1"/>
    <col min="9480" max="9480" width="11.42578125" style="283"/>
    <col min="9481" max="9481" width="13.85546875" style="283" bestFit="1" customWidth="1"/>
    <col min="9482" max="9728" width="11.42578125" style="283"/>
    <col min="9729" max="9729" width="1.5703125" style="283" bestFit="1" customWidth="1"/>
    <col min="9730" max="9730" width="60.5703125" style="283" bestFit="1" customWidth="1"/>
    <col min="9731" max="9731" width="32.42578125" style="283" bestFit="1" customWidth="1"/>
    <col min="9732" max="9732" width="13.140625" style="283" bestFit="1" customWidth="1"/>
    <col min="9733" max="9733" width="9.5703125" style="283" customWidth="1"/>
    <col min="9734" max="9734" width="13.140625" style="283" bestFit="1" customWidth="1"/>
    <col min="9735" max="9735" width="16.85546875" style="283" bestFit="1" customWidth="1"/>
    <col min="9736" max="9736" width="11.42578125" style="283"/>
    <col min="9737" max="9737" width="13.85546875" style="283" bestFit="1" customWidth="1"/>
    <col min="9738" max="9984" width="11.42578125" style="283"/>
    <col min="9985" max="9985" width="1.5703125" style="283" bestFit="1" customWidth="1"/>
    <col min="9986" max="9986" width="60.5703125" style="283" bestFit="1" customWidth="1"/>
    <col min="9987" max="9987" width="32.42578125" style="283" bestFit="1" customWidth="1"/>
    <col min="9988" max="9988" width="13.140625" style="283" bestFit="1" customWidth="1"/>
    <col min="9989" max="9989" width="9.5703125" style="283" customWidth="1"/>
    <col min="9990" max="9990" width="13.140625" style="283" bestFit="1" customWidth="1"/>
    <col min="9991" max="9991" width="16.85546875" style="283" bestFit="1" customWidth="1"/>
    <col min="9992" max="9992" width="11.42578125" style="283"/>
    <col min="9993" max="9993" width="13.85546875" style="283" bestFit="1" customWidth="1"/>
    <col min="9994" max="10240" width="11.42578125" style="283"/>
    <col min="10241" max="10241" width="1.5703125" style="283" bestFit="1" customWidth="1"/>
    <col min="10242" max="10242" width="60.5703125" style="283" bestFit="1" customWidth="1"/>
    <col min="10243" max="10243" width="32.42578125" style="283" bestFit="1" customWidth="1"/>
    <col min="10244" max="10244" width="13.140625" style="283" bestFit="1" customWidth="1"/>
    <col min="10245" max="10245" width="9.5703125" style="283" customWidth="1"/>
    <col min="10246" max="10246" width="13.140625" style="283" bestFit="1" customWidth="1"/>
    <col min="10247" max="10247" width="16.85546875" style="283" bestFit="1" customWidth="1"/>
    <col min="10248" max="10248" width="11.42578125" style="283"/>
    <col min="10249" max="10249" width="13.85546875" style="283" bestFit="1" customWidth="1"/>
    <col min="10250" max="10496" width="11.42578125" style="283"/>
    <col min="10497" max="10497" width="1.5703125" style="283" bestFit="1" customWidth="1"/>
    <col min="10498" max="10498" width="60.5703125" style="283" bestFit="1" customWidth="1"/>
    <col min="10499" max="10499" width="32.42578125" style="283" bestFit="1" customWidth="1"/>
    <col min="10500" max="10500" width="13.140625" style="283" bestFit="1" customWidth="1"/>
    <col min="10501" max="10501" width="9.5703125" style="283" customWidth="1"/>
    <col min="10502" max="10502" width="13.140625" style="283" bestFit="1" customWidth="1"/>
    <col min="10503" max="10503" width="16.85546875" style="283" bestFit="1" customWidth="1"/>
    <col min="10504" max="10504" width="11.42578125" style="283"/>
    <col min="10505" max="10505" width="13.85546875" style="283" bestFit="1" customWidth="1"/>
    <col min="10506" max="10752" width="11.42578125" style="283"/>
    <col min="10753" max="10753" width="1.5703125" style="283" bestFit="1" customWidth="1"/>
    <col min="10754" max="10754" width="60.5703125" style="283" bestFit="1" customWidth="1"/>
    <col min="10755" max="10755" width="32.42578125" style="283" bestFit="1" customWidth="1"/>
    <col min="10756" max="10756" width="13.140625" style="283" bestFit="1" customWidth="1"/>
    <col min="10757" max="10757" width="9.5703125" style="283" customWidth="1"/>
    <col min="10758" max="10758" width="13.140625" style="283" bestFit="1" customWidth="1"/>
    <col min="10759" max="10759" width="16.85546875" style="283" bestFit="1" customWidth="1"/>
    <col min="10760" max="10760" width="11.42578125" style="283"/>
    <col min="10761" max="10761" width="13.85546875" style="283" bestFit="1" customWidth="1"/>
    <col min="10762" max="11008" width="11.42578125" style="283"/>
    <col min="11009" max="11009" width="1.5703125" style="283" bestFit="1" customWidth="1"/>
    <col min="11010" max="11010" width="60.5703125" style="283" bestFit="1" customWidth="1"/>
    <col min="11011" max="11011" width="32.42578125" style="283" bestFit="1" customWidth="1"/>
    <col min="11012" max="11012" width="13.140625" style="283" bestFit="1" customWidth="1"/>
    <col min="11013" max="11013" width="9.5703125" style="283" customWidth="1"/>
    <col min="11014" max="11014" width="13.140625" style="283" bestFit="1" customWidth="1"/>
    <col min="11015" max="11015" width="16.85546875" style="283" bestFit="1" customWidth="1"/>
    <col min="11016" max="11016" width="11.42578125" style="283"/>
    <col min="11017" max="11017" width="13.85546875" style="283" bestFit="1" customWidth="1"/>
    <col min="11018" max="11264" width="11.42578125" style="283"/>
    <col min="11265" max="11265" width="1.5703125" style="283" bestFit="1" customWidth="1"/>
    <col min="11266" max="11266" width="60.5703125" style="283" bestFit="1" customWidth="1"/>
    <col min="11267" max="11267" width="32.42578125" style="283" bestFit="1" customWidth="1"/>
    <col min="11268" max="11268" width="13.140625" style="283" bestFit="1" customWidth="1"/>
    <col min="11269" max="11269" width="9.5703125" style="283" customWidth="1"/>
    <col min="11270" max="11270" width="13.140625" style="283" bestFit="1" customWidth="1"/>
    <col min="11271" max="11271" width="16.85546875" style="283" bestFit="1" customWidth="1"/>
    <col min="11272" max="11272" width="11.42578125" style="283"/>
    <col min="11273" max="11273" width="13.85546875" style="283" bestFit="1" customWidth="1"/>
    <col min="11274" max="11520" width="11.42578125" style="283"/>
    <col min="11521" max="11521" width="1.5703125" style="283" bestFit="1" customWidth="1"/>
    <col min="11522" max="11522" width="60.5703125" style="283" bestFit="1" customWidth="1"/>
    <col min="11523" max="11523" width="32.42578125" style="283" bestFit="1" customWidth="1"/>
    <col min="11524" max="11524" width="13.140625" style="283" bestFit="1" customWidth="1"/>
    <col min="11525" max="11525" width="9.5703125" style="283" customWidth="1"/>
    <col min="11526" max="11526" width="13.140625" style="283" bestFit="1" customWidth="1"/>
    <col min="11527" max="11527" width="16.85546875" style="283" bestFit="1" customWidth="1"/>
    <col min="11528" max="11528" width="11.42578125" style="283"/>
    <col min="11529" max="11529" width="13.85546875" style="283" bestFit="1" customWidth="1"/>
    <col min="11530" max="11776" width="11.42578125" style="283"/>
    <col min="11777" max="11777" width="1.5703125" style="283" bestFit="1" customWidth="1"/>
    <col min="11778" max="11778" width="60.5703125" style="283" bestFit="1" customWidth="1"/>
    <col min="11779" max="11779" width="32.42578125" style="283" bestFit="1" customWidth="1"/>
    <col min="11780" max="11780" width="13.140625" style="283" bestFit="1" customWidth="1"/>
    <col min="11781" max="11781" width="9.5703125" style="283" customWidth="1"/>
    <col min="11782" max="11782" width="13.140625" style="283" bestFit="1" customWidth="1"/>
    <col min="11783" max="11783" width="16.85546875" style="283" bestFit="1" customWidth="1"/>
    <col min="11784" max="11784" width="11.42578125" style="283"/>
    <col min="11785" max="11785" width="13.85546875" style="283" bestFit="1" customWidth="1"/>
    <col min="11786" max="12032" width="11.42578125" style="283"/>
    <col min="12033" max="12033" width="1.5703125" style="283" bestFit="1" customWidth="1"/>
    <col min="12034" max="12034" width="60.5703125" style="283" bestFit="1" customWidth="1"/>
    <col min="12035" max="12035" width="32.42578125" style="283" bestFit="1" customWidth="1"/>
    <col min="12036" max="12036" width="13.140625" style="283" bestFit="1" customWidth="1"/>
    <col min="12037" max="12037" width="9.5703125" style="283" customWidth="1"/>
    <col min="12038" max="12038" width="13.140625" style="283" bestFit="1" customWidth="1"/>
    <col min="12039" max="12039" width="16.85546875" style="283" bestFit="1" customWidth="1"/>
    <col min="12040" max="12040" width="11.42578125" style="283"/>
    <col min="12041" max="12041" width="13.85546875" style="283" bestFit="1" customWidth="1"/>
    <col min="12042" max="12288" width="11.42578125" style="283"/>
    <col min="12289" max="12289" width="1.5703125" style="283" bestFit="1" customWidth="1"/>
    <col min="12290" max="12290" width="60.5703125" style="283" bestFit="1" customWidth="1"/>
    <col min="12291" max="12291" width="32.42578125" style="283" bestFit="1" customWidth="1"/>
    <col min="12292" max="12292" width="13.140625" style="283" bestFit="1" customWidth="1"/>
    <col min="12293" max="12293" width="9.5703125" style="283" customWidth="1"/>
    <col min="12294" max="12294" width="13.140625" style="283" bestFit="1" customWidth="1"/>
    <col min="12295" max="12295" width="16.85546875" style="283" bestFit="1" customWidth="1"/>
    <col min="12296" max="12296" width="11.42578125" style="283"/>
    <col min="12297" max="12297" width="13.85546875" style="283" bestFit="1" customWidth="1"/>
    <col min="12298" max="12544" width="11.42578125" style="283"/>
    <col min="12545" max="12545" width="1.5703125" style="283" bestFit="1" customWidth="1"/>
    <col min="12546" max="12546" width="60.5703125" style="283" bestFit="1" customWidth="1"/>
    <col min="12547" max="12547" width="32.42578125" style="283" bestFit="1" customWidth="1"/>
    <col min="12548" max="12548" width="13.140625" style="283" bestFit="1" customWidth="1"/>
    <col min="12549" max="12549" width="9.5703125" style="283" customWidth="1"/>
    <col min="12550" max="12550" width="13.140625" style="283" bestFit="1" customWidth="1"/>
    <col min="12551" max="12551" width="16.85546875" style="283" bestFit="1" customWidth="1"/>
    <col min="12552" max="12552" width="11.42578125" style="283"/>
    <col min="12553" max="12553" width="13.85546875" style="283" bestFit="1" customWidth="1"/>
    <col min="12554" max="12800" width="11.42578125" style="283"/>
    <col min="12801" max="12801" width="1.5703125" style="283" bestFit="1" customWidth="1"/>
    <col min="12802" max="12802" width="60.5703125" style="283" bestFit="1" customWidth="1"/>
    <col min="12803" max="12803" width="32.42578125" style="283" bestFit="1" customWidth="1"/>
    <col min="12804" max="12804" width="13.140625" style="283" bestFit="1" customWidth="1"/>
    <col min="12805" max="12805" width="9.5703125" style="283" customWidth="1"/>
    <col min="12806" max="12806" width="13.140625" style="283" bestFit="1" customWidth="1"/>
    <col min="12807" max="12807" width="16.85546875" style="283" bestFit="1" customWidth="1"/>
    <col min="12808" max="12808" width="11.42578125" style="283"/>
    <col min="12809" max="12809" width="13.85546875" style="283" bestFit="1" customWidth="1"/>
    <col min="12810" max="13056" width="11.42578125" style="283"/>
    <col min="13057" max="13057" width="1.5703125" style="283" bestFit="1" customWidth="1"/>
    <col min="13058" max="13058" width="60.5703125" style="283" bestFit="1" customWidth="1"/>
    <col min="13059" max="13059" width="32.42578125" style="283" bestFit="1" customWidth="1"/>
    <col min="13060" max="13060" width="13.140625" style="283" bestFit="1" customWidth="1"/>
    <col min="13061" max="13061" width="9.5703125" style="283" customWidth="1"/>
    <col min="13062" max="13062" width="13.140625" style="283" bestFit="1" customWidth="1"/>
    <col min="13063" max="13063" width="16.85546875" style="283" bestFit="1" customWidth="1"/>
    <col min="13064" max="13064" width="11.42578125" style="283"/>
    <col min="13065" max="13065" width="13.85546875" style="283" bestFit="1" customWidth="1"/>
    <col min="13066" max="13312" width="11.42578125" style="283"/>
    <col min="13313" max="13313" width="1.5703125" style="283" bestFit="1" customWidth="1"/>
    <col min="13314" max="13314" width="60.5703125" style="283" bestFit="1" customWidth="1"/>
    <col min="13315" max="13315" width="32.42578125" style="283" bestFit="1" customWidth="1"/>
    <col min="13316" max="13316" width="13.140625" style="283" bestFit="1" customWidth="1"/>
    <col min="13317" max="13317" width="9.5703125" style="283" customWidth="1"/>
    <col min="13318" max="13318" width="13.140625" style="283" bestFit="1" customWidth="1"/>
    <col min="13319" max="13319" width="16.85546875" style="283" bestFit="1" customWidth="1"/>
    <col min="13320" max="13320" width="11.42578125" style="283"/>
    <col min="13321" max="13321" width="13.85546875" style="283" bestFit="1" customWidth="1"/>
    <col min="13322" max="13568" width="11.42578125" style="283"/>
    <col min="13569" max="13569" width="1.5703125" style="283" bestFit="1" customWidth="1"/>
    <col min="13570" max="13570" width="60.5703125" style="283" bestFit="1" customWidth="1"/>
    <col min="13571" max="13571" width="32.42578125" style="283" bestFit="1" customWidth="1"/>
    <col min="13572" max="13572" width="13.140625" style="283" bestFit="1" customWidth="1"/>
    <col min="13573" max="13573" width="9.5703125" style="283" customWidth="1"/>
    <col min="13574" max="13574" width="13.140625" style="283" bestFit="1" customWidth="1"/>
    <col min="13575" max="13575" width="16.85546875" style="283" bestFit="1" customWidth="1"/>
    <col min="13576" max="13576" width="11.42578125" style="283"/>
    <col min="13577" max="13577" width="13.85546875" style="283" bestFit="1" customWidth="1"/>
    <col min="13578" max="13824" width="11.42578125" style="283"/>
    <col min="13825" max="13825" width="1.5703125" style="283" bestFit="1" customWidth="1"/>
    <col min="13826" max="13826" width="60.5703125" style="283" bestFit="1" customWidth="1"/>
    <col min="13827" max="13827" width="32.42578125" style="283" bestFit="1" customWidth="1"/>
    <col min="13828" max="13828" width="13.140625" style="283" bestFit="1" customWidth="1"/>
    <col min="13829" max="13829" width="9.5703125" style="283" customWidth="1"/>
    <col min="13830" max="13830" width="13.140625" style="283" bestFit="1" customWidth="1"/>
    <col min="13831" max="13831" width="16.85546875" style="283" bestFit="1" customWidth="1"/>
    <col min="13832" max="13832" width="11.42578125" style="283"/>
    <col min="13833" max="13833" width="13.85546875" style="283" bestFit="1" customWidth="1"/>
    <col min="13834" max="14080" width="11.42578125" style="283"/>
    <col min="14081" max="14081" width="1.5703125" style="283" bestFit="1" customWidth="1"/>
    <col min="14082" max="14082" width="60.5703125" style="283" bestFit="1" customWidth="1"/>
    <col min="14083" max="14083" width="32.42578125" style="283" bestFit="1" customWidth="1"/>
    <col min="14084" max="14084" width="13.140625" style="283" bestFit="1" customWidth="1"/>
    <col min="14085" max="14085" width="9.5703125" style="283" customWidth="1"/>
    <col min="14086" max="14086" width="13.140625" style="283" bestFit="1" customWidth="1"/>
    <col min="14087" max="14087" width="16.85546875" style="283" bestFit="1" customWidth="1"/>
    <col min="14088" max="14088" width="11.42578125" style="283"/>
    <col min="14089" max="14089" width="13.85546875" style="283" bestFit="1" customWidth="1"/>
    <col min="14090" max="14336" width="11.42578125" style="283"/>
    <col min="14337" max="14337" width="1.5703125" style="283" bestFit="1" customWidth="1"/>
    <col min="14338" max="14338" width="60.5703125" style="283" bestFit="1" customWidth="1"/>
    <col min="14339" max="14339" width="32.42578125" style="283" bestFit="1" customWidth="1"/>
    <col min="14340" max="14340" width="13.140625" style="283" bestFit="1" customWidth="1"/>
    <col min="14341" max="14341" width="9.5703125" style="283" customWidth="1"/>
    <col min="14342" max="14342" width="13.140625" style="283" bestFit="1" customWidth="1"/>
    <col min="14343" max="14343" width="16.85546875" style="283" bestFit="1" customWidth="1"/>
    <col min="14344" max="14344" width="11.42578125" style="283"/>
    <col min="14345" max="14345" width="13.85546875" style="283" bestFit="1" customWidth="1"/>
    <col min="14346" max="14592" width="11.42578125" style="283"/>
    <col min="14593" max="14593" width="1.5703125" style="283" bestFit="1" customWidth="1"/>
    <col min="14594" max="14594" width="60.5703125" style="283" bestFit="1" customWidth="1"/>
    <col min="14595" max="14595" width="32.42578125" style="283" bestFit="1" customWidth="1"/>
    <col min="14596" max="14596" width="13.140625" style="283" bestFit="1" customWidth="1"/>
    <col min="14597" max="14597" width="9.5703125" style="283" customWidth="1"/>
    <col min="14598" max="14598" width="13.140625" style="283" bestFit="1" customWidth="1"/>
    <col min="14599" max="14599" width="16.85546875" style="283" bestFit="1" customWidth="1"/>
    <col min="14600" max="14600" width="11.42578125" style="283"/>
    <col min="14601" max="14601" width="13.85546875" style="283" bestFit="1" customWidth="1"/>
    <col min="14602" max="14848" width="11.42578125" style="283"/>
    <col min="14849" max="14849" width="1.5703125" style="283" bestFit="1" customWidth="1"/>
    <col min="14850" max="14850" width="60.5703125" style="283" bestFit="1" customWidth="1"/>
    <col min="14851" max="14851" width="32.42578125" style="283" bestFit="1" customWidth="1"/>
    <col min="14852" max="14852" width="13.140625" style="283" bestFit="1" customWidth="1"/>
    <col min="14853" max="14853" width="9.5703125" style="283" customWidth="1"/>
    <col min="14854" max="14854" width="13.140625" style="283" bestFit="1" customWidth="1"/>
    <col min="14855" max="14855" width="16.85546875" style="283" bestFit="1" customWidth="1"/>
    <col min="14856" max="14856" width="11.42578125" style="283"/>
    <col min="14857" max="14857" width="13.85546875" style="283" bestFit="1" customWidth="1"/>
    <col min="14858" max="15104" width="11.42578125" style="283"/>
    <col min="15105" max="15105" width="1.5703125" style="283" bestFit="1" customWidth="1"/>
    <col min="15106" max="15106" width="60.5703125" style="283" bestFit="1" customWidth="1"/>
    <col min="15107" max="15107" width="32.42578125" style="283" bestFit="1" customWidth="1"/>
    <col min="15108" max="15108" width="13.140625" style="283" bestFit="1" customWidth="1"/>
    <col min="15109" max="15109" width="9.5703125" style="283" customWidth="1"/>
    <col min="15110" max="15110" width="13.140625" style="283" bestFit="1" customWidth="1"/>
    <col min="15111" max="15111" width="16.85546875" style="283" bestFit="1" customWidth="1"/>
    <col min="15112" max="15112" width="11.42578125" style="283"/>
    <col min="15113" max="15113" width="13.85546875" style="283" bestFit="1" customWidth="1"/>
    <col min="15114" max="15360" width="11.42578125" style="283"/>
    <col min="15361" max="15361" width="1.5703125" style="283" bestFit="1" customWidth="1"/>
    <col min="15362" max="15362" width="60.5703125" style="283" bestFit="1" customWidth="1"/>
    <col min="15363" max="15363" width="32.42578125" style="283" bestFit="1" customWidth="1"/>
    <col min="15364" max="15364" width="13.140625" style="283" bestFit="1" customWidth="1"/>
    <col min="15365" max="15365" width="9.5703125" style="283" customWidth="1"/>
    <col min="15366" max="15366" width="13.140625" style="283" bestFit="1" customWidth="1"/>
    <col min="15367" max="15367" width="16.85546875" style="283" bestFit="1" customWidth="1"/>
    <col min="15368" max="15368" width="11.42578125" style="283"/>
    <col min="15369" max="15369" width="13.85546875" style="283" bestFit="1" customWidth="1"/>
    <col min="15370" max="15616" width="11.42578125" style="283"/>
    <col min="15617" max="15617" width="1.5703125" style="283" bestFit="1" customWidth="1"/>
    <col min="15618" max="15618" width="60.5703125" style="283" bestFit="1" customWidth="1"/>
    <col min="15619" max="15619" width="32.42578125" style="283" bestFit="1" customWidth="1"/>
    <col min="15620" max="15620" width="13.140625" style="283" bestFit="1" customWidth="1"/>
    <col min="15621" max="15621" width="9.5703125" style="283" customWidth="1"/>
    <col min="15622" max="15622" width="13.140625" style="283" bestFit="1" customWidth="1"/>
    <col min="15623" max="15623" width="16.85546875" style="283" bestFit="1" customWidth="1"/>
    <col min="15624" max="15624" width="11.42578125" style="283"/>
    <col min="15625" max="15625" width="13.85546875" style="283" bestFit="1" customWidth="1"/>
    <col min="15626" max="15872" width="11.42578125" style="283"/>
    <col min="15873" max="15873" width="1.5703125" style="283" bestFit="1" customWidth="1"/>
    <col min="15874" max="15874" width="60.5703125" style="283" bestFit="1" customWidth="1"/>
    <col min="15875" max="15875" width="32.42578125" style="283" bestFit="1" customWidth="1"/>
    <col min="15876" max="15876" width="13.140625" style="283" bestFit="1" customWidth="1"/>
    <col min="15877" max="15877" width="9.5703125" style="283" customWidth="1"/>
    <col min="15878" max="15878" width="13.140625" style="283" bestFit="1" customWidth="1"/>
    <col min="15879" max="15879" width="16.85546875" style="283" bestFit="1" customWidth="1"/>
    <col min="15880" max="15880" width="11.42578125" style="283"/>
    <col min="15881" max="15881" width="13.85546875" style="283" bestFit="1" customWidth="1"/>
    <col min="15882" max="16128" width="11.42578125" style="283"/>
    <col min="16129" max="16129" width="1.5703125" style="283" bestFit="1" customWidth="1"/>
    <col min="16130" max="16130" width="60.5703125" style="283" bestFit="1" customWidth="1"/>
    <col min="16131" max="16131" width="32.42578125" style="283" bestFit="1" customWidth="1"/>
    <col min="16132" max="16132" width="13.140625" style="283" bestFit="1" customWidth="1"/>
    <col min="16133" max="16133" width="9.5703125" style="283" customWidth="1"/>
    <col min="16134" max="16134" width="13.140625" style="283" bestFit="1" customWidth="1"/>
    <col min="16135" max="16135" width="16.85546875" style="283" bestFit="1" customWidth="1"/>
    <col min="16136" max="16136" width="11.42578125" style="283"/>
    <col min="16137" max="16137" width="13.85546875" style="283" bestFit="1" customWidth="1"/>
    <col min="16138" max="16384" width="11.42578125" style="283"/>
  </cols>
  <sheetData>
    <row r="1" spans="1:8" s="278" customFormat="1" ht="12.75" x14ac:dyDescent="0.2">
      <c r="A1" s="381"/>
      <c r="B1" s="381" t="s">
        <v>6</v>
      </c>
      <c r="C1" s="382" t="s">
        <v>1034</v>
      </c>
      <c r="D1" s="383" t="s">
        <v>724</v>
      </c>
      <c r="E1" s="384"/>
      <c r="F1" s="383" t="s">
        <v>725</v>
      </c>
      <c r="G1" s="383" t="s">
        <v>7</v>
      </c>
    </row>
    <row r="2" spans="1:8" s="278" customFormat="1" ht="12.75" x14ac:dyDescent="0.2">
      <c r="A2" s="385" t="s">
        <v>1035</v>
      </c>
      <c r="B2" s="381" t="s">
        <v>1641</v>
      </c>
      <c r="C2" s="386"/>
      <c r="D2" s="297">
        <f>SUM(D3:D4)</f>
        <v>240603.02</v>
      </c>
      <c r="E2" s="387"/>
      <c r="F2" s="297">
        <f>SUM(F3:F4)</f>
        <v>125484.9</v>
      </c>
      <c r="G2" s="299">
        <f>+D2-F2</f>
        <v>115118.12</v>
      </c>
      <c r="H2" s="278" t="s">
        <v>993</v>
      </c>
    </row>
    <row r="3" spans="1:8" x14ac:dyDescent="0.25">
      <c r="A3" s="388"/>
      <c r="B3" s="355">
        <v>42063.999999988424</v>
      </c>
      <c r="C3" s="356" t="s">
        <v>1036</v>
      </c>
      <c r="D3" s="357">
        <v>240603.02</v>
      </c>
      <c r="E3" s="358"/>
      <c r="F3" s="357"/>
      <c r="G3" s="357">
        <v>240603.02</v>
      </c>
    </row>
    <row r="4" spans="1:8" x14ac:dyDescent="0.25">
      <c r="A4" s="388"/>
      <c r="B4" s="355">
        <v>42087.686111111114</v>
      </c>
      <c r="C4" s="356" t="s">
        <v>2038</v>
      </c>
      <c r="D4" s="357"/>
      <c r="E4" s="358" t="s">
        <v>643</v>
      </c>
      <c r="F4" s="357">
        <v>125484.9</v>
      </c>
      <c r="G4" s="357">
        <v>115118.12</v>
      </c>
    </row>
    <row r="5" spans="1:8" s="278" customFormat="1" ht="12.75" x14ac:dyDescent="0.2">
      <c r="A5" s="385" t="s">
        <v>1035</v>
      </c>
      <c r="B5" s="381" t="s">
        <v>2039</v>
      </c>
      <c r="C5" s="386"/>
      <c r="D5" s="297">
        <f>SUM(D6:D9)</f>
        <v>180400</v>
      </c>
      <c r="E5" s="387"/>
      <c r="F5" s="297">
        <f>SUM(F6:F9)</f>
        <v>181000</v>
      </c>
      <c r="G5" s="299">
        <f>+D5-F5</f>
        <v>-600</v>
      </c>
      <c r="H5" s="278" t="s">
        <v>993</v>
      </c>
    </row>
    <row r="6" spans="1:8" x14ac:dyDescent="0.25">
      <c r="A6" s="388"/>
      <c r="B6" s="355">
        <v>42090.795428240737</v>
      </c>
      <c r="C6" s="356" t="s">
        <v>2040</v>
      </c>
      <c r="D6" s="357">
        <v>180400</v>
      </c>
      <c r="E6" s="358">
        <v>1</v>
      </c>
      <c r="F6" s="357"/>
      <c r="G6" s="357">
        <v>180400</v>
      </c>
    </row>
    <row r="7" spans="1:8" x14ac:dyDescent="0.25">
      <c r="A7" s="388"/>
      <c r="B7" s="355">
        <v>42090.796423611115</v>
      </c>
      <c r="C7" s="356" t="s">
        <v>2041</v>
      </c>
      <c r="D7" s="357"/>
      <c r="E7" s="358">
        <v>1</v>
      </c>
      <c r="F7" s="357">
        <v>1000</v>
      </c>
      <c r="G7" s="357">
        <v>179400</v>
      </c>
    </row>
    <row r="8" spans="1:8" x14ac:dyDescent="0.25">
      <c r="A8" s="388"/>
      <c r="B8" s="355">
        <v>42093.518055555556</v>
      </c>
      <c r="C8" s="356" t="s">
        <v>2042</v>
      </c>
      <c r="D8" s="357"/>
      <c r="E8" s="358">
        <v>1</v>
      </c>
      <c r="F8" s="357">
        <v>90000</v>
      </c>
      <c r="G8" s="357">
        <v>89400</v>
      </c>
    </row>
    <row r="9" spans="1:8" x14ac:dyDescent="0.25">
      <c r="A9" s="388"/>
      <c r="B9" s="355">
        <v>42094.454861111109</v>
      </c>
      <c r="C9" s="356" t="s">
        <v>2043</v>
      </c>
      <c r="D9" s="357"/>
      <c r="E9" s="358">
        <v>1</v>
      </c>
      <c r="F9" s="357">
        <v>90000</v>
      </c>
      <c r="G9" s="357">
        <v>-600</v>
      </c>
    </row>
    <row r="10" spans="1:8" s="278" customFormat="1" ht="12.75" x14ac:dyDescent="0.2">
      <c r="A10" s="385" t="s">
        <v>1035</v>
      </c>
      <c r="B10" s="381" t="s">
        <v>2045</v>
      </c>
      <c r="C10" s="386"/>
      <c r="D10" s="297">
        <f>SUM(D11)</f>
        <v>265421.78000000003</v>
      </c>
      <c r="E10" s="387"/>
      <c r="F10" s="297">
        <f>SUM(F11)</f>
        <v>0</v>
      </c>
      <c r="G10" s="299">
        <f>+D10-F10</f>
        <v>265421.78000000003</v>
      </c>
      <c r="H10" s="278" t="s">
        <v>993</v>
      </c>
    </row>
    <row r="11" spans="1:8" x14ac:dyDescent="0.25">
      <c r="A11" s="388"/>
      <c r="B11" s="355">
        <v>42088.818368055552</v>
      </c>
      <c r="C11" s="356" t="s">
        <v>2046</v>
      </c>
      <c r="D11" s="357">
        <v>265421.78000000003</v>
      </c>
      <c r="E11" s="358">
        <v>4</v>
      </c>
      <c r="F11" s="357"/>
      <c r="G11" s="357">
        <v>265421.78000000003</v>
      </c>
    </row>
    <row r="12" spans="1:8" s="278" customFormat="1" ht="12.75" x14ac:dyDescent="0.2">
      <c r="A12" s="385" t="s">
        <v>1035</v>
      </c>
      <c r="B12" s="381" t="s">
        <v>1039</v>
      </c>
      <c r="C12" s="386"/>
      <c r="D12" s="297">
        <f>SUM(D13)</f>
        <v>367400</v>
      </c>
      <c r="E12" s="387"/>
      <c r="F12" s="297">
        <f>SUM(F13)</f>
        <v>0</v>
      </c>
      <c r="G12" s="299">
        <f>+D12-F12</f>
        <v>367400</v>
      </c>
      <c r="H12" s="278" t="s">
        <v>2047</v>
      </c>
    </row>
    <row r="13" spans="1:8" x14ac:dyDescent="0.25">
      <c r="A13" s="388"/>
      <c r="B13" s="355">
        <v>42063.999999988424</v>
      </c>
      <c r="C13" s="356" t="s">
        <v>1036</v>
      </c>
      <c r="D13" s="357">
        <v>367400</v>
      </c>
      <c r="E13" s="358"/>
      <c r="F13" s="357"/>
      <c r="G13" s="357">
        <v>367400</v>
      </c>
    </row>
    <row r="14" spans="1:8" s="278" customFormat="1" ht="12.75" x14ac:dyDescent="0.2">
      <c r="A14" s="385" t="s">
        <v>1035</v>
      </c>
      <c r="B14" s="381" t="s">
        <v>1041</v>
      </c>
      <c r="C14" s="386"/>
      <c r="D14" s="297">
        <f>SUM(D15)</f>
        <v>1399.2199999999139</v>
      </c>
      <c r="E14" s="387"/>
      <c r="F14" s="297">
        <f>SUM(F15)</f>
        <v>0</v>
      </c>
      <c r="G14" s="299">
        <f>+D14-F14</f>
        <v>1399.2199999999139</v>
      </c>
      <c r="H14" s="278" t="s">
        <v>2048</v>
      </c>
    </row>
    <row r="15" spans="1:8" x14ac:dyDescent="0.25">
      <c r="A15" s="388"/>
      <c r="B15" s="355">
        <v>42063.999999988424</v>
      </c>
      <c r="C15" s="356" t="s">
        <v>1036</v>
      </c>
      <c r="D15" s="357">
        <v>1399.2199999999139</v>
      </c>
      <c r="E15" s="358"/>
      <c r="F15" s="357"/>
      <c r="G15" s="357">
        <v>1399.22</v>
      </c>
    </row>
    <row r="16" spans="1:8" s="278" customFormat="1" ht="12.75" x14ac:dyDescent="0.2">
      <c r="A16" s="385" t="s">
        <v>1035</v>
      </c>
      <c r="B16" s="381" t="s">
        <v>1648</v>
      </c>
      <c r="C16" s="386"/>
      <c r="D16" s="297">
        <f>SUM(D17)</f>
        <v>0</v>
      </c>
      <c r="E16" s="387"/>
      <c r="F16" s="297">
        <f>SUM(F17)</f>
        <v>120000</v>
      </c>
      <c r="G16" s="299">
        <f>+D16-F16</f>
        <v>-120000</v>
      </c>
    </row>
    <row r="17" spans="1:7" x14ac:dyDescent="0.25">
      <c r="A17" s="388"/>
      <c r="B17" s="355">
        <v>42063.999999988424</v>
      </c>
      <c r="C17" s="356" t="s">
        <v>1036</v>
      </c>
      <c r="D17" s="357"/>
      <c r="E17" s="358"/>
      <c r="F17" s="357">
        <v>120000</v>
      </c>
      <c r="G17" s="357">
        <v>-120000</v>
      </c>
    </row>
    <row r="18" spans="1:7" s="278" customFormat="1" ht="12.75" x14ac:dyDescent="0.2">
      <c r="A18" s="385" t="s">
        <v>1035</v>
      </c>
      <c r="B18" s="381" t="s">
        <v>1053</v>
      </c>
      <c r="C18" s="386"/>
      <c r="D18" s="297">
        <f>SUM(D19)</f>
        <v>143000</v>
      </c>
      <c r="E18" s="387"/>
      <c r="F18" s="297">
        <f>SUM(F19)</f>
        <v>0</v>
      </c>
      <c r="G18" s="299">
        <f>+D18-F18</f>
        <v>143000</v>
      </c>
    </row>
    <row r="19" spans="1:7" x14ac:dyDescent="0.25">
      <c r="A19" s="388"/>
      <c r="B19" s="355">
        <v>42063.999999988424</v>
      </c>
      <c r="C19" s="356" t="s">
        <v>1036</v>
      </c>
      <c r="D19" s="357">
        <v>143000</v>
      </c>
      <c r="E19" s="358"/>
      <c r="F19" s="357"/>
      <c r="G19" s="357">
        <v>143000</v>
      </c>
    </row>
    <row r="20" spans="1:7" s="278" customFormat="1" ht="12.75" x14ac:dyDescent="0.2">
      <c r="A20" s="385" t="s">
        <v>1035</v>
      </c>
      <c r="B20" s="381" t="s">
        <v>2050</v>
      </c>
      <c r="C20" s="386"/>
      <c r="D20" s="297">
        <f>SUM(D21)</f>
        <v>415000</v>
      </c>
      <c r="E20" s="387"/>
      <c r="F20" s="297">
        <f>SUM(F21)</f>
        <v>0</v>
      </c>
      <c r="G20" s="299">
        <f>+D20-F20</f>
        <v>415000</v>
      </c>
    </row>
    <row r="21" spans="1:7" x14ac:dyDescent="0.25">
      <c r="A21" s="388"/>
      <c r="B21" s="355">
        <v>42073.563148148147</v>
      </c>
      <c r="C21" s="356" t="s">
        <v>2051</v>
      </c>
      <c r="D21" s="357">
        <v>415000</v>
      </c>
      <c r="E21" s="358">
        <v>9</v>
      </c>
      <c r="F21" s="357"/>
      <c r="G21" s="357">
        <v>415000</v>
      </c>
    </row>
    <row r="22" spans="1:7" s="278" customFormat="1" ht="12.75" x14ac:dyDescent="0.2">
      <c r="A22" s="385" t="s">
        <v>1035</v>
      </c>
      <c r="B22" s="381" t="s">
        <v>1054</v>
      </c>
      <c r="C22" s="386"/>
      <c r="D22" s="297">
        <f>SUM(D23)</f>
        <v>0</v>
      </c>
      <c r="E22" s="387"/>
      <c r="F22" s="297">
        <f>SUM(F23)</f>
        <v>29076.41</v>
      </c>
      <c r="G22" s="299">
        <f>+D22-F22</f>
        <v>-29076.41</v>
      </c>
    </row>
    <row r="23" spans="1:7" x14ac:dyDescent="0.25">
      <c r="A23" s="388"/>
      <c r="B23" s="355">
        <v>42063.999999988424</v>
      </c>
      <c r="C23" s="356" t="s">
        <v>1036</v>
      </c>
      <c r="D23" s="357"/>
      <c r="E23" s="358"/>
      <c r="F23" s="357">
        <v>29076.41</v>
      </c>
      <c r="G23" s="357">
        <v>-29076.41</v>
      </c>
    </row>
    <row r="24" spans="1:7" s="278" customFormat="1" ht="12.75" x14ac:dyDescent="0.2">
      <c r="A24" s="385" t="s">
        <v>1035</v>
      </c>
      <c r="B24" s="381" t="s">
        <v>1055</v>
      </c>
      <c r="C24" s="386"/>
      <c r="D24" s="297">
        <f>SUM(D25)</f>
        <v>161711.38</v>
      </c>
      <c r="E24" s="387"/>
      <c r="F24" s="297">
        <f>SUM(F25)</f>
        <v>0</v>
      </c>
      <c r="G24" s="299">
        <f>+D24-F24</f>
        <v>161711.38</v>
      </c>
    </row>
    <row r="25" spans="1:7" x14ac:dyDescent="0.25">
      <c r="A25" s="388"/>
      <c r="B25" s="355">
        <v>42063.999999988424</v>
      </c>
      <c r="C25" s="356" t="s">
        <v>1036</v>
      </c>
      <c r="D25" s="357">
        <v>161711.38</v>
      </c>
      <c r="E25" s="358"/>
      <c r="F25" s="357"/>
      <c r="G25" s="357">
        <v>161711.38</v>
      </c>
    </row>
    <row r="26" spans="1:7" s="278" customFormat="1" ht="12.75" x14ac:dyDescent="0.2">
      <c r="A26" s="385" t="s">
        <v>1035</v>
      </c>
      <c r="B26" s="381" t="s">
        <v>1056</v>
      </c>
      <c r="C26" s="386"/>
      <c r="D26" s="297">
        <f>SUM(D27)</f>
        <v>125484.9</v>
      </c>
      <c r="E26" s="387"/>
      <c r="F26" s="297">
        <f>SUM(F27)</f>
        <v>0</v>
      </c>
      <c r="G26" s="299">
        <f>+D26-F26</f>
        <v>125484.9</v>
      </c>
    </row>
    <row r="27" spans="1:7" x14ac:dyDescent="0.25">
      <c r="A27" s="388"/>
      <c r="B27" s="355">
        <v>42063.999999988424</v>
      </c>
      <c r="C27" s="356" t="s">
        <v>1036</v>
      </c>
      <c r="D27" s="357">
        <v>125484.9</v>
      </c>
      <c r="E27" s="358"/>
      <c r="F27" s="357"/>
      <c r="G27" s="357">
        <v>125484.9</v>
      </c>
    </row>
    <row r="28" spans="1:7" s="278" customFormat="1" ht="12.75" x14ac:dyDescent="0.2">
      <c r="A28" s="385" t="s">
        <v>1035</v>
      </c>
      <c r="B28" s="381" t="s">
        <v>1057</v>
      </c>
      <c r="C28" s="386"/>
      <c r="D28" s="297">
        <f>SUM(D29)</f>
        <v>95120.9</v>
      </c>
      <c r="E28" s="387"/>
      <c r="F28" s="297">
        <f>SUM(F29)</f>
        <v>0</v>
      </c>
      <c r="G28" s="299">
        <f>+D28-F28</f>
        <v>95120.9</v>
      </c>
    </row>
    <row r="29" spans="1:7" x14ac:dyDescent="0.25">
      <c r="A29" s="388"/>
      <c r="B29" s="355">
        <v>42063.999999988424</v>
      </c>
      <c r="C29" s="356" t="s">
        <v>1036</v>
      </c>
      <c r="D29" s="357">
        <v>95120.9</v>
      </c>
      <c r="E29" s="358"/>
      <c r="F29" s="357"/>
      <c r="G29" s="357">
        <v>95120.9</v>
      </c>
    </row>
    <row r="30" spans="1:7" s="278" customFormat="1" ht="12.75" x14ac:dyDescent="0.2">
      <c r="A30" s="385" t="s">
        <v>1035</v>
      </c>
      <c r="B30" s="381" t="s">
        <v>1059</v>
      </c>
      <c r="C30" s="386"/>
      <c r="D30" s="297">
        <f>SUM(D31:D33)</f>
        <v>486500</v>
      </c>
      <c r="E30" s="387"/>
      <c r="F30" s="297">
        <f>SUM(F31:F33)</f>
        <v>144500</v>
      </c>
      <c r="G30" s="299">
        <f>+D30-F30</f>
        <v>342000</v>
      </c>
    </row>
    <row r="31" spans="1:7" x14ac:dyDescent="0.25">
      <c r="A31" s="388"/>
      <c r="B31" s="355">
        <v>42063.999999988424</v>
      </c>
      <c r="C31" s="356" t="s">
        <v>1036</v>
      </c>
      <c r="D31" s="357">
        <v>307000</v>
      </c>
      <c r="E31" s="358"/>
      <c r="F31" s="357"/>
      <c r="G31" s="357">
        <v>307000</v>
      </c>
    </row>
    <row r="32" spans="1:7" x14ac:dyDescent="0.25">
      <c r="A32" s="388"/>
      <c r="B32" s="355">
        <v>42094.568749999999</v>
      </c>
      <c r="C32" s="356" t="s">
        <v>2052</v>
      </c>
      <c r="D32" s="357"/>
      <c r="E32" s="358">
        <v>12</v>
      </c>
      <c r="F32" s="357">
        <v>144500</v>
      </c>
      <c r="G32" s="357">
        <v>162500</v>
      </c>
    </row>
    <row r="33" spans="1:7" x14ac:dyDescent="0.25">
      <c r="A33" s="388"/>
      <c r="B33" s="355">
        <v>42094.935243055559</v>
      </c>
      <c r="C33" s="356" t="s">
        <v>2053</v>
      </c>
      <c r="D33" s="357">
        <v>179500</v>
      </c>
      <c r="E33" s="358">
        <v>12</v>
      </c>
      <c r="F33" s="357"/>
      <c r="G33" s="357">
        <v>342000</v>
      </c>
    </row>
    <row r="34" spans="1:7" s="278" customFormat="1" ht="12.75" x14ac:dyDescent="0.2">
      <c r="A34" s="385" t="s">
        <v>1035</v>
      </c>
      <c r="B34" s="381" t="s">
        <v>1061</v>
      </c>
      <c r="C34" s="386"/>
      <c r="D34" s="297">
        <f>SUM(D35)</f>
        <v>186843.32</v>
      </c>
      <c r="E34" s="387"/>
      <c r="F34" s="297">
        <f>SUM(F35)</f>
        <v>0</v>
      </c>
      <c r="G34" s="299">
        <f>+D34-F34</f>
        <v>186843.32</v>
      </c>
    </row>
    <row r="35" spans="1:7" x14ac:dyDescent="0.25">
      <c r="A35" s="388"/>
      <c r="B35" s="355">
        <v>42063.999999988424</v>
      </c>
      <c r="C35" s="356" t="s">
        <v>1036</v>
      </c>
      <c r="D35" s="357">
        <v>186843.32</v>
      </c>
      <c r="E35" s="358"/>
      <c r="F35" s="357"/>
      <c r="G35" s="357">
        <v>186843.32</v>
      </c>
    </row>
    <row r="36" spans="1:7" s="278" customFormat="1" ht="12.75" x14ac:dyDescent="0.2">
      <c r="A36" s="385" t="s">
        <v>1035</v>
      </c>
      <c r="B36" s="381" t="s">
        <v>1062</v>
      </c>
      <c r="C36" s="386"/>
      <c r="D36" s="297">
        <f>SUM(D37:D38)</f>
        <v>552106.01</v>
      </c>
      <c r="E36" s="387"/>
      <c r="F36" s="297">
        <f>SUM(F37:F38)</f>
        <v>219400</v>
      </c>
      <c r="G36" s="299">
        <f>+D36-F36</f>
        <v>332706.01</v>
      </c>
    </row>
    <row r="37" spans="1:7" x14ac:dyDescent="0.25">
      <c r="A37" s="388"/>
      <c r="B37" s="355">
        <v>42063.999999988424</v>
      </c>
      <c r="C37" s="356" t="s">
        <v>1036</v>
      </c>
      <c r="D37" s="357">
        <v>552106.01</v>
      </c>
      <c r="E37" s="358"/>
      <c r="F37" s="357"/>
      <c r="G37" s="357">
        <v>552106.01</v>
      </c>
    </row>
    <row r="38" spans="1:7" x14ac:dyDescent="0.25">
      <c r="A38" s="388"/>
      <c r="B38" s="355">
        <v>42065.739583333336</v>
      </c>
      <c r="C38" s="356" t="s">
        <v>2054</v>
      </c>
      <c r="D38" s="357"/>
      <c r="E38" s="358">
        <v>14</v>
      </c>
      <c r="F38" s="357">
        <v>219400</v>
      </c>
      <c r="G38" s="357">
        <v>332706.01</v>
      </c>
    </row>
    <row r="39" spans="1:7" s="278" customFormat="1" ht="12.75" x14ac:dyDescent="0.2">
      <c r="A39" s="385" t="s">
        <v>1035</v>
      </c>
      <c r="B39" s="381" t="s">
        <v>1069</v>
      </c>
      <c r="C39" s="386"/>
      <c r="D39" s="297">
        <f>SUM(D40)</f>
        <v>148564.47</v>
      </c>
      <c r="E39" s="387"/>
      <c r="F39" s="297">
        <f>SUM(F40)</f>
        <v>0</v>
      </c>
      <c r="G39" s="299">
        <f>+D39-F39</f>
        <v>148564.47</v>
      </c>
    </row>
    <row r="40" spans="1:7" x14ac:dyDescent="0.25">
      <c r="A40" s="388"/>
      <c r="B40" s="355">
        <v>42063.999999988424</v>
      </c>
      <c r="C40" s="356" t="s">
        <v>1036</v>
      </c>
      <c r="D40" s="357">
        <v>148564.47</v>
      </c>
      <c r="E40" s="358"/>
      <c r="F40" s="357"/>
      <c r="G40" s="357">
        <v>148564.47</v>
      </c>
    </row>
    <row r="41" spans="1:7" s="278" customFormat="1" ht="12.75" x14ac:dyDescent="0.2">
      <c r="A41" s="385" t="s">
        <v>1035</v>
      </c>
      <c r="B41" s="381" t="s">
        <v>1070</v>
      </c>
      <c r="C41" s="386"/>
      <c r="D41" s="297">
        <f>SUM(D42)</f>
        <v>216194.49</v>
      </c>
      <c r="E41" s="387"/>
      <c r="F41" s="297">
        <f>SUM(F42)</f>
        <v>0</v>
      </c>
      <c r="G41" s="299">
        <f>+D41-F41</f>
        <v>216194.49</v>
      </c>
    </row>
    <row r="42" spans="1:7" x14ac:dyDescent="0.25">
      <c r="A42" s="388"/>
      <c r="B42" s="355">
        <v>42063.999999988424</v>
      </c>
      <c r="C42" s="356" t="s">
        <v>1036</v>
      </c>
      <c r="D42" s="357">
        <v>216194.49</v>
      </c>
      <c r="E42" s="358"/>
      <c r="F42" s="357"/>
      <c r="G42" s="357">
        <v>216194.49</v>
      </c>
    </row>
    <row r="43" spans="1:7" s="278" customFormat="1" ht="12.75" x14ac:dyDescent="0.2">
      <c r="A43" s="385" t="s">
        <v>1035</v>
      </c>
      <c r="B43" s="381" t="s">
        <v>1071</v>
      </c>
      <c r="C43" s="386"/>
      <c r="D43" s="297">
        <f>SUM(D44)</f>
        <v>0</v>
      </c>
      <c r="E43" s="387"/>
      <c r="F43" s="297">
        <f>SUM(F44)</f>
        <v>233641.64</v>
      </c>
      <c r="G43" s="299">
        <f>+D43-F43</f>
        <v>-233641.64</v>
      </c>
    </row>
    <row r="44" spans="1:7" x14ac:dyDescent="0.25">
      <c r="A44" s="388"/>
      <c r="B44" s="355">
        <v>42063.999999988424</v>
      </c>
      <c r="C44" s="356" t="s">
        <v>1036</v>
      </c>
      <c r="D44" s="357"/>
      <c r="E44" s="358"/>
      <c r="F44" s="357">
        <v>233641.64</v>
      </c>
      <c r="G44" s="357">
        <v>-233641.64</v>
      </c>
    </row>
    <row r="45" spans="1:7" s="278" customFormat="1" ht="12.75" x14ac:dyDescent="0.2">
      <c r="A45" s="385" t="s">
        <v>1035</v>
      </c>
      <c r="B45" s="381" t="s">
        <v>2055</v>
      </c>
      <c r="C45" s="386"/>
      <c r="D45" s="297">
        <f>SUM(D46:D48)</f>
        <v>1136800</v>
      </c>
      <c r="E45" s="387"/>
      <c r="F45" s="297">
        <f>SUM(F46:F48)</f>
        <v>568400</v>
      </c>
      <c r="G45" s="299">
        <f>+D45-F45</f>
        <v>568400</v>
      </c>
    </row>
    <row r="46" spans="1:7" x14ac:dyDescent="0.25">
      <c r="A46" s="388"/>
      <c r="B46" s="355">
        <v>42094.871539351851</v>
      </c>
      <c r="C46" s="356" t="s">
        <v>2056</v>
      </c>
      <c r="D46" s="357">
        <v>568400</v>
      </c>
      <c r="E46" s="358">
        <v>15</v>
      </c>
      <c r="F46" s="357"/>
      <c r="G46" s="357">
        <v>568400</v>
      </c>
    </row>
    <row r="47" spans="1:7" x14ac:dyDescent="0.25">
      <c r="A47" s="388"/>
      <c r="B47" s="355">
        <v>42094.875868055555</v>
      </c>
      <c r="C47" s="356" t="s">
        <v>2057</v>
      </c>
      <c r="D47" s="357"/>
      <c r="E47" s="358">
        <v>15</v>
      </c>
      <c r="F47" s="357">
        <v>568400</v>
      </c>
      <c r="G47" s="357">
        <v>0</v>
      </c>
    </row>
    <row r="48" spans="1:7" x14ac:dyDescent="0.25">
      <c r="A48" s="388"/>
      <c r="B48" s="355">
        <v>42094.878900462965</v>
      </c>
      <c r="C48" s="356" t="s">
        <v>2058</v>
      </c>
      <c r="D48" s="357">
        <v>568400</v>
      </c>
      <c r="E48" s="358">
        <v>15</v>
      </c>
      <c r="F48" s="357"/>
      <c r="G48" s="357">
        <v>568400</v>
      </c>
    </row>
    <row r="49" spans="1:7" s="278" customFormat="1" ht="12.75" x14ac:dyDescent="0.2">
      <c r="A49" s="385" t="s">
        <v>1035</v>
      </c>
      <c r="B49" s="381" t="s">
        <v>1072</v>
      </c>
      <c r="C49" s="386"/>
      <c r="D49" s="297">
        <f>SUM(D50)</f>
        <v>148564.47</v>
      </c>
      <c r="E49" s="387"/>
      <c r="F49" s="297">
        <f>SUM(F50)</f>
        <v>0</v>
      </c>
      <c r="G49" s="299">
        <f>+D49-F49</f>
        <v>148564.47</v>
      </c>
    </row>
    <row r="50" spans="1:7" x14ac:dyDescent="0.25">
      <c r="A50" s="388"/>
      <c r="B50" s="355">
        <v>42063.999999988424</v>
      </c>
      <c r="C50" s="356" t="s">
        <v>1036</v>
      </c>
      <c r="D50" s="357">
        <v>148564.47</v>
      </c>
      <c r="E50" s="358"/>
      <c r="F50" s="357"/>
      <c r="G50" s="357">
        <v>148564.47</v>
      </c>
    </row>
    <row r="51" spans="1:7" s="278" customFormat="1" ht="12.75" x14ac:dyDescent="0.2">
      <c r="A51" s="385" t="s">
        <v>1035</v>
      </c>
      <c r="B51" s="381" t="s">
        <v>2059</v>
      </c>
      <c r="C51" s="386"/>
      <c r="D51" s="297">
        <f>SUM(D52)</f>
        <v>179500</v>
      </c>
      <c r="E51" s="387"/>
      <c r="F51" s="297">
        <f>SUM(F52)</f>
        <v>0</v>
      </c>
      <c r="G51" s="299">
        <f>+D51-F51</f>
        <v>179500</v>
      </c>
    </row>
    <row r="52" spans="1:7" x14ac:dyDescent="0.25">
      <c r="A52" s="388"/>
      <c r="B52" s="355">
        <v>42094.916678240741</v>
      </c>
      <c r="C52" s="356" t="s">
        <v>2060</v>
      </c>
      <c r="D52" s="357">
        <v>179500</v>
      </c>
      <c r="E52" s="358">
        <v>16</v>
      </c>
      <c r="F52" s="357"/>
      <c r="G52" s="357">
        <v>179500</v>
      </c>
    </row>
    <row r="53" spans="1:7" s="278" customFormat="1" ht="12.75" x14ac:dyDescent="0.2">
      <c r="A53" s="385" t="s">
        <v>1035</v>
      </c>
      <c r="B53" s="381" t="s">
        <v>1073</v>
      </c>
      <c r="C53" s="386"/>
      <c r="D53" s="297">
        <f>SUM(D54)</f>
        <v>167581.62</v>
      </c>
      <c r="E53" s="387"/>
      <c r="F53" s="297">
        <f>SUM(F54)</f>
        <v>0</v>
      </c>
      <c r="G53" s="299">
        <f>+D53-F53</f>
        <v>167581.62</v>
      </c>
    </row>
    <row r="54" spans="1:7" x14ac:dyDescent="0.25">
      <c r="A54" s="388"/>
      <c r="B54" s="355">
        <v>42063.999999988424</v>
      </c>
      <c r="C54" s="356" t="s">
        <v>1036</v>
      </c>
      <c r="D54" s="357">
        <v>167581.62</v>
      </c>
      <c r="E54" s="358"/>
      <c r="F54" s="357"/>
      <c r="G54" s="357">
        <v>167581.62</v>
      </c>
    </row>
    <row r="55" spans="1:7" s="278" customFormat="1" ht="12.75" x14ac:dyDescent="0.2">
      <c r="A55" s="385" t="s">
        <v>1035</v>
      </c>
      <c r="B55" s="381" t="s">
        <v>2061</v>
      </c>
      <c r="C55" s="386"/>
      <c r="D55" s="297">
        <f>SUM(D56:D57)</f>
        <v>160100</v>
      </c>
      <c r="E55" s="387"/>
      <c r="F55" s="297">
        <f>SUM(F56:F57)</f>
        <v>45000</v>
      </c>
      <c r="G55" s="299">
        <f>+D55-F55</f>
        <v>115100</v>
      </c>
    </row>
    <row r="56" spans="1:7" x14ac:dyDescent="0.25">
      <c r="A56" s="388"/>
      <c r="B56" s="355">
        <v>42094.448611111111</v>
      </c>
      <c r="C56" s="356" t="s">
        <v>2062</v>
      </c>
      <c r="D56" s="357"/>
      <c r="E56" s="358">
        <v>17</v>
      </c>
      <c r="F56" s="357">
        <v>45000</v>
      </c>
      <c r="G56" s="357">
        <v>-45000</v>
      </c>
    </row>
    <row r="57" spans="1:7" x14ac:dyDescent="0.25">
      <c r="A57" s="388"/>
      <c r="B57" s="355">
        <v>42094.736666666664</v>
      </c>
      <c r="C57" s="356" t="s">
        <v>2063</v>
      </c>
      <c r="D57" s="357">
        <v>160100</v>
      </c>
      <c r="E57" s="358">
        <v>17</v>
      </c>
      <c r="F57" s="357"/>
      <c r="G57" s="357">
        <v>115100</v>
      </c>
    </row>
    <row r="58" spans="1:7" s="278" customFormat="1" ht="12.75" x14ac:dyDescent="0.2">
      <c r="A58" s="385" t="s">
        <v>1035</v>
      </c>
      <c r="B58" s="381" t="s">
        <v>1074</v>
      </c>
      <c r="C58" s="386"/>
      <c r="D58" s="297">
        <f>SUM(D59)</f>
        <v>145000</v>
      </c>
      <c r="E58" s="387"/>
      <c r="F58" s="297">
        <f>SUM(F59)</f>
        <v>0</v>
      </c>
      <c r="G58" s="299">
        <f>+D58-F58</f>
        <v>145000</v>
      </c>
    </row>
    <row r="59" spans="1:7" x14ac:dyDescent="0.25">
      <c r="A59" s="388"/>
      <c r="B59" s="355">
        <v>42063.999999988424</v>
      </c>
      <c r="C59" s="356" t="s">
        <v>1036</v>
      </c>
      <c r="D59" s="357">
        <v>145000</v>
      </c>
      <c r="E59" s="358"/>
      <c r="F59" s="357"/>
      <c r="G59" s="357">
        <v>145000</v>
      </c>
    </row>
    <row r="60" spans="1:7" s="278" customFormat="1" ht="12.75" x14ac:dyDescent="0.2">
      <c r="A60" s="385" t="s">
        <v>1035</v>
      </c>
      <c r="B60" s="381" t="s">
        <v>1075</v>
      </c>
      <c r="C60" s="386"/>
      <c r="D60" s="297">
        <f>SUM(D61)</f>
        <v>145000</v>
      </c>
      <c r="E60" s="387"/>
      <c r="F60" s="297">
        <f>SUM(F61)</f>
        <v>0</v>
      </c>
      <c r="G60" s="299">
        <f>+D60-F60</f>
        <v>145000</v>
      </c>
    </row>
    <row r="61" spans="1:7" x14ac:dyDescent="0.25">
      <c r="A61" s="388"/>
      <c r="B61" s="355">
        <v>42063.999999988424</v>
      </c>
      <c r="C61" s="356" t="s">
        <v>1036</v>
      </c>
      <c r="D61" s="357">
        <v>145000</v>
      </c>
      <c r="E61" s="358"/>
      <c r="F61" s="357"/>
      <c r="G61" s="357">
        <v>145000</v>
      </c>
    </row>
    <row r="62" spans="1:7" s="278" customFormat="1" ht="12.75" x14ac:dyDescent="0.2">
      <c r="A62" s="385" t="s">
        <v>1035</v>
      </c>
      <c r="B62" s="381" t="s">
        <v>1081</v>
      </c>
      <c r="C62" s="386"/>
      <c r="D62" s="297">
        <f>SUM(D63)</f>
        <v>244300</v>
      </c>
      <c r="E62" s="387"/>
      <c r="F62" s="297">
        <f>SUM(F63)</f>
        <v>0</v>
      </c>
      <c r="G62" s="299">
        <f>+D62-F62</f>
        <v>244300</v>
      </c>
    </row>
    <row r="63" spans="1:7" x14ac:dyDescent="0.25">
      <c r="A63" s="388"/>
      <c r="B63" s="355">
        <v>42063.999999988424</v>
      </c>
      <c r="C63" s="356" t="s">
        <v>1036</v>
      </c>
      <c r="D63" s="357">
        <v>244300</v>
      </c>
      <c r="E63" s="358"/>
      <c r="F63" s="357"/>
      <c r="G63" s="357">
        <v>244300</v>
      </c>
    </row>
    <row r="64" spans="1:7" s="278" customFormat="1" ht="12.75" x14ac:dyDescent="0.2">
      <c r="A64" s="385" t="s">
        <v>1035</v>
      </c>
      <c r="B64" s="381" t="s">
        <v>1082</v>
      </c>
      <c r="C64" s="386"/>
      <c r="D64" s="297">
        <f>SUM(D65)</f>
        <v>189600</v>
      </c>
      <c r="E64" s="387"/>
      <c r="F64" s="297">
        <f>SUM(F65)</f>
        <v>0</v>
      </c>
      <c r="G64" s="299">
        <f>+D64-F64</f>
        <v>189600</v>
      </c>
    </row>
    <row r="65" spans="1:7" x14ac:dyDescent="0.25">
      <c r="A65" s="388"/>
      <c r="B65" s="355">
        <v>42063.999999988424</v>
      </c>
      <c r="C65" s="356" t="s">
        <v>1036</v>
      </c>
      <c r="D65" s="357">
        <v>189600</v>
      </c>
      <c r="E65" s="358"/>
      <c r="F65" s="357"/>
      <c r="G65" s="357">
        <v>189600</v>
      </c>
    </row>
    <row r="66" spans="1:7" s="278" customFormat="1" ht="12.75" x14ac:dyDescent="0.2">
      <c r="A66" s="385" t="s">
        <v>1035</v>
      </c>
      <c r="B66" s="381" t="s">
        <v>1084</v>
      </c>
      <c r="C66" s="386"/>
      <c r="D66" s="297">
        <f>SUM(D67)</f>
        <v>0</v>
      </c>
      <c r="E66" s="387"/>
      <c r="F66" s="297">
        <f>SUM(F67)</f>
        <v>136000</v>
      </c>
      <c r="G66" s="299">
        <f>+D66-F66</f>
        <v>-136000</v>
      </c>
    </row>
    <row r="67" spans="1:7" x14ac:dyDescent="0.25">
      <c r="A67" s="388"/>
      <c r="B67" s="355">
        <v>42063.999999988424</v>
      </c>
      <c r="C67" s="356" t="s">
        <v>1036</v>
      </c>
      <c r="D67" s="357"/>
      <c r="E67" s="358"/>
      <c r="F67" s="357">
        <v>136000</v>
      </c>
      <c r="G67" s="357">
        <v>-136000</v>
      </c>
    </row>
    <row r="68" spans="1:7" s="278" customFormat="1" ht="12.75" x14ac:dyDescent="0.2">
      <c r="A68" s="385" t="s">
        <v>1035</v>
      </c>
      <c r="B68" s="381" t="s">
        <v>1086</v>
      </c>
      <c r="C68" s="386"/>
      <c r="D68" s="297">
        <f>SUM(D69)</f>
        <v>2098.41</v>
      </c>
      <c r="E68" s="387"/>
      <c r="F68" s="297">
        <f>SUM(F69)</f>
        <v>0</v>
      </c>
      <c r="G68" s="299">
        <f>+D68-F68</f>
        <v>2098.41</v>
      </c>
    </row>
    <row r="69" spans="1:7" x14ac:dyDescent="0.25">
      <c r="A69" s="388"/>
      <c r="B69" s="355">
        <v>42063.999999988424</v>
      </c>
      <c r="C69" s="356" t="s">
        <v>1036</v>
      </c>
      <c r="D69" s="357">
        <v>2098.41</v>
      </c>
      <c r="E69" s="358"/>
      <c r="F69" s="357"/>
      <c r="G69" s="357">
        <v>2098.41</v>
      </c>
    </row>
    <row r="70" spans="1:7" s="278" customFormat="1" ht="12.75" x14ac:dyDescent="0.2">
      <c r="A70" s="385" t="s">
        <v>1035</v>
      </c>
      <c r="B70" s="381" t="s">
        <v>1088</v>
      </c>
      <c r="C70" s="386"/>
      <c r="D70" s="297">
        <f>SUM(D71)</f>
        <v>14399.99</v>
      </c>
      <c r="E70" s="387"/>
      <c r="F70" s="297">
        <f>SUM(F71)</f>
        <v>0</v>
      </c>
      <c r="G70" s="299">
        <f>+D70-F70</f>
        <v>14399.99</v>
      </c>
    </row>
    <row r="71" spans="1:7" x14ac:dyDescent="0.25">
      <c r="A71" s="388"/>
      <c r="B71" s="355">
        <v>42063.999999988424</v>
      </c>
      <c r="C71" s="356" t="s">
        <v>1036</v>
      </c>
      <c r="D71" s="357">
        <v>14399.99</v>
      </c>
      <c r="E71" s="358"/>
      <c r="F71" s="357"/>
      <c r="G71" s="357">
        <v>14399.99</v>
      </c>
    </row>
    <row r="72" spans="1:7" s="278" customFormat="1" ht="12.75" x14ac:dyDescent="0.2">
      <c r="A72" s="385" t="s">
        <v>1035</v>
      </c>
      <c r="B72" s="381" t="s">
        <v>1090</v>
      </c>
      <c r="C72" s="386"/>
      <c r="D72" s="297">
        <f>SUM(D73)</f>
        <v>138000</v>
      </c>
      <c r="E72" s="387"/>
      <c r="F72" s="297">
        <f>SUM(F73)</f>
        <v>0</v>
      </c>
      <c r="G72" s="299">
        <f>+D72-F72</f>
        <v>138000</v>
      </c>
    </row>
    <row r="73" spans="1:7" x14ac:dyDescent="0.25">
      <c r="A73" s="388"/>
      <c r="B73" s="355">
        <v>42063.999999988424</v>
      </c>
      <c r="C73" s="356" t="s">
        <v>1036</v>
      </c>
      <c r="D73" s="357">
        <v>138000</v>
      </c>
      <c r="E73" s="358"/>
      <c r="F73" s="357"/>
      <c r="G73" s="357">
        <v>138000</v>
      </c>
    </row>
    <row r="74" spans="1:7" s="278" customFormat="1" ht="12.75" x14ac:dyDescent="0.2">
      <c r="A74" s="385" t="s">
        <v>1035</v>
      </c>
      <c r="B74" s="381" t="s">
        <v>1091</v>
      </c>
      <c r="C74" s="386"/>
      <c r="D74" s="297">
        <f>SUM(D75:D76)</f>
        <v>366600</v>
      </c>
      <c r="E74" s="387"/>
      <c r="F74" s="297">
        <f>SUM(F75:F76)</f>
        <v>204600</v>
      </c>
      <c r="G74" s="299">
        <f>+D74-F74</f>
        <v>162000</v>
      </c>
    </row>
    <row r="75" spans="1:7" x14ac:dyDescent="0.25">
      <c r="A75" s="388"/>
      <c r="B75" s="355">
        <v>42063.999999988424</v>
      </c>
      <c r="C75" s="356" t="s">
        <v>1036</v>
      </c>
      <c r="D75" s="357">
        <v>366600</v>
      </c>
      <c r="E75" s="358"/>
      <c r="F75" s="357"/>
      <c r="G75" s="357">
        <v>366600</v>
      </c>
    </row>
    <row r="76" spans="1:7" x14ac:dyDescent="0.25">
      <c r="A76" s="388"/>
      <c r="B76" s="355">
        <v>42088.524305555555</v>
      </c>
      <c r="C76" s="356" t="s">
        <v>2064</v>
      </c>
      <c r="D76" s="357"/>
      <c r="E76" s="358">
        <v>19</v>
      </c>
      <c r="F76" s="357">
        <v>204600</v>
      </c>
      <c r="G76" s="357">
        <v>162000</v>
      </c>
    </row>
    <row r="77" spans="1:7" s="278" customFormat="1" ht="12.75" x14ac:dyDescent="0.2">
      <c r="A77" s="385" t="s">
        <v>1035</v>
      </c>
      <c r="B77" s="381" t="s">
        <v>1092</v>
      </c>
      <c r="C77" s="386"/>
      <c r="D77" s="297">
        <f>SUM(D78)</f>
        <v>14999.99</v>
      </c>
      <c r="E77" s="387"/>
      <c r="F77" s="297">
        <f>SUM(F78)</f>
        <v>0</v>
      </c>
      <c r="G77" s="299">
        <f>+D77-F77</f>
        <v>14999.99</v>
      </c>
    </row>
    <row r="78" spans="1:7" x14ac:dyDescent="0.25">
      <c r="A78" s="388"/>
      <c r="B78" s="355">
        <v>42063.999999988424</v>
      </c>
      <c r="C78" s="356" t="s">
        <v>1036</v>
      </c>
      <c r="D78" s="357">
        <v>14999.99</v>
      </c>
      <c r="E78" s="358"/>
      <c r="F78" s="357"/>
      <c r="G78" s="357">
        <v>14999.99</v>
      </c>
    </row>
    <row r="79" spans="1:7" s="278" customFormat="1" ht="12.75" x14ac:dyDescent="0.2">
      <c r="A79" s="385" t="s">
        <v>1035</v>
      </c>
      <c r="B79" s="381" t="s">
        <v>1093</v>
      </c>
      <c r="C79" s="386"/>
      <c r="D79" s="297">
        <f>SUM(D80)</f>
        <v>151100</v>
      </c>
      <c r="E79" s="387"/>
      <c r="F79" s="297">
        <f>SUM(F80)</f>
        <v>0</v>
      </c>
      <c r="G79" s="299">
        <f>+D79-F79</f>
        <v>151100</v>
      </c>
    </row>
    <row r="80" spans="1:7" x14ac:dyDescent="0.25">
      <c r="A80" s="388"/>
      <c r="B80" s="355">
        <v>42063.999999988424</v>
      </c>
      <c r="C80" s="356" t="s">
        <v>1036</v>
      </c>
      <c r="D80" s="357">
        <v>151100</v>
      </c>
      <c r="E80" s="358"/>
      <c r="F80" s="357"/>
      <c r="G80" s="357">
        <v>151100</v>
      </c>
    </row>
    <row r="81" spans="1:7" s="278" customFormat="1" ht="12.75" x14ac:dyDescent="0.2">
      <c r="A81" s="385" t="s">
        <v>1035</v>
      </c>
      <c r="B81" s="381" t="s">
        <v>1094</v>
      </c>
      <c r="C81" s="386"/>
      <c r="D81" s="297">
        <f>SUM(D82)</f>
        <v>113400.01</v>
      </c>
      <c r="E81" s="387"/>
      <c r="F81" s="297">
        <f>SUM(F82)</f>
        <v>0</v>
      </c>
      <c r="G81" s="299">
        <f>+D81-F81</f>
        <v>113400.01</v>
      </c>
    </row>
    <row r="82" spans="1:7" x14ac:dyDescent="0.25">
      <c r="A82" s="388"/>
      <c r="B82" s="355">
        <v>42063.999999988424</v>
      </c>
      <c r="C82" s="356" t="s">
        <v>1036</v>
      </c>
      <c r="D82" s="357">
        <v>113400.01</v>
      </c>
      <c r="E82" s="358"/>
      <c r="F82" s="357"/>
      <c r="G82" s="357">
        <v>113400.01</v>
      </c>
    </row>
    <row r="83" spans="1:7" s="278" customFormat="1" ht="12.75" x14ac:dyDescent="0.2">
      <c r="A83" s="385" t="s">
        <v>1035</v>
      </c>
      <c r="B83" s="381" t="s">
        <v>1096</v>
      </c>
      <c r="C83" s="386"/>
      <c r="D83" s="297">
        <f>SUM(D84)</f>
        <v>0.01</v>
      </c>
      <c r="E83" s="387"/>
      <c r="F83" s="297">
        <f>SUM(F84)</f>
        <v>0</v>
      </c>
      <c r="G83" s="299">
        <f>+D83-F83</f>
        <v>0.01</v>
      </c>
    </row>
    <row r="84" spans="1:7" x14ac:dyDescent="0.25">
      <c r="A84" s="388"/>
      <c r="B84" s="355">
        <v>42063.999999988424</v>
      </c>
      <c r="C84" s="356" t="s">
        <v>1036</v>
      </c>
      <c r="D84" s="357">
        <v>0.01</v>
      </c>
      <c r="E84" s="358"/>
      <c r="F84" s="357"/>
      <c r="G84" s="357">
        <v>0.01</v>
      </c>
    </row>
    <row r="85" spans="1:7" s="278" customFormat="1" ht="12.75" x14ac:dyDescent="0.2">
      <c r="A85" s="385" t="s">
        <v>1035</v>
      </c>
      <c r="B85" s="381" t="s">
        <v>2065</v>
      </c>
      <c r="C85" s="386"/>
      <c r="D85" s="297">
        <f>SUM(D86:D89)</f>
        <v>200900</v>
      </c>
      <c r="E85" s="387"/>
      <c r="F85" s="297">
        <f>SUM(F86:F89)</f>
        <v>200900</v>
      </c>
      <c r="G85" s="299">
        <f>+D85-F85</f>
        <v>0</v>
      </c>
    </row>
    <row r="86" spans="1:7" x14ac:dyDescent="0.25">
      <c r="A86" s="388"/>
      <c r="B86" s="355">
        <v>42070.398611111108</v>
      </c>
      <c r="C86" s="356" t="s">
        <v>2066</v>
      </c>
      <c r="D86" s="357"/>
      <c r="E86" s="358">
        <v>21</v>
      </c>
      <c r="F86" s="357">
        <v>10000</v>
      </c>
      <c r="G86" s="357">
        <v>-10000</v>
      </c>
    </row>
    <row r="87" spans="1:7" x14ac:dyDescent="0.25">
      <c r="A87" s="388"/>
      <c r="B87" s="355">
        <v>42070.447418981479</v>
      </c>
      <c r="C87" s="356" t="s">
        <v>2067</v>
      </c>
      <c r="D87" s="357">
        <v>200900</v>
      </c>
      <c r="E87" s="358">
        <v>21</v>
      </c>
      <c r="F87" s="357"/>
      <c r="G87" s="357">
        <v>190900</v>
      </c>
    </row>
    <row r="88" spans="1:7" x14ac:dyDescent="0.25">
      <c r="A88" s="388"/>
      <c r="B88" s="355">
        <v>42076.435416666667</v>
      </c>
      <c r="C88" s="356" t="s">
        <v>2068</v>
      </c>
      <c r="D88" s="357"/>
      <c r="E88" s="358">
        <v>21</v>
      </c>
      <c r="F88" s="357">
        <v>30180</v>
      </c>
      <c r="G88" s="357">
        <v>160720</v>
      </c>
    </row>
    <row r="89" spans="1:7" x14ac:dyDescent="0.25">
      <c r="A89" s="388"/>
      <c r="B89" s="355">
        <v>42076.742361111108</v>
      </c>
      <c r="C89" s="356" t="s">
        <v>2069</v>
      </c>
      <c r="D89" s="357"/>
      <c r="E89" s="358">
        <v>21</v>
      </c>
      <c r="F89" s="357">
        <v>160720</v>
      </c>
      <c r="G89" s="357">
        <v>0</v>
      </c>
    </row>
    <row r="90" spans="1:7" s="278" customFormat="1" ht="12.75" x14ac:dyDescent="0.2">
      <c r="A90" s="385" t="s">
        <v>1035</v>
      </c>
      <c r="B90" s="381" t="s">
        <v>1103</v>
      </c>
      <c r="C90" s="386"/>
      <c r="D90" s="297">
        <f>SUM(D91)</f>
        <v>167000</v>
      </c>
      <c r="E90" s="387"/>
      <c r="F90" s="297">
        <f>SUM(F91)</f>
        <v>0</v>
      </c>
      <c r="G90" s="299">
        <f>+D90-F90</f>
        <v>167000</v>
      </c>
    </row>
    <row r="91" spans="1:7" x14ac:dyDescent="0.25">
      <c r="A91" s="388"/>
      <c r="B91" s="355">
        <v>42063.999999988424</v>
      </c>
      <c r="C91" s="356" t="s">
        <v>1036</v>
      </c>
      <c r="D91" s="357">
        <v>167000</v>
      </c>
      <c r="E91" s="358"/>
      <c r="F91" s="357"/>
      <c r="G91" s="357">
        <v>167000</v>
      </c>
    </row>
    <row r="92" spans="1:7" s="278" customFormat="1" ht="12.75" x14ac:dyDescent="0.2">
      <c r="A92" s="385" t="s">
        <v>1035</v>
      </c>
      <c r="B92" s="381" t="s">
        <v>1104</v>
      </c>
      <c r="C92" s="386"/>
      <c r="D92" s="297">
        <f>SUM(D93)</f>
        <v>144000</v>
      </c>
      <c r="E92" s="387"/>
      <c r="F92" s="297">
        <f>SUM(F93)</f>
        <v>0</v>
      </c>
      <c r="G92" s="299">
        <f>+D92-F92</f>
        <v>144000</v>
      </c>
    </row>
    <row r="93" spans="1:7" x14ac:dyDescent="0.25">
      <c r="A93" s="388"/>
      <c r="B93" s="355">
        <v>42063.999999988424</v>
      </c>
      <c r="C93" s="356" t="s">
        <v>1036</v>
      </c>
      <c r="D93" s="357">
        <v>144000</v>
      </c>
      <c r="E93" s="358"/>
      <c r="F93" s="357"/>
      <c r="G93" s="357">
        <v>144000</v>
      </c>
    </row>
    <row r="94" spans="1:7" s="278" customFormat="1" ht="12.75" x14ac:dyDescent="0.2">
      <c r="A94" s="385" t="s">
        <v>1035</v>
      </c>
      <c r="B94" s="381" t="s">
        <v>1105</v>
      </c>
      <c r="C94" s="386"/>
      <c r="D94" s="297">
        <f>SUM(D95)</f>
        <v>144000</v>
      </c>
      <c r="E94" s="387"/>
      <c r="F94" s="297">
        <f>SUM(F95)</f>
        <v>0</v>
      </c>
      <c r="G94" s="299">
        <f>+D94-F94</f>
        <v>144000</v>
      </c>
    </row>
    <row r="95" spans="1:7" x14ac:dyDescent="0.25">
      <c r="A95" s="388"/>
      <c r="B95" s="355">
        <v>42063.999999988424</v>
      </c>
      <c r="C95" s="356" t="s">
        <v>1036</v>
      </c>
      <c r="D95" s="357">
        <v>144000</v>
      </c>
      <c r="E95" s="358"/>
      <c r="F95" s="357"/>
      <c r="G95" s="357">
        <v>144000</v>
      </c>
    </row>
    <row r="96" spans="1:7" s="278" customFormat="1" ht="12.75" x14ac:dyDescent="0.2">
      <c r="A96" s="385" t="s">
        <v>1035</v>
      </c>
      <c r="B96" s="381" t="s">
        <v>1106</v>
      </c>
      <c r="C96" s="386"/>
      <c r="D96" s="297">
        <f>SUM(D97)</f>
        <v>0</v>
      </c>
      <c r="E96" s="387"/>
      <c r="F96" s="297">
        <f>SUM(F97)</f>
        <v>12400.01</v>
      </c>
      <c r="G96" s="299">
        <f>+D96-F96</f>
        <v>-12400.01</v>
      </c>
    </row>
    <row r="97" spans="1:7" x14ac:dyDescent="0.25">
      <c r="A97" s="388"/>
      <c r="B97" s="355">
        <v>42063.999999988424</v>
      </c>
      <c r="C97" s="356" t="s">
        <v>1036</v>
      </c>
      <c r="D97" s="357"/>
      <c r="E97" s="358"/>
      <c r="F97" s="357">
        <v>12400.01</v>
      </c>
      <c r="G97" s="357">
        <v>-12400.01</v>
      </c>
    </row>
    <row r="98" spans="1:7" s="278" customFormat="1" ht="12.75" x14ac:dyDescent="0.2">
      <c r="A98" s="385" t="s">
        <v>1035</v>
      </c>
      <c r="B98" s="381" t="s">
        <v>1107</v>
      </c>
      <c r="C98" s="386"/>
      <c r="D98" s="297">
        <f>SUM(D99)</f>
        <v>36540.83</v>
      </c>
      <c r="E98" s="387"/>
      <c r="F98" s="297">
        <f>SUM(F99)</f>
        <v>0</v>
      </c>
      <c r="G98" s="299">
        <f>+D98-F98</f>
        <v>36540.83</v>
      </c>
    </row>
    <row r="99" spans="1:7" x14ac:dyDescent="0.25">
      <c r="A99" s="388"/>
      <c r="B99" s="355">
        <v>42063.999999988424</v>
      </c>
      <c r="C99" s="356" t="s">
        <v>1036</v>
      </c>
      <c r="D99" s="357">
        <v>36540.83</v>
      </c>
      <c r="E99" s="358"/>
      <c r="F99" s="357"/>
      <c r="G99" s="357">
        <v>36540.83</v>
      </c>
    </row>
    <row r="100" spans="1:7" s="278" customFormat="1" ht="12.75" x14ac:dyDescent="0.2">
      <c r="A100" s="385" t="s">
        <v>1035</v>
      </c>
      <c r="B100" s="381" t="s">
        <v>1109</v>
      </c>
      <c r="C100" s="386"/>
      <c r="D100" s="297">
        <f>SUM(D101)</f>
        <v>168800</v>
      </c>
      <c r="E100" s="387"/>
      <c r="F100" s="297">
        <f>SUM(F101)</f>
        <v>0</v>
      </c>
      <c r="G100" s="299">
        <f>+D100-F100</f>
        <v>168800</v>
      </c>
    </row>
    <row r="101" spans="1:7" x14ac:dyDescent="0.25">
      <c r="A101" s="388"/>
      <c r="B101" s="355">
        <v>42063.999999988424</v>
      </c>
      <c r="C101" s="356" t="s">
        <v>1036</v>
      </c>
      <c r="D101" s="357">
        <v>168800</v>
      </c>
      <c r="E101" s="358"/>
      <c r="F101" s="357"/>
      <c r="G101" s="357">
        <v>168800</v>
      </c>
    </row>
    <row r="102" spans="1:7" s="278" customFormat="1" ht="12.75" x14ac:dyDescent="0.2">
      <c r="A102" s="385" t="s">
        <v>1035</v>
      </c>
      <c r="B102" s="381" t="s">
        <v>1110</v>
      </c>
      <c r="C102" s="386"/>
      <c r="D102" s="297">
        <f>SUM(D103)</f>
        <v>639730.30000000005</v>
      </c>
      <c r="E102" s="387"/>
      <c r="F102" s="297">
        <f>SUM(F103)</f>
        <v>0</v>
      </c>
      <c r="G102" s="299">
        <f>+D102-F102</f>
        <v>639730.30000000005</v>
      </c>
    </row>
    <row r="103" spans="1:7" x14ac:dyDescent="0.25">
      <c r="A103" s="388"/>
      <c r="B103" s="355">
        <v>42063.999999988424</v>
      </c>
      <c r="C103" s="356" t="s">
        <v>1036</v>
      </c>
      <c r="D103" s="357">
        <v>639730.30000000005</v>
      </c>
      <c r="E103" s="358"/>
      <c r="F103" s="357"/>
      <c r="G103" s="357">
        <v>639730.30000000005</v>
      </c>
    </row>
    <row r="104" spans="1:7" s="278" customFormat="1" ht="12.75" x14ac:dyDescent="0.2">
      <c r="A104" s="385" t="s">
        <v>1035</v>
      </c>
      <c r="B104" s="381" t="s">
        <v>1111</v>
      </c>
      <c r="C104" s="386"/>
      <c r="D104" s="297">
        <f>SUM(D105)</f>
        <v>200500</v>
      </c>
      <c r="E104" s="387"/>
      <c r="F104" s="297">
        <f>SUM(F105)</f>
        <v>0</v>
      </c>
      <c r="G104" s="299">
        <f>+D104-F104</f>
        <v>200500</v>
      </c>
    </row>
    <row r="105" spans="1:7" x14ac:dyDescent="0.25">
      <c r="A105" s="388"/>
      <c r="B105" s="355">
        <v>42063.999999988424</v>
      </c>
      <c r="C105" s="356" t="s">
        <v>1036</v>
      </c>
      <c r="D105" s="357">
        <v>200500</v>
      </c>
      <c r="E105" s="358"/>
      <c r="F105" s="357"/>
      <c r="G105" s="357">
        <v>200500</v>
      </c>
    </row>
    <row r="106" spans="1:7" s="278" customFormat="1" ht="12.75" x14ac:dyDescent="0.2">
      <c r="A106" s="385" t="s">
        <v>1035</v>
      </c>
      <c r="B106" s="381" t="s">
        <v>1112</v>
      </c>
      <c r="C106" s="386"/>
      <c r="D106" s="297">
        <f>SUM(D107)</f>
        <v>128000</v>
      </c>
      <c r="E106" s="387"/>
      <c r="F106" s="297">
        <f>SUM(F107)</f>
        <v>0</v>
      </c>
      <c r="G106" s="299">
        <f>+D106-F106</f>
        <v>128000</v>
      </c>
    </row>
    <row r="107" spans="1:7" x14ac:dyDescent="0.25">
      <c r="A107" s="388"/>
      <c r="B107" s="355">
        <v>42063.999999988424</v>
      </c>
      <c r="C107" s="356" t="s">
        <v>1036</v>
      </c>
      <c r="D107" s="357">
        <v>128000</v>
      </c>
      <c r="E107" s="358"/>
      <c r="F107" s="357"/>
      <c r="G107" s="357">
        <v>128000</v>
      </c>
    </row>
    <row r="108" spans="1:7" s="278" customFormat="1" ht="12.75" x14ac:dyDescent="0.2">
      <c r="A108" s="385" t="s">
        <v>1035</v>
      </c>
      <c r="B108" s="381" t="s">
        <v>1113</v>
      </c>
      <c r="C108" s="386"/>
      <c r="D108" s="297">
        <f>SUM(D109)</f>
        <v>16000</v>
      </c>
      <c r="E108" s="387"/>
      <c r="F108" s="297">
        <f>SUM(F109)</f>
        <v>0</v>
      </c>
      <c r="G108" s="299">
        <f>+D108-F108</f>
        <v>16000</v>
      </c>
    </row>
    <row r="109" spans="1:7" x14ac:dyDescent="0.25">
      <c r="A109" s="388"/>
      <c r="B109" s="355">
        <v>42063.999999988424</v>
      </c>
      <c r="C109" s="356" t="s">
        <v>1036</v>
      </c>
      <c r="D109" s="357">
        <v>16000</v>
      </c>
      <c r="E109" s="358"/>
      <c r="F109" s="357"/>
      <c r="G109" s="357">
        <v>16000</v>
      </c>
    </row>
    <row r="110" spans="1:7" s="278" customFormat="1" ht="12.75" x14ac:dyDescent="0.2">
      <c r="A110" s="385" t="s">
        <v>1035</v>
      </c>
      <c r="B110" s="381" t="s">
        <v>1114</v>
      </c>
      <c r="C110" s="386"/>
      <c r="D110" s="297">
        <f>SUM(D111)</f>
        <v>289800</v>
      </c>
      <c r="E110" s="387"/>
      <c r="F110" s="297">
        <f>SUM(F111)</f>
        <v>0</v>
      </c>
      <c r="G110" s="299">
        <f>+D110-F110</f>
        <v>289800</v>
      </c>
    </row>
    <row r="111" spans="1:7" x14ac:dyDescent="0.25">
      <c r="A111" s="388"/>
      <c r="B111" s="355">
        <v>42063.999999988424</v>
      </c>
      <c r="C111" s="356" t="s">
        <v>1036</v>
      </c>
      <c r="D111" s="357">
        <v>289800</v>
      </c>
      <c r="E111" s="358"/>
      <c r="F111" s="357"/>
      <c r="G111" s="357">
        <v>289800</v>
      </c>
    </row>
    <row r="112" spans="1:7" x14ac:dyDescent="0.25">
      <c r="A112" s="388"/>
      <c r="B112" s="355">
        <v>42094.556944444441</v>
      </c>
      <c r="C112" s="356" t="s">
        <v>2070</v>
      </c>
      <c r="D112" s="357"/>
      <c r="E112" s="358">
        <v>22</v>
      </c>
      <c r="F112" s="357">
        <v>238000</v>
      </c>
      <c r="G112" s="357">
        <v>51800</v>
      </c>
    </row>
    <row r="113" spans="1:7" s="278" customFormat="1" ht="12.75" x14ac:dyDescent="0.2">
      <c r="A113" s="385" t="s">
        <v>1035</v>
      </c>
      <c r="B113" s="381" t="s">
        <v>1116</v>
      </c>
      <c r="C113" s="386"/>
      <c r="D113" s="297">
        <f>SUM(D114)</f>
        <v>21000</v>
      </c>
      <c r="E113" s="387"/>
      <c r="F113" s="297">
        <f>SUM(F114)</f>
        <v>0</v>
      </c>
      <c r="G113" s="299">
        <f>+D113-F113</f>
        <v>21000</v>
      </c>
    </row>
    <row r="114" spans="1:7" x14ac:dyDescent="0.25">
      <c r="A114" s="388"/>
      <c r="B114" s="355">
        <v>42063.999999988424</v>
      </c>
      <c r="C114" s="356" t="s">
        <v>1036</v>
      </c>
      <c r="D114" s="357">
        <v>21000</v>
      </c>
      <c r="E114" s="358"/>
      <c r="F114" s="357"/>
      <c r="G114" s="357">
        <v>21000</v>
      </c>
    </row>
    <row r="115" spans="1:7" s="278" customFormat="1" ht="12.75" x14ac:dyDescent="0.2">
      <c r="A115" s="385" t="s">
        <v>1035</v>
      </c>
      <c r="B115" s="381" t="s">
        <v>1117</v>
      </c>
      <c r="C115" s="386"/>
      <c r="D115" s="297">
        <f>SUM(D116)</f>
        <v>27400</v>
      </c>
      <c r="E115" s="387"/>
      <c r="F115" s="297">
        <f>SUM(F116)</f>
        <v>0</v>
      </c>
      <c r="G115" s="299">
        <f>+D115-F115</f>
        <v>27400</v>
      </c>
    </row>
    <row r="116" spans="1:7" x14ac:dyDescent="0.25">
      <c r="A116" s="388"/>
      <c r="B116" s="355">
        <v>42063.999999988424</v>
      </c>
      <c r="C116" s="356" t="s">
        <v>1036</v>
      </c>
      <c r="D116" s="357">
        <v>27400</v>
      </c>
      <c r="E116" s="358"/>
      <c r="F116" s="357"/>
      <c r="G116" s="357">
        <v>27400</v>
      </c>
    </row>
    <row r="117" spans="1:7" s="278" customFormat="1" ht="12.75" x14ac:dyDescent="0.2">
      <c r="A117" s="385" t="s">
        <v>1035</v>
      </c>
      <c r="B117" s="381" t="s">
        <v>1120</v>
      </c>
      <c r="C117" s="386"/>
      <c r="D117" s="297">
        <f>SUM(D118)</f>
        <v>31700</v>
      </c>
      <c r="E117" s="387"/>
      <c r="F117" s="297">
        <f>SUM(F118)</f>
        <v>0</v>
      </c>
      <c r="G117" s="299">
        <f>+D117-F117</f>
        <v>31700</v>
      </c>
    </row>
    <row r="118" spans="1:7" x14ac:dyDescent="0.25">
      <c r="A118" s="388"/>
      <c r="B118" s="355">
        <v>42063.999999988424</v>
      </c>
      <c r="C118" s="356" t="s">
        <v>1036</v>
      </c>
      <c r="D118" s="357">
        <v>31700</v>
      </c>
      <c r="E118" s="358"/>
      <c r="F118" s="357"/>
      <c r="G118" s="357">
        <v>31700</v>
      </c>
    </row>
    <row r="119" spans="1:7" s="278" customFormat="1" ht="12.75" x14ac:dyDescent="0.2">
      <c r="A119" s="385" t="s">
        <v>1035</v>
      </c>
      <c r="B119" s="381" t="s">
        <v>1121</v>
      </c>
      <c r="C119" s="386"/>
      <c r="D119" s="297">
        <f>SUM(D120)</f>
        <v>301700</v>
      </c>
      <c r="E119" s="387"/>
      <c r="F119" s="297">
        <f>SUM(F120)</f>
        <v>0</v>
      </c>
      <c r="G119" s="299">
        <f>+D119-F119</f>
        <v>301700</v>
      </c>
    </row>
    <row r="120" spans="1:7" x14ac:dyDescent="0.25">
      <c r="A120" s="388"/>
      <c r="B120" s="355">
        <v>42063.999999988424</v>
      </c>
      <c r="C120" s="356" t="s">
        <v>1036</v>
      </c>
      <c r="D120" s="357">
        <v>301700</v>
      </c>
      <c r="E120" s="358"/>
      <c r="F120" s="357"/>
      <c r="G120" s="357">
        <v>301700</v>
      </c>
    </row>
    <row r="121" spans="1:7" s="278" customFormat="1" ht="12.75" x14ac:dyDescent="0.2">
      <c r="A121" s="385" t="s">
        <v>1035</v>
      </c>
      <c r="B121" s="381" t="s">
        <v>1122</v>
      </c>
      <c r="C121" s="386"/>
      <c r="D121" s="297">
        <f>SUM(D122)</f>
        <v>145000</v>
      </c>
      <c r="E121" s="387"/>
      <c r="F121" s="297">
        <f>SUM(F122)</f>
        <v>0</v>
      </c>
      <c r="G121" s="299">
        <f>+D121-F121</f>
        <v>145000</v>
      </c>
    </row>
    <row r="122" spans="1:7" x14ac:dyDescent="0.25">
      <c r="A122" s="388"/>
      <c r="B122" s="355">
        <v>42063.999999988424</v>
      </c>
      <c r="C122" s="356" t="s">
        <v>1036</v>
      </c>
      <c r="D122" s="357">
        <v>145000</v>
      </c>
      <c r="E122" s="358"/>
      <c r="F122" s="357"/>
      <c r="G122" s="357">
        <v>145000</v>
      </c>
    </row>
    <row r="123" spans="1:7" s="278" customFormat="1" ht="12.75" x14ac:dyDescent="0.2">
      <c r="A123" s="385" t="s">
        <v>1035</v>
      </c>
      <c r="B123" s="381" t="s">
        <v>1127</v>
      </c>
      <c r="C123" s="386"/>
      <c r="D123" s="297">
        <f>SUM(D124:D125)</f>
        <v>315000</v>
      </c>
      <c r="E123" s="387"/>
      <c r="F123" s="297">
        <f>SUM(F124:F125)</f>
        <v>0</v>
      </c>
      <c r="G123" s="299">
        <f>+D123-F123</f>
        <v>315000</v>
      </c>
    </row>
    <row r="124" spans="1:7" x14ac:dyDescent="0.25">
      <c r="A124" s="388"/>
      <c r="B124" s="355">
        <v>42063.999999988424</v>
      </c>
      <c r="C124" s="356" t="s">
        <v>1036</v>
      </c>
      <c r="D124" s="357">
        <v>145000</v>
      </c>
      <c r="E124" s="358"/>
      <c r="F124" s="357"/>
      <c r="G124" s="357">
        <v>145000</v>
      </c>
    </row>
    <row r="125" spans="1:7" x14ac:dyDescent="0.25">
      <c r="A125" s="388"/>
      <c r="B125" s="355">
        <v>42094.920358796298</v>
      </c>
      <c r="C125" s="356" t="s">
        <v>2071</v>
      </c>
      <c r="D125" s="357">
        <v>170000</v>
      </c>
      <c r="E125" s="358">
        <v>24</v>
      </c>
      <c r="F125" s="357"/>
      <c r="G125" s="357">
        <v>315000</v>
      </c>
    </row>
    <row r="126" spans="1:7" s="278" customFormat="1" ht="12.75" x14ac:dyDescent="0.2">
      <c r="A126" s="385" t="s">
        <v>1035</v>
      </c>
      <c r="B126" s="381" t="s">
        <v>1128</v>
      </c>
      <c r="C126" s="386"/>
      <c r="D126" s="297">
        <f>SUM(D127)</f>
        <v>14999.99</v>
      </c>
      <c r="E126" s="387"/>
      <c r="F126" s="297">
        <f>SUM(F127)</f>
        <v>0</v>
      </c>
      <c r="G126" s="299">
        <f>+D126-F126</f>
        <v>14999.99</v>
      </c>
    </row>
    <row r="127" spans="1:7" x14ac:dyDescent="0.25">
      <c r="A127" s="388"/>
      <c r="B127" s="355">
        <v>42063.999999988424</v>
      </c>
      <c r="C127" s="356" t="s">
        <v>1036</v>
      </c>
      <c r="D127" s="357">
        <v>14999.99</v>
      </c>
      <c r="E127" s="358"/>
      <c r="F127" s="357"/>
      <c r="G127" s="357">
        <v>14999.99</v>
      </c>
    </row>
    <row r="128" spans="1:7" s="278" customFormat="1" ht="12.75" x14ac:dyDescent="0.2">
      <c r="A128" s="385" t="s">
        <v>1035</v>
      </c>
      <c r="B128" s="381" t="s">
        <v>1129</v>
      </c>
      <c r="C128" s="386"/>
      <c r="D128" s="297">
        <f>SUM(D129)</f>
        <v>0</v>
      </c>
      <c r="E128" s="387"/>
      <c r="F128" s="297">
        <f>SUM(F129)</f>
        <v>7000</v>
      </c>
      <c r="G128" s="299">
        <f>+D128-F128</f>
        <v>-7000</v>
      </c>
    </row>
    <row r="129" spans="1:7" x14ac:dyDescent="0.25">
      <c r="A129" s="388"/>
      <c r="B129" s="355">
        <v>42063.999999988424</v>
      </c>
      <c r="C129" s="356" t="s">
        <v>1036</v>
      </c>
      <c r="D129" s="357"/>
      <c r="E129" s="358"/>
      <c r="F129" s="357">
        <v>7000</v>
      </c>
      <c r="G129" s="357">
        <v>-7000</v>
      </c>
    </row>
    <row r="130" spans="1:7" s="278" customFormat="1" ht="12.75" x14ac:dyDescent="0.2">
      <c r="A130" s="385" t="s">
        <v>1035</v>
      </c>
      <c r="B130" s="381" t="s">
        <v>1130</v>
      </c>
      <c r="C130" s="386"/>
      <c r="D130" s="297">
        <f>SUM(D131)</f>
        <v>0</v>
      </c>
      <c r="E130" s="387"/>
      <c r="F130" s="297">
        <f>SUM(F131)</f>
        <v>18237.52</v>
      </c>
      <c r="G130" s="299">
        <f>+D130-F130</f>
        <v>-18237.52</v>
      </c>
    </row>
    <row r="131" spans="1:7" x14ac:dyDescent="0.25">
      <c r="A131" s="388"/>
      <c r="B131" s="355">
        <v>42063.999999988424</v>
      </c>
      <c r="C131" s="356" t="s">
        <v>1036</v>
      </c>
      <c r="D131" s="357"/>
      <c r="E131" s="358"/>
      <c r="F131" s="357">
        <v>18237.52</v>
      </c>
      <c r="G131" s="357">
        <v>-18237.52</v>
      </c>
    </row>
    <row r="132" spans="1:7" s="278" customFormat="1" ht="12.75" x14ac:dyDescent="0.2">
      <c r="A132" s="385" t="s">
        <v>1035</v>
      </c>
      <c r="B132" s="381" t="s">
        <v>1131</v>
      </c>
      <c r="C132" s="386"/>
      <c r="D132" s="297">
        <f>SUM(D133)</f>
        <v>0</v>
      </c>
      <c r="E132" s="387"/>
      <c r="F132" s="297">
        <f>SUM(F133)</f>
        <v>13549.79</v>
      </c>
      <c r="G132" s="299">
        <f>+D132-F132</f>
        <v>-13549.79</v>
      </c>
    </row>
    <row r="133" spans="1:7" x14ac:dyDescent="0.25">
      <c r="A133" s="388"/>
      <c r="B133" s="355">
        <v>42063.999999988424</v>
      </c>
      <c r="C133" s="356" t="s">
        <v>1036</v>
      </c>
      <c r="D133" s="357"/>
      <c r="E133" s="358"/>
      <c r="F133" s="357">
        <v>13549.79</v>
      </c>
      <c r="G133" s="357">
        <v>-13549.79</v>
      </c>
    </row>
    <row r="134" spans="1:7" s="278" customFormat="1" ht="12.75" x14ac:dyDescent="0.2">
      <c r="A134" s="385" t="s">
        <v>1035</v>
      </c>
      <c r="B134" s="381" t="s">
        <v>1132</v>
      </c>
      <c r="C134" s="386"/>
      <c r="D134" s="297">
        <f>SUM(D135)</f>
        <v>138600</v>
      </c>
      <c r="E134" s="387"/>
      <c r="F134" s="297">
        <f>SUM(F135)</f>
        <v>0</v>
      </c>
      <c r="G134" s="299">
        <f>+D134-F134</f>
        <v>138600</v>
      </c>
    </row>
    <row r="135" spans="1:7" x14ac:dyDescent="0.25">
      <c r="A135" s="388"/>
      <c r="B135" s="355">
        <v>42063.999999988424</v>
      </c>
      <c r="C135" s="356" t="s">
        <v>1036</v>
      </c>
      <c r="D135" s="357">
        <v>138600</v>
      </c>
      <c r="E135" s="358"/>
      <c r="F135" s="357"/>
      <c r="G135" s="357">
        <v>138600</v>
      </c>
    </row>
    <row r="136" spans="1:7" s="278" customFormat="1" ht="12.75" x14ac:dyDescent="0.2">
      <c r="A136" s="385" t="s">
        <v>1035</v>
      </c>
      <c r="B136" s="381" t="s">
        <v>1133</v>
      </c>
      <c r="C136" s="386"/>
      <c r="D136" s="297">
        <f>SUM(D137)</f>
        <v>0</v>
      </c>
      <c r="E136" s="387"/>
      <c r="F136" s="297">
        <f>SUM(F137)</f>
        <v>2000</v>
      </c>
      <c r="G136" s="299">
        <f>+D136-F136</f>
        <v>-2000</v>
      </c>
    </row>
    <row r="137" spans="1:7" x14ac:dyDescent="0.25">
      <c r="A137" s="388"/>
      <c r="B137" s="355">
        <v>42063.999999988424</v>
      </c>
      <c r="C137" s="356" t="s">
        <v>1036</v>
      </c>
      <c r="D137" s="357"/>
      <c r="E137" s="358"/>
      <c r="F137" s="357">
        <v>2000</v>
      </c>
      <c r="G137" s="357">
        <v>-2000</v>
      </c>
    </row>
    <row r="138" spans="1:7" s="278" customFormat="1" ht="12.75" x14ac:dyDescent="0.2">
      <c r="A138" s="385" t="s">
        <v>1035</v>
      </c>
      <c r="B138" s="381" t="s">
        <v>1134</v>
      </c>
      <c r="C138" s="386"/>
      <c r="D138" s="297">
        <f>SUM(D139)</f>
        <v>143100</v>
      </c>
      <c r="E138" s="387"/>
      <c r="F138" s="297">
        <f>SUM(F139)</f>
        <v>0</v>
      </c>
      <c r="G138" s="299">
        <f>+D138-F138</f>
        <v>143100</v>
      </c>
    </row>
    <row r="139" spans="1:7" x14ac:dyDescent="0.25">
      <c r="A139" s="388"/>
      <c r="B139" s="355">
        <v>42063.999999988424</v>
      </c>
      <c r="C139" s="356" t="s">
        <v>1036</v>
      </c>
      <c r="D139" s="357">
        <v>143100</v>
      </c>
      <c r="E139" s="358"/>
      <c r="F139" s="357"/>
      <c r="G139" s="357">
        <v>143100</v>
      </c>
    </row>
    <row r="140" spans="1:7" s="278" customFormat="1" ht="12.75" x14ac:dyDescent="0.2">
      <c r="A140" s="385" t="s">
        <v>1035</v>
      </c>
      <c r="B140" s="381" t="s">
        <v>1135</v>
      </c>
      <c r="C140" s="386"/>
      <c r="D140" s="297">
        <f>SUM(D141)</f>
        <v>102400</v>
      </c>
      <c r="E140" s="387"/>
      <c r="F140" s="297">
        <f>SUM(F141)</f>
        <v>0</v>
      </c>
      <c r="G140" s="299">
        <f>+D140-F140</f>
        <v>102400</v>
      </c>
    </row>
    <row r="141" spans="1:7" x14ac:dyDescent="0.25">
      <c r="A141" s="388"/>
      <c r="B141" s="355">
        <v>42063.999999988424</v>
      </c>
      <c r="C141" s="356" t="s">
        <v>1036</v>
      </c>
      <c r="D141" s="357">
        <v>102400</v>
      </c>
      <c r="E141" s="358"/>
      <c r="F141" s="357"/>
      <c r="G141" s="357">
        <v>102400</v>
      </c>
    </row>
    <row r="142" spans="1:7" s="278" customFormat="1" ht="12.75" x14ac:dyDescent="0.2">
      <c r="A142" s="385" t="s">
        <v>1035</v>
      </c>
      <c r="B142" s="381" t="s">
        <v>1139</v>
      </c>
      <c r="C142" s="386"/>
      <c r="D142" s="297">
        <f>SUM(D143)</f>
        <v>30000.01</v>
      </c>
      <c r="E142" s="387"/>
      <c r="F142" s="297">
        <f>SUM(F143)</f>
        <v>0</v>
      </c>
      <c r="G142" s="299">
        <f>+D142-F142</f>
        <v>30000.01</v>
      </c>
    </row>
    <row r="143" spans="1:7" x14ac:dyDescent="0.25">
      <c r="A143" s="388"/>
      <c r="B143" s="355">
        <v>42063.999999988424</v>
      </c>
      <c r="C143" s="356" t="s">
        <v>1036</v>
      </c>
      <c r="D143" s="357">
        <v>30000.01</v>
      </c>
      <c r="E143" s="358"/>
      <c r="F143" s="357"/>
      <c r="G143" s="357">
        <v>30000.01</v>
      </c>
    </row>
    <row r="144" spans="1:7" s="278" customFormat="1" ht="12.75" x14ac:dyDescent="0.2">
      <c r="A144" s="385" t="s">
        <v>1035</v>
      </c>
      <c r="B144" s="381" t="s">
        <v>1140</v>
      </c>
      <c r="C144" s="386"/>
      <c r="D144" s="297">
        <f>SUM(D145)</f>
        <v>261400</v>
      </c>
      <c r="E144" s="387"/>
      <c r="F144" s="297">
        <f>SUM(F145)</f>
        <v>0</v>
      </c>
      <c r="G144" s="299">
        <f>+D144-F144</f>
        <v>261400</v>
      </c>
    </row>
    <row r="145" spans="1:7" x14ac:dyDescent="0.25">
      <c r="A145" s="388"/>
      <c r="B145" s="355">
        <v>42063.999999988424</v>
      </c>
      <c r="C145" s="356" t="s">
        <v>1036</v>
      </c>
      <c r="D145" s="357">
        <v>261400</v>
      </c>
      <c r="E145" s="358"/>
      <c r="F145" s="357"/>
      <c r="G145" s="357">
        <v>261400</v>
      </c>
    </row>
    <row r="146" spans="1:7" s="278" customFormat="1" ht="12.75" x14ac:dyDescent="0.2">
      <c r="A146" s="385" t="s">
        <v>1035</v>
      </c>
      <c r="B146" s="381" t="s">
        <v>1141</v>
      </c>
      <c r="C146" s="386"/>
      <c r="D146" s="297">
        <f>SUM(D147)</f>
        <v>0</v>
      </c>
      <c r="E146" s="387"/>
      <c r="F146" s="297">
        <f>SUM(F147)</f>
        <v>8887.5499999999993</v>
      </c>
      <c r="G146" s="299">
        <f>+D146-F146</f>
        <v>-8887.5499999999993</v>
      </c>
    </row>
    <row r="147" spans="1:7" x14ac:dyDescent="0.25">
      <c r="A147" s="388"/>
      <c r="B147" s="355">
        <v>42063.999999988424</v>
      </c>
      <c r="C147" s="356" t="s">
        <v>1036</v>
      </c>
      <c r="D147" s="357"/>
      <c r="E147" s="358"/>
      <c r="F147" s="357">
        <v>8887.5499999999993</v>
      </c>
      <c r="G147" s="357">
        <v>-8887.5499999999993</v>
      </c>
    </row>
    <row r="148" spans="1:7" s="278" customFormat="1" ht="12.75" x14ac:dyDescent="0.2">
      <c r="A148" s="385" t="s">
        <v>1035</v>
      </c>
      <c r="B148" s="381" t="s">
        <v>1142</v>
      </c>
      <c r="C148" s="386"/>
      <c r="D148" s="297">
        <f>SUM(D149)</f>
        <v>302200</v>
      </c>
      <c r="E148" s="387"/>
      <c r="F148" s="297">
        <f>SUM(F149)</f>
        <v>0</v>
      </c>
      <c r="G148" s="299">
        <f>+D148-F148</f>
        <v>302200</v>
      </c>
    </row>
    <row r="149" spans="1:7" x14ac:dyDescent="0.25">
      <c r="A149" s="388"/>
      <c r="B149" s="355">
        <v>42063.999999988424</v>
      </c>
      <c r="C149" s="356" t="s">
        <v>1036</v>
      </c>
      <c r="D149" s="357">
        <v>302200</v>
      </c>
      <c r="E149" s="358"/>
      <c r="F149" s="357"/>
      <c r="G149" s="357">
        <v>302200</v>
      </c>
    </row>
    <row r="150" spans="1:7" s="278" customFormat="1" ht="12.75" x14ac:dyDescent="0.2">
      <c r="A150" s="385" t="s">
        <v>1035</v>
      </c>
      <c r="B150" s="381" t="s">
        <v>1143</v>
      </c>
      <c r="C150" s="386"/>
      <c r="D150" s="297">
        <f>SUM(D151)</f>
        <v>160400</v>
      </c>
      <c r="E150" s="387"/>
      <c r="F150" s="297">
        <f>SUM(F151)</f>
        <v>0</v>
      </c>
      <c r="G150" s="299">
        <f>+D150-F150</f>
        <v>160400</v>
      </c>
    </row>
    <row r="151" spans="1:7" x14ac:dyDescent="0.25">
      <c r="A151" s="388"/>
      <c r="B151" s="355">
        <v>42063.999999988424</v>
      </c>
      <c r="C151" s="356" t="s">
        <v>1036</v>
      </c>
      <c r="D151" s="357">
        <v>160400</v>
      </c>
      <c r="E151" s="358"/>
      <c r="F151" s="357"/>
      <c r="G151" s="357">
        <v>160400</v>
      </c>
    </row>
    <row r="152" spans="1:7" s="278" customFormat="1" ht="12.75" x14ac:dyDescent="0.2">
      <c r="A152" s="385" t="s">
        <v>1035</v>
      </c>
      <c r="B152" s="381" t="s">
        <v>1144</v>
      </c>
      <c r="C152" s="386"/>
      <c r="D152" s="297">
        <f>SUM(D153)</f>
        <v>161200</v>
      </c>
      <c r="E152" s="387"/>
      <c r="F152" s="297">
        <f>SUM(F153)</f>
        <v>0</v>
      </c>
      <c r="G152" s="299">
        <f>+D152-F152</f>
        <v>161200</v>
      </c>
    </row>
    <row r="153" spans="1:7" x14ac:dyDescent="0.25">
      <c r="A153" s="388"/>
      <c r="B153" s="355">
        <v>42063.999999988424</v>
      </c>
      <c r="C153" s="356" t="s">
        <v>1036</v>
      </c>
      <c r="D153" s="357">
        <v>161200</v>
      </c>
      <c r="E153" s="358"/>
      <c r="F153" s="357"/>
      <c r="G153" s="357">
        <v>161200</v>
      </c>
    </row>
    <row r="154" spans="1:7" s="278" customFormat="1" ht="12.75" x14ac:dyDescent="0.2">
      <c r="A154" s="385" t="s">
        <v>1035</v>
      </c>
      <c r="B154" s="381" t="s">
        <v>1145</v>
      </c>
      <c r="C154" s="386"/>
      <c r="D154" s="297">
        <f>SUM(D155)</f>
        <v>0</v>
      </c>
      <c r="E154" s="387"/>
      <c r="F154" s="297">
        <f>SUM(F155)</f>
        <v>0.01</v>
      </c>
      <c r="G154" s="299">
        <f>+D154-F154</f>
        <v>-0.01</v>
      </c>
    </row>
    <row r="155" spans="1:7" x14ac:dyDescent="0.25">
      <c r="A155" s="388"/>
      <c r="B155" s="355">
        <v>42063.999999988424</v>
      </c>
      <c r="C155" s="356" t="s">
        <v>1036</v>
      </c>
      <c r="D155" s="357"/>
      <c r="E155" s="358"/>
      <c r="F155" s="357">
        <v>0.01</v>
      </c>
      <c r="G155" s="357">
        <v>-0.01</v>
      </c>
    </row>
    <row r="156" spans="1:7" s="278" customFormat="1" ht="12.75" x14ac:dyDescent="0.2">
      <c r="A156" s="385" t="s">
        <v>1035</v>
      </c>
      <c r="B156" s="381" t="s">
        <v>1152</v>
      </c>
      <c r="C156" s="386"/>
      <c r="D156" s="297">
        <f>SUM(D157)</f>
        <v>0</v>
      </c>
      <c r="E156" s="387"/>
      <c r="F156" s="297">
        <f>SUM(F157)</f>
        <v>1500</v>
      </c>
      <c r="G156" s="299">
        <f>+D156-F156</f>
        <v>-1500</v>
      </c>
    </row>
    <row r="157" spans="1:7" x14ac:dyDescent="0.25">
      <c r="A157" s="388"/>
      <c r="B157" s="355">
        <v>42063.999999988424</v>
      </c>
      <c r="C157" s="356" t="s">
        <v>1036</v>
      </c>
      <c r="D157" s="357"/>
      <c r="E157" s="358"/>
      <c r="F157" s="357">
        <v>1500</v>
      </c>
      <c r="G157" s="357">
        <v>-1500</v>
      </c>
    </row>
    <row r="158" spans="1:7" s="278" customFormat="1" ht="12.75" x14ac:dyDescent="0.2">
      <c r="A158" s="385" t="s">
        <v>1035</v>
      </c>
      <c r="B158" s="381" t="s">
        <v>1153</v>
      </c>
      <c r="C158" s="386"/>
      <c r="D158" s="297">
        <f>SUM(D159)</f>
        <v>178000</v>
      </c>
      <c r="E158" s="387"/>
      <c r="F158" s="297">
        <f>SUM(F159)</f>
        <v>0</v>
      </c>
      <c r="G158" s="299">
        <f>+D158-F158</f>
        <v>178000</v>
      </c>
    </row>
    <row r="159" spans="1:7" x14ac:dyDescent="0.25">
      <c r="A159" s="388"/>
      <c r="B159" s="355">
        <v>42063.999999988424</v>
      </c>
      <c r="C159" s="356" t="s">
        <v>1036</v>
      </c>
      <c r="D159" s="357">
        <v>178000</v>
      </c>
      <c r="E159" s="358"/>
      <c r="F159" s="357"/>
      <c r="G159" s="357">
        <v>178000</v>
      </c>
    </row>
    <row r="160" spans="1:7" s="278" customFormat="1" ht="12.75" x14ac:dyDescent="0.2">
      <c r="A160" s="385" t="s">
        <v>1035</v>
      </c>
      <c r="B160" s="381" t="s">
        <v>1154</v>
      </c>
      <c r="C160" s="386"/>
      <c r="D160" s="297">
        <f>SUM(D161)</f>
        <v>0</v>
      </c>
      <c r="E160" s="387"/>
      <c r="F160" s="297">
        <f>SUM(F161)</f>
        <v>40000</v>
      </c>
      <c r="G160" s="299">
        <f>+D160-F160</f>
        <v>-40000</v>
      </c>
    </row>
    <row r="161" spans="1:7" x14ac:dyDescent="0.25">
      <c r="A161" s="388"/>
      <c r="B161" s="355">
        <v>42063.999999988424</v>
      </c>
      <c r="C161" s="356" t="s">
        <v>1036</v>
      </c>
      <c r="D161" s="357"/>
      <c r="E161" s="358"/>
      <c r="F161" s="357">
        <v>40000</v>
      </c>
      <c r="G161" s="357">
        <v>-40000</v>
      </c>
    </row>
    <row r="162" spans="1:7" s="278" customFormat="1" ht="12.75" x14ac:dyDescent="0.2">
      <c r="A162" s="385" t="s">
        <v>1035</v>
      </c>
      <c r="B162" s="381" t="s">
        <v>1155</v>
      </c>
      <c r="C162" s="386"/>
      <c r="D162" s="297">
        <f>SUM(D163)</f>
        <v>0</v>
      </c>
      <c r="E162" s="387"/>
      <c r="F162" s="297">
        <f>SUM(F163)</f>
        <v>1360.92</v>
      </c>
      <c r="G162" s="299">
        <f>+D162-F162</f>
        <v>-1360.92</v>
      </c>
    </row>
    <row r="163" spans="1:7" x14ac:dyDescent="0.25">
      <c r="A163" s="388"/>
      <c r="B163" s="355">
        <v>42063.999999988424</v>
      </c>
      <c r="C163" s="356" t="s">
        <v>1036</v>
      </c>
      <c r="D163" s="357"/>
      <c r="E163" s="358"/>
      <c r="F163" s="357">
        <v>1360.92</v>
      </c>
      <c r="G163" s="357">
        <v>-1360.92</v>
      </c>
    </row>
    <row r="164" spans="1:7" s="278" customFormat="1" ht="12.75" x14ac:dyDescent="0.2">
      <c r="A164" s="385" t="s">
        <v>1035</v>
      </c>
      <c r="B164" s="381" t="s">
        <v>1156</v>
      </c>
      <c r="C164" s="386"/>
      <c r="D164" s="297">
        <f>SUM(D165:D166)</f>
        <v>0.01</v>
      </c>
      <c r="E164" s="387"/>
      <c r="F164" s="297">
        <f>SUM(F165:F166)</f>
        <v>0.01</v>
      </c>
      <c r="G164" s="299">
        <f>+D164-F164</f>
        <v>0</v>
      </c>
    </row>
    <row r="165" spans="1:7" x14ac:dyDescent="0.25">
      <c r="A165" s="388"/>
      <c r="B165" s="355">
        <v>42063.999999988424</v>
      </c>
      <c r="C165" s="356" t="s">
        <v>1036</v>
      </c>
      <c r="D165" s="357">
        <v>0.01</v>
      </c>
      <c r="E165" s="358"/>
      <c r="F165" s="357"/>
      <c r="G165" s="357">
        <v>0.01</v>
      </c>
    </row>
    <row r="166" spans="1:7" ht="14.25" customHeight="1" x14ac:dyDescent="0.25">
      <c r="A166" s="388"/>
      <c r="B166" s="355">
        <v>42093.745833333334</v>
      </c>
      <c r="C166" s="356" t="s">
        <v>2072</v>
      </c>
      <c r="D166" s="357"/>
      <c r="E166" s="358">
        <v>26</v>
      </c>
      <c r="F166" s="357">
        <v>0.01</v>
      </c>
      <c r="G166" s="357">
        <v>0</v>
      </c>
    </row>
    <row r="167" spans="1:7" s="278" customFormat="1" ht="12.75" x14ac:dyDescent="0.2">
      <c r="A167" s="385" t="s">
        <v>1035</v>
      </c>
      <c r="B167" s="381" t="s">
        <v>1157</v>
      </c>
      <c r="C167" s="386"/>
      <c r="D167" s="297">
        <f>SUM(D168)</f>
        <v>7000</v>
      </c>
      <c r="E167" s="387"/>
      <c r="F167" s="297">
        <f>SUM(F168)</f>
        <v>0</v>
      </c>
      <c r="G167" s="299">
        <f>+D167-F167</f>
        <v>7000</v>
      </c>
    </row>
    <row r="168" spans="1:7" x14ac:dyDescent="0.25">
      <c r="A168" s="388"/>
      <c r="B168" s="355">
        <v>42063.999999988424</v>
      </c>
      <c r="C168" s="356" t="s">
        <v>1036</v>
      </c>
      <c r="D168" s="357">
        <v>7000</v>
      </c>
      <c r="E168" s="358"/>
      <c r="F168" s="357"/>
      <c r="G168" s="357">
        <v>7000</v>
      </c>
    </row>
    <row r="169" spans="1:7" s="278" customFormat="1" ht="12.75" x14ac:dyDescent="0.2">
      <c r="A169" s="385" t="s">
        <v>1035</v>
      </c>
      <c r="B169" s="381" t="s">
        <v>1161</v>
      </c>
      <c r="C169" s="386"/>
      <c r="D169" s="297">
        <f>SUM(D170)</f>
        <v>123000</v>
      </c>
      <c r="E169" s="387"/>
      <c r="F169" s="297">
        <f>SUM(F170)</f>
        <v>0</v>
      </c>
      <c r="G169" s="299">
        <f>+D169-F169</f>
        <v>123000</v>
      </c>
    </row>
    <row r="170" spans="1:7" x14ac:dyDescent="0.25">
      <c r="A170" s="388"/>
      <c r="B170" s="355">
        <v>42063.999999988424</v>
      </c>
      <c r="C170" s="356" t="s">
        <v>1036</v>
      </c>
      <c r="D170" s="357">
        <v>123000</v>
      </c>
      <c r="E170" s="358"/>
      <c r="F170" s="357"/>
      <c r="G170" s="357">
        <v>123000</v>
      </c>
    </row>
    <row r="171" spans="1:7" s="278" customFormat="1" ht="12.75" x14ac:dyDescent="0.2">
      <c r="A171" s="385" t="s">
        <v>1035</v>
      </c>
      <c r="B171" s="381" t="s">
        <v>1162</v>
      </c>
      <c r="C171" s="386"/>
      <c r="D171" s="297">
        <f>SUM(D172)</f>
        <v>167700.01</v>
      </c>
      <c r="E171" s="387"/>
      <c r="F171" s="297">
        <f>SUM(F172)</f>
        <v>0</v>
      </c>
      <c r="G171" s="299">
        <f>+D171-F171</f>
        <v>167700.01</v>
      </c>
    </row>
    <row r="172" spans="1:7" x14ac:dyDescent="0.25">
      <c r="A172" s="388"/>
      <c r="B172" s="355">
        <v>42063.999999988424</v>
      </c>
      <c r="C172" s="356" t="s">
        <v>1036</v>
      </c>
      <c r="D172" s="357">
        <v>167700.01</v>
      </c>
      <c r="E172" s="358"/>
      <c r="F172" s="357"/>
      <c r="G172" s="357">
        <v>167700.01</v>
      </c>
    </row>
    <row r="173" spans="1:7" s="278" customFormat="1" ht="12.75" x14ac:dyDescent="0.2">
      <c r="A173" s="385" t="s">
        <v>1035</v>
      </c>
      <c r="B173" s="381" t="s">
        <v>1163</v>
      </c>
      <c r="C173" s="386"/>
      <c r="D173" s="297">
        <f>SUM(D174)</f>
        <v>123000</v>
      </c>
      <c r="E173" s="387"/>
      <c r="F173" s="297">
        <f>SUM(F174)</f>
        <v>0</v>
      </c>
      <c r="G173" s="299">
        <f>+D173-F173</f>
        <v>123000</v>
      </c>
    </row>
    <row r="174" spans="1:7" x14ac:dyDescent="0.25">
      <c r="A174" s="388"/>
      <c r="B174" s="355">
        <v>42063.999999988424</v>
      </c>
      <c r="C174" s="356" t="s">
        <v>1036</v>
      </c>
      <c r="D174" s="357">
        <v>123000</v>
      </c>
      <c r="E174" s="358"/>
      <c r="F174" s="357"/>
      <c r="G174" s="357">
        <v>123000</v>
      </c>
    </row>
    <row r="175" spans="1:7" s="278" customFormat="1" ht="12.75" x14ac:dyDescent="0.2">
      <c r="A175" s="385" t="s">
        <v>1035</v>
      </c>
      <c r="B175" s="381" t="s">
        <v>1177</v>
      </c>
      <c r="C175" s="386"/>
      <c r="D175" s="297">
        <f>SUM(D176)</f>
        <v>0</v>
      </c>
      <c r="E175" s="387"/>
      <c r="F175" s="297">
        <f>SUM(F176)</f>
        <v>6839.99</v>
      </c>
      <c r="G175" s="299">
        <f>+D175-F175</f>
        <v>-6839.99</v>
      </c>
    </row>
    <row r="176" spans="1:7" x14ac:dyDescent="0.25">
      <c r="A176" s="388"/>
      <c r="B176" s="355">
        <v>42063.999999988424</v>
      </c>
      <c r="C176" s="356" t="s">
        <v>1036</v>
      </c>
      <c r="D176" s="357"/>
      <c r="E176" s="358"/>
      <c r="F176" s="357">
        <v>6839.99</v>
      </c>
      <c r="G176" s="357">
        <v>-6839.99</v>
      </c>
    </row>
    <row r="177" spans="1:8" s="278" customFormat="1" ht="12.75" x14ac:dyDescent="0.2">
      <c r="A177" s="385" t="s">
        <v>1035</v>
      </c>
      <c r="B177" s="381" t="s">
        <v>1179</v>
      </c>
      <c r="C177" s="386"/>
      <c r="D177" s="297">
        <f>SUM(D178)</f>
        <v>145000</v>
      </c>
      <c r="E177" s="387"/>
      <c r="F177" s="297">
        <f>SUM(F178)</f>
        <v>0</v>
      </c>
      <c r="G177" s="299">
        <f>+D177-F177</f>
        <v>145000</v>
      </c>
    </row>
    <row r="178" spans="1:8" x14ac:dyDescent="0.25">
      <c r="A178" s="388"/>
      <c r="B178" s="355">
        <v>42063.999999988424</v>
      </c>
      <c r="C178" s="356" t="s">
        <v>1036</v>
      </c>
      <c r="D178" s="357">
        <v>145000</v>
      </c>
      <c r="E178" s="358"/>
      <c r="F178" s="357"/>
      <c r="G178" s="357">
        <v>145000</v>
      </c>
    </row>
    <row r="179" spans="1:8" s="278" customFormat="1" ht="12.75" x14ac:dyDescent="0.2">
      <c r="A179" s="385" t="s">
        <v>1035</v>
      </c>
      <c r="B179" s="381" t="s">
        <v>1180</v>
      </c>
      <c r="C179" s="386"/>
      <c r="D179" s="297">
        <f>SUM(D180)</f>
        <v>0</v>
      </c>
      <c r="E179" s="387"/>
      <c r="F179" s="297">
        <f>SUM(F180)</f>
        <v>7000</v>
      </c>
      <c r="G179" s="299">
        <f>+D179-F179</f>
        <v>-7000</v>
      </c>
    </row>
    <row r="180" spans="1:8" x14ac:dyDescent="0.25">
      <c r="A180" s="388"/>
      <c r="B180" s="355">
        <v>42063.999999988424</v>
      </c>
      <c r="C180" s="356" t="s">
        <v>1036</v>
      </c>
      <c r="D180" s="357"/>
      <c r="E180" s="358"/>
      <c r="F180" s="357">
        <v>7000</v>
      </c>
      <c r="G180" s="357">
        <v>-7000</v>
      </c>
    </row>
    <row r="181" spans="1:8" s="278" customFormat="1" ht="12.75" x14ac:dyDescent="0.2">
      <c r="A181" s="385" t="s">
        <v>1035</v>
      </c>
      <c r="B181" s="381" t="s">
        <v>1193</v>
      </c>
      <c r="C181" s="386"/>
      <c r="D181" s="297">
        <f>SUM(D182:D183)</f>
        <v>570000.01</v>
      </c>
      <c r="E181" s="387"/>
      <c r="F181" s="297">
        <f>SUM(F182:F183)</f>
        <v>0.01</v>
      </c>
      <c r="G181" s="299">
        <f>+D181-F181</f>
        <v>570000</v>
      </c>
    </row>
    <row r="182" spans="1:8" x14ac:dyDescent="0.25">
      <c r="A182" s="388"/>
      <c r="B182" s="355">
        <v>42063.999999988424</v>
      </c>
      <c r="C182" s="356" t="s">
        <v>1036</v>
      </c>
      <c r="D182" s="357">
        <v>570000.01</v>
      </c>
      <c r="E182" s="358"/>
      <c r="F182" s="357"/>
      <c r="G182" s="357">
        <v>570000.01</v>
      </c>
    </row>
    <row r="183" spans="1:8" x14ac:dyDescent="0.25">
      <c r="A183" s="388"/>
      <c r="B183" s="355">
        <v>42093.734722222223</v>
      </c>
      <c r="C183" s="356" t="s">
        <v>2073</v>
      </c>
      <c r="D183" s="357"/>
      <c r="E183" s="358">
        <v>45</v>
      </c>
      <c r="F183" s="357">
        <v>0.01</v>
      </c>
      <c r="G183" s="357">
        <v>570000</v>
      </c>
    </row>
    <row r="184" spans="1:8" s="278" customFormat="1" ht="12.75" x14ac:dyDescent="0.2">
      <c r="A184" s="385" t="s">
        <v>1035</v>
      </c>
      <c r="B184" s="381" t="s">
        <v>1194</v>
      </c>
      <c r="C184" s="386"/>
      <c r="D184" s="297">
        <f>SUM(D185:D186)</f>
        <v>4.9400000000000004</v>
      </c>
      <c r="E184" s="387" t="s">
        <v>2044</v>
      </c>
      <c r="F184" s="297">
        <f>SUM(F185:F186)</f>
        <v>4.9400000000000004</v>
      </c>
      <c r="G184" s="299">
        <f>+D184-F184</f>
        <v>0</v>
      </c>
    </row>
    <row r="185" spans="1:8" x14ac:dyDescent="0.25">
      <c r="A185" s="388"/>
      <c r="B185" s="355">
        <v>42063.999999988424</v>
      </c>
      <c r="C185" s="356" t="s">
        <v>1036</v>
      </c>
      <c r="D185" s="357"/>
      <c r="E185" s="358"/>
      <c r="F185" s="357">
        <v>4.9400000000000004</v>
      </c>
      <c r="G185" s="357">
        <v>-4.9400000000000004</v>
      </c>
    </row>
    <row r="186" spans="1:8" x14ac:dyDescent="0.25">
      <c r="A186" s="388"/>
      <c r="B186" s="355">
        <v>42093.756249999999</v>
      </c>
      <c r="C186" s="356" t="s">
        <v>2074</v>
      </c>
      <c r="D186" s="361">
        <v>4.9400000000000004</v>
      </c>
      <c r="E186" s="358" t="s">
        <v>1673</v>
      </c>
      <c r="F186" s="357"/>
      <c r="G186" s="357">
        <v>0</v>
      </c>
      <c r="H186" s="283" t="s">
        <v>2049</v>
      </c>
    </row>
    <row r="187" spans="1:8" s="278" customFormat="1" ht="12.75" x14ac:dyDescent="0.2">
      <c r="A187" s="385" t="s">
        <v>1035</v>
      </c>
      <c r="B187" s="381" t="s">
        <v>1195</v>
      </c>
      <c r="C187" s="386"/>
      <c r="D187" s="297">
        <f>SUM(D188)</f>
        <v>0</v>
      </c>
      <c r="E187" s="387"/>
      <c r="F187" s="297">
        <f>SUM(F188)</f>
        <v>705</v>
      </c>
      <c r="G187" s="299">
        <f>+D187-F187</f>
        <v>-705</v>
      </c>
    </row>
    <row r="188" spans="1:8" x14ac:dyDescent="0.25">
      <c r="A188" s="388"/>
      <c r="B188" s="355">
        <v>42063.999999988424</v>
      </c>
      <c r="C188" s="356" t="s">
        <v>1036</v>
      </c>
      <c r="D188" s="357"/>
      <c r="E188" s="358"/>
      <c r="F188" s="357">
        <v>705</v>
      </c>
      <c r="G188" s="357">
        <v>-705</v>
      </c>
    </row>
    <row r="189" spans="1:8" s="278" customFormat="1" ht="12.75" x14ac:dyDescent="0.2">
      <c r="A189" s="385" t="s">
        <v>1035</v>
      </c>
      <c r="B189" s="381" t="s">
        <v>1196</v>
      </c>
      <c r="C189" s="386"/>
      <c r="D189" s="297">
        <f>SUM(D190)</f>
        <v>149999.99</v>
      </c>
      <c r="E189" s="387"/>
      <c r="F189" s="297">
        <f>SUM(F190)</f>
        <v>0</v>
      </c>
      <c r="G189" s="299">
        <f>+D189-F189</f>
        <v>149999.99</v>
      </c>
    </row>
    <row r="190" spans="1:8" x14ac:dyDescent="0.25">
      <c r="A190" s="388"/>
      <c r="B190" s="355">
        <v>42063.999999988424</v>
      </c>
      <c r="C190" s="356" t="s">
        <v>1036</v>
      </c>
      <c r="D190" s="357">
        <v>149999.99</v>
      </c>
      <c r="E190" s="358"/>
      <c r="F190" s="357"/>
      <c r="G190" s="357">
        <v>149999.99</v>
      </c>
    </row>
    <row r="191" spans="1:8" s="278" customFormat="1" ht="12.75" x14ac:dyDescent="0.2">
      <c r="A191" s="385" t="s">
        <v>1035</v>
      </c>
      <c r="B191" s="381" t="s">
        <v>1201</v>
      </c>
      <c r="C191" s="386"/>
      <c r="D191" s="297">
        <f>SUM(D192)</f>
        <v>280100</v>
      </c>
      <c r="E191" s="387"/>
      <c r="F191" s="297">
        <f>SUM(F192)</f>
        <v>0</v>
      </c>
      <c r="G191" s="299">
        <f>+D191-F191</f>
        <v>280100</v>
      </c>
    </row>
    <row r="192" spans="1:8" x14ac:dyDescent="0.25">
      <c r="A192" s="388"/>
      <c r="B192" s="355">
        <v>42063.999999988424</v>
      </c>
      <c r="C192" s="356" t="s">
        <v>1036</v>
      </c>
      <c r="D192" s="357">
        <v>280100</v>
      </c>
      <c r="E192" s="358"/>
      <c r="F192" s="357"/>
      <c r="G192" s="357">
        <v>280100</v>
      </c>
    </row>
    <row r="193" spans="1:7" s="278" customFormat="1" ht="12.75" x14ac:dyDescent="0.2">
      <c r="A193" s="385" t="s">
        <v>1035</v>
      </c>
      <c r="B193" s="381" t="s">
        <v>1202</v>
      </c>
      <c r="C193" s="386"/>
      <c r="D193" s="297">
        <f>SUM(D194:D195)</f>
        <v>305500</v>
      </c>
      <c r="E193" s="387"/>
      <c r="F193" s="297">
        <f>SUM(F194:F195)</f>
        <v>142000</v>
      </c>
      <c r="G193" s="299">
        <f>+D193-F193</f>
        <v>163500</v>
      </c>
    </row>
    <row r="194" spans="1:7" x14ac:dyDescent="0.25">
      <c r="A194" s="388"/>
      <c r="B194" s="355">
        <v>42063.999999988424</v>
      </c>
      <c r="C194" s="356" t="s">
        <v>1036</v>
      </c>
      <c r="D194" s="357">
        <v>305500</v>
      </c>
      <c r="E194" s="358"/>
      <c r="F194" s="357"/>
      <c r="G194" s="357">
        <v>305500</v>
      </c>
    </row>
    <row r="195" spans="1:7" x14ac:dyDescent="0.25">
      <c r="A195" s="388"/>
      <c r="B195" s="355">
        <v>42094.552777777775</v>
      </c>
      <c r="C195" s="356" t="s">
        <v>2075</v>
      </c>
      <c r="D195" s="357"/>
      <c r="E195" s="358">
        <v>48</v>
      </c>
      <c r="F195" s="357">
        <v>142000</v>
      </c>
      <c r="G195" s="357">
        <v>163500</v>
      </c>
    </row>
    <row r="196" spans="1:7" s="278" customFormat="1" ht="12.75" x14ac:dyDescent="0.2">
      <c r="A196" s="385" t="s">
        <v>1035</v>
      </c>
      <c r="B196" s="381" t="s">
        <v>1203</v>
      </c>
      <c r="C196" s="386"/>
      <c r="D196" s="297">
        <f>SUM(D197:D198)</f>
        <v>0.01</v>
      </c>
      <c r="E196" s="387"/>
      <c r="F196" s="297">
        <f>SUM(F197:F198)</f>
        <v>0.01</v>
      </c>
      <c r="G196" s="299">
        <f>+D196-F196</f>
        <v>0</v>
      </c>
    </row>
    <row r="197" spans="1:7" x14ac:dyDescent="0.25">
      <c r="A197" s="388"/>
      <c r="B197" s="355">
        <v>42063.999999988424</v>
      </c>
      <c r="C197" s="356" t="s">
        <v>1036</v>
      </c>
      <c r="D197" s="357">
        <v>0.01</v>
      </c>
      <c r="E197" s="358"/>
      <c r="F197" s="357"/>
      <c r="G197" s="357">
        <v>0.01</v>
      </c>
    </row>
    <row r="198" spans="1:7" x14ac:dyDescent="0.25">
      <c r="A198" s="388"/>
      <c r="B198" s="355">
        <v>42093.729861111111</v>
      </c>
      <c r="C198" s="356" t="s">
        <v>2076</v>
      </c>
      <c r="D198" s="357"/>
      <c r="E198" s="358">
        <v>49</v>
      </c>
      <c r="F198" s="357">
        <v>0.01</v>
      </c>
      <c r="G198" s="357">
        <v>0</v>
      </c>
    </row>
    <row r="199" spans="1:7" s="278" customFormat="1" ht="12.75" x14ac:dyDescent="0.2">
      <c r="A199" s="385" t="s">
        <v>1035</v>
      </c>
      <c r="B199" s="381" t="s">
        <v>1205</v>
      </c>
      <c r="C199" s="386"/>
      <c r="D199" s="297">
        <f>SUM(D200)</f>
        <v>67700</v>
      </c>
      <c r="E199" s="387"/>
      <c r="F199" s="297">
        <f>SUM(F200)</f>
        <v>0</v>
      </c>
      <c r="G199" s="299">
        <f>+D199-F199</f>
        <v>67700</v>
      </c>
    </row>
    <row r="200" spans="1:7" x14ac:dyDescent="0.25">
      <c r="A200" s="388"/>
      <c r="B200" s="355">
        <v>42063.999999988424</v>
      </c>
      <c r="C200" s="356" t="s">
        <v>1036</v>
      </c>
      <c r="D200" s="357">
        <v>67700</v>
      </c>
      <c r="E200" s="358"/>
      <c r="F200" s="357"/>
      <c r="G200" s="357">
        <v>67700</v>
      </c>
    </row>
    <row r="201" spans="1:7" s="278" customFormat="1" ht="12.75" x14ac:dyDescent="0.2">
      <c r="A201" s="385" t="s">
        <v>1035</v>
      </c>
      <c r="B201" s="381" t="s">
        <v>1233</v>
      </c>
      <c r="C201" s="386"/>
      <c r="D201" s="297">
        <f>SUM(D202)</f>
        <v>135700</v>
      </c>
      <c r="E201" s="387"/>
      <c r="F201" s="297">
        <f>SUM(F202)</f>
        <v>0</v>
      </c>
      <c r="G201" s="299">
        <f>+D201-F201</f>
        <v>135700</v>
      </c>
    </row>
    <row r="202" spans="1:7" x14ac:dyDescent="0.25">
      <c r="A202" s="388"/>
      <c r="B202" s="355">
        <v>42063.999999988424</v>
      </c>
      <c r="C202" s="356" t="s">
        <v>1036</v>
      </c>
      <c r="D202" s="357">
        <v>135700</v>
      </c>
      <c r="E202" s="358"/>
      <c r="F202" s="357"/>
      <c r="G202" s="357">
        <v>135700</v>
      </c>
    </row>
    <row r="203" spans="1:7" s="278" customFormat="1" ht="12.75" x14ac:dyDescent="0.2">
      <c r="A203" s="385" t="s">
        <v>1035</v>
      </c>
      <c r="B203" s="381" t="s">
        <v>1256</v>
      </c>
      <c r="C203" s="386"/>
      <c r="D203" s="297">
        <f>SUM(D204)</f>
        <v>76193.73</v>
      </c>
      <c r="E203" s="387"/>
      <c r="F203" s="297">
        <f>SUM(F204)</f>
        <v>0</v>
      </c>
      <c r="G203" s="299">
        <f>+D203-F203</f>
        <v>76193.73</v>
      </c>
    </row>
    <row r="204" spans="1:7" x14ac:dyDescent="0.25">
      <c r="A204" s="388"/>
      <c r="B204" s="355">
        <v>42063.999999988424</v>
      </c>
      <c r="C204" s="356" t="s">
        <v>1036</v>
      </c>
      <c r="D204" s="357">
        <v>76193.73</v>
      </c>
      <c r="E204" s="358"/>
      <c r="F204" s="357"/>
      <c r="G204" s="357">
        <v>76193.73</v>
      </c>
    </row>
    <row r="205" spans="1:7" s="278" customFormat="1" ht="12.75" x14ac:dyDescent="0.2">
      <c r="A205" s="385" t="s">
        <v>1035</v>
      </c>
      <c r="B205" s="381" t="s">
        <v>1262</v>
      </c>
      <c r="C205" s="386"/>
      <c r="D205" s="297">
        <f>SUM(D206)</f>
        <v>176500</v>
      </c>
      <c r="E205" s="387"/>
      <c r="F205" s="297">
        <f>SUM(F206)</f>
        <v>0</v>
      </c>
      <c r="G205" s="299">
        <f>+D205-F205</f>
        <v>176500</v>
      </c>
    </row>
    <row r="206" spans="1:7" x14ac:dyDescent="0.25">
      <c r="A206" s="388"/>
      <c r="B206" s="355">
        <v>42063.999999988424</v>
      </c>
      <c r="C206" s="356" t="s">
        <v>1036</v>
      </c>
      <c r="D206" s="357">
        <v>176500</v>
      </c>
      <c r="E206" s="358"/>
      <c r="F206" s="357"/>
      <c r="G206" s="357">
        <v>176500</v>
      </c>
    </row>
    <row r="207" spans="1:7" s="278" customFormat="1" ht="12.75" x14ac:dyDescent="0.2">
      <c r="A207" s="385" t="s">
        <v>1035</v>
      </c>
      <c r="B207" s="381" t="s">
        <v>1272</v>
      </c>
      <c r="C207" s="386"/>
      <c r="D207" s="297">
        <f>SUM(D208)</f>
        <v>154999.45000000001</v>
      </c>
      <c r="E207" s="387"/>
      <c r="F207" s="297">
        <f>SUM(F208)</f>
        <v>0</v>
      </c>
      <c r="G207" s="299">
        <f>+D207-F207</f>
        <v>154999.45000000001</v>
      </c>
    </row>
    <row r="208" spans="1:7" x14ac:dyDescent="0.25">
      <c r="A208" s="388"/>
      <c r="B208" s="355">
        <v>42063.999999988424</v>
      </c>
      <c r="C208" s="356" t="s">
        <v>1036</v>
      </c>
      <c r="D208" s="357">
        <v>154999.45000000001</v>
      </c>
      <c r="E208" s="358"/>
      <c r="F208" s="357"/>
      <c r="G208" s="357">
        <v>154999.45000000001</v>
      </c>
    </row>
    <row r="209" spans="1:8" s="278" customFormat="1" ht="12.75" x14ac:dyDescent="0.2">
      <c r="A209" s="385" t="s">
        <v>1035</v>
      </c>
      <c r="B209" s="381" t="s">
        <v>1287</v>
      </c>
      <c r="C209" s="386"/>
      <c r="D209" s="297">
        <f>SUM(D210)</f>
        <v>20000</v>
      </c>
      <c r="E209" s="387"/>
      <c r="F209" s="297">
        <f>SUM(F210)</f>
        <v>0</v>
      </c>
      <c r="G209" s="299">
        <f>+D209-F209</f>
        <v>20000</v>
      </c>
    </row>
    <row r="210" spans="1:8" x14ac:dyDescent="0.25">
      <c r="A210" s="388"/>
      <c r="B210" s="355">
        <v>42063.999999988424</v>
      </c>
      <c r="C210" s="356" t="s">
        <v>1036</v>
      </c>
      <c r="D210" s="357">
        <v>20000</v>
      </c>
      <c r="E210" s="358"/>
      <c r="F210" s="357"/>
      <c r="G210" s="357">
        <v>20000</v>
      </c>
    </row>
    <row r="211" spans="1:8" s="278" customFormat="1" ht="12.75" x14ac:dyDescent="0.2">
      <c r="A211" s="385" t="s">
        <v>1035</v>
      </c>
      <c r="B211" s="381" t="s">
        <v>1297</v>
      </c>
      <c r="C211" s="386"/>
      <c r="D211" s="297">
        <f>SUM(D212)</f>
        <v>0.01</v>
      </c>
      <c r="E211" s="387"/>
      <c r="F211" s="297">
        <f>SUM(F212)</f>
        <v>0</v>
      </c>
      <c r="G211" s="299">
        <f>+D211-F211</f>
        <v>0.01</v>
      </c>
    </row>
    <row r="212" spans="1:8" x14ac:dyDescent="0.25">
      <c r="A212" s="388"/>
      <c r="B212" s="355">
        <v>42063.999999988424</v>
      </c>
      <c r="C212" s="356" t="s">
        <v>1036</v>
      </c>
      <c r="D212" s="357">
        <v>0.01</v>
      </c>
      <c r="E212" s="358"/>
      <c r="F212" s="357"/>
      <c r="G212" s="357">
        <v>0.01</v>
      </c>
    </row>
    <row r="213" spans="1:8" s="278" customFormat="1" ht="12.75" x14ac:dyDescent="0.2">
      <c r="A213" s="385" t="s">
        <v>1035</v>
      </c>
      <c r="B213" s="381" t="s">
        <v>1674</v>
      </c>
      <c r="C213" s="386"/>
      <c r="D213" s="297">
        <f>SUM(D214)</f>
        <v>985110</v>
      </c>
      <c r="E213" s="387"/>
      <c r="F213" s="297">
        <f>SUM(F214)</f>
        <v>0</v>
      </c>
      <c r="G213" s="299">
        <f>+D213-F213</f>
        <v>985110</v>
      </c>
    </row>
    <row r="214" spans="1:8" x14ac:dyDescent="0.25">
      <c r="A214" s="388"/>
      <c r="B214" s="355">
        <v>42063.999999988424</v>
      </c>
      <c r="C214" s="356" t="s">
        <v>1036</v>
      </c>
      <c r="D214" s="357">
        <v>985110</v>
      </c>
      <c r="E214" s="358"/>
      <c r="F214" s="357"/>
      <c r="G214" s="357">
        <v>985110</v>
      </c>
    </row>
    <row r="215" spans="1:8" s="369" customFormat="1" ht="12.75" x14ac:dyDescent="0.2">
      <c r="A215" s="363" t="s">
        <v>1631</v>
      </c>
      <c r="B215" s="364" t="s">
        <v>1315</v>
      </c>
      <c r="C215" s="365"/>
      <c r="D215" s="366">
        <f>SUM(D216:D219)</f>
        <v>610115.99</v>
      </c>
      <c r="E215" s="367" t="s">
        <v>2044</v>
      </c>
      <c r="F215" s="366">
        <f>SUM(F216:F219)</f>
        <v>610115.99</v>
      </c>
      <c r="G215" s="368">
        <f>+D215-F215</f>
        <v>0</v>
      </c>
      <c r="H215" s="369" t="s">
        <v>2077</v>
      </c>
    </row>
    <row r="216" spans="1:8" x14ac:dyDescent="0.25">
      <c r="A216" s="388"/>
      <c r="B216" s="355">
        <v>42063.999999988424</v>
      </c>
      <c r="C216" s="356" t="s">
        <v>1036</v>
      </c>
      <c r="D216" s="357">
        <v>305057.99</v>
      </c>
      <c r="E216" s="358"/>
      <c r="F216" s="357"/>
      <c r="G216" s="357">
        <v>305057.99</v>
      </c>
    </row>
    <row r="217" spans="1:8" x14ac:dyDescent="0.25">
      <c r="A217" s="388"/>
      <c r="B217" s="355">
        <v>42072.584722222222</v>
      </c>
      <c r="C217" s="356" t="s">
        <v>2078</v>
      </c>
      <c r="D217" s="357"/>
      <c r="E217" s="358"/>
      <c r="F217" s="357">
        <v>305058</v>
      </c>
      <c r="G217" s="357">
        <v>-0.01</v>
      </c>
      <c r="H217" s="353"/>
    </row>
    <row r="218" spans="1:8" x14ac:dyDescent="0.25">
      <c r="A218" s="388"/>
      <c r="B218" s="355">
        <v>42072.594444444447</v>
      </c>
      <c r="C218" s="356" t="s">
        <v>2079</v>
      </c>
      <c r="D218" s="357">
        <v>305058</v>
      </c>
      <c r="E218" s="358"/>
      <c r="F218" s="357"/>
      <c r="G218" s="357">
        <v>305057.99</v>
      </c>
    </row>
    <row r="219" spans="1:8" x14ac:dyDescent="0.25">
      <c r="A219" s="388"/>
      <c r="B219" s="355">
        <v>42087.554166666669</v>
      </c>
      <c r="C219" s="356" t="s">
        <v>2080</v>
      </c>
      <c r="D219" s="357"/>
      <c r="E219" s="358"/>
      <c r="F219" s="357">
        <v>305057.99</v>
      </c>
      <c r="G219" s="357">
        <v>0</v>
      </c>
    </row>
    <row r="220" spans="1:8" s="278" customFormat="1" ht="12.75" x14ac:dyDescent="0.2">
      <c r="A220" s="385" t="s">
        <v>1035</v>
      </c>
      <c r="B220" s="381" t="s">
        <v>1317</v>
      </c>
      <c r="C220" s="386"/>
      <c r="D220" s="297">
        <f>SUM(D221)</f>
        <v>206300</v>
      </c>
      <c r="E220" s="387"/>
      <c r="F220" s="297">
        <f>SUM(F221)</f>
        <v>0</v>
      </c>
      <c r="G220" s="299">
        <f>+D220-F220</f>
        <v>206300</v>
      </c>
    </row>
    <row r="221" spans="1:8" x14ac:dyDescent="0.25">
      <c r="A221" s="388"/>
      <c r="B221" s="355">
        <v>42063.999999988424</v>
      </c>
      <c r="C221" s="356" t="s">
        <v>1036</v>
      </c>
      <c r="D221" s="357">
        <v>206300</v>
      </c>
      <c r="E221" s="358"/>
      <c r="F221" s="357"/>
      <c r="G221" s="357">
        <v>206300</v>
      </c>
    </row>
    <row r="222" spans="1:8" s="278" customFormat="1" ht="12.75" x14ac:dyDescent="0.2">
      <c r="A222" s="385" t="s">
        <v>1035</v>
      </c>
      <c r="B222" s="381" t="s">
        <v>1320</v>
      </c>
      <c r="C222" s="386"/>
      <c r="D222" s="297">
        <f>SUM(D223)</f>
        <v>28000</v>
      </c>
      <c r="E222" s="387"/>
      <c r="F222" s="297">
        <f>SUM(F223)</f>
        <v>0</v>
      </c>
      <c r="G222" s="299">
        <f>+D222-F222</f>
        <v>28000</v>
      </c>
    </row>
    <row r="223" spans="1:8" x14ac:dyDescent="0.25">
      <c r="A223" s="388"/>
      <c r="B223" s="355">
        <v>42063.999999988424</v>
      </c>
      <c r="C223" s="356" t="s">
        <v>1036</v>
      </c>
      <c r="D223" s="357">
        <v>28000</v>
      </c>
      <c r="E223" s="358"/>
      <c r="F223" s="357"/>
      <c r="G223" s="357">
        <v>28000</v>
      </c>
    </row>
    <row r="224" spans="1:8" s="278" customFormat="1" ht="12.75" x14ac:dyDescent="0.2">
      <c r="A224" s="385" t="s">
        <v>1035</v>
      </c>
      <c r="B224" s="381" t="s">
        <v>1325</v>
      </c>
      <c r="C224" s="386"/>
      <c r="D224" s="297">
        <f>SUM(D225)</f>
        <v>0</v>
      </c>
      <c r="E224" s="387"/>
      <c r="F224" s="297">
        <f>SUM(F225)</f>
        <v>2056.7199999999998</v>
      </c>
      <c r="G224" s="299">
        <f>+D224-F224</f>
        <v>-2056.7199999999998</v>
      </c>
    </row>
    <row r="225" spans="1:7" x14ac:dyDescent="0.25">
      <c r="A225" s="388"/>
      <c r="B225" s="355">
        <v>42063.999999988424</v>
      </c>
      <c r="C225" s="356" t="s">
        <v>1036</v>
      </c>
      <c r="D225" s="357"/>
      <c r="E225" s="358"/>
      <c r="F225" s="357">
        <v>2056.7199999999998</v>
      </c>
      <c r="G225" s="357">
        <v>-2056.7199999999998</v>
      </c>
    </row>
    <row r="226" spans="1:7" s="278" customFormat="1" ht="12.75" x14ac:dyDescent="0.2">
      <c r="A226" s="385" t="s">
        <v>1035</v>
      </c>
      <c r="B226" s="381" t="s">
        <v>1329</v>
      </c>
      <c r="C226" s="386"/>
      <c r="D226" s="297">
        <f>SUM(D227:D228)</f>
        <v>25000.12</v>
      </c>
      <c r="E226" s="387"/>
      <c r="F226" s="297">
        <f>SUM(F227:F228)</f>
        <v>0.12</v>
      </c>
      <c r="G226" s="299">
        <f>+D226-F226</f>
        <v>25000</v>
      </c>
    </row>
    <row r="227" spans="1:7" x14ac:dyDescent="0.25">
      <c r="A227" s="388"/>
      <c r="B227" s="355">
        <v>42063.999999988424</v>
      </c>
      <c r="C227" s="356" t="s">
        <v>1036</v>
      </c>
      <c r="D227" s="357">
        <v>25000.12</v>
      </c>
      <c r="E227" s="358"/>
      <c r="F227" s="357"/>
      <c r="G227" s="357">
        <v>25000.12</v>
      </c>
    </row>
    <row r="228" spans="1:7" x14ac:dyDescent="0.25">
      <c r="A228" s="388"/>
      <c r="B228" s="355">
        <v>42093.736805555556</v>
      </c>
      <c r="C228" s="356" t="s">
        <v>2081</v>
      </c>
      <c r="D228" s="357"/>
      <c r="E228" s="358">
        <v>58</v>
      </c>
      <c r="F228" s="357">
        <v>0.12</v>
      </c>
      <c r="G228" s="357">
        <v>25000</v>
      </c>
    </row>
    <row r="229" spans="1:7" s="278" customFormat="1" ht="12.75" x14ac:dyDescent="0.2">
      <c r="A229" s="385" t="s">
        <v>1035</v>
      </c>
      <c r="B229" s="381" t="s">
        <v>1336</v>
      </c>
      <c r="C229" s="386"/>
      <c r="D229" s="297">
        <f>SUM(D230)</f>
        <v>0</v>
      </c>
      <c r="E229" s="387"/>
      <c r="F229" s="297">
        <f>SUM(F230)</f>
        <v>8470</v>
      </c>
      <c r="G229" s="299">
        <f>+D229-F229</f>
        <v>-8470</v>
      </c>
    </row>
    <row r="230" spans="1:7" x14ac:dyDescent="0.25">
      <c r="A230" s="388"/>
      <c r="B230" s="355">
        <v>42063.999999988424</v>
      </c>
      <c r="C230" s="356" t="s">
        <v>1036</v>
      </c>
      <c r="D230" s="357"/>
      <c r="E230" s="358"/>
      <c r="F230" s="357">
        <v>8470</v>
      </c>
      <c r="G230" s="357">
        <v>-8470</v>
      </c>
    </row>
    <row r="231" spans="1:7" s="278" customFormat="1" ht="12.75" x14ac:dyDescent="0.2">
      <c r="A231" s="385" t="s">
        <v>1035</v>
      </c>
      <c r="B231" s="381" t="s">
        <v>1340</v>
      </c>
      <c r="C231" s="386"/>
      <c r="D231" s="297">
        <f>SUM(D232:D233)</f>
        <v>0.01</v>
      </c>
      <c r="E231" s="387"/>
      <c r="F231" s="297">
        <f>SUM(F232:F233)</f>
        <v>0.01</v>
      </c>
      <c r="G231" s="299">
        <f>+D231-F231</f>
        <v>0</v>
      </c>
    </row>
    <row r="232" spans="1:7" x14ac:dyDescent="0.25">
      <c r="A232" s="388"/>
      <c r="B232" s="355">
        <v>42063.999999988424</v>
      </c>
      <c r="C232" s="356" t="s">
        <v>1036</v>
      </c>
      <c r="D232" s="357">
        <v>0.01</v>
      </c>
      <c r="E232" s="358"/>
      <c r="F232" s="357"/>
      <c r="G232" s="357">
        <v>0.01</v>
      </c>
    </row>
    <row r="233" spans="1:7" x14ac:dyDescent="0.25">
      <c r="A233" s="388"/>
      <c r="B233" s="355">
        <v>42093.73541666667</v>
      </c>
      <c r="C233" s="356" t="s">
        <v>2082</v>
      </c>
      <c r="D233" s="357"/>
      <c r="E233" s="358">
        <v>59</v>
      </c>
      <c r="F233" s="357">
        <v>0.01</v>
      </c>
      <c r="G233" s="357">
        <v>0</v>
      </c>
    </row>
    <row r="234" spans="1:7" s="278" customFormat="1" ht="12.75" x14ac:dyDescent="0.2">
      <c r="A234" s="385" t="s">
        <v>1035</v>
      </c>
      <c r="B234" s="381" t="s">
        <v>1346</v>
      </c>
      <c r="C234" s="386"/>
      <c r="D234" s="297">
        <f>SUM(D235)</f>
        <v>162320</v>
      </c>
      <c r="E234" s="387"/>
      <c r="F234" s="297">
        <f>SUM(F235)</f>
        <v>0</v>
      </c>
      <c r="G234" s="299">
        <f>+D234-F234</f>
        <v>162320</v>
      </c>
    </row>
    <row r="235" spans="1:7" x14ac:dyDescent="0.25">
      <c r="A235" s="388"/>
      <c r="B235" s="355">
        <v>42063.999999988424</v>
      </c>
      <c r="C235" s="356" t="s">
        <v>1036</v>
      </c>
      <c r="D235" s="357">
        <v>162320</v>
      </c>
      <c r="E235" s="358"/>
      <c r="F235" s="357"/>
      <c r="G235" s="357">
        <v>162320</v>
      </c>
    </row>
    <row r="236" spans="1:7" s="278" customFormat="1" ht="12.75" x14ac:dyDescent="0.2">
      <c r="A236" s="385" t="s">
        <v>1035</v>
      </c>
      <c r="B236" s="381" t="s">
        <v>1358</v>
      </c>
      <c r="C236" s="386"/>
      <c r="D236" s="297">
        <f>SUM(D237)</f>
        <v>0</v>
      </c>
      <c r="E236" s="387"/>
      <c r="F236" s="297">
        <f>SUM(F237)</f>
        <v>5000</v>
      </c>
      <c r="G236" s="299">
        <f>+D236-F236</f>
        <v>-5000</v>
      </c>
    </row>
    <row r="237" spans="1:7" x14ac:dyDescent="0.25">
      <c r="A237" s="388"/>
      <c r="B237" s="355">
        <v>42063.999999988424</v>
      </c>
      <c r="C237" s="356" t="s">
        <v>1036</v>
      </c>
      <c r="D237" s="357"/>
      <c r="E237" s="358"/>
      <c r="F237" s="357">
        <v>5000</v>
      </c>
      <c r="G237" s="357">
        <v>-5000</v>
      </c>
    </row>
    <row r="238" spans="1:7" s="278" customFormat="1" ht="12.75" x14ac:dyDescent="0.2">
      <c r="A238" s="385" t="s">
        <v>1035</v>
      </c>
      <c r="B238" s="381" t="s">
        <v>1368</v>
      </c>
      <c r="C238" s="386"/>
      <c r="D238" s="297">
        <f>SUM(D239)</f>
        <v>138390.01999999999</v>
      </c>
      <c r="E238" s="387"/>
      <c r="F238" s="297">
        <f>SUM(F239)</f>
        <v>0</v>
      </c>
      <c r="G238" s="299">
        <f>+D238-F238</f>
        <v>138390.01999999999</v>
      </c>
    </row>
    <row r="239" spans="1:7" x14ac:dyDescent="0.25">
      <c r="A239" s="388"/>
      <c r="B239" s="355">
        <v>42063.999999988424</v>
      </c>
      <c r="C239" s="356" t="s">
        <v>1036</v>
      </c>
      <c r="D239" s="357">
        <v>138390.01999999999</v>
      </c>
      <c r="E239" s="358"/>
      <c r="F239" s="357"/>
      <c r="G239" s="357">
        <v>138390.01999999999</v>
      </c>
    </row>
    <row r="240" spans="1:7" s="278" customFormat="1" ht="12.75" x14ac:dyDescent="0.2">
      <c r="A240" s="385" t="s">
        <v>1035</v>
      </c>
      <c r="B240" s="381" t="s">
        <v>1380</v>
      </c>
      <c r="C240" s="386"/>
      <c r="D240" s="297">
        <f>SUM(D241)</f>
        <v>0</v>
      </c>
      <c r="E240" s="387"/>
      <c r="F240" s="297">
        <f>SUM(F241)</f>
        <v>1061.8699999999999</v>
      </c>
      <c r="G240" s="299">
        <f>+D240-F240</f>
        <v>-1061.8699999999999</v>
      </c>
    </row>
    <row r="241" spans="1:7" x14ac:dyDescent="0.25">
      <c r="A241" s="388"/>
      <c r="B241" s="355">
        <v>42063.999999988424</v>
      </c>
      <c r="C241" s="356" t="s">
        <v>1036</v>
      </c>
      <c r="D241" s="357"/>
      <c r="E241" s="358"/>
      <c r="F241" s="357">
        <v>1061.8699999999999</v>
      </c>
      <c r="G241" s="357">
        <v>-1061.8699999999999</v>
      </c>
    </row>
    <row r="242" spans="1:7" s="278" customFormat="1" ht="12.75" x14ac:dyDescent="0.2">
      <c r="A242" s="385" t="s">
        <v>1035</v>
      </c>
      <c r="B242" s="381" t="s">
        <v>2083</v>
      </c>
      <c r="C242" s="386"/>
      <c r="D242" s="297">
        <f>SUM(D243:D249)</f>
        <v>220400</v>
      </c>
      <c r="E242" s="387"/>
      <c r="F242" s="297">
        <f>SUM(F243:F249)</f>
        <v>220400.01</v>
      </c>
      <c r="G242" s="299">
        <f>+D242-F242</f>
        <v>-1.0000000009313226E-2</v>
      </c>
    </row>
    <row r="243" spans="1:7" x14ac:dyDescent="0.25">
      <c r="A243" s="388"/>
      <c r="B243" s="355">
        <v>42086.73541666667</v>
      </c>
      <c r="C243" s="356" t="s">
        <v>2084</v>
      </c>
      <c r="D243" s="357"/>
      <c r="E243" s="358">
        <v>60</v>
      </c>
      <c r="F243" s="357">
        <v>20000</v>
      </c>
      <c r="G243" s="357">
        <v>-20000</v>
      </c>
    </row>
    <row r="244" spans="1:7" x14ac:dyDescent="0.25">
      <c r="A244" s="388"/>
      <c r="B244" s="355">
        <v>42088.810046296298</v>
      </c>
      <c r="C244" s="356" t="s">
        <v>2085</v>
      </c>
      <c r="D244" s="357">
        <v>219400</v>
      </c>
      <c r="E244" s="358">
        <v>60</v>
      </c>
      <c r="F244" s="357"/>
      <c r="G244" s="357">
        <v>199400</v>
      </c>
    </row>
    <row r="245" spans="1:7" x14ac:dyDescent="0.25">
      <c r="A245" s="388"/>
      <c r="B245" s="355">
        <v>42088.815127314818</v>
      </c>
      <c r="C245" s="356" t="s">
        <v>2086</v>
      </c>
      <c r="D245" s="357">
        <v>1000</v>
      </c>
      <c r="E245" s="358">
        <v>60</v>
      </c>
      <c r="F245" s="357"/>
      <c r="G245" s="357">
        <v>200400</v>
      </c>
    </row>
    <row r="246" spans="1:7" x14ac:dyDescent="0.25">
      <c r="A246" s="388"/>
      <c r="B246" s="355">
        <v>42088.816018518519</v>
      </c>
      <c r="C246" s="356" t="s">
        <v>2087</v>
      </c>
      <c r="D246" s="357"/>
      <c r="E246" s="358">
        <v>60</v>
      </c>
      <c r="F246" s="357">
        <v>5000.01</v>
      </c>
      <c r="G246" s="357">
        <v>195399.99</v>
      </c>
    </row>
    <row r="247" spans="1:7" x14ac:dyDescent="0.25">
      <c r="A247" s="388"/>
      <c r="B247" s="355">
        <v>42093.558333333334</v>
      </c>
      <c r="C247" s="356" t="s">
        <v>2088</v>
      </c>
      <c r="D247" s="357"/>
      <c r="E247" s="358">
        <v>60</v>
      </c>
      <c r="F247" s="357">
        <v>148764.19</v>
      </c>
      <c r="G247" s="357">
        <v>46635.8</v>
      </c>
    </row>
    <row r="248" spans="1:7" x14ac:dyDescent="0.25">
      <c r="A248" s="388"/>
      <c r="B248" s="355">
        <v>42094.59652777778</v>
      </c>
      <c r="C248" s="356" t="s">
        <v>2089</v>
      </c>
      <c r="D248" s="357"/>
      <c r="E248" s="358">
        <v>60</v>
      </c>
      <c r="F248" s="357">
        <v>42958</v>
      </c>
      <c r="G248" s="357">
        <v>3677.8</v>
      </c>
    </row>
    <row r="249" spans="1:7" x14ac:dyDescent="0.25">
      <c r="A249" s="388"/>
      <c r="B249" s="355">
        <v>42094.768055555556</v>
      </c>
      <c r="C249" s="356" t="s">
        <v>2090</v>
      </c>
      <c r="D249" s="357"/>
      <c r="E249" s="358">
        <v>60</v>
      </c>
      <c r="F249" s="357">
        <v>3677.81</v>
      </c>
      <c r="G249" s="357">
        <v>-0.01</v>
      </c>
    </row>
    <row r="250" spans="1:7" s="278" customFormat="1" ht="15.75" customHeight="1" x14ac:dyDescent="0.2">
      <c r="A250" s="385" t="s">
        <v>1035</v>
      </c>
      <c r="B250" s="381" t="s">
        <v>1390</v>
      </c>
      <c r="C250" s="386"/>
      <c r="D250" s="297">
        <f>SUM(D251)</f>
        <v>599021.04</v>
      </c>
      <c r="E250" s="387"/>
      <c r="F250" s="297">
        <f>SUM(F251)</f>
        <v>0</v>
      </c>
      <c r="G250" s="299">
        <f>+D250-F250</f>
        <v>599021.04</v>
      </c>
    </row>
    <row r="251" spans="1:7" x14ac:dyDescent="0.25">
      <c r="A251" s="388"/>
      <c r="B251" s="355">
        <v>42094.798738425925</v>
      </c>
      <c r="C251" s="356" t="s">
        <v>2091</v>
      </c>
      <c r="D251" s="357">
        <v>599021.04</v>
      </c>
      <c r="E251" s="358">
        <v>61</v>
      </c>
      <c r="F251" s="357"/>
      <c r="G251" s="357">
        <v>599021.04</v>
      </c>
    </row>
    <row r="252" spans="1:7" s="278" customFormat="1" ht="12.75" x14ac:dyDescent="0.2">
      <c r="A252" s="385" t="s">
        <v>1035</v>
      </c>
      <c r="B252" s="381" t="s">
        <v>1397</v>
      </c>
      <c r="C252" s="386"/>
      <c r="D252" s="297">
        <f>SUM(D253:D257)</f>
        <v>1022452.03</v>
      </c>
      <c r="E252" s="387"/>
      <c r="F252" s="297">
        <f>SUM(F253:F257)</f>
        <v>722323.30999999994</v>
      </c>
      <c r="G252" s="299">
        <f>+D252-F252</f>
        <v>300128.72000000009</v>
      </c>
    </row>
    <row r="253" spans="1:7" x14ac:dyDescent="0.25">
      <c r="A253" s="388"/>
      <c r="B253" s="355">
        <v>42063.999999988424</v>
      </c>
      <c r="C253" s="356" t="s">
        <v>1036</v>
      </c>
      <c r="D253" s="357">
        <v>1022452.03</v>
      </c>
      <c r="E253" s="358"/>
      <c r="F253" s="357"/>
      <c r="G253" s="357">
        <v>1022452.03</v>
      </c>
    </row>
    <row r="254" spans="1:7" x14ac:dyDescent="0.25">
      <c r="A254" s="388"/>
      <c r="B254" s="355">
        <v>42087.65347222222</v>
      </c>
      <c r="C254" s="356" t="s">
        <v>2092</v>
      </c>
      <c r="D254" s="357"/>
      <c r="E254" s="358" t="s">
        <v>653</v>
      </c>
      <c r="F254" s="357">
        <v>154794.04999999999</v>
      </c>
      <c r="G254" s="357">
        <v>867657.98</v>
      </c>
    </row>
    <row r="255" spans="1:7" x14ac:dyDescent="0.25">
      <c r="A255" s="388"/>
      <c r="B255" s="355">
        <v>42087.657638888886</v>
      </c>
      <c r="C255" s="356" t="s">
        <v>2093</v>
      </c>
      <c r="D255" s="357"/>
      <c r="E255" s="358" t="s">
        <v>653</v>
      </c>
      <c r="F255" s="357">
        <v>154794.04999999999</v>
      </c>
      <c r="G255" s="357">
        <v>712863.93</v>
      </c>
    </row>
    <row r="256" spans="1:7" x14ac:dyDescent="0.25">
      <c r="A256" s="388"/>
      <c r="B256" s="355">
        <v>42087.679166666669</v>
      </c>
      <c r="C256" s="356" t="s">
        <v>2094</v>
      </c>
      <c r="D256" s="357"/>
      <c r="E256" s="358" t="s">
        <v>653</v>
      </c>
      <c r="F256" s="357">
        <v>148566.23000000001</v>
      </c>
      <c r="G256" s="357">
        <v>564297.69999999995</v>
      </c>
    </row>
    <row r="257" spans="1:7" x14ac:dyDescent="0.25">
      <c r="A257" s="388"/>
      <c r="B257" s="355">
        <v>42087.697916666664</v>
      </c>
      <c r="C257" s="356" t="s">
        <v>2095</v>
      </c>
      <c r="D257" s="357"/>
      <c r="E257" s="358" t="s">
        <v>653</v>
      </c>
      <c r="F257" s="357">
        <v>264168.98</v>
      </c>
      <c r="G257" s="357">
        <v>300128.71999999997</v>
      </c>
    </row>
    <row r="258" spans="1:7" s="278" customFormat="1" ht="12.75" x14ac:dyDescent="0.2">
      <c r="A258" s="385" t="s">
        <v>1035</v>
      </c>
      <c r="B258" s="381" t="s">
        <v>1404</v>
      </c>
      <c r="C258" s="386"/>
      <c r="D258" s="297">
        <f>SUM(D259:D265)</f>
        <v>541100</v>
      </c>
      <c r="E258" s="387"/>
      <c r="F258" s="297">
        <f>SUM(F259:F265)</f>
        <v>541458.17000000004</v>
      </c>
      <c r="G258" s="299">
        <f>+D258-F258</f>
        <v>-358.17000000004191</v>
      </c>
    </row>
    <row r="259" spans="1:7" x14ac:dyDescent="0.25">
      <c r="A259" s="388"/>
      <c r="B259" s="355">
        <v>42063.999999988424</v>
      </c>
      <c r="C259" s="356" t="s">
        <v>1036</v>
      </c>
      <c r="D259" s="357"/>
      <c r="E259" s="358"/>
      <c r="F259" s="357">
        <v>340</v>
      </c>
      <c r="G259" s="357">
        <v>-340</v>
      </c>
    </row>
    <row r="260" spans="1:7" x14ac:dyDescent="0.25">
      <c r="A260" s="388"/>
      <c r="B260" s="355">
        <v>42065.836655092593</v>
      </c>
      <c r="C260" s="356" t="s">
        <v>2096</v>
      </c>
      <c r="D260" s="357">
        <v>269200</v>
      </c>
      <c r="E260" s="358">
        <v>62</v>
      </c>
      <c r="F260" s="357"/>
      <c r="G260" s="357">
        <v>268860</v>
      </c>
    </row>
    <row r="261" spans="1:7" x14ac:dyDescent="0.25">
      <c r="A261" s="388"/>
      <c r="B261" s="355">
        <v>42072.763993055552</v>
      </c>
      <c r="C261" s="356" t="s">
        <v>2097</v>
      </c>
      <c r="D261" s="357"/>
      <c r="E261" s="358">
        <v>62</v>
      </c>
      <c r="F261" s="357">
        <v>269200</v>
      </c>
      <c r="G261" s="357">
        <v>-340</v>
      </c>
    </row>
    <row r="262" spans="1:7" x14ac:dyDescent="0.25">
      <c r="A262" s="388"/>
      <c r="B262" s="355">
        <v>42072.772499999999</v>
      </c>
      <c r="C262" s="356" t="s">
        <v>2098</v>
      </c>
      <c r="D262" s="357">
        <v>271900</v>
      </c>
      <c r="E262" s="358">
        <v>62</v>
      </c>
      <c r="F262" s="357"/>
      <c r="G262" s="357">
        <v>271560</v>
      </c>
    </row>
    <row r="263" spans="1:7" x14ac:dyDescent="0.25">
      <c r="A263" s="388"/>
      <c r="B263" s="355">
        <v>42086.729861111111</v>
      </c>
      <c r="C263" s="356" t="s">
        <v>2099</v>
      </c>
      <c r="D263" s="357"/>
      <c r="E263" s="358">
        <v>62</v>
      </c>
      <c r="F263" s="357">
        <v>44480</v>
      </c>
      <c r="G263" s="357">
        <v>227080</v>
      </c>
    </row>
    <row r="264" spans="1:7" x14ac:dyDescent="0.25">
      <c r="A264" s="388"/>
      <c r="B264" s="355">
        <v>42088.538194444445</v>
      </c>
      <c r="C264" s="356" t="s">
        <v>2100</v>
      </c>
      <c r="D264" s="357"/>
      <c r="E264" s="358">
        <v>62</v>
      </c>
      <c r="F264" s="357">
        <v>227420</v>
      </c>
      <c r="G264" s="357">
        <v>-340</v>
      </c>
    </row>
    <row r="265" spans="1:7" x14ac:dyDescent="0.25">
      <c r="A265" s="388"/>
      <c r="B265" s="355">
        <v>42088.540972222225</v>
      </c>
      <c r="C265" s="356" t="s">
        <v>2101</v>
      </c>
      <c r="D265" s="357"/>
      <c r="E265" s="358">
        <v>62</v>
      </c>
      <c r="F265" s="357">
        <v>18.170000000000002</v>
      </c>
      <c r="G265" s="357">
        <v>-358.17</v>
      </c>
    </row>
    <row r="266" spans="1:7" s="278" customFormat="1" ht="12.75" x14ac:dyDescent="0.2">
      <c r="A266" s="385" t="s">
        <v>1035</v>
      </c>
      <c r="B266" s="381" t="s">
        <v>1421</v>
      </c>
      <c r="C266" s="386"/>
      <c r="D266" s="297">
        <f>SUM(D267)</f>
        <v>86482</v>
      </c>
      <c r="E266" s="387"/>
      <c r="F266" s="297">
        <f>SUM(F267)</f>
        <v>0</v>
      </c>
      <c r="G266" s="299">
        <f>+D266-F266</f>
        <v>86482</v>
      </c>
    </row>
    <row r="267" spans="1:7" x14ac:dyDescent="0.25">
      <c r="A267" s="388"/>
      <c r="B267" s="355">
        <v>42063.999999988424</v>
      </c>
      <c r="C267" s="356" t="s">
        <v>1036</v>
      </c>
      <c r="D267" s="357">
        <v>86482</v>
      </c>
      <c r="E267" s="358"/>
      <c r="F267" s="357"/>
      <c r="G267" s="357">
        <v>86482</v>
      </c>
    </row>
    <row r="268" spans="1:7" s="278" customFormat="1" ht="12.75" x14ac:dyDescent="0.2">
      <c r="A268" s="385" t="s">
        <v>1035</v>
      </c>
      <c r="B268" s="381" t="s">
        <v>1438</v>
      </c>
      <c r="C268" s="386"/>
      <c r="D268" s="297">
        <f>SUM(D269)</f>
        <v>35000</v>
      </c>
      <c r="E268" s="387"/>
      <c r="F268" s="297">
        <f>SUM(F269)</f>
        <v>0</v>
      </c>
      <c r="G268" s="299">
        <f>+D268-F268</f>
        <v>35000</v>
      </c>
    </row>
    <row r="269" spans="1:7" x14ac:dyDescent="0.25">
      <c r="A269" s="388"/>
      <c r="B269" s="355">
        <v>42063.999999988424</v>
      </c>
      <c r="C269" s="356" t="s">
        <v>1036</v>
      </c>
      <c r="D269" s="357">
        <v>35000</v>
      </c>
      <c r="E269" s="358"/>
      <c r="F269" s="357"/>
      <c r="G269" s="357">
        <v>35000</v>
      </c>
    </row>
    <row r="270" spans="1:7" s="278" customFormat="1" ht="12.75" x14ac:dyDescent="0.2">
      <c r="A270" s="385" t="s">
        <v>1035</v>
      </c>
      <c r="B270" s="381" t="s">
        <v>1697</v>
      </c>
      <c r="C270" s="386"/>
      <c r="D270" s="297">
        <f>SUM(D271)</f>
        <v>0</v>
      </c>
      <c r="E270" s="387"/>
      <c r="F270" s="297">
        <f>SUM(F271)</f>
        <v>10000</v>
      </c>
      <c r="G270" s="299">
        <f>+D270-F270</f>
        <v>-10000</v>
      </c>
    </row>
    <row r="271" spans="1:7" x14ac:dyDescent="0.25">
      <c r="A271" s="388"/>
      <c r="B271" s="355">
        <v>42063.999999988424</v>
      </c>
      <c r="C271" s="356" t="s">
        <v>1036</v>
      </c>
      <c r="D271" s="357"/>
      <c r="E271" s="358"/>
      <c r="F271" s="357">
        <v>10000</v>
      </c>
      <c r="G271" s="357">
        <v>-10000</v>
      </c>
    </row>
    <row r="272" spans="1:7" s="278" customFormat="1" ht="12.75" x14ac:dyDescent="0.2">
      <c r="A272" s="385" t="s">
        <v>1035</v>
      </c>
      <c r="B272" s="381" t="s">
        <v>1450</v>
      </c>
      <c r="C272" s="386"/>
      <c r="D272" s="297">
        <f>SUM(D273)</f>
        <v>0</v>
      </c>
      <c r="E272" s="387"/>
      <c r="F272" s="297">
        <f>SUM(F273)</f>
        <v>17333.98</v>
      </c>
      <c r="G272" s="299">
        <f>+D272-F272</f>
        <v>-17333.98</v>
      </c>
    </row>
    <row r="273" spans="1:8" x14ac:dyDescent="0.25">
      <c r="A273" s="388"/>
      <c r="B273" s="355">
        <v>42063.999999988424</v>
      </c>
      <c r="C273" s="356" t="s">
        <v>1036</v>
      </c>
      <c r="D273" s="357"/>
      <c r="E273" s="358"/>
      <c r="F273" s="357">
        <v>17333.98</v>
      </c>
      <c r="G273" s="357">
        <v>-17333.98</v>
      </c>
    </row>
    <row r="274" spans="1:8" s="278" customFormat="1" ht="12.75" x14ac:dyDescent="0.2">
      <c r="A274" s="385" t="s">
        <v>1035</v>
      </c>
      <c r="B274" s="381" t="s">
        <v>1468</v>
      </c>
      <c r="C274" s="386"/>
      <c r="D274" s="297">
        <f>SUM(D275)</f>
        <v>150500</v>
      </c>
      <c r="E274" s="387"/>
      <c r="F274" s="297">
        <f>SUM(F275)</f>
        <v>0</v>
      </c>
      <c r="G274" s="299">
        <f>+D274-F274</f>
        <v>150500</v>
      </c>
    </row>
    <row r="275" spans="1:8" x14ac:dyDescent="0.25">
      <c r="A275" s="388"/>
      <c r="B275" s="355">
        <v>42063.999999988424</v>
      </c>
      <c r="C275" s="356" t="s">
        <v>1036</v>
      </c>
      <c r="D275" s="357">
        <v>150500</v>
      </c>
      <c r="E275" s="358"/>
      <c r="F275" s="357"/>
      <c r="G275" s="357">
        <v>150500</v>
      </c>
    </row>
    <row r="276" spans="1:8" s="278" customFormat="1" ht="12.75" x14ac:dyDescent="0.2">
      <c r="A276" s="385" t="s">
        <v>1035</v>
      </c>
      <c r="B276" s="381" t="s">
        <v>1701</v>
      </c>
      <c r="C276" s="386"/>
      <c r="D276" s="297">
        <f>SUM(D277:D279)</f>
        <v>1411281.17</v>
      </c>
      <c r="E276" s="387"/>
      <c r="F276" s="297">
        <f>SUM(F277:F279)</f>
        <v>681017.42</v>
      </c>
      <c r="G276" s="299">
        <f>+D276-F276</f>
        <v>730263.74999999988</v>
      </c>
    </row>
    <row r="277" spans="1:8" x14ac:dyDescent="0.25">
      <c r="A277" s="388"/>
      <c r="B277" s="355">
        <v>42063.999999988424</v>
      </c>
      <c r="C277" s="356" t="s">
        <v>1036</v>
      </c>
      <c r="D277" s="357">
        <v>681017.42</v>
      </c>
      <c r="E277" s="358"/>
      <c r="F277" s="357"/>
      <c r="G277" s="357">
        <v>681017.42</v>
      </c>
    </row>
    <row r="278" spans="1:8" x14ac:dyDescent="0.25">
      <c r="A278" s="388"/>
      <c r="B278" s="355">
        <v>42084.626550925925</v>
      </c>
      <c r="C278" s="356" t="s">
        <v>2102</v>
      </c>
      <c r="D278" s="357">
        <v>730263.75</v>
      </c>
      <c r="E278" s="358">
        <v>66</v>
      </c>
      <c r="F278" s="357"/>
      <c r="G278" s="357">
        <v>1411281.17</v>
      </c>
    </row>
    <row r="279" spans="1:8" x14ac:dyDescent="0.25">
      <c r="A279" s="388"/>
      <c r="B279" s="355">
        <v>42087.571527777778</v>
      </c>
      <c r="C279" s="356" t="s">
        <v>2103</v>
      </c>
      <c r="D279" s="357"/>
      <c r="E279" s="358" t="s">
        <v>655</v>
      </c>
      <c r="F279" s="357">
        <v>681017.42</v>
      </c>
      <c r="G279" s="357">
        <v>730263.75</v>
      </c>
    </row>
    <row r="280" spans="1:8" s="278" customFormat="1" ht="12.75" x14ac:dyDescent="0.2">
      <c r="A280" s="385" t="s">
        <v>1035</v>
      </c>
      <c r="B280" s="381" t="s">
        <v>1487</v>
      </c>
      <c r="C280" s="386"/>
      <c r="D280" s="297">
        <f>SUM(D281:D287)</f>
        <v>16090</v>
      </c>
      <c r="E280" s="387"/>
      <c r="F280" s="297">
        <f>SUM(F281:F287)</f>
        <v>645425.81999999995</v>
      </c>
      <c r="G280" s="299">
        <f>+D280-F280</f>
        <v>-629335.81999999995</v>
      </c>
    </row>
    <row r="281" spans="1:8" x14ac:dyDescent="0.25">
      <c r="A281" s="388"/>
      <c r="B281" s="355">
        <v>42063.999999988424</v>
      </c>
      <c r="C281" s="356" t="s">
        <v>1036</v>
      </c>
      <c r="D281" s="357"/>
      <c r="E281" s="358"/>
      <c r="F281" s="357">
        <v>645286.39</v>
      </c>
      <c r="G281" s="357">
        <v>-645286.39</v>
      </c>
    </row>
    <row r="282" spans="1:8" x14ac:dyDescent="0.25">
      <c r="A282" s="388"/>
      <c r="B282" s="355">
        <v>42082.518750000003</v>
      </c>
      <c r="C282" s="356" t="s">
        <v>2104</v>
      </c>
      <c r="D282" s="362">
        <v>16090</v>
      </c>
      <c r="E282" s="358" t="s">
        <v>1673</v>
      </c>
      <c r="F282" s="357"/>
      <c r="G282" s="357">
        <v>-629196.39</v>
      </c>
      <c r="H282" s="283" t="s">
        <v>2049</v>
      </c>
    </row>
    <row r="283" spans="1:8" x14ac:dyDescent="0.25">
      <c r="A283" s="388"/>
      <c r="B283" s="355">
        <v>42084.45208333333</v>
      </c>
      <c r="C283" s="356" t="s">
        <v>2105</v>
      </c>
      <c r="D283" s="357"/>
      <c r="E283" s="358" t="s">
        <v>1673</v>
      </c>
      <c r="F283" s="370">
        <v>94.48</v>
      </c>
      <c r="G283" s="357">
        <v>-629290.87</v>
      </c>
      <c r="H283" s="283" t="s">
        <v>2049</v>
      </c>
    </row>
    <row r="284" spans="1:8" x14ac:dyDescent="0.25">
      <c r="A284" s="388"/>
      <c r="B284" s="355">
        <v>42086.695138888892</v>
      </c>
      <c r="C284" s="356" t="s">
        <v>2106</v>
      </c>
      <c r="D284" s="357"/>
      <c r="E284" s="358" t="s">
        <v>1673</v>
      </c>
      <c r="F284" s="371">
        <v>0.01</v>
      </c>
      <c r="G284" s="357">
        <v>-629290.88</v>
      </c>
      <c r="H284" s="283" t="s">
        <v>2049</v>
      </c>
    </row>
    <row r="285" spans="1:8" x14ac:dyDescent="0.25">
      <c r="A285" s="388"/>
      <c r="B285" s="355">
        <v>42090.773611111108</v>
      </c>
      <c r="C285" s="356" t="s">
        <v>2107</v>
      </c>
      <c r="D285" s="357"/>
      <c r="E285" s="358" t="s">
        <v>1673</v>
      </c>
      <c r="F285" s="372">
        <v>30</v>
      </c>
      <c r="G285" s="357">
        <v>-629320.88</v>
      </c>
      <c r="H285" s="283" t="s">
        <v>2049</v>
      </c>
    </row>
    <row r="286" spans="1:8" x14ac:dyDescent="0.25">
      <c r="A286" s="388"/>
      <c r="B286" s="355">
        <v>42093.756249999999</v>
      </c>
      <c r="C286" s="356" t="s">
        <v>2108</v>
      </c>
      <c r="D286" s="357"/>
      <c r="E286" s="358" t="s">
        <v>1673</v>
      </c>
      <c r="F286" s="361">
        <v>4.9400000000000004</v>
      </c>
      <c r="G286" s="357">
        <v>-629325.81999999995</v>
      </c>
      <c r="H286" s="283" t="s">
        <v>2049</v>
      </c>
    </row>
    <row r="287" spans="1:8" x14ac:dyDescent="0.25">
      <c r="A287" s="388"/>
      <c r="B287" s="355">
        <v>42093.759027777778</v>
      </c>
      <c r="C287" s="356" t="s">
        <v>2109</v>
      </c>
      <c r="D287" s="357"/>
      <c r="E287" s="358" t="s">
        <v>1673</v>
      </c>
      <c r="F287" s="360">
        <v>10</v>
      </c>
      <c r="G287" s="357">
        <v>-629335.81999999995</v>
      </c>
      <c r="H287" s="283" t="s">
        <v>2049</v>
      </c>
    </row>
    <row r="288" spans="1:8" s="278" customFormat="1" ht="12.75" x14ac:dyDescent="0.2">
      <c r="A288" s="385" t="s">
        <v>1035</v>
      </c>
      <c r="B288" s="381" t="s">
        <v>1507</v>
      </c>
      <c r="C288" s="386"/>
      <c r="D288" s="297">
        <f>SUM(D289)</f>
        <v>145000</v>
      </c>
      <c r="E288" s="387"/>
      <c r="F288" s="297">
        <f>SUM(F289)</f>
        <v>0</v>
      </c>
      <c r="G288" s="299">
        <f>+D288-F288</f>
        <v>145000</v>
      </c>
    </row>
    <row r="289" spans="1:9" x14ac:dyDescent="0.25">
      <c r="A289" s="388"/>
      <c r="B289" s="355">
        <v>42063.999999988424</v>
      </c>
      <c r="C289" s="356" t="s">
        <v>1036</v>
      </c>
      <c r="D289" s="357">
        <v>145000</v>
      </c>
      <c r="E289" s="358"/>
      <c r="F289" s="357"/>
      <c r="G289" s="357">
        <v>145000</v>
      </c>
    </row>
    <row r="290" spans="1:9" s="278" customFormat="1" ht="12.75" x14ac:dyDescent="0.2">
      <c r="A290" s="385" t="s">
        <v>1035</v>
      </c>
      <c r="B290" s="381" t="s">
        <v>2023</v>
      </c>
      <c r="C290" s="386"/>
      <c r="D290" s="297">
        <f>SUM(D291)</f>
        <v>145000</v>
      </c>
      <c r="E290" s="387"/>
      <c r="F290" s="297">
        <f>SUM(F291)</f>
        <v>0</v>
      </c>
      <c r="G290" s="299">
        <f>+D290-F290</f>
        <v>145000</v>
      </c>
    </row>
    <row r="291" spans="1:9" x14ac:dyDescent="0.25">
      <c r="A291" s="388"/>
      <c r="B291" s="355">
        <v>42063.999999988424</v>
      </c>
      <c r="C291" s="356" t="s">
        <v>1036</v>
      </c>
      <c r="D291" s="357">
        <v>145000</v>
      </c>
      <c r="E291" s="358"/>
      <c r="F291" s="357"/>
      <c r="G291" s="357">
        <v>145000</v>
      </c>
    </row>
    <row r="292" spans="1:9" s="278" customFormat="1" ht="12.75" x14ac:dyDescent="0.2">
      <c r="A292" s="385" t="s">
        <v>1035</v>
      </c>
      <c r="B292" s="381" t="s">
        <v>1509</v>
      </c>
      <c r="C292" s="386"/>
      <c r="D292" s="297">
        <f>SUM(D293)</f>
        <v>145000</v>
      </c>
      <c r="E292" s="387"/>
      <c r="F292" s="297">
        <f>SUM(F293)</f>
        <v>0</v>
      </c>
      <c r="G292" s="299">
        <f>+D292-F292</f>
        <v>145000</v>
      </c>
    </row>
    <row r="293" spans="1:9" x14ac:dyDescent="0.25">
      <c r="A293" s="388"/>
      <c r="B293" s="355">
        <v>42063.999999988424</v>
      </c>
      <c r="C293" s="356" t="s">
        <v>1036</v>
      </c>
      <c r="D293" s="357">
        <v>145000</v>
      </c>
      <c r="E293" s="358"/>
      <c r="F293" s="357"/>
      <c r="G293" s="357">
        <v>145000</v>
      </c>
    </row>
    <row r="294" spans="1:9" s="278" customFormat="1" ht="12.75" x14ac:dyDescent="0.2">
      <c r="A294" s="385" t="s">
        <v>1035</v>
      </c>
      <c r="B294" s="381" t="s">
        <v>1703</v>
      </c>
      <c r="C294" s="386"/>
      <c r="D294" s="297">
        <f>SUM(D295)</f>
        <v>13500</v>
      </c>
      <c r="E294" s="387"/>
      <c r="F294" s="297">
        <f>SUM(F295)</f>
        <v>0</v>
      </c>
      <c r="G294" s="299">
        <f>+D294-F294</f>
        <v>13500</v>
      </c>
    </row>
    <row r="295" spans="1:9" x14ac:dyDescent="0.25">
      <c r="A295" s="388"/>
      <c r="B295" s="355">
        <v>42063.999999988424</v>
      </c>
      <c r="C295" s="356" t="s">
        <v>1036</v>
      </c>
      <c r="D295" s="357">
        <v>13500</v>
      </c>
      <c r="E295" s="358"/>
      <c r="F295" s="357"/>
      <c r="G295" s="357">
        <v>13500</v>
      </c>
    </row>
    <row r="296" spans="1:9" s="278" customFormat="1" ht="12.75" x14ac:dyDescent="0.2">
      <c r="A296" s="385" t="s">
        <v>1035</v>
      </c>
      <c r="B296" s="381" t="s">
        <v>1510</v>
      </c>
      <c r="C296" s="386"/>
      <c r="D296" s="297">
        <f>SUM(D297)</f>
        <v>118000</v>
      </c>
      <c r="E296" s="387"/>
      <c r="F296" s="297">
        <f>SUM(F297)</f>
        <v>0</v>
      </c>
      <c r="G296" s="299">
        <f>+D296-F296</f>
        <v>118000</v>
      </c>
    </row>
    <row r="297" spans="1:9" x14ac:dyDescent="0.25">
      <c r="A297" s="388"/>
      <c r="B297" s="355">
        <v>42063.999999988424</v>
      </c>
      <c r="C297" s="356" t="s">
        <v>1036</v>
      </c>
      <c r="D297" s="357">
        <v>118000</v>
      </c>
      <c r="E297" s="358"/>
      <c r="F297" s="357"/>
      <c r="G297" s="357">
        <v>118000</v>
      </c>
    </row>
    <row r="298" spans="1:9" s="278" customFormat="1" ht="12.75" x14ac:dyDescent="0.2">
      <c r="A298" s="385" t="s">
        <v>1035</v>
      </c>
      <c r="B298" s="381" t="s">
        <v>2027</v>
      </c>
      <c r="C298" s="386"/>
      <c r="D298" s="297">
        <f>SUM(D299)</f>
        <v>145000</v>
      </c>
      <c r="E298" s="387"/>
      <c r="F298" s="297">
        <f>SUM(F299)</f>
        <v>0</v>
      </c>
      <c r="G298" s="299">
        <f>+D298-F298</f>
        <v>145000</v>
      </c>
    </row>
    <row r="299" spans="1:9" x14ac:dyDescent="0.25">
      <c r="A299" s="388"/>
      <c r="B299" s="355">
        <v>42063.999999988424</v>
      </c>
      <c r="C299" s="356" t="s">
        <v>1036</v>
      </c>
      <c r="D299" s="357">
        <v>145000</v>
      </c>
      <c r="E299" s="358"/>
      <c r="F299" s="357"/>
      <c r="G299" s="357">
        <v>145000</v>
      </c>
    </row>
    <row r="300" spans="1:9" s="278" customFormat="1" ht="12.75" x14ac:dyDescent="0.2">
      <c r="A300" s="385" t="s">
        <v>1035</v>
      </c>
      <c r="B300" s="381" t="s">
        <v>1522</v>
      </c>
      <c r="C300" s="386"/>
      <c r="D300" s="297">
        <f>SUM(D301)</f>
        <v>0</v>
      </c>
      <c r="E300" s="387"/>
      <c r="F300" s="297">
        <f>SUM(F301)</f>
        <v>1239.04</v>
      </c>
      <c r="G300" s="299">
        <f>+D300-F300</f>
        <v>-1239.04</v>
      </c>
      <c r="I300" s="409">
        <f>100000/1.16</f>
        <v>86206.896551724145</v>
      </c>
    </row>
    <row r="301" spans="1:9" x14ac:dyDescent="0.25">
      <c r="A301" s="388"/>
      <c r="B301" s="355">
        <v>42063.999999988424</v>
      </c>
      <c r="C301" s="356" t="s">
        <v>1036</v>
      </c>
      <c r="D301" s="357"/>
      <c r="E301" s="358"/>
      <c r="F301" s="357">
        <v>1239.04</v>
      </c>
      <c r="G301" s="357">
        <v>-1239.04</v>
      </c>
      <c r="I301" s="283">
        <f>+I300*0.16</f>
        <v>13793.103448275864</v>
      </c>
    </row>
    <row r="302" spans="1:9" s="278" customFormat="1" ht="12.75" x14ac:dyDescent="0.2">
      <c r="A302" s="385" t="s">
        <v>1035</v>
      </c>
      <c r="B302" s="381" t="s">
        <v>1708</v>
      </c>
      <c r="C302" s="386"/>
      <c r="D302" s="297">
        <f>SUM(D303:D308)</f>
        <v>825706.79</v>
      </c>
      <c r="E302" s="387"/>
      <c r="F302" s="297">
        <f>SUM(F303:F308)</f>
        <v>115118.12</v>
      </c>
      <c r="G302" s="299">
        <f>+D302-F302</f>
        <v>710588.67</v>
      </c>
    </row>
    <row r="303" spans="1:9" x14ac:dyDescent="0.25">
      <c r="A303" s="388"/>
      <c r="B303" s="355">
        <v>42063.999999988424</v>
      </c>
      <c r="C303" s="356" t="s">
        <v>1036</v>
      </c>
      <c r="D303" s="357">
        <v>115668.46</v>
      </c>
      <c r="E303" s="358"/>
      <c r="F303" s="357"/>
      <c r="G303" s="357">
        <v>115668.46</v>
      </c>
    </row>
    <row r="304" spans="1:9" x14ac:dyDescent="0.25">
      <c r="A304" s="388"/>
      <c r="B304" s="355">
        <v>42084.630439814813</v>
      </c>
      <c r="C304" s="356" t="s">
        <v>2110</v>
      </c>
      <c r="D304" s="357">
        <v>115118.12</v>
      </c>
      <c r="E304" s="358">
        <v>69</v>
      </c>
      <c r="F304" s="357"/>
      <c r="G304" s="357">
        <v>230786.58</v>
      </c>
    </row>
    <row r="305" spans="1:7" x14ac:dyDescent="0.25">
      <c r="A305" s="388"/>
      <c r="B305" s="355">
        <v>42084.635277777779</v>
      </c>
      <c r="C305" s="356" t="s">
        <v>2111</v>
      </c>
      <c r="D305" s="357">
        <v>176205.64</v>
      </c>
      <c r="E305" s="358">
        <v>69</v>
      </c>
      <c r="F305" s="357"/>
      <c r="G305" s="357">
        <v>406992.22</v>
      </c>
    </row>
    <row r="306" spans="1:7" x14ac:dyDescent="0.25">
      <c r="A306" s="388"/>
      <c r="B306" s="355">
        <v>42084.653715277775</v>
      </c>
      <c r="C306" s="356" t="s">
        <v>2112</v>
      </c>
      <c r="D306" s="357">
        <v>303596.45</v>
      </c>
      <c r="E306" s="358">
        <v>69</v>
      </c>
      <c r="F306" s="357"/>
      <c r="G306" s="357">
        <v>710588.67</v>
      </c>
    </row>
    <row r="307" spans="1:7" x14ac:dyDescent="0.25">
      <c r="A307" s="388"/>
      <c r="B307" s="355">
        <v>42093.838240740741</v>
      </c>
      <c r="C307" s="356" t="s">
        <v>2113</v>
      </c>
      <c r="D307" s="357"/>
      <c r="E307" s="358">
        <v>69</v>
      </c>
      <c r="F307" s="357">
        <v>115118.12</v>
      </c>
      <c r="G307" s="357">
        <v>595470.55000000005</v>
      </c>
    </row>
    <row r="308" spans="1:7" x14ac:dyDescent="0.25">
      <c r="A308" s="388"/>
      <c r="B308" s="355">
        <v>42094.765451388892</v>
      </c>
      <c r="C308" s="356" t="s">
        <v>2114</v>
      </c>
      <c r="D308" s="357">
        <v>115118.12</v>
      </c>
      <c r="E308" s="358">
        <v>69</v>
      </c>
      <c r="F308" s="357"/>
      <c r="G308" s="357">
        <v>710588.67</v>
      </c>
    </row>
    <row r="309" spans="1:7" s="278" customFormat="1" ht="12.75" x14ac:dyDescent="0.2">
      <c r="A309" s="385" t="s">
        <v>1035</v>
      </c>
      <c r="B309" s="381" t="s">
        <v>1539</v>
      </c>
      <c r="C309" s="386"/>
      <c r="D309" s="297">
        <f>SUM(D310)</f>
        <v>115118.12</v>
      </c>
      <c r="E309" s="387"/>
      <c r="F309" s="297">
        <f>SUM(F310)</f>
        <v>0</v>
      </c>
      <c r="G309" s="299">
        <f>+D309-F309</f>
        <v>115118.12</v>
      </c>
    </row>
    <row r="310" spans="1:7" x14ac:dyDescent="0.25">
      <c r="A310" s="388"/>
      <c r="B310" s="355">
        <v>42063.999999988424</v>
      </c>
      <c r="C310" s="356" t="s">
        <v>1036</v>
      </c>
      <c r="D310" s="357">
        <v>115118.12</v>
      </c>
      <c r="E310" s="358"/>
      <c r="F310" s="357"/>
      <c r="G310" s="357">
        <v>115118.12</v>
      </c>
    </row>
    <row r="311" spans="1:7" s="278" customFormat="1" ht="12.75" x14ac:dyDescent="0.2">
      <c r="A311" s="385" t="s">
        <v>1035</v>
      </c>
      <c r="B311" s="381" t="s">
        <v>1712</v>
      </c>
      <c r="C311" s="386"/>
      <c r="D311" s="297">
        <f>SUM(D312)</f>
        <v>0</v>
      </c>
      <c r="E311" s="387"/>
      <c r="F311" s="297">
        <f>SUM(F312)</f>
        <v>17230</v>
      </c>
      <c r="G311" s="299">
        <f>+D311-F311</f>
        <v>-17230</v>
      </c>
    </row>
    <row r="312" spans="1:7" x14ac:dyDescent="0.25">
      <c r="A312" s="388"/>
      <c r="B312" s="355">
        <v>42063.999999988424</v>
      </c>
      <c r="C312" s="356" t="s">
        <v>1036</v>
      </c>
      <c r="D312" s="357"/>
      <c r="E312" s="358"/>
      <c r="F312" s="357">
        <v>17230</v>
      </c>
      <c r="G312" s="357">
        <v>-17230</v>
      </c>
    </row>
    <row r="313" spans="1:7" s="278" customFormat="1" ht="12.75" x14ac:dyDescent="0.2">
      <c r="A313" s="385" t="s">
        <v>1035</v>
      </c>
      <c r="B313" s="381" t="s">
        <v>1717</v>
      </c>
      <c r="C313" s="386"/>
      <c r="D313" s="297">
        <f>SUM(D314)</f>
        <v>0.01</v>
      </c>
      <c r="E313" s="387"/>
      <c r="F313" s="297">
        <f>SUM(F314)</f>
        <v>0</v>
      </c>
      <c r="G313" s="299">
        <f>+D313-F313</f>
        <v>0.01</v>
      </c>
    </row>
    <row r="314" spans="1:7" x14ac:dyDescent="0.25">
      <c r="A314" s="388"/>
      <c r="B314" s="355">
        <v>42063.999999988424</v>
      </c>
      <c r="C314" s="356" t="s">
        <v>1036</v>
      </c>
      <c r="D314" s="357">
        <v>0.01</v>
      </c>
      <c r="E314" s="358"/>
      <c r="F314" s="357"/>
      <c r="G314" s="357">
        <v>0.01</v>
      </c>
    </row>
    <row r="315" spans="1:7" s="278" customFormat="1" ht="12.75" x14ac:dyDescent="0.2">
      <c r="A315" s="385" t="s">
        <v>1035</v>
      </c>
      <c r="B315" s="381" t="s">
        <v>1723</v>
      </c>
      <c r="C315" s="386"/>
      <c r="D315" s="297">
        <f>SUM(D316)</f>
        <v>272800</v>
      </c>
      <c r="E315" s="387"/>
      <c r="F315" s="297">
        <f>SUM(F316)</f>
        <v>0</v>
      </c>
      <c r="G315" s="299">
        <f>+D315-F315</f>
        <v>272800</v>
      </c>
    </row>
    <row r="316" spans="1:7" x14ac:dyDescent="0.25">
      <c r="A316" s="388"/>
      <c r="B316" s="355">
        <v>42063.999999988424</v>
      </c>
      <c r="C316" s="356" t="s">
        <v>1036</v>
      </c>
      <c r="D316" s="357">
        <v>272800</v>
      </c>
      <c r="E316" s="358"/>
      <c r="F316" s="357"/>
      <c r="G316" s="357">
        <v>272800</v>
      </c>
    </row>
    <row r="317" spans="1:7" s="278" customFormat="1" ht="12.75" x14ac:dyDescent="0.2">
      <c r="A317" s="385" t="s">
        <v>1035</v>
      </c>
      <c r="B317" s="381" t="s">
        <v>1725</v>
      </c>
      <c r="C317" s="386"/>
      <c r="D317" s="297">
        <f>SUM(D318)</f>
        <v>247900</v>
      </c>
      <c r="E317" s="387"/>
      <c r="F317" s="297">
        <f>SUM(F318)</f>
        <v>0</v>
      </c>
      <c r="G317" s="299">
        <f>+D317-F317</f>
        <v>247900</v>
      </c>
    </row>
    <row r="318" spans="1:7" x14ac:dyDescent="0.25">
      <c r="A318" s="388"/>
      <c r="B318" s="355">
        <v>42063.999999988424</v>
      </c>
      <c r="C318" s="356" t="s">
        <v>1036</v>
      </c>
      <c r="D318" s="357">
        <v>247900</v>
      </c>
      <c r="E318" s="358"/>
      <c r="F318" s="357"/>
      <c r="G318" s="357">
        <v>247900</v>
      </c>
    </row>
    <row r="319" spans="1:7" s="278" customFormat="1" ht="12.75" x14ac:dyDescent="0.2">
      <c r="A319" s="385" t="s">
        <v>1035</v>
      </c>
      <c r="B319" s="381" t="s">
        <v>1727</v>
      </c>
      <c r="C319" s="386"/>
      <c r="D319" s="297">
        <f>SUM(D320)</f>
        <v>160500</v>
      </c>
      <c r="E319" s="387"/>
      <c r="F319" s="297">
        <f>SUM(F320)</f>
        <v>0</v>
      </c>
      <c r="G319" s="299">
        <f>+D319-F319</f>
        <v>160500</v>
      </c>
    </row>
    <row r="320" spans="1:7" x14ac:dyDescent="0.25">
      <c r="A320" s="388"/>
      <c r="B320" s="355">
        <v>42063.999999988424</v>
      </c>
      <c r="C320" s="356" t="s">
        <v>1036</v>
      </c>
      <c r="D320" s="357">
        <v>160500</v>
      </c>
      <c r="E320" s="358"/>
      <c r="F320" s="357"/>
      <c r="G320" s="357">
        <v>160500</v>
      </c>
    </row>
    <row r="321" spans="1:7" s="278" customFormat="1" ht="12.75" x14ac:dyDescent="0.2">
      <c r="A321" s="385" t="s">
        <v>1035</v>
      </c>
      <c r="B321" s="381" t="s">
        <v>1729</v>
      </c>
      <c r="C321" s="386"/>
      <c r="D321" s="297">
        <f>SUM(D322:D323)</f>
        <v>247900</v>
      </c>
      <c r="E321" s="387"/>
      <c r="F321" s="297">
        <f>SUM(F322:F323)</f>
        <v>218000</v>
      </c>
      <c r="G321" s="299">
        <f>+D321-F321</f>
        <v>29900</v>
      </c>
    </row>
    <row r="322" spans="1:7" x14ac:dyDescent="0.25">
      <c r="A322" s="388"/>
      <c r="B322" s="355">
        <v>42063.999999988424</v>
      </c>
      <c r="C322" s="356" t="s">
        <v>1036</v>
      </c>
      <c r="D322" s="357">
        <v>247900</v>
      </c>
      <c r="E322" s="358"/>
      <c r="F322" s="357"/>
      <c r="G322" s="357">
        <v>247900</v>
      </c>
    </row>
    <row r="323" spans="1:7" x14ac:dyDescent="0.25">
      <c r="A323" s="388"/>
      <c r="B323" s="355">
        <v>42094.563888888886</v>
      </c>
      <c r="C323" s="356" t="s">
        <v>2115</v>
      </c>
      <c r="D323" s="357"/>
      <c r="E323" s="358">
        <v>71</v>
      </c>
      <c r="F323" s="357">
        <v>218000</v>
      </c>
      <c r="G323" s="357">
        <v>29900</v>
      </c>
    </row>
    <row r="324" spans="1:7" s="278" customFormat="1" ht="12.75" x14ac:dyDescent="0.2">
      <c r="A324" s="385" t="s">
        <v>1035</v>
      </c>
      <c r="B324" s="381" t="s">
        <v>1731</v>
      </c>
      <c r="C324" s="386"/>
      <c r="D324" s="297">
        <f>SUM(D325)</f>
        <v>247900</v>
      </c>
      <c r="E324" s="387"/>
      <c r="F324" s="297">
        <f>SUM(F325)</f>
        <v>0</v>
      </c>
      <c r="G324" s="299">
        <f>+D324-F324</f>
        <v>247900</v>
      </c>
    </row>
    <row r="325" spans="1:7" x14ac:dyDescent="0.25">
      <c r="A325" s="388"/>
      <c r="B325" s="355">
        <v>42063.999999988424</v>
      </c>
      <c r="C325" s="356" t="s">
        <v>1036</v>
      </c>
      <c r="D325" s="357">
        <v>247900</v>
      </c>
      <c r="E325" s="358"/>
      <c r="F325" s="357"/>
      <c r="G325" s="357">
        <v>247900</v>
      </c>
    </row>
    <row r="326" spans="1:7" s="278" customFormat="1" ht="12.75" x14ac:dyDescent="0.2">
      <c r="A326" s="385" t="s">
        <v>1035</v>
      </c>
      <c r="B326" s="381" t="s">
        <v>1733</v>
      </c>
      <c r="C326" s="386"/>
      <c r="D326" s="297">
        <f>SUM(D327)</f>
        <v>223302.84999999998</v>
      </c>
      <c r="E326" s="387"/>
      <c r="F326" s="297">
        <f>SUM(F327)</f>
        <v>0</v>
      </c>
      <c r="G326" s="299">
        <f>+D326-F326</f>
        <v>223302.84999999998</v>
      </c>
    </row>
    <row r="327" spans="1:7" x14ac:dyDescent="0.25">
      <c r="A327" s="388"/>
      <c r="B327" s="355">
        <v>42063.999999988424</v>
      </c>
      <c r="C327" s="356" t="s">
        <v>1036</v>
      </c>
      <c r="D327" s="357">
        <v>223302.84999999998</v>
      </c>
      <c r="E327" s="358"/>
      <c r="F327" s="357"/>
      <c r="G327" s="357">
        <v>223302.85</v>
      </c>
    </row>
    <row r="328" spans="1:7" s="278" customFormat="1" ht="12.75" x14ac:dyDescent="0.2">
      <c r="A328" s="385" t="s">
        <v>1035</v>
      </c>
      <c r="B328" s="381" t="s">
        <v>1744</v>
      </c>
      <c r="C328" s="386"/>
      <c r="D328" s="297">
        <f>SUM(D329)</f>
        <v>0</v>
      </c>
      <c r="E328" s="387"/>
      <c r="F328" s="297">
        <f>SUM(F329)</f>
        <v>416.53</v>
      </c>
      <c r="G328" s="299">
        <f>+D328-F328</f>
        <v>-416.53</v>
      </c>
    </row>
    <row r="329" spans="1:7" x14ac:dyDescent="0.25">
      <c r="A329" s="388"/>
      <c r="B329" s="355">
        <v>42063.999999988424</v>
      </c>
      <c r="C329" s="356" t="s">
        <v>1036</v>
      </c>
      <c r="D329" s="357"/>
      <c r="E329" s="358"/>
      <c r="F329" s="357">
        <v>416.53</v>
      </c>
      <c r="G329" s="357">
        <v>-416.53</v>
      </c>
    </row>
    <row r="330" spans="1:7" s="278" customFormat="1" ht="12.75" x14ac:dyDescent="0.2">
      <c r="A330" s="385" t="s">
        <v>1035</v>
      </c>
      <c r="B330" s="381" t="s">
        <v>1754</v>
      </c>
      <c r="C330" s="386"/>
      <c r="D330" s="297">
        <f>SUM(D331)</f>
        <v>0</v>
      </c>
      <c r="E330" s="387"/>
      <c r="F330" s="297">
        <f>SUM(F331)</f>
        <v>4600</v>
      </c>
      <c r="G330" s="299">
        <f>+D330-F330</f>
        <v>-4600</v>
      </c>
    </row>
    <row r="331" spans="1:7" x14ac:dyDescent="0.25">
      <c r="A331" s="388"/>
      <c r="B331" s="355">
        <v>42063.999999988424</v>
      </c>
      <c r="C331" s="356" t="s">
        <v>1036</v>
      </c>
      <c r="D331" s="357"/>
      <c r="E331" s="358"/>
      <c r="F331" s="357">
        <v>4600</v>
      </c>
      <c r="G331" s="357">
        <v>-4600</v>
      </c>
    </row>
    <row r="332" spans="1:7" s="278" customFormat="1" ht="12.75" x14ac:dyDescent="0.2">
      <c r="A332" s="385" t="s">
        <v>1035</v>
      </c>
      <c r="B332" s="381" t="s">
        <v>2116</v>
      </c>
      <c r="C332" s="386"/>
      <c r="D332" s="297">
        <f>SUM(D333)</f>
        <v>265421.78000000003</v>
      </c>
      <c r="E332" s="387"/>
      <c r="F332" s="297">
        <f>SUM(F333)</f>
        <v>0</v>
      </c>
      <c r="G332" s="299">
        <f>+D332-F332</f>
        <v>265421.78000000003</v>
      </c>
    </row>
    <row r="333" spans="1:7" x14ac:dyDescent="0.25">
      <c r="A333" s="388"/>
      <c r="B333" s="355">
        <v>42084.64980324074</v>
      </c>
      <c r="C333" s="356" t="s">
        <v>2117</v>
      </c>
      <c r="D333" s="357">
        <v>265421.78000000003</v>
      </c>
      <c r="E333" s="358">
        <v>72</v>
      </c>
      <c r="F333" s="357"/>
      <c r="G333" s="357">
        <v>265421.78000000003</v>
      </c>
    </row>
    <row r="334" spans="1:7" s="278" customFormat="1" ht="12.75" x14ac:dyDescent="0.2">
      <c r="A334" s="385" t="s">
        <v>1035</v>
      </c>
      <c r="B334" s="381" t="s">
        <v>1757</v>
      </c>
      <c r="C334" s="386"/>
      <c r="D334" s="297">
        <f>SUM(D335)</f>
        <v>0</v>
      </c>
      <c r="E334" s="387"/>
      <c r="F334" s="297">
        <f>SUM(F335)</f>
        <v>50000</v>
      </c>
      <c r="G334" s="299">
        <f>+D334-F334</f>
        <v>-50000</v>
      </c>
    </row>
    <row r="335" spans="1:7" x14ac:dyDescent="0.25">
      <c r="A335" s="388"/>
      <c r="B335" s="355">
        <v>42063.999999988424</v>
      </c>
      <c r="C335" s="356" t="s">
        <v>1036</v>
      </c>
      <c r="D335" s="357"/>
      <c r="E335" s="358"/>
      <c r="F335" s="357">
        <v>50000</v>
      </c>
      <c r="G335" s="357">
        <v>-50000</v>
      </c>
    </row>
    <row r="336" spans="1:7" s="278" customFormat="1" ht="12.75" x14ac:dyDescent="0.2">
      <c r="A336" s="385" t="s">
        <v>1035</v>
      </c>
      <c r="B336" s="381" t="s">
        <v>1778</v>
      </c>
      <c r="C336" s="386"/>
      <c r="D336" s="297">
        <f>SUM(D337)</f>
        <v>0</v>
      </c>
      <c r="E336" s="387"/>
      <c r="F336" s="297">
        <f>SUM(F337)</f>
        <v>1011.6</v>
      </c>
      <c r="G336" s="299">
        <f>+D336-F336</f>
        <v>-1011.6</v>
      </c>
    </row>
    <row r="337" spans="1:7" x14ac:dyDescent="0.25">
      <c r="A337" s="388"/>
      <c r="B337" s="355">
        <v>42063.999999988424</v>
      </c>
      <c r="C337" s="356" t="s">
        <v>1036</v>
      </c>
      <c r="D337" s="357"/>
      <c r="E337" s="358"/>
      <c r="F337" s="357">
        <v>1011.6</v>
      </c>
      <c r="G337" s="357">
        <v>-1011.6</v>
      </c>
    </row>
    <row r="338" spans="1:7" s="278" customFormat="1" ht="12.75" x14ac:dyDescent="0.2">
      <c r="A338" s="385" t="s">
        <v>1035</v>
      </c>
      <c r="B338" s="381" t="s">
        <v>1783</v>
      </c>
      <c r="C338" s="386"/>
      <c r="D338" s="297">
        <f>SUM(D339)</f>
        <v>142000</v>
      </c>
      <c r="E338" s="387"/>
      <c r="F338" s="297">
        <f>SUM(F339)</f>
        <v>0</v>
      </c>
      <c r="G338" s="299">
        <f>+D338-F338</f>
        <v>142000</v>
      </c>
    </row>
    <row r="339" spans="1:7" x14ac:dyDescent="0.25">
      <c r="A339" s="388"/>
      <c r="B339" s="355">
        <v>42063.999999988424</v>
      </c>
      <c r="C339" s="356" t="s">
        <v>1036</v>
      </c>
      <c r="D339" s="357">
        <v>142000</v>
      </c>
      <c r="E339" s="358"/>
      <c r="F339" s="357"/>
      <c r="G339" s="357">
        <v>142000</v>
      </c>
    </row>
    <row r="340" spans="1:7" s="278" customFormat="1" ht="12.75" x14ac:dyDescent="0.2">
      <c r="A340" s="385" t="s">
        <v>1035</v>
      </c>
      <c r="B340" s="381" t="s">
        <v>1785</v>
      </c>
      <c r="C340" s="386"/>
      <c r="D340" s="297">
        <f>SUM(D341)</f>
        <v>0.01</v>
      </c>
      <c r="E340" s="387"/>
      <c r="F340" s="297">
        <f>SUM(F341)</f>
        <v>0</v>
      </c>
      <c r="G340" s="299">
        <f>+D340-F340</f>
        <v>0.01</v>
      </c>
    </row>
    <row r="341" spans="1:7" x14ac:dyDescent="0.25">
      <c r="A341" s="388"/>
      <c r="B341" s="355">
        <v>42063.999999988424</v>
      </c>
      <c r="C341" s="356" t="s">
        <v>1036</v>
      </c>
      <c r="D341" s="357">
        <v>0.01</v>
      </c>
      <c r="E341" s="358"/>
      <c r="F341" s="357"/>
      <c r="G341" s="357">
        <v>0.01</v>
      </c>
    </row>
    <row r="342" spans="1:7" s="278" customFormat="1" ht="12.75" x14ac:dyDescent="0.2">
      <c r="A342" s="385" t="s">
        <v>1035</v>
      </c>
      <c r="B342" s="381" t="s">
        <v>1799</v>
      </c>
      <c r="C342" s="386"/>
      <c r="D342" s="297">
        <f>SUM(D343:D344)</f>
        <v>0.01</v>
      </c>
      <c r="E342" s="387"/>
      <c r="F342" s="297">
        <f>SUM(F343:F344)</f>
        <v>0.01</v>
      </c>
      <c r="G342" s="299">
        <f>+D342-F342</f>
        <v>0</v>
      </c>
    </row>
    <row r="343" spans="1:7" x14ac:dyDescent="0.25">
      <c r="A343" s="388"/>
      <c r="B343" s="355">
        <v>42063.999999988424</v>
      </c>
      <c r="C343" s="356" t="s">
        <v>1036</v>
      </c>
      <c r="D343" s="357">
        <v>0.01</v>
      </c>
      <c r="E343" s="358"/>
      <c r="F343" s="357"/>
      <c r="G343" s="357">
        <v>0.01</v>
      </c>
    </row>
    <row r="344" spans="1:7" x14ac:dyDescent="0.25">
      <c r="A344" s="388"/>
      <c r="B344" s="355">
        <v>42093.740972222222</v>
      </c>
      <c r="C344" s="356" t="s">
        <v>2118</v>
      </c>
      <c r="D344" s="357"/>
      <c r="E344" s="358">
        <v>75</v>
      </c>
      <c r="F344" s="357">
        <v>0.01</v>
      </c>
      <c r="G344" s="357">
        <v>0</v>
      </c>
    </row>
    <row r="345" spans="1:7" s="278" customFormat="1" ht="12.75" x14ac:dyDescent="0.2">
      <c r="A345" s="385" t="s">
        <v>1035</v>
      </c>
      <c r="B345" s="381" t="s">
        <v>1804</v>
      </c>
      <c r="C345" s="386"/>
      <c r="D345" s="297">
        <f>SUM(D346)</f>
        <v>0.01</v>
      </c>
      <c r="E345" s="387"/>
      <c r="F345" s="297">
        <f>SUM(F346)</f>
        <v>0</v>
      </c>
      <c r="G345" s="299">
        <f>+D345-F345</f>
        <v>0.01</v>
      </c>
    </row>
    <row r="346" spans="1:7" x14ac:dyDescent="0.25">
      <c r="A346" s="388"/>
      <c r="B346" s="355">
        <v>42063.999999988424</v>
      </c>
      <c r="C346" s="356" t="s">
        <v>1036</v>
      </c>
      <c r="D346" s="357">
        <v>0.01</v>
      </c>
      <c r="E346" s="358"/>
      <c r="F346" s="357"/>
      <c r="G346" s="357">
        <v>0.01</v>
      </c>
    </row>
    <row r="347" spans="1:7" s="278" customFormat="1" ht="12.75" x14ac:dyDescent="0.2">
      <c r="A347" s="385" t="s">
        <v>1035</v>
      </c>
      <c r="B347" s="381" t="s">
        <v>1814</v>
      </c>
      <c r="C347" s="386"/>
      <c r="D347" s="297">
        <f>SUM(D348:D352)</f>
        <v>108800</v>
      </c>
      <c r="E347" s="387"/>
      <c r="F347" s="297">
        <f>SUM(F348:F352)</f>
        <v>103800</v>
      </c>
      <c r="G347" s="299">
        <f>+D347-F347</f>
        <v>5000</v>
      </c>
    </row>
    <row r="348" spans="1:7" x14ac:dyDescent="0.25">
      <c r="A348" s="388"/>
      <c r="B348" s="355">
        <v>42063.999999988424</v>
      </c>
      <c r="C348" s="356" t="s">
        <v>1036</v>
      </c>
      <c r="D348" s="357">
        <v>5000</v>
      </c>
      <c r="E348" s="358"/>
      <c r="F348" s="357"/>
      <c r="G348" s="357">
        <v>5000</v>
      </c>
    </row>
    <row r="349" spans="1:7" x14ac:dyDescent="0.25">
      <c r="A349" s="388"/>
      <c r="B349" s="355">
        <v>42067.673611111109</v>
      </c>
      <c r="C349" s="356" t="s">
        <v>2119</v>
      </c>
      <c r="D349" s="357"/>
      <c r="E349" s="358">
        <v>77</v>
      </c>
      <c r="F349" s="357">
        <v>96900</v>
      </c>
      <c r="G349" s="357">
        <v>-91900</v>
      </c>
    </row>
    <row r="350" spans="1:7" x14ac:dyDescent="0.25">
      <c r="A350" s="388"/>
      <c r="B350" s="355">
        <v>42067.712500000001</v>
      </c>
      <c r="C350" s="356" t="s">
        <v>2120</v>
      </c>
      <c r="D350" s="357">
        <v>96900</v>
      </c>
      <c r="E350" s="358">
        <v>77</v>
      </c>
      <c r="F350" s="357"/>
      <c r="G350" s="357">
        <v>5000</v>
      </c>
    </row>
    <row r="351" spans="1:7" x14ac:dyDescent="0.25">
      <c r="A351" s="388"/>
      <c r="B351" s="359">
        <v>42094</v>
      </c>
      <c r="C351" s="356" t="s">
        <v>2121</v>
      </c>
      <c r="D351" s="357">
        <v>6900</v>
      </c>
      <c r="E351" s="358" t="s">
        <v>1673</v>
      </c>
      <c r="F351" s="357"/>
      <c r="G351" s="357">
        <v>11900</v>
      </c>
    </row>
    <row r="352" spans="1:7" x14ac:dyDescent="0.25">
      <c r="A352" s="388"/>
      <c r="B352" s="359">
        <v>42094</v>
      </c>
      <c r="C352" s="356" t="s">
        <v>2121</v>
      </c>
      <c r="D352" s="357"/>
      <c r="E352" s="358" t="s">
        <v>1673</v>
      </c>
      <c r="F352" s="357">
        <v>6900</v>
      </c>
      <c r="G352" s="357">
        <v>5000</v>
      </c>
    </row>
    <row r="353" spans="1:9" s="278" customFormat="1" ht="12.75" x14ac:dyDescent="0.2">
      <c r="A353" s="385" t="s">
        <v>1035</v>
      </c>
      <c r="B353" s="381" t="s">
        <v>1835</v>
      </c>
      <c r="C353" s="386"/>
      <c r="D353" s="297">
        <f>SUM(D354)</f>
        <v>12500</v>
      </c>
      <c r="E353" s="387"/>
      <c r="F353" s="297">
        <f>SUM(F354)</f>
        <v>0</v>
      </c>
      <c r="G353" s="299">
        <f>+D353-F353</f>
        <v>12500</v>
      </c>
    </row>
    <row r="354" spans="1:9" x14ac:dyDescent="0.25">
      <c r="A354" s="388"/>
      <c r="B354" s="355">
        <v>42063.999999988424</v>
      </c>
      <c r="C354" s="356" t="s">
        <v>1036</v>
      </c>
      <c r="D354" s="357">
        <v>12500</v>
      </c>
      <c r="E354" s="358"/>
      <c r="F354" s="357"/>
      <c r="G354" s="357">
        <v>12500</v>
      </c>
      <c r="H354" s="357">
        <v>29682.68</v>
      </c>
      <c r="I354" s="374"/>
    </row>
    <row r="355" spans="1:9" s="278" customFormat="1" ht="12.75" x14ac:dyDescent="0.2">
      <c r="A355" s="385" t="s">
        <v>1035</v>
      </c>
      <c r="B355" s="381" t="s">
        <v>1843</v>
      </c>
      <c r="C355" s="386"/>
      <c r="D355" s="297">
        <f>SUM(D356:D359)</f>
        <v>80900</v>
      </c>
      <c r="E355" s="387"/>
      <c r="F355" s="297">
        <f>SUM(F356:F359)</f>
        <v>81773.049999999988</v>
      </c>
      <c r="G355" s="299">
        <f>+D355-F355</f>
        <v>-873.04999999998836</v>
      </c>
    </row>
    <row r="356" spans="1:9" x14ac:dyDescent="0.25">
      <c r="A356" s="388"/>
      <c r="B356" s="355">
        <v>42063.999999988424</v>
      </c>
      <c r="C356" s="356" t="s">
        <v>1036</v>
      </c>
      <c r="D356" s="357">
        <v>80900</v>
      </c>
      <c r="E356" s="358"/>
      <c r="F356" s="357"/>
      <c r="G356" s="357">
        <v>80900.009999999995</v>
      </c>
    </row>
    <row r="357" spans="1:9" x14ac:dyDescent="0.25">
      <c r="A357" s="388"/>
      <c r="B357" s="355">
        <v>42067.777777777781</v>
      </c>
      <c r="C357" s="356" t="s">
        <v>2122</v>
      </c>
      <c r="D357" s="357"/>
      <c r="E357" s="358">
        <v>81</v>
      </c>
      <c r="F357" s="357">
        <v>80900</v>
      </c>
      <c r="G357" s="357">
        <v>0.01</v>
      </c>
    </row>
    <row r="358" spans="1:9" x14ac:dyDescent="0.25">
      <c r="A358" s="388"/>
      <c r="B358" s="355">
        <v>42068.563194444447</v>
      </c>
      <c r="C358" s="356" t="s">
        <v>2123</v>
      </c>
      <c r="D358" s="357"/>
      <c r="E358" s="358">
        <v>81</v>
      </c>
      <c r="F358" s="357">
        <v>873.04</v>
      </c>
      <c r="G358" s="357">
        <v>-873.03</v>
      </c>
    </row>
    <row r="359" spans="1:9" x14ac:dyDescent="0.25">
      <c r="A359" s="388"/>
      <c r="B359" s="355">
        <v>42093.71875</v>
      </c>
      <c r="C359" s="356" t="s">
        <v>2124</v>
      </c>
      <c r="D359" s="357"/>
      <c r="E359" s="358">
        <v>81</v>
      </c>
      <c r="F359" s="357">
        <v>0.01</v>
      </c>
      <c r="G359" s="357">
        <v>-873.04</v>
      </c>
    </row>
    <row r="360" spans="1:9" s="278" customFormat="1" ht="12.75" x14ac:dyDescent="0.2">
      <c r="A360" s="385" t="s">
        <v>1035</v>
      </c>
      <c r="B360" s="381" t="s">
        <v>2125</v>
      </c>
      <c r="C360" s="386"/>
      <c r="D360" s="297">
        <f>SUM(D361)</f>
        <v>127409.95</v>
      </c>
      <c r="E360" s="387"/>
      <c r="F360" s="297">
        <f>SUM(F361)</f>
        <v>0</v>
      </c>
      <c r="G360" s="299">
        <f>+D360-F360</f>
        <v>127409.95</v>
      </c>
    </row>
    <row r="361" spans="1:9" x14ac:dyDescent="0.25">
      <c r="A361" s="388"/>
      <c r="B361" s="355">
        <v>42084.641064814816</v>
      </c>
      <c r="C361" s="356" t="s">
        <v>2126</v>
      </c>
      <c r="D361" s="357">
        <v>127409.95</v>
      </c>
      <c r="E361" s="358">
        <v>89</v>
      </c>
      <c r="F361" s="357"/>
      <c r="G361" s="357">
        <v>127409.95</v>
      </c>
    </row>
    <row r="362" spans="1:9" s="278" customFormat="1" ht="12.75" x14ac:dyDescent="0.2">
      <c r="A362" s="385" t="s">
        <v>1035</v>
      </c>
      <c r="B362" s="381" t="s">
        <v>1904</v>
      </c>
      <c r="C362" s="386"/>
      <c r="D362" s="297">
        <f>SUM(D363:D371)</f>
        <v>203860.02</v>
      </c>
      <c r="E362" s="387"/>
      <c r="F362" s="297">
        <f>SUM(F363:F371)</f>
        <v>203860.00999999998</v>
      </c>
      <c r="G362" s="299">
        <f>+D362-F362</f>
        <v>1.0000000009313226E-2</v>
      </c>
    </row>
    <row r="363" spans="1:9" x14ac:dyDescent="0.25">
      <c r="A363" s="388"/>
      <c r="B363" s="355">
        <v>42063.999999988424</v>
      </c>
      <c r="C363" s="356" t="s">
        <v>1036</v>
      </c>
      <c r="D363" s="357">
        <v>94460.01</v>
      </c>
      <c r="E363" s="358"/>
      <c r="F363" s="357"/>
      <c r="G363" s="357">
        <v>94460.01</v>
      </c>
    </row>
    <row r="364" spans="1:9" x14ac:dyDescent="0.25">
      <c r="A364" s="388"/>
      <c r="B364" s="355">
        <v>42067.736805555556</v>
      </c>
      <c r="C364" s="356" t="s">
        <v>2127</v>
      </c>
      <c r="D364" s="357"/>
      <c r="E364" s="358">
        <v>93</v>
      </c>
      <c r="F364" s="357">
        <v>91453.74</v>
      </c>
      <c r="G364" s="357">
        <v>3006.27</v>
      </c>
    </row>
    <row r="365" spans="1:9" x14ac:dyDescent="0.25">
      <c r="A365" s="388"/>
      <c r="B365" s="355">
        <v>42067.788194444445</v>
      </c>
      <c r="C365" s="356" t="s">
        <v>2128</v>
      </c>
      <c r="D365" s="357"/>
      <c r="E365" s="358">
        <v>93</v>
      </c>
      <c r="F365" s="357">
        <v>3006.26</v>
      </c>
      <c r="G365" s="357">
        <v>0.01</v>
      </c>
    </row>
    <row r="366" spans="1:9" x14ac:dyDescent="0.25">
      <c r="A366" s="388"/>
      <c r="B366" s="355">
        <v>42089.683946759258</v>
      </c>
      <c r="C366" s="356" t="s">
        <v>2129</v>
      </c>
      <c r="D366" s="357">
        <v>5000.01</v>
      </c>
      <c r="E366" s="358">
        <v>93</v>
      </c>
      <c r="F366" s="357"/>
      <c r="G366" s="357">
        <v>5000.0200000000004</v>
      </c>
    </row>
    <row r="367" spans="1:9" x14ac:dyDescent="0.25">
      <c r="A367" s="388"/>
      <c r="B367" s="355">
        <v>42089.686226851853</v>
      </c>
      <c r="C367" s="356" t="s">
        <v>2130</v>
      </c>
      <c r="D367" s="357">
        <v>104400</v>
      </c>
      <c r="E367" s="358">
        <v>93</v>
      </c>
      <c r="F367" s="357"/>
      <c r="G367" s="357">
        <v>109400.02</v>
      </c>
    </row>
    <row r="368" spans="1:9" x14ac:dyDescent="0.25">
      <c r="A368" s="388"/>
      <c r="B368" s="355">
        <v>42089.763888888891</v>
      </c>
      <c r="C368" s="356" t="s">
        <v>2131</v>
      </c>
      <c r="D368" s="357"/>
      <c r="E368" s="358">
        <v>93</v>
      </c>
      <c r="F368" s="357">
        <v>10440</v>
      </c>
      <c r="G368" s="357">
        <v>98960.02</v>
      </c>
    </row>
    <row r="369" spans="1:8" x14ac:dyDescent="0.25">
      <c r="A369" s="388"/>
      <c r="B369" s="355">
        <v>42093.710416666669</v>
      </c>
      <c r="C369" s="356" t="s">
        <v>2132</v>
      </c>
      <c r="D369" s="357"/>
      <c r="E369" s="358">
        <v>93</v>
      </c>
      <c r="F369" s="357">
        <v>0.01</v>
      </c>
      <c r="G369" s="357">
        <v>98960.01</v>
      </c>
    </row>
    <row r="370" spans="1:8" x14ac:dyDescent="0.25">
      <c r="A370" s="388"/>
      <c r="B370" s="355">
        <v>42094.809027777781</v>
      </c>
      <c r="C370" s="356" t="s">
        <v>2133</v>
      </c>
      <c r="D370" s="357"/>
      <c r="E370" s="358">
        <v>93</v>
      </c>
      <c r="F370" s="357">
        <v>96957.09</v>
      </c>
      <c r="G370" s="357">
        <v>2002.92</v>
      </c>
    </row>
    <row r="371" spans="1:8" x14ac:dyDescent="0.25">
      <c r="A371" s="388"/>
      <c r="B371" s="355">
        <v>42094.814583333333</v>
      </c>
      <c r="C371" s="356" t="s">
        <v>2134</v>
      </c>
      <c r="D371" s="357"/>
      <c r="E371" s="358">
        <v>93</v>
      </c>
      <c r="F371" s="357">
        <v>2002.91</v>
      </c>
      <c r="G371" s="357">
        <v>0.01</v>
      </c>
    </row>
    <row r="372" spans="1:8" s="278" customFormat="1" ht="12.75" x14ac:dyDescent="0.2">
      <c r="A372" s="385" t="s">
        <v>1035</v>
      </c>
      <c r="B372" s="381" t="s">
        <v>1912</v>
      </c>
      <c r="C372" s="386"/>
      <c r="D372" s="297">
        <f>SUM(D373:D376)</f>
        <v>191345.02</v>
      </c>
      <c r="E372" s="387"/>
      <c r="F372" s="297">
        <f>SUM(F373:F376)</f>
        <v>191500</v>
      </c>
      <c r="G372" s="299">
        <f>+D372-F372</f>
        <v>-154.98000000001048</v>
      </c>
    </row>
    <row r="373" spans="1:8" x14ac:dyDescent="0.25">
      <c r="A373" s="388"/>
      <c r="B373" s="355">
        <v>42063.999999988424</v>
      </c>
      <c r="C373" s="356" t="s">
        <v>1036</v>
      </c>
      <c r="D373" s="357">
        <v>175336</v>
      </c>
      <c r="E373" s="358"/>
      <c r="F373" s="357"/>
      <c r="G373" s="357">
        <v>175336</v>
      </c>
    </row>
    <row r="374" spans="1:8" x14ac:dyDescent="0.25">
      <c r="A374" s="388"/>
      <c r="B374" s="355">
        <v>42067.581250000003</v>
      </c>
      <c r="C374" s="356" t="s">
        <v>2135</v>
      </c>
      <c r="D374" s="357"/>
      <c r="E374" s="358">
        <v>95</v>
      </c>
      <c r="F374" s="357">
        <v>175490.98</v>
      </c>
      <c r="G374" s="357">
        <v>-154.97999999999999</v>
      </c>
    </row>
    <row r="375" spans="1:8" x14ac:dyDescent="0.25">
      <c r="A375" s="388"/>
      <c r="B375" s="359">
        <v>42094</v>
      </c>
      <c r="C375" s="356" t="s">
        <v>2136</v>
      </c>
      <c r="D375" s="357">
        <v>16009.02</v>
      </c>
      <c r="E375" s="358" t="s">
        <v>1673</v>
      </c>
      <c r="F375" s="357"/>
      <c r="G375" s="357">
        <v>15854.04</v>
      </c>
    </row>
    <row r="376" spans="1:8" x14ac:dyDescent="0.25">
      <c r="A376" s="388"/>
      <c r="B376" s="359">
        <v>42094</v>
      </c>
      <c r="C376" s="356" t="s">
        <v>2137</v>
      </c>
      <c r="D376" s="357"/>
      <c r="E376" s="358" t="s">
        <v>1673</v>
      </c>
      <c r="F376" s="357">
        <v>16009.02</v>
      </c>
      <c r="G376" s="357">
        <v>-154.97999999999999</v>
      </c>
    </row>
    <row r="377" spans="1:8" s="278" customFormat="1" ht="12.75" x14ac:dyDescent="0.2">
      <c r="A377" s="385" t="s">
        <v>1035</v>
      </c>
      <c r="B377" s="381" t="s">
        <v>1924</v>
      </c>
      <c r="C377" s="386"/>
      <c r="D377" s="297">
        <f>SUM(D378:D379)</f>
        <v>272577</v>
      </c>
      <c r="E377" s="387"/>
      <c r="F377" s="297">
        <f>SUM(F378:F379)</f>
        <v>275000</v>
      </c>
      <c r="G377" s="299">
        <f>+D377-F377</f>
        <v>-2423</v>
      </c>
    </row>
    <row r="378" spans="1:8" x14ac:dyDescent="0.25">
      <c r="A378" s="388"/>
      <c r="B378" s="355">
        <v>42063.999999988424</v>
      </c>
      <c r="C378" s="356" t="s">
        <v>1036</v>
      </c>
      <c r="D378" s="357">
        <v>272577</v>
      </c>
      <c r="E378" s="358"/>
      <c r="F378" s="357"/>
      <c r="G378" s="357">
        <v>272577</v>
      </c>
    </row>
    <row r="379" spans="1:8" x14ac:dyDescent="0.25">
      <c r="A379" s="388"/>
      <c r="B379" s="355">
        <v>42066.802083333336</v>
      </c>
      <c r="C379" s="356" t="s">
        <v>2138</v>
      </c>
      <c r="D379" s="357"/>
      <c r="E379" s="358" t="s">
        <v>1673</v>
      </c>
      <c r="F379" s="373">
        <v>275000</v>
      </c>
      <c r="G379" s="357">
        <v>-2423</v>
      </c>
      <c r="H379" s="283" t="s">
        <v>2049</v>
      </c>
    </row>
    <row r="380" spans="1:8" s="278" customFormat="1" ht="12.75" x14ac:dyDescent="0.2">
      <c r="A380" s="385" t="s">
        <v>1035</v>
      </c>
      <c r="B380" s="381" t="s">
        <v>1946</v>
      </c>
      <c r="C380" s="386"/>
      <c r="D380" s="297">
        <f>SUM(D381:D382)</f>
        <v>146300</v>
      </c>
      <c r="E380" s="387"/>
      <c r="F380" s="297">
        <f>SUM(F381:F382)</f>
        <v>61300</v>
      </c>
      <c r="G380" s="299">
        <f>+D380-F380</f>
        <v>85000</v>
      </c>
    </row>
    <row r="381" spans="1:8" x14ac:dyDescent="0.25">
      <c r="A381" s="388"/>
      <c r="B381" s="355">
        <v>42063.999999988424</v>
      </c>
      <c r="C381" s="356" t="s">
        <v>1036</v>
      </c>
      <c r="D381" s="357">
        <v>146300</v>
      </c>
      <c r="E381" s="358"/>
      <c r="F381" s="357"/>
      <c r="G381" s="357">
        <v>146300</v>
      </c>
    </row>
    <row r="382" spans="1:8" x14ac:dyDescent="0.25">
      <c r="A382" s="388"/>
      <c r="B382" s="355">
        <v>42067.745833333334</v>
      </c>
      <c r="C382" s="356" t="s">
        <v>2139</v>
      </c>
      <c r="D382" s="357"/>
      <c r="E382" s="358">
        <v>102</v>
      </c>
      <c r="F382" s="357">
        <v>61300</v>
      </c>
      <c r="G382" s="357">
        <v>85000</v>
      </c>
    </row>
    <row r="383" spans="1:8" s="278" customFormat="1" ht="12.75" x14ac:dyDescent="0.2">
      <c r="A383" s="385" t="s">
        <v>1035</v>
      </c>
      <c r="B383" s="381" t="s">
        <v>1954</v>
      </c>
      <c r="C383" s="386"/>
      <c r="D383" s="297">
        <f>SUM(D384:D387)</f>
        <v>161300</v>
      </c>
      <c r="E383" s="387"/>
      <c r="F383" s="297">
        <f>SUM(F384:F387)</f>
        <v>162170</v>
      </c>
      <c r="G383" s="299">
        <f>+D383-F383</f>
        <v>-870</v>
      </c>
    </row>
    <row r="384" spans="1:8" x14ac:dyDescent="0.25">
      <c r="A384" s="388"/>
      <c r="B384" s="355">
        <v>42063.999999988424</v>
      </c>
      <c r="C384" s="356" t="s">
        <v>1036</v>
      </c>
      <c r="D384" s="357">
        <v>161300</v>
      </c>
      <c r="E384" s="358"/>
      <c r="F384" s="357"/>
      <c r="G384" s="357">
        <v>161300</v>
      </c>
    </row>
    <row r="385" spans="1:7" x14ac:dyDescent="0.25">
      <c r="A385" s="388"/>
      <c r="B385" s="355">
        <v>42069.552083333336</v>
      </c>
      <c r="C385" s="356" t="s">
        <v>2140</v>
      </c>
      <c r="D385" s="357"/>
      <c r="E385" s="358">
        <v>104</v>
      </c>
      <c r="F385" s="357">
        <v>152170</v>
      </c>
      <c r="G385" s="357">
        <v>9130</v>
      </c>
    </row>
    <row r="386" spans="1:7" x14ac:dyDescent="0.25">
      <c r="A386" s="388"/>
      <c r="B386" s="355">
        <v>42070.39166666667</v>
      </c>
      <c r="C386" s="356" t="s">
        <v>2141</v>
      </c>
      <c r="D386" s="357"/>
      <c r="E386" s="358">
        <v>104</v>
      </c>
      <c r="F386" s="357">
        <v>9130</v>
      </c>
      <c r="G386" s="357">
        <v>0</v>
      </c>
    </row>
    <row r="387" spans="1:7" x14ac:dyDescent="0.25">
      <c r="A387" s="388"/>
      <c r="B387" s="355">
        <v>42070.394444444442</v>
      </c>
      <c r="C387" s="356" t="s">
        <v>2142</v>
      </c>
      <c r="D387" s="357"/>
      <c r="E387" s="358">
        <v>104</v>
      </c>
      <c r="F387" s="357">
        <v>870</v>
      </c>
      <c r="G387" s="357">
        <v>-870</v>
      </c>
    </row>
    <row r="388" spans="1:7" s="278" customFormat="1" ht="12.75" x14ac:dyDescent="0.2">
      <c r="A388" s="385" t="s">
        <v>1035</v>
      </c>
      <c r="B388" s="381" t="s">
        <v>1958</v>
      </c>
      <c r="C388" s="386"/>
      <c r="D388" s="297">
        <f>SUM(D389)</f>
        <v>265421.78000000003</v>
      </c>
      <c r="E388" s="387"/>
      <c r="F388" s="297">
        <f>SUM(F389)</f>
        <v>0</v>
      </c>
      <c r="G388" s="299">
        <f>+D388-F388</f>
        <v>265421.78000000003</v>
      </c>
    </row>
    <row r="389" spans="1:7" x14ac:dyDescent="0.25">
      <c r="A389" s="388"/>
      <c r="B389" s="355">
        <v>42063.999999988424</v>
      </c>
      <c r="C389" s="356" t="s">
        <v>1036</v>
      </c>
      <c r="D389" s="357">
        <v>265421.78000000003</v>
      </c>
      <c r="E389" s="358"/>
      <c r="F389" s="357"/>
      <c r="G389" s="357">
        <v>265421.78000000003</v>
      </c>
    </row>
    <row r="390" spans="1:7" s="278" customFormat="1" ht="12.75" x14ac:dyDescent="0.2">
      <c r="A390" s="385" t="s">
        <v>1035</v>
      </c>
      <c r="B390" s="381" t="s">
        <v>2143</v>
      </c>
      <c r="C390" s="386"/>
      <c r="D390" s="297">
        <f>SUM(D391:D394)</f>
        <v>14446</v>
      </c>
      <c r="E390" s="387"/>
      <c r="F390" s="297">
        <f>SUM(F391:F394)</f>
        <v>14446</v>
      </c>
      <c r="G390" s="299">
        <f>+D390-F390</f>
        <v>0</v>
      </c>
    </row>
    <row r="391" spans="1:7" s="278" customFormat="1" ht="12.75" x14ac:dyDescent="0.2">
      <c r="A391" s="389"/>
      <c r="B391" s="355">
        <v>42093</v>
      </c>
      <c r="C391" s="376" t="s">
        <v>2144</v>
      </c>
      <c r="D391" s="357">
        <v>7223</v>
      </c>
      <c r="E391" s="358" t="s">
        <v>1673</v>
      </c>
      <c r="F391" s="357"/>
      <c r="G391" s="357">
        <v>7223</v>
      </c>
    </row>
    <row r="392" spans="1:7" s="278" customFormat="1" ht="12.75" x14ac:dyDescent="0.2">
      <c r="A392" s="389"/>
      <c r="B392" s="355">
        <v>42093</v>
      </c>
      <c r="C392" s="376" t="s">
        <v>2144</v>
      </c>
      <c r="D392" s="357"/>
      <c r="E392" s="358" t="s">
        <v>1673</v>
      </c>
      <c r="F392" s="357">
        <v>7223</v>
      </c>
      <c r="G392" s="357">
        <v>0</v>
      </c>
    </row>
    <row r="393" spans="1:7" s="278" customFormat="1" ht="12.75" x14ac:dyDescent="0.2">
      <c r="A393" s="389"/>
      <c r="B393" s="355">
        <v>42093</v>
      </c>
      <c r="C393" s="376" t="s">
        <v>2144</v>
      </c>
      <c r="D393" s="357"/>
      <c r="E393" s="358" t="s">
        <v>1673</v>
      </c>
      <c r="F393" s="357">
        <v>7223</v>
      </c>
      <c r="G393" s="357">
        <v>-7223</v>
      </c>
    </row>
    <row r="394" spans="1:7" x14ac:dyDescent="0.25">
      <c r="A394" s="388"/>
      <c r="B394" s="355">
        <v>42093.533333333333</v>
      </c>
      <c r="C394" s="356" t="s">
        <v>2145</v>
      </c>
      <c r="D394" s="357">
        <v>7223</v>
      </c>
      <c r="E394" s="358" t="s">
        <v>1673</v>
      </c>
      <c r="F394" s="357"/>
      <c r="G394" s="357">
        <v>0</v>
      </c>
    </row>
    <row r="395" spans="1:7" s="278" customFormat="1" ht="12.75" x14ac:dyDescent="0.2">
      <c r="A395" s="385" t="s">
        <v>1035</v>
      </c>
      <c r="B395" s="381" t="s">
        <v>1960</v>
      </c>
      <c r="C395" s="386"/>
      <c r="D395" s="297">
        <f>SUM(D396)</f>
        <v>0</v>
      </c>
      <c r="E395" s="387"/>
      <c r="F395" s="297">
        <f>SUM(F396)</f>
        <v>362400</v>
      </c>
      <c r="G395" s="299">
        <f>+D395-F395</f>
        <v>-362400</v>
      </c>
    </row>
    <row r="396" spans="1:7" x14ac:dyDescent="0.25">
      <c r="A396" s="388"/>
      <c r="B396" s="355">
        <v>42063.999999988424</v>
      </c>
      <c r="C396" s="356" t="s">
        <v>1036</v>
      </c>
      <c r="D396" s="357"/>
      <c r="E396" s="358"/>
      <c r="F396" s="357">
        <v>362400</v>
      </c>
      <c r="G396" s="357">
        <v>-362400</v>
      </c>
    </row>
    <row r="397" spans="1:7" s="278" customFormat="1" ht="12.75" x14ac:dyDescent="0.2">
      <c r="A397" s="385" t="s">
        <v>1035</v>
      </c>
      <c r="B397" s="381" t="s">
        <v>1962</v>
      </c>
      <c r="C397" s="386"/>
      <c r="D397" s="297">
        <f>SUM(D398)</f>
        <v>115668.46</v>
      </c>
      <c r="E397" s="387"/>
      <c r="F397" s="297">
        <f>SUM(F398)</f>
        <v>0</v>
      </c>
      <c r="G397" s="299">
        <f>+D397-F397</f>
        <v>115668.46</v>
      </c>
    </row>
    <row r="398" spans="1:7" x14ac:dyDescent="0.25">
      <c r="A398" s="388"/>
      <c r="B398" s="355">
        <v>42063.999999988424</v>
      </c>
      <c r="C398" s="356" t="s">
        <v>1036</v>
      </c>
      <c r="D398" s="357">
        <v>115668.46</v>
      </c>
      <c r="E398" s="358"/>
      <c r="F398" s="357"/>
      <c r="G398" s="357">
        <v>115668.46</v>
      </c>
    </row>
    <row r="399" spans="1:7" s="278" customFormat="1" ht="12.75" x14ac:dyDescent="0.2">
      <c r="A399" s="385" t="s">
        <v>1035</v>
      </c>
      <c r="B399" s="381" t="s">
        <v>1964</v>
      </c>
      <c r="C399" s="386"/>
      <c r="D399" s="297">
        <f>SUM(D400)</f>
        <v>115118.12</v>
      </c>
      <c r="E399" s="387"/>
      <c r="F399" s="297">
        <f>SUM(F400)</f>
        <v>0</v>
      </c>
      <c r="G399" s="299">
        <f>+D399-F399</f>
        <v>115118.12</v>
      </c>
    </row>
    <row r="400" spans="1:7" x14ac:dyDescent="0.25">
      <c r="A400" s="388"/>
      <c r="B400" s="355">
        <v>42063.999999988424</v>
      </c>
      <c r="C400" s="356" t="s">
        <v>1036</v>
      </c>
      <c r="D400" s="357">
        <v>115118.12</v>
      </c>
      <c r="E400" s="358"/>
      <c r="F400" s="357"/>
      <c r="G400" s="357">
        <v>115118.12</v>
      </c>
    </row>
    <row r="401" spans="1:7" s="278" customFormat="1" ht="12.75" x14ac:dyDescent="0.2">
      <c r="A401" s="385" t="s">
        <v>1035</v>
      </c>
      <c r="B401" s="381" t="s">
        <v>1966</v>
      </c>
      <c r="C401" s="386"/>
      <c r="D401" s="297">
        <f>SUM(D402:D403)</f>
        <v>469102.91</v>
      </c>
      <c r="E401" s="387"/>
      <c r="F401" s="297">
        <f>SUM(F402:F403)</f>
        <v>0</v>
      </c>
      <c r="G401" s="299">
        <f>+D401-F401</f>
        <v>469102.91</v>
      </c>
    </row>
    <row r="402" spans="1:7" x14ac:dyDescent="0.25">
      <c r="A402" s="388"/>
      <c r="B402" s="355">
        <v>42063.999999988424</v>
      </c>
      <c r="C402" s="356" t="s">
        <v>1036</v>
      </c>
      <c r="D402" s="357">
        <v>115118.12</v>
      </c>
      <c r="E402" s="358"/>
      <c r="F402" s="357"/>
      <c r="G402" s="357">
        <v>115118.12</v>
      </c>
    </row>
    <row r="403" spans="1:7" x14ac:dyDescent="0.25">
      <c r="A403" s="388"/>
      <c r="B403" s="355">
        <v>42084.658136574071</v>
      </c>
      <c r="C403" s="356" t="s">
        <v>2146</v>
      </c>
      <c r="D403" s="357">
        <v>353984.79</v>
      </c>
      <c r="E403" s="358">
        <v>105</v>
      </c>
      <c r="F403" s="357"/>
      <c r="G403" s="357">
        <v>469102.91</v>
      </c>
    </row>
    <row r="404" spans="1:7" s="278" customFormat="1" ht="12.75" x14ac:dyDescent="0.2">
      <c r="A404" s="385" t="s">
        <v>1035</v>
      </c>
      <c r="B404" s="381" t="s">
        <v>2147</v>
      </c>
      <c r="C404" s="386"/>
      <c r="D404" s="297">
        <f>SUM(D405:D408)</f>
        <v>175400</v>
      </c>
      <c r="E404" s="387"/>
      <c r="F404" s="297">
        <f>SUM(F405:F408)</f>
        <v>177459.43</v>
      </c>
      <c r="G404" s="299">
        <f>+D404-F404</f>
        <v>-2059.429999999993</v>
      </c>
    </row>
    <row r="405" spans="1:7" x14ac:dyDescent="0.25">
      <c r="A405" s="388"/>
      <c r="B405" s="355">
        <v>42065.802476851852</v>
      </c>
      <c r="C405" s="356" t="s">
        <v>2148</v>
      </c>
      <c r="D405" s="357">
        <v>175400</v>
      </c>
      <c r="E405" s="358">
        <v>112</v>
      </c>
      <c r="F405" s="357"/>
      <c r="G405" s="357">
        <v>175400</v>
      </c>
    </row>
    <row r="406" spans="1:7" x14ac:dyDescent="0.25">
      <c r="A406" s="388"/>
      <c r="B406" s="355">
        <v>42065.811805555553</v>
      </c>
      <c r="C406" s="356" t="s">
        <v>2149</v>
      </c>
      <c r="D406" s="357"/>
      <c r="E406" s="358">
        <v>112</v>
      </c>
      <c r="F406" s="357">
        <v>70000</v>
      </c>
      <c r="G406" s="357">
        <v>105400</v>
      </c>
    </row>
    <row r="407" spans="1:7" x14ac:dyDescent="0.25">
      <c r="A407" s="388"/>
      <c r="B407" s="355">
        <v>42069.750694444447</v>
      </c>
      <c r="C407" s="356" t="s">
        <v>2150</v>
      </c>
      <c r="D407" s="357"/>
      <c r="E407" s="358">
        <v>112</v>
      </c>
      <c r="F407" s="357">
        <v>105400</v>
      </c>
      <c r="G407" s="357">
        <v>0</v>
      </c>
    </row>
    <row r="408" spans="1:7" x14ac:dyDescent="0.25">
      <c r="A408" s="388"/>
      <c r="B408" s="355">
        <v>42069.75277777778</v>
      </c>
      <c r="C408" s="356" t="s">
        <v>2151</v>
      </c>
      <c r="D408" s="357"/>
      <c r="E408" s="358">
        <v>112</v>
      </c>
      <c r="F408" s="357">
        <v>2059.4299999999998</v>
      </c>
      <c r="G408" s="357">
        <v>-2059.4299999999998</v>
      </c>
    </row>
    <row r="409" spans="1:7" s="278" customFormat="1" ht="12.75" x14ac:dyDescent="0.2">
      <c r="A409" s="385" t="s">
        <v>1035</v>
      </c>
      <c r="B409" s="381" t="s">
        <v>2152</v>
      </c>
      <c r="C409" s="386"/>
      <c r="D409" s="297">
        <f>SUM(D410:D415)</f>
        <v>191300</v>
      </c>
      <c r="E409" s="387"/>
      <c r="F409" s="297">
        <f>SUM(F410:F415)</f>
        <v>195806.67</v>
      </c>
      <c r="G409" s="299">
        <f>+D409-F409</f>
        <v>-4506.6700000000128</v>
      </c>
    </row>
    <row r="410" spans="1:7" x14ac:dyDescent="0.25">
      <c r="A410" s="388"/>
      <c r="B410" s="355">
        <v>42065.818912037037</v>
      </c>
      <c r="C410" s="356" t="s">
        <v>2153</v>
      </c>
      <c r="D410" s="357">
        <v>162300</v>
      </c>
      <c r="E410" s="358">
        <v>113</v>
      </c>
      <c r="F410" s="357"/>
      <c r="G410" s="357">
        <v>162300</v>
      </c>
    </row>
    <row r="411" spans="1:7" x14ac:dyDescent="0.25">
      <c r="A411" s="388"/>
      <c r="B411" s="355">
        <v>42065.819791666669</v>
      </c>
      <c r="C411" s="356" t="s">
        <v>2154</v>
      </c>
      <c r="D411" s="357">
        <v>29000</v>
      </c>
      <c r="E411" s="358">
        <v>113</v>
      </c>
      <c r="F411" s="357"/>
      <c r="G411" s="357">
        <v>191300</v>
      </c>
    </row>
    <row r="412" spans="1:7" x14ac:dyDescent="0.25">
      <c r="A412" s="388"/>
      <c r="B412" s="355">
        <v>42065.820439814815</v>
      </c>
      <c r="C412" s="356" t="s">
        <v>2155</v>
      </c>
      <c r="D412" s="357"/>
      <c r="E412" s="358">
        <v>113</v>
      </c>
      <c r="F412" s="357">
        <v>30000</v>
      </c>
      <c r="G412" s="357">
        <v>161300</v>
      </c>
    </row>
    <row r="413" spans="1:7" x14ac:dyDescent="0.25">
      <c r="A413" s="388"/>
      <c r="B413" s="355">
        <v>42069.815972222219</v>
      </c>
      <c r="C413" s="356" t="s">
        <v>2156</v>
      </c>
      <c r="D413" s="357"/>
      <c r="E413" s="358">
        <v>113</v>
      </c>
      <c r="F413" s="357">
        <v>148072.5</v>
      </c>
      <c r="G413" s="357">
        <v>13227.5</v>
      </c>
    </row>
    <row r="414" spans="1:7" x14ac:dyDescent="0.25">
      <c r="A414" s="388"/>
      <c r="B414" s="355">
        <v>42088.51666666667</v>
      </c>
      <c r="C414" s="356" t="s">
        <v>2157</v>
      </c>
      <c r="D414" s="357"/>
      <c r="E414" s="358">
        <v>113</v>
      </c>
      <c r="F414" s="357">
        <v>14227.5</v>
      </c>
      <c r="G414" s="357">
        <v>-1000</v>
      </c>
    </row>
    <row r="415" spans="1:7" x14ac:dyDescent="0.25">
      <c r="A415" s="388"/>
      <c r="B415" s="355">
        <v>42088.520833333336</v>
      </c>
      <c r="C415" s="356" t="s">
        <v>2158</v>
      </c>
      <c r="D415" s="357"/>
      <c r="E415" s="358">
        <v>113</v>
      </c>
      <c r="F415" s="357">
        <v>3506.67</v>
      </c>
      <c r="G415" s="357">
        <v>-4506.67</v>
      </c>
    </row>
    <row r="416" spans="1:7" s="278" customFormat="1" ht="12.75" x14ac:dyDescent="0.2">
      <c r="A416" s="385" t="s">
        <v>1035</v>
      </c>
      <c r="B416" s="381" t="s">
        <v>2159</v>
      </c>
      <c r="C416" s="386"/>
      <c r="D416" s="297">
        <f>SUM(D417)</f>
        <v>0</v>
      </c>
      <c r="E416" s="387"/>
      <c r="F416" s="297">
        <f>SUM(F417)</f>
        <v>25000</v>
      </c>
      <c r="G416" s="299">
        <f>+D416-F416</f>
        <v>-25000</v>
      </c>
    </row>
    <row r="417" spans="1:7" x14ac:dyDescent="0.25">
      <c r="A417" s="388"/>
      <c r="B417" s="355">
        <v>42066.47152777778</v>
      </c>
      <c r="C417" s="356" t="s">
        <v>2160</v>
      </c>
      <c r="D417" s="357"/>
      <c r="E417" s="358">
        <v>114</v>
      </c>
      <c r="F417" s="357">
        <v>25000</v>
      </c>
      <c r="G417" s="357">
        <v>-25000</v>
      </c>
    </row>
    <row r="418" spans="1:7" s="278" customFormat="1" ht="12.75" x14ac:dyDescent="0.2">
      <c r="A418" s="385" t="s">
        <v>1035</v>
      </c>
      <c r="B418" s="381" t="s">
        <v>2161</v>
      </c>
      <c r="C418" s="386"/>
      <c r="D418" s="297">
        <f>SUM(D419:D428)</f>
        <v>501899.01</v>
      </c>
      <c r="E418" s="387"/>
      <c r="F418" s="297">
        <f>SUM(F419:F428)</f>
        <v>502386.70999999996</v>
      </c>
      <c r="G418" s="299">
        <f>+D418-F418</f>
        <v>-487.69999999995343</v>
      </c>
    </row>
    <row r="419" spans="1:7" x14ac:dyDescent="0.25">
      <c r="A419" s="388"/>
      <c r="B419" s="355">
        <v>42065.794340277775</v>
      </c>
      <c r="C419" s="356" t="s">
        <v>2162</v>
      </c>
      <c r="D419" s="357">
        <v>242999</v>
      </c>
      <c r="E419" s="358">
        <v>115</v>
      </c>
      <c r="F419" s="357"/>
      <c r="G419" s="357">
        <v>242999</v>
      </c>
    </row>
    <row r="420" spans="1:7" x14ac:dyDescent="0.25">
      <c r="A420" s="388"/>
      <c r="B420" s="355">
        <v>42065.795057870368</v>
      </c>
      <c r="C420" s="356" t="s">
        <v>2163</v>
      </c>
      <c r="D420" s="357">
        <v>5000.01</v>
      </c>
      <c r="E420" s="358">
        <v>115</v>
      </c>
      <c r="F420" s="357"/>
      <c r="G420" s="357">
        <v>247999.01</v>
      </c>
    </row>
    <row r="421" spans="1:7" x14ac:dyDescent="0.25">
      <c r="A421" s="388"/>
      <c r="B421" s="355">
        <v>42072.511111111111</v>
      </c>
      <c r="C421" s="356" t="s">
        <v>2164</v>
      </c>
      <c r="D421" s="357"/>
      <c r="E421" s="358">
        <v>115</v>
      </c>
      <c r="F421" s="357">
        <v>60000</v>
      </c>
      <c r="G421" s="357">
        <v>187999.01</v>
      </c>
    </row>
    <row r="422" spans="1:7" x14ac:dyDescent="0.25">
      <c r="A422" s="388"/>
      <c r="B422" s="355">
        <v>42075.52175925926</v>
      </c>
      <c r="C422" s="356" t="s">
        <v>2165</v>
      </c>
      <c r="D422" s="357"/>
      <c r="E422" s="358">
        <v>115</v>
      </c>
      <c r="F422" s="357">
        <v>5000.01</v>
      </c>
      <c r="G422" s="357">
        <v>182999</v>
      </c>
    </row>
    <row r="423" spans="1:7" x14ac:dyDescent="0.25">
      <c r="A423" s="388"/>
      <c r="B423" s="355">
        <v>42075.522719907407</v>
      </c>
      <c r="C423" s="356" t="s">
        <v>2166</v>
      </c>
      <c r="D423" s="357"/>
      <c r="E423" s="358">
        <v>115</v>
      </c>
      <c r="F423" s="357">
        <v>242999</v>
      </c>
      <c r="G423" s="357">
        <v>-60000</v>
      </c>
    </row>
    <row r="424" spans="1:7" x14ac:dyDescent="0.25">
      <c r="A424" s="388"/>
      <c r="B424" s="355">
        <v>42075.560439814813</v>
      </c>
      <c r="C424" s="356" t="s">
        <v>2167</v>
      </c>
      <c r="D424" s="357">
        <v>243900</v>
      </c>
      <c r="E424" s="358">
        <v>115</v>
      </c>
      <c r="F424" s="357"/>
      <c r="G424" s="357">
        <v>183900</v>
      </c>
    </row>
    <row r="425" spans="1:7" x14ac:dyDescent="0.25">
      <c r="A425" s="388"/>
      <c r="B425" s="355">
        <v>42075.563206018516</v>
      </c>
      <c r="C425" s="356" t="s">
        <v>2168</v>
      </c>
      <c r="D425" s="357">
        <v>10000</v>
      </c>
      <c r="E425" s="358">
        <v>115</v>
      </c>
      <c r="F425" s="357"/>
      <c r="G425" s="357">
        <v>193900</v>
      </c>
    </row>
    <row r="426" spans="1:7" x14ac:dyDescent="0.25">
      <c r="A426" s="388"/>
      <c r="B426" s="355">
        <v>42075.564363425925</v>
      </c>
      <c r="C426" s="356" t="s">
        <v>2169</v>
      </c>
      <c r="D426" s="357"/>
      <c r="E426" s="358">
        <v>115</v>
      </c>
      <c r="F426" s="357">
        <v>5193.8500000000004</v>
      </c>
      <c r="G426" s="357">
        <v>188706.15</v>
      </c>
    </row>
    <row r="427" spans="1:7" x14ac:dyDescent="0.25">
      <c r="A427" s="388"/>
      <c r="B427" s="355">
        <v>42076.753472222219</v>
      </c>
      <c r="C427" s="356" t="s">
        <v>2170</v>
      </c>
      <c r="D427" s="357"/>
      <c r="E427" s="358">
        <v>115</v>
      </c>
      <c r="F427" s="357">
        <v>183900</v>
      </c>
      <c r="G427" s="357">
        <v>4806.1499999999996</v>
      </c>
    </row>
    <row r="428" spans="1:7" x14ac:dyDescent="0.25">
      <c r="A428" s="388"/>
      <c r="B428" s="355">
        <v>42076.756944444445</v>
      </c>
      <c r="C428" s="356" t="s">
        <v>2171</v>
      </c>
      <c r="D428" s="357"/>
      <c r="E428" s="358">
        <v>115</v>
      </c>
      <c r="F428" s="357">
        <v>5293.85</v>
      </c>
      <c r="G428" s="357">
        <v>-487.7</v>
      </c>
    </row>
    <row r="429" spans="1:7" s="278" customFormat="1" ht="12.75" x14ac:dyDescent="0.2">
      <c r="A429" s="385" t="s">
        <v>1035</v>
      </c>
      <c r="B429" s="381" t="s">
        <v>2172</v>
      </c>
      <c r="C429" s="386"/>
      <c r="D429" s="297">
        <f>SUM(D430:D433)</f>
        <v>200900</v>
      </c>
      <c r="E429" s="387"/>
      <c r="F429" s="297">
        <f>SUM(F430:F433)</f>
        <v>209654.7</v>
      </c>
      <c r="G429" s="299">
        <f>+D429-F429</f>
        <v>-8754.7000000000116</v>
      </c>
    </row>
    <row r="430" spans="1:7" x14ac:dyDescent="0.25">
      <c r="A430" s="388"/>
      <c r="B430" s="355">
        <v>42067.600694444445</v>
      </c>
      <c r="C430" s="356" t="s">
        <v>2173</v>
      </c>
      <c r="D430" s="357"/>
      <c r="E430" s="358">
        <v>125</v>
      </c>
      <c r="F430" s="357">
        <v>5000</v>
      </c>
      <c r="G430" s="357">
        <v>-5000</v>
      </c>
    </row>
    <row r="431" spans="1:7" x14ac:dyDescent="0.25">
      <c r="A431" s="388"/>
      <c r="B431" s="355">
        <v>42067.754444444443</v>
      </c>
      <c r="C431" s="356" t="s">
        <v>2174</v>
      </c>
      <c r="D431" s="357">
        <v>200900</v>
      </c>
      <c r="E431" s="358">
        <v>125</v>
      </c>
      <c r="F431" s="357"/>
      <c r="G431" s="357">
        <v>195900</v>
      </c>
    </row>
    <row r="432" spans="1:7" x14ac:dyDescent="0.25">
      <c r="A432" s="388"/>
      <c r="B432" s="355">
        <v>42069.54791666667</v>
      </c>
      <c r="C432" s="356" t="s">
        <v>2175</v>
      </c>
      <c r="D432" s="357"/>
      <c r="E432" s="358">
        <v>125</v>
      </c>
      <c r="F432" s="357">
        <v>195900</v>
      </c>
      <c r="G432" s="357">
        <v>0</v>
      </c>
    </row>
    <row r="433" spans="1:7" x14ac:dyDescent="0.25">
      <c r="A433" s="388"/>
      <c r="B433" s="355">
        <v>42069.793055555558</v>
      </c>
      <c r="C433" s="356" t="s">
        <v>2176</v>
      </c>
      <c r="D433" s="357"/>
      <c r="E433" s="358">
        <v>125</v>
      </c>
      <c r="F433" s="357">
        <v>8754.7000000000007</v>
      </c>
      <c r="G433" s="357">
        <v>-8754.7000000000007</v>
      </c>
    </row>
    <row r="434" spans="1:7" s="278" customFormat="1" ht="12.75" x14ac:dyDescent="0.2">
      <c r="A434" s="385" t="s">
        <v>1035</v>
      </c>
      <c r="B434" s="381" t="s">
        <v>2177</v>
      </c>
      <c r="C434" s="386"/>
      <c r="D434" s="297">
        <f>SUM(D435:D448)</f>
        <v>1826400</v>
      </c>
      <c r="E434" s="387"/>
      <c r="F434" s="297">
        <f>SUM(F435:F448)</f>
        <v>2026600</v>
      </c>
      <c r="G434" s="299">
        <f>+D434-F434</f>
        <v>-200200</v>
      </c>
    </row>
    <row r="435" spans="1:7" x14ac:dyDescent="0.25">
      <c r="A435" s="388"/>
      <c r="B435" s="355">
        <v>42076.518750000003</v>
      </c>
      <c r="C435" s="356" t="s">
        <v>2178</v>
      </c>
      <c r="D435" s="357"/>
      <c r="E435" s="358">
        <v>126</v>
      </c>
      <c r="F435" s="357">
        <v>50000</v>
      </c>
      <c r="G435" s="357">
        <v>-50000</v>
      </c>
    </row>
    <row r="436" spans="1:7" x14ac:dyDescent="0.25">
      <c r="A436" s="388"/>
      <c r="B436" s="355">
        <v>42080.417384259257</v>
      </c>
      <c r="C436" s="356" t="s">
        <v>2179</v>
      </c>
      <c r="D436" s="357"/>
      <c r="E436" s="358">
        <v>126</v>
      </c>
      <c r="F436" s="357">
        <v>51500</v>
      </c>
      <c r="G436" s="357">
        <v>-101500</v>
      </c>
    </row>
    <row r="437" spans="1:7" x14ac:dyDescent="0.25">
      <c r="A437" s="388"/>
      <c r="B437" s="355">
        <v>42080.418206018519</v>
      </c>
      <c r="C437" s="356" t="s">
        <v>2180</v>
      </c>
      <c r="D437" s="357">
        <v>50000</v>
      </c>
      <c r="E437" s="358">
        <v>126</v>
      </c>
      <c r="F437" s="357"/>
      <c r="G437" s="357">
        <v>-51500</v>
      </c>
    </row>
    <row r="438" spans="1:7" x14ac:dyDescent="0.25">
      <c r="A438" s="388"/>
      <c r="B438" s="355">
        <v>42080.418958333335</v>
      </c>
      <c r="C438" s="356" t="s">
        <v>2181</v>
      </c>
      <c r="D438" s="357">
        <v>884700</v>
      </c>
      <c r="E438" s="358">
        <v>126</v>
      </c>
      <c r="F438" s="357"/>
      <c r="G438" s="357">
        <v>833200</v>
      </c>
    </row>
    <row r="439" spans="1:7" x14ac:dyDescent="0.25">
      <c r="A439" s="388"/>
      <c r="B439" s="355">
        <v>42080.826006944444</v>
      </c>
      <c r="C439" s="356" t="s">
        <v>2182</v>
      </c>
      <c r="D439" s="357">
        <v>740200</v>
      </c>
      <c r="E439" s="358">
        <v>126</v>
      </c>
      <c r="F439" s="357"/>
      <c r="G439" s="357">
        <v>1573400</v>
      </c>
    </row>
    <row r="440" spans="1:7" x14ac:dyDescent="0.25">
      <c r="A440" s="388"/>
      <c r="B440" s="355">
        <v>42080.826967592591</v>
      </c>
      <c r="C440" s="356" t="s">
        <v>2183</v>
      </c>
      <c r="D440" s="357">
        <v>50000</v>
      </c>
      <c r="E440" s="358">
        <v>126</v>
      </c>
      <c r="F440" s="357"/>
      <c r="G440" s="357">
        <v>1623400</v>
      </c>
    </row>
    <row r="441" spans="1:7" x14ac:dyDescent="0.25">
      <c r="A441" s="388"/>
      <c r="B441" s="355">
        <v>42080.829189814816</v>
      </c>
      <c r="C441" s="356" t="s">
        <v>2184</v>
      </c>
      <c r="D441" s="357"/>
      <c r="E441" s="358">
        <v>126</v>
      </c>
      <c r="F441" s="357">
        <v>50000</v>
      </c>
      <c r="G441" s="357">
        <v>1573400</v>
      </c>
    </row>
    <row r="442" spans="1:7" x14ac:dyDescent="0.25">
      <c r="A442" s="388"/>
      <c r="B442" s="355">
        <v>42080.832974537036</v>
      </c>
      <c r="C442" s="356" t="s">
        <v>2185</v>
      </c>
      <c r="D442" s="357"/>
      <c r="E442" s="358">
        <v>126</v>
      </c>
      <c r="F442" s="357">
        <v>884700</v>
      </c>
      <c r="G442" s="357">
        <v>688700</v>
      </c>
    </row>
    <row r="443" spans="1:7" x14ac:dyDescent="0.25">
      <c r="A443" s="388"/>
      <c r="B443" s="355">
        <v>42080.833703703705</v>
      </c>
      <c r="C443" s="356" t="s">
        <v>2186</v>
      </c>
      <c r="D443" s="357"/>
      <c r="E443" s="358">
        <v>126</v>
      </c>
      <c r="F443" s="357">
        <v>50000</v>
      </c>
      <c r="G443" s="357">
        <v>638700</v>
      </c>
    </row>
    <row r="444" spans="1:7" x14ac:dyDescent="0.25">
      <c r="A444" s="388"/>
      <c r="B444" s="355">
        <v>42080.834155092591</v>
      </c>
      <c r="C444" s="356" t="s">
        <v>2187</v>
      </c>
      <c r="D444" s="357">
        <v>51500</v>
      </c>
      <c r="E444" s="358">
        <v>126</v>
      </c>
      <c r="F444" s="357"/>
      <c r="G444" s="357">
        <v>690200</v>
      </c>
    </row>
    <row r="445" spans="1:7" x14ac:dyDescent="0.25">
      <c r="A445" s="388"/>
      <c r="B445" s="355">
        <v>42086.654861111114</v>
      </c>
      <c r="C445" s="356" t="s">
        <v>2188</v>
      </c>
      <c r="D445" s="357"/>
      <c r="E445" s="358">
        <v>126</v>
      </c>
      <c r="F445" s="357">
        <v>150200</v>
      </c>
      <c r="G445" s="357">
        <v>540000</v>
      </c>
    </row>
    <row r="446" spans="1:7" x14ac:dyDescent="0.25">
      <c r="A446" s="388"/>
      <c r="B446" s="355">
        <v>42086.714444444442</v>
      </c>
      <c r="C446" s="356" t="s">
        <v>2189</v>
      </c>
      <c r="D446" s="357">
        <v>50000</v>
      </c>
      <c r="E446" s="358">
        <v>126</v>
      </c>
      <c r="F446" s="357"/>
      <c r="G446" s="357">
        <v>590000</v>
      </c>
    </row>
    <row r="447" spans="1:7" x14ac:dyDescent="0.25">
      <c r="A447" s="388"/>
      <c r="B447" s="355">
        <v>42086.716168981482</v>
      </c>
      <c r="C447" s="356" t="s">
        <v>2190</v>
      </c>
      <c r="D447" s="357"/>
      <c r="E447" s="358">
        <v>126</v>
      </c>
      <c r="F447" s="357">
        <v>50000</v>
      </c>
      <c r="G447" s="357">
        <v>540000</v>
      </c>
    </row>
    <row r="448" spans="1:7" x14ac:dyDescent="0.25">
      <c r="A448" s="388"/>
      <c r="B448" s="355">
        <v>42086.719375000001</v>
      </c>
      <c r="C448" s="356" t="s">
        <v>2191</v>
      </c>
      <c r="D448" s="357"/>
      <c r="E448" s="358">
        <v>126</v>
      </c>
      <c r="F448" s="357">
        <v>740200</v>
      </c>
      <c r="G448" s="357">
        <v>-200200</v>
      </c>
    </row>
    <row r="449" spans="1:7" s="278" customFormat="1" ht="12.75" x14ac:dyDescent="0.2">
      <c r="A449" s="385" t="s">
        <v>1035</v>
      </c>
      <c r="B449" s="381" t="s">
        <v>2192</v>
      </c>
      <c r="C449" s="386"/>
      <c r="D449" s="297">
        <f>SUM(D450:D456)</f>
        <v>187902.57</v>
      </c>
      <c r="E449" s="387"/>
      <c r="F449" s="297">
        <f>SUM(F450:F456)</f>
        <v>189102.57</v>
      </c>
      <c r="G449" s="299">
        <f>+D449-F449</f>
        <v>-1200</v>
      </c>
    </row>
    <row r="450" spans="1:7" x14ac:dyDescent="0.25">
      <c r="A450" s="388"/>
      <c r="B450" s="355">
        <v>42068.772222222222</v>
      </c>
      <c r="C450" s="356" t="s">
        <v>2193</v>
      </c>
      <c r="D450" s="357"/>
      <c r="E450" s="358">
        <v>127</v>
      </c>
      <c r="F450" s="357">
        <v>31780</v>
      </c>
      <c r="G450" s="357">
        <v>-31780</v>
      </c>
    </row>
    <row r="451" spans="1:7" x14ac:dyDescent="0.25">
      <c r="A451" s="388"/>
      <c r="B451" s="355">
        <v>42069.459629629629</v>
      </c>
      <c r="C451" s="356" t="s">
        <v>2194</v>
      </c>
      <c r="D451" s="357">
        <v>158900</v>
      </c>
      <c r="E451" s="358">
        <v>127</v>
      </c>
      <c r="F451" s="357"/>
      <c r="G451" s="357">
        <v>127120</v>
      </c>
    </row>
    <row r="452" spans="1:7" x14ac:dyDescent="0.25">
      <c r="A452" s="388"/>
      <c r="B452" s="355">
        <v>42069.460914351854</v>
      </c>
      <c r="C452" s="356" t="s">
        <v>2195</v>
      </c>
      <c r="D452" s="357">
        <v>20000</v>
      </c>
      <c r="E452" s="358">
        <v>127</v>
      </c>
      <c r="F452" s="357"/>
      <c r="G452" s="357">
        <v>147120</v>
      </c>
    </row>
    <row r="453" spans="1:7" x14ac:dyDescent="0.25">
      <c r="A453" s="388"/>
      <c r="B453" s="355">
        <v>42069.462766203702</v>
      </c>
      <c r="C453" s="356" t="s">
        <v>2196</v>
      </c>
      <c r="D453" s="357"/>
      <c r="E453" s="358">
        <v>127</v>
      </c>
      <c r="F453" s="357">
        <v>20000</v>
      </c>
      <c r="G453" s="357">
        <v>127120</v>
      </c>
    </row>
    <row r="454" spans="1:7" x14ac:dyDescent="0.25">
      <c r="A454" s="388"/>
      <c r="B454" s="355">
        <v>42069.820833333331</v>
      </c>
      <c r="C454" s="356" t="s">
        <v>2197</v>
      </c>
      <c r="D454" s="357"/>
      <c r="E454" s="358">
        <v>127</v>
      </c>
      <c r="F454" s="357">
        <v>1200</v>
      </c>
      <c r="G454" s="357">
        <v>125920</v>
      </c>
    </row>
    <row r="455" spans="1:7" x14ac:dyDescent="0.25">
      <c r="A455" s="388"/>
      <c r="B455" s="355">
        <v>42072.665972222225</v>
      </c>
      <c r="C455" s="356" t="s">
        <v>2198</v>
      </c>
      <c r="D455" s="357"/>
      <c r="E455" s="358">
        <v>127</v>
      </c>
      <c r="F455" s="357">
        <v>136122.57</v>
      </c>
      <c r="G455" s="357">
        <v>-10202.57</v>
      </c>
    </row>
    <row r="456" spans="1:7" x14ac:dyDescent="0.25">
      <c r="A456" s="388"/>
      <c r="B456" s="355">
        <v>42088.551388888889</v>
      </c>
      <c r="C456" s="356" t="s">
        <v>2199</v>
      </c>
      <c r="D456" s="357">
        <v>9002.57</v>
      </c>
      <c r="E456" s="358">
        <v>127</v>
      </c>
      <c r="F456" s="357"/>
      <c r="G456" s="357">
        <v>-1200</v>
      </c>
    </row>
    <row r="457" spans="1:7" s="278" customFormat="1" ht="12.75" x14ac:dyDescent="0.2">
      <c r="A457" s="385" t="s">
        <v>1035</v>
      </c>
      <c r="B457" s="381" t="s">
        <v>2200</v>
      </c>
      <c r="C457" s="386"/>
      <c r="D457" s="297">
        <f>SUM(D458:D462)</f>
        <v>132900</v>
      </c>
      <c r="E457" s="387"/>
      <c r="F457" s="297">
        <f>SUM(F458:F462)</f>
        <v>133749.70000000001</v>
      </c>
      <c r="G457" s="299">
        <f>+D457-F457</f>
        <v>-849.70000000001164</v>
      </c>
    </row>
    <row r="458" spans="1:7" x14ac:dyDescent="0.25">
      <c r="A458" s="388"/>
      <c r="B458" s="355">
        <v>42070.402083333334</v>
      </c>
      <c r="C458" s="356" t="s">
        <v>2201</v>
      </c>
      <c r="D458" s="357"/>
      <c r="E458" s="358">
        <v>131</v>
      </c>
      <c r="F458" s="357">
        <v>5000</v>
      </c>
      <c r="G458" s="357">
        <v>-5000</v>
      </c>
    </row>
    <row r="459" spans="1:7" x14ac:dyDescent="0.25">
      <c r="A459" s="388"/>
      <c r="B459" s="355">
        <v>42072.724178240744</v>
      </c>
      <c r="C459" s="356" t="s">
        <v>2202</v>
      </c>
      <c r="D459" s="357">
        <v>132900</v>
      </c>
      <c r="E459" s="358">
        <v>131</v>
      </c>
      <c r="F459" s="357"/>
      <c r="G459" s="357">
        <v>127900</v>
      </c>
    </row>
    <row r="460" spans="1:7" x14ac:dyDescent="0.25">
      <c r="A460" s="388"/>
      <c r="B460" s="355">
        <v>42073.577777777777</v>
      </c>
      <c r="C460" s="356" t="s">
        <v>2203</v>
      </c>
      <c r="D460" s="357"/>
      <c r="E460" s="358">
        <v>131</v>
      </c>
      <c r="F460" s="357">
        <v>35000</v>
      </c>
      <c r="G460" s="357">
        <v>92900</v>
      </c>
    </row>
    <row r="461" spans="1:7" x14ac:dyDescent="0.25">
      <c r="A461" s="388"/>
      <c r="B461" s="355">
        <v>42080.435416666667</v>
      </c>
      <c r="C461" s="356" t="s">
        <v>2204</v>
      </c>
      <c r="D461" s="357"/>
      <c r="E461" s="358">
        <v>131</v>
      </c>
      <c r="F461" s="357">
        <v>92900</v>
      </c>
      <c r="G461" s="357">
        <v>0</v>
      </c>
    </row>
    <row r="462" spans="1:7" x14ac:dyDescent="0.25">
      <c r="A462" s="388"/>
      <c r="B462" s="355">
        <v>42080.438194444447</v>
      </c>
      <c r="C462" s="356" t="s">
        <v>2205</v>
      </c>
      <c r="D462" s="357"/>
      <c r="E462" s="358">
        <v>131</v>
      </c>
      <c r="F462" s="357">
        <v>849.7</v>
      </c>
      <c r="G462" s="357">
        <v>-849.7</v>
      </c>
    </row>
    <row r="463" spans="1:7" s="278" customFormat="1" ht="12.75" x14ac:dyDescent="0.2">
      <c r="A463" s="385" t="s">
        <v>1035</v>
      </c>
      <c r="B463" s="381" t="s">
        <v>2206</v>
      </c>
      <c r="C463" s="386"/>
      <c r="D463" s="297">
        <f>SUM(D464:D467)</f>
        <v>792700</v>
      </c>
      <c r="E463" s="387"/>
      <c r="F463" s="297">
        <f>SUM(F464:F467)</f>
        <v>792700</v>
      </c>
      <c r="G463" s="299">
        <f>+D463-F463</f>
        <v>0</v>
      </c>
    </row>
    <row r="464" spans="1:7" x14ac:dyDescent="0.25">
      <c r="A464" s="388"/>
      <c r="B464" s="355">
        <v>42072.415277777778</v>
      </c>
      <c r="C464" s="356" t="s">
        <v>2207</v>
      </c>
      <c r="D464" s="357"/>
      <c r="E464" s="358">
        <v>134</v>
      </c>
      <c r="F464" s="357">
        <v>130000</v>
      </c>
      <c r="G464" s="357">
        <v>-130000</v>
      </c>
    </row>
    <row r="465" spans="1:7" x14ac:dyDescent="0.25">
      <c r="A465" s="388"/>
      <c r="B465" s="355">
        <v>42073.771331018521</v>
      </c>
      <c r="C465" s="356" t="s">
        <v>2208</v>
      </c>
      <c r="D465" s="357">
        <v>792700</v>
      </c>
      <c r="E465" s="358">
        <v>134</v>
      </c>
      <c r="F465" s="357"/>
      <c r="G465" s="357">
        <v>662700</v>
      </c>
    </row>
    <row r="466" spans="1:7" x14ac:dyDescent="0.25">
      <c r="A466" s="388"/>
      <c r="B466" s="355">
        <v>42073.775636574072</v>
      </c>
      <c r="C466" s="356" t="s">
        <v>2209</v>
      </c>
      <c r="D466" s="357"/>
      <c r="E466" s="358">
        <v>134</v>
      </c>
      <c r="F466" s="357">
        <v>12700</v>
      </c>
      <c r="G466" s="357">
        <v>650000</v>
      </c>
    </row>
    <row r="467" spans="1:7" x14ac:dyDescent="0.25">
      <c r="A467" s="388"/>
      <c r="B467" s="355">
        <v>42074.732638888891</v>
      </c>
      <c r="C467" s="356" t="s">
        <v>2210</v>
      </c>
      <c r="D467" s="357"/>
      <c r="E467" s="358">
        <v>134</v>
      </c>
      <c r="F467" s="357">
        <v>650000</v>
      </c>
      <c r="G467" s="357">
        <v>0</v>
      </c>
    </row>
    <row r="468" spans="1:7" s="278" customFormat="1" ht="12.75" x14ac:dyDescent="0.2">
      <c r="A468" s="385" t="s">
        <v>1035</v>
      </c>
      <c r="B468" s="381" t="s">
        <v>2211</v>
      </c>
      <c r="C468" s="386"/>
      <c r="D468" s="297">
        <f>SUM(D469:D471)</f>
        <v>132900</v>
      </c>
      <c r="E468" s="387"/>
      <c r="F468" s="297">
        <f>SUM(F469:F471)</f>
        <v>147362.41999999998</v>
      </c>
      <c r="G468" s="299">
        <f>+D468-F468</f>
        <v>-14462.419999999984</v>
      </c>
    </row>
    <row r="469" spans="1:7" x14ac:dyDescent="0.25">
      <c r="A469" s="388"/>
      <c r="B469" s="355">
        <v>42076.789583333331</v>
      </c>
      <c r="C469" s="356" t="s">
        <v>2212</v>
      </c>
      <c r="D469" s="357"/>
      <c r="E469" s="358">
        <v>144</v>
      </c>
      <c r="F469" s="357">
        <v>50000</v>
      </c>
      <c r="G469" s="357">
        <v>-50000</v>
      </c>
    </row>
    <row r="470" spans="1:7" x14ac:dyDescent="0.25">
      <c r="A470" s="388"/>
      <c r="B470" s="355">
        <v>42081.641909722224</v>
      </c>
      <c r="C470" s="356" t="s">
        <v>2213</v>
      </c>
      <c r="D470" s="357">
        <v>132900</v>
      </c>
      <c r="E470" s="358">
        <v>144</v>
      </c>
      <c r="F470" s="357"/>
      <c r="G470" s="357">
        <v>82900</v>
      </c>
    </row>
    <row r="471" spans="1:7" x14ac:dyDescent="0.25">
      <c r="A471" s="388"/>
      <c r="B471" s="355">
        <v>42083.436805555553</v>
      </c>
      <c r="C471" s="356" t="s">
        <v>2214</v>
      </c>
      <c r="D471" s="357"/>
      <c r="E471" s="358">
        <v>144</v>
      </c>
      <c r="F471" s="357">
        <v>97362.42</v>
      </c>
      <c r="G471" s="357">
        <v>-14462.42</v>
      </c>
    </row>
    <row r="472" spans="1:7" s="278" customFormat="1" ht="12.75" x14ac:dyDescent="0.2">
      <c r="A472" s="385" t="s">
        <v>1035</v>
      </c>
      <c r="B472" s="381" t="s">
        <v>2215</v>
      </c>
      <c r="C472" s="386"/>
      <c r="D472" s="297">
        <f>SUM(D473:D483)</f>
        <v>343800</v>
      </c>
      <c r="E472" s="387"/>
      <c r="F472" s="297">
        <f>SUM(F473:F483)</f>
        <v>352408.91000000003</v>
      </c>
      <c r="G472" s="299">
        <f>+D472-F472</f>
        <v>-8608.9100000000326</v>
      </c>
    </row>
    <row r="473" spans="1:7" x14ac:dyDescent="0.25">
      <c r="A473" s="388"/>
      <c r="B473" s="355">
        <v>42076.527557870373</v>
      </c>
      <c r="C473" s="356" t="s">
        <v>2216</v>
      </c>
      <c r="D473" s="357">
        <v>165900</v>
      </c>
      <c r="E473" s="358">
        <v>145</v>
      </c>
      <c r="F473" s="357"/>
      <c r="G473" s="357">
        <v>165900</v>
      </c>
    </row>
    <row r="474" spans="1:7" x14ac:dyDescent="0.25">
      <c r="A474" s="388"/>
      <c r="B474" s="355">
        <v>42076.724930555552</v>
      </c>
      <c r="C474" s="356" t="s">
        <v>2217</v>
      </c>
      <c r="D474" s="357">
        <v>4000</v>
      </c>
      <c r="E474" s="358">
        <v>145</v>
      </c>
      <c r="F474" s="357"/>
      <c r="G474" s="357">
        <v>169900</v>
      </c>
    </row>
    <row r="475" spans="1:7" x14ac:dyDescent="0.25">
      <c r="A475" s="388"/>
      <c r="B475" s="355">
        <v>42076.726261574076</v>
      </c>
      <c r="C475" s="356" t="s">
        <v>2218</v>
      </c>
      <c r="D475" s="357"/>
      <c r="E475" s="358">
        <v>145</v>
      </c>
      <c r="F475" s="357">
        <v>4000</v>
      </c>
      <c r="G475" s="357">
        <v>165900</v>
      </c>
    </row>
    <row r="476" spans="1:7" x14ac:dyDescent="0.25">
      <c r="A476" s="388"/>
      <c r="B476" s="355">
        <v>42076.735497685186</v>
      </c>
      <c r="C476" s="356" t="s">
        <v>2219</v>
      </c>
      <c r="D476" s="357"/>
      <c r="E476" s="358">
        <v>145</v>
      </c>
      <c r="F476" s="357">
        <v>165900</v>
      </c>
      <c r="G476" s="357">
        <v>0</v>
      </c>
    </row>
    <row r="477" spans="1:7" x14ac:dyDescent="0.25">
      <c r="A477" s="388"/>
      <c r="B477" s="355">
        <v>42076.736863425926</v>
      </c>
      <c r="C477" s="356" t="s">
        <v>2220</v>
      </c>
      <c r="D477" s="357"/>
      <c r="E477" s="358">
        <v>145</v>
      </c>
      <c r="F477" s="357">
        <v>4000</v>
      </c>
      <c r="G477" s="357">
        <v>-4000</v>
      </c>
    </row>
    <row r="478" spans="1:7" x14ac:dyDescent="0.25">
      <c r="A478" s="388"/>
      <c r="B478" s="355">
        <v>42076.738206018519</v>
      </c>
      <c r="C478" s="356" t="s">
        <v>2221</v>
      </c>
      <c r="D478" s="357">
        <v>4000</v>
      </c>
      <c r="E478" s="358">
        <v>145</v>
      </c>
      <c r="F478" s="357"/>
      <c r="G478" s="357">
        <v>0</v>
      </c>
    </row>
    <row r="479" spans="1:7" x14ac:dyDescent="0.25">
      <c r="A479" s="388"/>
      <c r="B479" s="355">
        <v>42076.744814814818</v>
      </c>
      <c r="C479" s="356" t="s">
        <v>2222</v>
      </c>
      <c r="D479" s="357">
        <v>165900</v>
      </c>
      <c r="E479" s="358">
        <v>145</v>
      </c>
      <c r="F479" s="357"/>
      <c r="G479" s="357">
        <v>165900</v>
      </c>
    </row>
    <row r="480" spans="1:7" x14ac:dyDescent="0.25">
      <c r="A480" s="388"/>
      <c r="B480" s="355">
        <v>42076.748888888891</v>
      </c>
      <c r="C480" s="356" t="s">
        <v>2223</v>
      </c>
      <c r="D480" s="357">
        <v>4000</v>
      </c>
      <c r="E480" s="358">
        <v>145</v>
      </c>
      <c r="F480" s="357"/>
      <c r="G480" s="357">
        <v>169900</v>
      </c>
    </row>
    <row r="481" spans="1:8" x14ac:dyDescent="0.25">
      <c r="A481" s="388"/>
      <c r="B481" s="355">
        <v>42076.749965277777</v>
      </c>
      <c r="C481" s="356" t="s">
        <v>2224</v>
      </c>
      <c r="D481" s="357"/>
      <c r="E481" s="358">
        <v>145</v>
      </c>
      <c r="F481" s="357">
        <v>4000</v>
      </c>
      <c r="G481" s="357">
        <v>165900</v>
      </c>
    </row>
    <row r="482" spans="1:8" x14ac:dyDescent="0.25">
      <c r="A482" s="388"/>
      <c r="B482" s="355">
        <v>42081.433333333334</v>
      </c>
      <c r="C482" s="356" t="s">
        <v>2225</v>
      </c>
      <c r="D482" s="357"/>
      <c r="E482" s="358">
        <v>145</v>
      </c>
      <c r="F482" s="357">
        <v>114508.91</v>
      </c>
      <c r="G482" s="357">
        <v>51391.09</v>
      </c>
    </row>
    <row r="483" spans="1:8" x14ac:dyDescent="0.25">
      <c r="A483" s="388"/>
      <c r="B483" s="355">
        <v>42081.561805555553</v>
      </c>
      <c r="C483" s="356" t="s">
        <v>2226</v>
      </c>
      <c r="D483" s="357"/>
      <c r="E483" s="358" t="s">
        <v>1673</v>
      </c>
      <c r="F483" s="375">
        <v>60000</v>
      </c>
      <c r="G483" s="357">
        <v>-8608.91</v>
      </c>
      <c r="H483" s="283" t="s">
        <v>2049</v>
      </c>
    </row>
    <row r="484" spans="1:8" s="278" customFormat="1" ht="12.75" x14ac:dyDescent="0.2">
      <c r="A484" s="385" t="s">
        <v>1035</v>
      </c>
      <c r="B484" s="381" t="s">
        <v>2227</v>
      </c>
      <c r="C484" s="386"/>
      <c r="D484" s="297">
        <f>SUM(D485)</f>
        <v>10000</v>
      </c>
      <c r="E484" s="387"/>
      <c r="F484" s="297">
        <f>SUM(F485)</f>
        <v>0</v>
      </c>
      <c r="G484" s="299">
        <f>+D484-F484</f>
        <v>10000</v>
      </c>
      <c r="H484" s="278" t="s">
        <v>2228</v>
      </c>
    </row>
    <row r="485" spans="1:8" x14ac:dyDescent="0.25">
      <c r="A485" s="388"/>
      <c r="B485" s="355">
        <v>42094.583333333336</v>
      </c>
      <c r="C485" s="356" t="s">
        <v>2229</v>
      </c>
      <c r="D485" s="357">
        <v>10000</v>
      </c>
      <c r="E485" s="358">
        <v>148</v>
      </c>
      <c r="F485" s="357"/>
      <c r="G485" s="357">
        <v>10000</v>
      </c>
    </row>
    <row r="486" spans="1:8" s="278" customFormat="1" ht="12.75" x14ac:dyDescent="0.2">
      <c r="A486" s="385" t="s">
        <v>1035</v>
      </c>
      <c r="B486" s="381" t="s">
        <v>2230</v>
      </c>
      <c r="C486" s="386"/>
      <c r="D486" s="297">
        <f>SUM(D487:D491)</f>
        <v>243146</v>
      </c>
      <c r="E486" s="387"/>
      <c r="F486" s="297">
        <f>SUM(F487:F491)</f>
        <v>243146.87</v>
      </c>
      <c r="G486" s="299">
        <f>+D486-F486</f>
        <v>-0.86999999999534339</v>
      </c>
    </row>
    <row r="487" spans="1:8" x14ac:dyDescent="0.25">
      <c r="A487" s="388"/>
      <c r="B487" s="359">
        <v>42080</v>
      </c>
      <c r="C487" s="356" t="s">
        <v>2231</v>
      </c>
      <c r="D487" s="357">
        <v>57646</v>
      </c>
      <c r="E487" s="358" t="s">
        <v>1673</v>
      </c>
      <c r="F487" s="357"/>
      <c r="G487" s="357">
        <v>57646</v>
      </c>
    </row>
    <row r="488" spans="1:8" x14ac:dyDescent="0.25">
      <c r="A488" s="388"/>
      <c r="B488" s="359">
        <v>42080</v>
      </c>
      <c r="C488" s="356" t="s">
        <v>2232</v>
      </c>
      <c r="D488" s="357"/>
      <c r="E488" s="358" t="s">
        <v>1673</v>
      </c>
      <c r="F488" s="357">
        <v>57646</v>
      </c>
      <c r="G488" s="357">
        <v>0</v>
      </c>
    </row>
    <row r="489" spans="1:8" x14ac:dyDescent="0.25">
      <c r="A489" s="388"/>
      <c r="B489" s="355">
        <v>42080.597916666666</v>
      </c>
      <c r="C489" s="356" t="s">
        <v>2233</v>
      </c>
      <c r="D489" s="357"/>
      <c r="E489" s="358">
        <v>152</v>
      </c>
      <c r="F489" s="357">
        <v>57646</v>
      </c>
      <c r="G489" s="357">
        <v>-57646</v>
      </c>
    </row>
    <row r="490" spans="1:8" x14ac:dyDescent="0.25">
      <c r="A490" s="388"/>
      <c r="B490" s="355">
        <v>42082.753530092596</v>
      </c>
      <c r="C490" s="356" t="s">
        <v>2234</v>
      </c>
      <c r="D490" s="357">
        <v>185500</v>
      </c>
      <c r="E490" s="358">
        <v>152</v>
      </c>
      <c r="F490" s="357"/>
      <c r="G490" s="357">
        <v>127854</v>
      </c>
    </row>
    <row r="491" spans="1:8" x14ac:dyDescent="0.25">
      <c r="A491" s="388"/>
      <c r="B491" s="355">
        <v>42088.662499999999</v>
      </c>
      <c r="C491" s="356" t="s">
        <v>2235</v>
      </c>
      <c r="D491" s="357"/>
      <c r="E491" s="358">
        <v>152</v>
      </c>
      <c r="F491" s="357">
        <v>127854.87</v>
      </c>
      <c r="G491" s="357">
        <v>-0.87</v>
      </c>
    </row>
    <row r="492" spans="1:8" s="278" customFormat="1" ht="12.75" x14ac:dyDescent="0.2">
      <c r="A492" s="385" t="s">
        <v>1035</v>
      </c>
      <c r="B492" s="381" t="s">
        <v>2236</v>
      </c>
      <c r="C492" s="386"/>
      <c r="D492" s="297">
        <f>SUM(D493:D494)</f>
        <v>180400</v>
      </c>
      <c r="E492" s="387"/>
      <c r="F492" s="297">
        <f>SUM(F493:F494)</f>
        <v>10000</v>
      </c>
      <c r="G492" s="299">
        <f>+D492-F492</f>
        <v>170400</v>
      </c>
    </row>
    <row r="493" spans="1:8" x14ac:dyDescent="0.25">
      <c r="A493" s="388"/>
      <c r="B493" s="355">
        <v>42082.410416666666</v>
      </c>
      <c r="C493" s="356" t="s">
        <v>2237</v>
      </c>
      <c r="D493" s="357"/>
      <c r="E493" s="358">
        <v>153</v>
      </c>
      <c r="F493" s="357">
        <v>10000</v>
      </c>
      <c r="G493" s="357">
        <v>-10000</v>
      </c>
    </row>
    <row r="494" spans="1:8" x14ac:dyDescent="0.25">
      <c r="A494" s="388"/>
      <c r="B494" s="355">
        <v>42083.777233796296</v>
      </c>
      <c r="C494" s="356" t="s">
        <v>2238</v>
      </c>
      <c r="D494" s="357">
        <v>180400</v>
      </c>
      <c r="E494" s="358">
        <v>153</v>
      </c>
      <c r="F494" s="357"/>
      <c r="G494" s="357">
        <v>170400</v>
      </c>
    </row>
    <row r="495" spans="1:8" s="278" customFormat="1" ht="12.75" x14ac:dyDescent="0.2">
      <c r="A495" s="385" t="s">
        <v>1035</v>
      </c>
      <c r="B495" s="381" t="s">
        <v>2239</v>
      </c>
      <c r="C495" s="386"/>
      <c r="D495" s="297">
        <f>SUM(D496)</f>
        <v>687770.26</v>
      </c>
      <c r="E495" s="387"/>
      <c r="F495" s="297">
        <f>SUM(F496)</f>
        <v>0</v>
      </c>
      <c r="G495" s="299">
        <f>+D495-F495</f>
        <v>687770.26</v>
      </c>
    </row>
    <row r="496" spans="1:8" x14ac:dyDescent="0.25">
      <c r="A496" s="388"/>
      <c r="B496" s="355">
        <v>42081.584756944445</v>
      </c>
      <c r="C496" s="356" t="s">
        <v>2240</v>
      </c>
      <c r="D496" s="357">
        <v>687770.26</v>
      </c>
      <c r="E496" s="358">
        <v>155</v>
      </c>
      <c r="F496" s="357"/>
      <c r="G496" s="357">
        <v>687770.26</v>
      </c>
    </row>
    <row r="497" spans="1:7" s="278" customFormat="1" ht="12.75" x14ac:dyDescent="0.2">
      <c r="A497" s="385" t="s">
        <v>1035</v>
      </c>
      <c r="B497" s="381" t="s">
        <v>2241</v>
      </c>
      <c r="C497" s="386"/>
      <c r="D497" s="297">
        <f>SUM(D498:D500)</f>
        <v>132900</v>
      </c>
      <c r="E497" s="387"/>
      <c r="F497" s="297">
        <f>SUM(F498:F500)</f>
        <v>49000</v>
      </c>
      <c r="G497" s="299">
        <f>+D497-F497</f>
        <v>83900</v>
      </c>
    </row>
    <row r="498" spans="1:7" x14ac:dyDescent="0.25">
      <c r="A498" s="388"/>
      <c r="B498" s="355">
        <v>42090.411608796298</v>
      </c>
      <c r="C498" s="356" t="s">
        <v>2242</v>
      </c>
      <c r="D498" s="357">
        <v>132900</v>
      </c>
      <c r="E498" s="358">
        <v>156</v>
      </c>
      <c r="F498" s="357"/>
      <c r="G498" s="357">
        <v>132900</v>
      </c>
    </row>
    <row r="499" spans="1:7" x14ac:dyDescent="0.25">
      <c r="A499" s="388"/>
      <c r="B499" s="355">
        <v>42094.786805555559</v>
      </c>
      <c r="C499" s="356" t="s">
        <v>2243</v>
      </c>
      <c r="D499" s="357"/>
      <c r="E499" s="358">
        <v>156</v>
      </c>
      <c r="F499" s="357">
        <v>12000</v>
      </c>
      <c r="G499" s="357">
        <v>120900</v>
      </c>
    </row>
    <row r="500" spans="1:7" x14ac:dyDescent="0.25">
      <c r="A500" s="388"/>
      <c r="B500" s="355">
        <v>42094.79791666667</v>
      </c>
      <c r="C500" s="356" t="s">
        <v>2244</v>
      </c>
      <c r="D500" s="357"/>
      <c r="E500" s="358">
        <v>156</v>
      </c>
      <c r="F500" s="357">
        <v>37000</v>
      </c>
      <c r="G500" s="357">
        <v>83900</v>
      </c>
    </row>
    <row r="501" spans="1:7" s="278" customFormat="1" ht="12.75" x14ac:dyDescent="0.2">
      <c r="A501" s="385" t="s">
        <v>1035</v>
      </c>
      <c r="B501" s="381" t="s">
        <v>2441</v>
      </c>
      <c r="C501" s="386"/>
      <c r="D501" s="297">
        <f>SUM(D502:D510)</f>
        <v>253588.81</v>
      </c>
      <c r="E501" s="387"/>
      <c r="F501" s="297">
        <f>SUM(F502:F510)</f>
        <v>39317.61</v>
      </c>
      <c r="G501" s="299">
        <f>+D501-F501</f>
        <v>214271.2</v>
      </c>
    </row>
    <row r="502" spans="1:7" x14ac:dyDescent="0.25">
      <c r="A502" s="388"/>
      <c r="B502" s="359">
        <v>42072</v>
      </c>
      <c r="C502" s="356" t="s">
        <v>2245</v>
      </c>
      <c r="D502" s="357">
        <v>8000</v>
      </c>
      <c r="E502" s="358" t="s">
        <v>1673</v>
      </c>
      <c r="F502" s="357"/>
      <c r="G502" s="357">
        <v>8000</v>
      </c>
    </row>
    <row r="503" spans="1:7" x14ac:dyDescent="0.25">
      <c r="A503" s="388"/>
      <c r="B503" s="359">
        <v>42072</v>
      </c>
      <c r="C503" s="356" t="s">
        <v>2246</v>
      </c>
      <c r="D503" s="357">
        <v>688.81</v>
      </c>
      <c r="E503" s="358" t="s">
        <v>1673</v>
      </c>
      <c r="F503" s="357"/>
      <c r="G503" s="357">
        <v>8688.81</v>
      </c>
    </row>
    <row r="504" spans="1:7" x14ac:dyDescent="0.25">
      <c r="A504" s="388"/>
      <c r="B504" s="359">
        <v>42072</v>
      </c>
      <c r="C504" s="356" t="s">
        <v>2247</v>
      </c>
      <c r="D504" s="357"/>
      <c r="E504" s="358" t="s">
        <v>1673</v>
      </c>
      <c r="F504" s="357">
        <v>5128.8</v>
      </c>
      <c r="G504" s="357">
        <v>3560.01</v>
      </c>
    </row>
    <row r="505" spans="1:7" x14ac:dyDescent="0.25">
      <c r="A505" s="388"/>
      <c r="B505" s="359">
        <v>42072</v>
      </c>
      <c r="C505" s="356" t="s">
        <v>2248</v>
      </c>
      <c r="D505" s="357"/>
      <c r="E505" s="358" t="s">
        <v>1673</v>
      </c>
      <c r="F505" s="357">
        <v>3560</v>
      </c>
      <c r="G505" s="357">
        <v>0.1</v>
      </c>
    </row>
    <row r="506" spans="1:7" x14ac:dyDescent="0.25">
      <c r="A506" s="388"/>
      <c r="B506" s="355">
        <v>42082.451388888891</v>
      </c>
      <c r="C506" s="356" t="s">
        <v>2249</v>
      </c>
      <c r="D506" s="357"/>
      <c r="E506" s="358">
        <v>159</v>
      </c>
      <c r="F506" s="357">
        <v>8000</v>
      </c>
      <c r="G506" s="357">
        <v>-7999.99</v>
      </c>
    </row>
    <row r="507" spans="1:7" x14ac:dyDescent="0.25">
      <c r="A507" s="388"/>
      <c r="B507" s="355">
        <v>42082.45416666667</v>
      </c>
      <c r="C507" s="356" t="s">
        <v>2250</v>
      </c>
      <c r="D507" s="357"/>
      <c r="E507" s="358">
        <v>159</v>
      </c>
      <c r="F507" s="357">
        <v>688.81</v>
      </c>
      <c r="G507" s="357">
        <v>-8688.7999999999993</v>
      </c>
    </row>
    <row r="508" spans="1:7" x14ac:dyDescent="0.25">
      <c r="A508" s="388"/>
      <c r="B508" s="355">
        <v>42083.46471064815</v>
      </c>
      <c r="C508" s="356" t="s">
        <v>2251</v>
      </c>
      <c r="D508" s="357"/>
      <c r="E508" s="358">
        <v>159</v>
      </c>
      <c r="F508" s="357">
        <v>21940</v>
      </c>
      <c r="G508" s="357">
        <v>-30628.799999999999</v>
      </c>
    </row>
    <row r="509" spans="1:7" x14ac:dyDescent="0.25">
      <c r="A509" s="388"/>
      <c r="B509" s="355">
        <v>42083.465462962966</v>
      </c>
      <c r="C509" s="356" t="s">
        <v>2252</v>
      </c>
      <c r="D509" s="357">
        <v>25500</v>
      </c>
      <c r="E509" s="358">
        <v>159</v>
      </c>
      <c r="F509" s="357"/>
      <c r="G509" s="357">
        <v>-5128.8</v>
      </c>
    </row>
    <row r="510" spans="1:7" x14ac:dyDescent="0.25">
      <c r="A510" s="388"/>
      <c r="B510" s="355">
        <v>42083.477118055554</v>
      </c>
      <c r="C510" s="356" t="s">
        <v>2253</v>
      </c>
      <c r="D510" s="357">
        <v>219400</v>
      </c>
      <c r="E510" s="358">
        <v>159</v>
      </c>
      <c r="F510" s="357"/>
      <c r="G510" s="357">
        <v>214271.2</v>
      </c>
    </row>
    <row r="511" spans="1:7" s="278" customFormat="1" ht="12.75" x14ac:dyDescent="0.2">
      <c r="A511" s="385" t="s">
        <v>1035</v>
      </c>
      <c r="B511" s="381" t="s">
        <v>2254</v>
      </c>
      <c r="C511" s="386"/>
      <c r="D511" s="297">
        <f>SUM(D512:D517)</f>
        <v>162900</v>
      </c>
      <c r="E511" s="387"/>
      <c r="F511" s="297">
        <f>SUM(F512:F517)</f>
        <v>163670</v>
      </c>
      <c r="G511" s="299">
        <f>+D511-F511</f>
        <v>-770</v>
      </c>
    </row>
    <row r="512" spans="1:7" x14ac:dyDescent="0.25">
      <c r="A512" s="388"/>
      <c r="B512" s="355">
        <v>42082.786504629628</v>
      </c>
      <c r="C512" s="356" t="s">
        <v>2255</v>
      </c>
      <c r="D512" s="357">
        <v>142900</v>
      </c>
      <c r="E512" s="358">
        <v>161</v>
      </c>
      <c r="F512" s="357"/>
      <c r="G512" s="357">
        <v>142900</v>
      </c>
    </row>
    <row r="513" spans="1:7" x14ac:dyDescent="0.25">
      <c r="A513" s="388"/>
      <c r="B513" s="355">
        <v>42082.787395833337</v>
      </c>
      <c r="C513" s="356" t="s">
        <v>2256</v>
      </c>
      <c r="D513" s="357">
        <v>20000</v>
      </c>
      <c r="E513" s="358">
        <v>161</v>
      </c>
      <c r="F513" s="357"/>
      <c r="G513" s="357">
        <v>162900</v>
      </c>
    </row>
    <row r="514" spans="1:7" x14ac:dyDescent="0.25">
      <c r="A514" s="388"/>
      <c r="B514" s="355">
        <v>42082.787939814814</v>
      </c>
      <c r="C514" s="356" t="s">
        <v>2257</v>
      </c>
      <c r="D514" s="357"/>
      <c r="E514" s="358">
        <v>161</v>
      </c>
      <c r="F514" s="357">
        <v>20000</v>
      </c>
      <c r="G514" s="357">
        <v>142900</v>
      </c>
    </row>
    <row r="515" spans="1:7" x14ac:dyDescent="0.25">
      <c r="A515" s="388"/>
      <c r="B515" s="355">
        <v>42086.637499999997</v>
      </c>
      <c r="C515" s="356" t="s">
        <v>2258</v>
      </c>
      <c r="D515" s="357"/>
      <c r="E515" s="358">
        <v>161</v>
      </c>
      <c r="F515" s="357">
        <v>18887.52</v>
      </c>
      <c r="G515" s="357">
        <v>124012.48</v>
      </c>
    </row>
    <row r="516" spans="1:7" x14ac:dyDescent="0.25">
      <c r="A516" s="388"/>
      <c r="B516" s="355">
        <v>42086.648611111108</v>
      </c>
      <c r="C516" s="356" t="s">
        <v>2259</v>
      </c>
      <c r="D516" s="357"/>
      <c r="E516" s="358">
        <v>161</v>
      </c>
      <c r="F516" s="357">
        <v>124012.48</v>
      </c>
      <c r="G516" s="357">
        <v>0</v>
      </c>
    </row>
    <row r="517" spans="1:7" x14ac:dyDescent="0.25">
      <c r="A517" s="388"/>
      <c r="B517" s="355">
        <v>42086.650694444441</v>
      </c>
      <c r="C517" s="356" t="s">
        <v>2260</v>
      </c>
      <c r="D517" s="357"/>
      <c r="E517" s="358">
        <v>161</v>
      </c>
      <c r="F517" s="357">
        <v>770</v>
      </c>
      <c r="G517" s="357">
        <v>-770</v>
      </c>
    </row>
    <row r="518" spans="1:7" s="278" customFormat="1" ht="12.75" x14ac:dyDescent="0.2">
      <c r="A518" s="385" t="s">
        <v>1035</v>
      </c>
      <c r="B518" s="381" t="s">
        <v>2261</v>
      </c>
      <c r="C518" s="386"/>
      <c r="D518" s="297">
        <f>SUM(D519:D522)</f>
        <v>124900.01</v>
      </c>
      <c r="E518" s="387"/>
      <c r="F518" s="297">
        <f>SUM(F519:F522)</f>
        <v>124900</v>
      </c>
      <c r="G518" s="299">
        <f>+D518-F518</f>
        <v>9.9999999947613105E-3</v>
      </c>
    </row>
    <row r="519" spans="1:7" x14ac:dyDescent="0.25">
      <c r="A519" s="388"/>
      <c r="B519" s="355">
        <v>42082.753472222219</v>
      </c>
      <c r="C519" s="356" t="s">
        <v>2262</v>
      </c>
      <c r="D519" s="357"/>
      <c r="E519" s="358">
        <v>162</v>
      </c>
      <c r="F519" s="357">
        <v>11990</v>
      </c>
      <c r="G519" s="357">
        <v>-11990</v>
      </c>
    </row>
    <row r="520" spans="1:7" x14ac:dyDescent="0.25">
      <c r="A520" s="388"/>
      <c r="B520" s="355">
        <v>42083.394745370373</v>
      </c>
      <c r="C520" s="356" t="s">
        <v>2263</v>
      </c>
      <c r="D520" s="357">
        <v>5000.01</v>
      </c>
      <c r="E520" s="358">
        <v>162</v>
      </c>
      <c r="F520" s="357"/>
      <c r="G520" s="357">
        <v>-6989.99</v>
      </c>
    </row>
    <row r="521" spans="1:7" x14ac:dyDescent="0.25">
      <c r="A521" s="388"/>
      <c r="B521" s="355">
        <v>42083.39675925926</v>
      </c>
      <c r="C521" s="356" t="s">
        <v>2264</v>
      </c>
      <c r="D521" s="357">
        <v>119900</v>
      </c>
      <c r="E521" s="358">
        <v>162</v>
      </c>
      <c r="F521" s="357"/>
      <c r="G521" s="357">
        <v>112910.01</v>
      </c>
    </row>
    <row r="522" spans="1:7" x14ac:dyDescent="0.25">
      <c r="A522" s="388"/>
      <c r="B522" s="355">
        <v>42087.76458333333</v>
      </c>
      <c r="C522" s="356" t="s">
        <v>2265</v>
      </c>
      <c r="D522" s="357"/>
      <c r="E522" s="358">
        <v>162</v>
      </c>
      <c r="F522" s="357">
        <v>112910</v>
      </c>
      <c r="G522" s="357">
        <v>0.01</v>
      </c>
    </row>
    <row r="523" spans="1:7" s="278" customFormat="1" ht="12.75" x14ac:dyDescent="0.2">
      <c r="A523" s="385" t="s">
        <v>1035</v>
      </c>
      <c r="B523" s="381" t="s">
        <v>2266</v>
      </c>
      <c r="C523" s="386"/>
      <c r="D523" s="297">
        <f>SUM(D524)</f>
        <v>104400</v>
      </c>
      <c r="E523" s="387"/>
      <c r="F523" s="297">
        <f>SUM(F524)</f>
        <v>0</v>
      </c>
      <c r="G523" s="299">
        <f>+D523-F523</f>
        <v>104400</v>
      </c>
    </row>
    <row r="524" spans="1:7" x14ac:dyDescent="0.25">
      <c r="A524" s="388"/>
      <c r="B524" s="355">
        <v>42083.742256944446</v>
      </c>
      <c r="C524" s="356" t="s">
        <v>2267</v>
      </c>
      <c r="D524" s="357">
        <v>104400</v>
      </c>
      <c r="E524" s="358">
        <v>163</v>
      </c>
      <c r="F524" s="357"/>
      <c r="G524" s="357">
        <v>104400</v>
      </c>
    </row>
    <row r="525" spans="1:7" s="278" customFormat="1" ht="12.75" x14ac:dyDescent="0.2">
      <c r="A525" s="385" t="s">
        <v>1035</v>
      </c>
      <c r="B525" s="381" t="s">
        <v>2268</v>
      </c>
      <c r="C525" s="386"/>
      <c r="D525" s="297">
        <f>SUM(D526:D532)</f>
        <v>382600.01</v>
      </c>
      <c r="E525" s="387"/>
      <c r="F525" s="297">
        <f>SUM(F526:F532)</f>
        <v>385076.5</v>
      </c>
      <c r="G525" s="299">
        <f>+D525-F525</f>
        <v>-2476.4899999999907</v>
      </c>
    </row>
    <row r="526" spans="1:7" x14ac:dyDescent="0.25">
      <c r="A526" s="388"/>
      <c r="B526" s="355">
        <v>42083.538194444445</v>
      </c>
      <c r="C526" s="356" t="s">
        <v>2269</v>
      </c>
      <c r="D526" s="357"/>
      <c r="E526" s="358">
        <v>164</v>
      </c>
      <c r="F526" s="357">
        <v>113000</v>
      </c>
      <c r="G526" s="357">
        <v>-113000</v>
      </c>
    </row>
    <row r="527" spans="1:7" x14ac:dyDescent="0.25">
      <c r="A527" s="388"/>
      <c r="B527" s="355">
        <v>42083.586215277777</v>
      </c>
      <c r="C527" s="356" t="s">
        <v>2270</v>
      </c>
      <c r="D527" s="357">
        <v>377600</v>
      </c>
      <c r="E527" s="358">
        <v>164</v>
      </c>
      <c r="F527" s="357"/>
      <c r="G527" s="357">
        <v>264600</v>
      </c>
    </row>
    <row r="528" spans="1:7" x14ac:dyDescent="0.25">
      <c r="A528" s="388"/>
      <c r="B528" s="355">
        <v>42083.588402777779</v>
      </c>
      <c r="C528" s="356" t="s">
        <v>2271</v>
      </c>
      <c r="D528" s="357">
        <v>5000.01</v>
      </c>
      <c r="E528" s="358">
        <v>164</v>
      </c>
      <c r="F528" s="357"/>
      <c r="G528" s="357">
        <v>269600.01</v>
      </c>
    </row>
    <row r="529" spans="1:7" x14ac:dyDescent="0.25">
      <c r="A529" s="388"/>
      <c r="B529" s="355">
        <v>42086.565972222219</v>
      </c>
      <c r="C529" s="356" t="s">
        <v>2272</v>
      </c>
      <c r="D529" s="357"/>
      <c r="E529" s="358">
        <v>164</v>
      </c>
      <c r="F529" s="357">
        <v>355.4</v>
      </c>
      <c r="G529" s="357">
        <v>269244.61</v>
      </c>
    </row>
    <row r="530" spans="1:7" x14ac:dyDescent="0.25">
      <c r="A530" s="388"/>
      <c r="B530" s="355">
        <v>42088.527083333334</v>
      </c>
      <c r="C530" s="356" t="s">
        <v>2273</v>
      </c>
      <c r="D530" s="357"/>
      <c r="E530" s="358">
        <v>164</v>
      </c>
      <c r="F530" s="357">
        <v>36644.6</v>
      </c>
      <c r="G530" s="357">
        <v>232600.01</v>
      </c>
    </row>
    <row r="531" spans="1:7" x14ac:dyDescent="0.25">
      <c r="A531" s="388"/>
      <c r="B531" s="355">
        <v>42088.716666666667</v>
      </c>
      <c r="C531" s="356" t="s">
        <v>2274</v>
      </c>
      <c r="D531" s="357"/>
      <c r="E531" s="358">
        <v>164</v>
      </c>
      <c r="F531" s="357">
        <v>232600</v>
      </c>
      <c r="G531" s="357">
        <v>0.01</v>
      </c>
    </row>
    <row r="532" spans="1:7" x14ac:dyDescent="0.25">
      <c r="A532" s="388"/>
      <c r="B532" s="355">
        <v>42088.722916666666</v>
      </c>
      <c r="C532" s="356" t="s">
        <v>2275</v>
      </c>
      <c r="D532" s="357"/>
      <c r="E532" s="358">
        <v>164</v>
      </c>
      <c r="F532" s="357">
        <v>2476.5</v>
      </c>
      <c r="G532" s="357">
        <v>-2476.4899999999998</v>
      </c>
    </row>
    <row r="533" spans="1:7" s="278" customFormat="1" ht="12.75" x14ac:dyDescent="0.2">
      <c r="A533" s="385" t="s">
        <v>1035</v>
      </c>
      <c r="B533" s="381" t="s">
        <v>2276</v>
      </c>
      <c r="C533" s="386"/>
      <c r="D533" s="297">
        <f>SUM(D534:D537)</f>
        <v>159480</v>
      </c>
      <c r="E533" s="387"/>
      <c r="F533" s="297">
        <f>SUM(F534:F537)</f>
        <v>159479.64000000001</v>
      </c>
      <c r="G533" s="299">
        <f>+D533-F533</f>
        <v>0.35999999998603016</v>
      </c>
    </row>
    <row r="534" spans="1:7" x14ac:dyDescent="0.25">
      <c r="A534" s="388"/>
      <c r="B534" s="355">
        <v>42083.607499999998</v>
      </c>
      <c r="C534" s="356" t="s">
        <v>2277</v>
      </c>
      <c r="D534" s="357">
        <v>142900</v>
      </c>
      <c r="E534" s="358">
        <v>165</v>
      </c>
      <c r="F534" s="357"/>
      <c r="G534" s="357">
        <v>142900</v>
      </c>
    </row>
    <row r="535" spans="1:7" x14ac:dyDescent="0.25">
      <c r="A535" s="388"/>
      <c r="B535" s="355">
        <v>42083.608703703707</v>
      </c>
      <c r="C535" s="356" t="s">
        <v>2278</v>
      </c>
      <c r="D535" s="357">
        <v>16580</v>
      </c>
      <c r="E535" s="358">
        <v>165</v>
      </c>
      <c r="F535" s="357"/>
      <c r="G535" s="357">
        <v>159480</v>
      </c>
    </row>
    <row r="536" spans="1:7" x14ac:dyDescent="0.25">
      <c r="A536" s="388"/>
      <c r="B536" s="355">
        <v>42087.416666666664</v>
      </c>
      <c r="C536" s="356" t="s">
        <v>2279</v>
      </c>
      <c r="D536" s="357"/>
      <c r="E536" s="358">
        <v>165</v>
      </c>
      <c r="F536" s="357">
        <v>145189.64000000001</v>
      </c>
      <c r="G536" s="357">
        <v>14290.36</v>
      </c>
    </row>
    <row r="537" spans="1:7" x14ac:dyDescent="0.25">
      <c r="A537" s="388"/>
      <c r="B537" s="355">
        <v>42089.590277777781</v>
      </c>
      <c r="C537" s="356" t="s">
        <v>2280</v>
      </c>
      <c r="D537" s="357"/>
      <c r="E537" s="358">
        <v>165</v>
      </c>
      <c r="F537" s="357">
        <v>14290</v>
      </c>
      <c r="G537" s="357">
        <v>0.36</v>
      </c>
    </row>
    <row r="538" spans="1:7" s="278" customFormat="1" ht="14.25" customHeight="1" x14ac:dyDescent="0.2">
      <c r="A538" s="385" t="s">
        <v>1035</v>
      </c>
      <c r="B538" s="381" t="s">
        <v>2281</v>
      </c>
      <c r="C538" s="386"/>
      <c r="D538" s="297">
        <f>SUM(D539:D543)</f>
        <v>164600</v>
      </c>
      <c r="E538" s="387"/>
      <c r="F538" s="297">
        <f>SUM(F539:F543)</f>
        <v>165582.24</v>
      </c>
      <c r="G538" s="299">
        <f>+D538-F538</f>
        <v>-982.23999999999069</v>
      </c>
    </row>
    <row r="539" spans="1:7" x14ac:dyDescent="0.25">
      <c r="A539" s="388"/>
      <c r="B539" s="355">
        <v>42086.388194444444</v>
      </c>
      <c r="C539" s="356" t="s">
        <v>2282</v>
      </c>
      <c r="D539" s="357"/>
      <c r="E539" s="358">
        <v>170</v>
      </c>
      <c r="F539" s="357">
        <v>65000</v>
      </c>
      <c r="G539" s="357">
        <v>-65000</v>
      </c>
    </row>
    <row r="540" spans="1:7" x14ac:dyDescent="0.25">
      <c r="A540" s="388"/>
      <c r="B540" s="355">
        <v>42086.50099537037</v>
      </c>
      <c r="C540" s="356" t="s">
        <v>2283</v>
      </c>
      <c r="D540" s="357">
        <v>4500</v>
      </c>
      <c r="E540" s="358">
        <v>170</v>
      </c>
      <c r="F540" s="357"/>
      <c r="G540" s="357">
        <v>-60500</v>
      </c>
    </row>
    <row r="541" spans="1:7" x14ac:dyDescent="0.25">
      <c r="A541" s="388"/>
      <c r="B541" s="355">
        <v>42086.502210648148</v>
      </c>
      <c r="C541" s="356" t="s">
        <v>2284</v>
      </c>
      <c r="D541" s="357">
        <v>160100</v>
      </c>
      <c r="E541" s="358">
        <v>170</v>
      </c>
      <c r="F541" s="357"/>
      <c r="G541" s="357">
        <v>99600</v>
      </c>
    </row>
    <row r="542" spans="1:7" x14ac:dyDescent="0.25">
      <c r="A542" s="388"/>
      <c r="B542" s="355">
        <v>42088.475694444445</v>
      </c>
      <c r="C542" s="356" t="s">
        <v>2285</v>
      </c>
      <c r="D542" s="357"/>
      <c r="E542" s="358">
        <v>170</v>
      </c>
      <c r="F542" s="357">
        <v>99600</v>
      </c>
      <c r="G542" s="357">
        <v>0</v>
      </c>
    </row>
    <row r="543" spans="1:7" x14ac:dyDescent="0.25">
      <c r="A543" s="388"/>
      <c r="B543" s="355">
        <v>42088.480555555558</v>
      </c>
      <c r="C543" s="356" t="s">
        <v>2286</v>
      </c>
      <c r="D543" s="357"/>
      <c r="E543" s="358">
        <v>170</v>
      </c>
      <c r="F543" s="357">
        <v>982.24</v>
      </c>
      <c r="G543" s="357">
        <v>-982.24</v>
      </c>
    </row>
    <row r="544" spans="1:7" s="278" customFormat="1" ht="12.75" x14ac:dyDescent="0.2">
      <c r="A544" s="385" t="s">
        <v>1035</v>
      </c>
      <c r="B544" s="381" t="s">
        <v>2287</v>
      </c>
      <c r="C544" s="386"/>
      <c r="D544" s="297">
        <f>SUM(D545:D547)</f>
        <v>107900</v>
      </c>
      <c r="E544" s="387"/>
      <c r="F544" s="297">
        <f>SUM(F545:F547)</f>
        <v>57900</v>
      </c>
      <c r="G544" s="299">
        <f>+D544-F544</f>
        <v>50000</v>
      </c>
    </row>
    <row r="545" spans="1:7" x14ac:dyDescent="0.25">
      <c r="A545" s="388"/>
      <c r="B545" s="355">
        <v>42087.408773148149</v>
      </c>
      <c r="C545" s="356" t="s">
        <v>2288</v>
      </c>
      <c r="D545" s="357">
        <v>104400</v>
      </c>
      <c r="E545" s="358">
        <v>174</v>
      </c>
      <c r="F545" s="357"/>
      <c r="G545" s="357">
        <v>104400</v>
      </c>
    </row>
    <row r="546" spans="1:7" x14ac:dyDescent="0.25">
      <c r="A546" s="388"/>
      <c r="B546" s="355">
        <v>42087.410243055558</v>
      </c>
      <c r="C546" s="356" t="s">
        <v>2289</v>
      </c>
      <c r="D546" s="357">
        <v>3500</v>
      </c>
      <c r="E546" s="358">
        <v>174</v>
      </c>
      <c r="F546" s="357"/>
      <c r="G546" s="357">
        <v>107900</v>
      </c>
    </row>
    <row r="547" spans="1:7" x14ac:dyDescent="0.25">
      <c r="A547" s="388"/>
      <c r="B547" s="355">
        <v>42089.546527777777</v>
      </c>
      <c r="C547" s="356" t="s">
        <v>2290</v>
      </c>
      <c r="D547" s="357"/>
      <c r="E547" s="358">
        <v>174</v>
      </c>
      <c r="F547" s="357">
        <v>57900</v>
      </c>
      <c r="G547" s="357">
        <v>50000</v>
      </c>
    </row>
    <row r="548" spans="1:7" s="278" customFormat="1" ht="12.75" x14ac:dyDescent="0.2">
      <c r="A548" s="385" t="s">
        <v>1035</v>
      </c>
      <c r="B548" s="381" t="s">
        <v>2291</v>
      </c>
      <c r="C548" s="386"/>
      <c r="D548" s="297">
        <f>SUM(D549)</f>
        <v>30000</v>
      </c>
      <c r="E548" s="387"/>
      <c r="F548" s="297">
        <f>SUM(F549)</f>
        <v>0</v>
      </c>
      <c r="G548" s="299">
        <f>+D548-F548</f>
        <v>30000</v>
      </c>
    </row>
    <row r="549" spans="1:7" x14ac:dyDescent="0.25">
      <c r="A549" s="388"/>
      <c r="B549" s="355">
        <v>42094.423611111109</v>
      </c>
      <c r="C549" s="356" t="s">
        <v>2292</v>
      </c>
      <c r="D549" s="357">
        <v>30000</v>
      </c>
      <c r="E549" s="358">
        <v>179</v>
      </c>
      <c r="F549" s="357"/>
      <c r="G549" s="357">
        <v>30000</v>
      </c>
    </row>
    <row r="550" spans="1:7" s="278" customFormat="1" ht="12.75" x14ac:dyDescent="0.2">
      <c r="A550" s="385" t="s">
        <v>1035</v>
      </c>
      <c r="B550" s="381" t="s">
        <v>2293</v>
      </c>
      <c r="C550" s="386"/>
      <c r="D550" s="297">
        <f>SUM(D551:D556)</f>
        <v>139900</v>
      </c>
      <c r="E550" s="387"/>
      <c r="F550" s="297">
        <f>SUM(F551:F556)</f>
        <v>139900.18</v>
      </c>
      <c r="G550" s="299">
        <f>+D550-F550</f>
        <v>-0.17999999999301508</v>
      </c>
    </row>
    <row r="551" spans="1:7" x14ac:dyDescent="0.25">
      <c r="A551" s="388"/>
      <c r="B551" s="355">
        <v>42088.635416666664</v>
      </c>
      <c r="C551" s="356" t="s">
        <v>2294</v>
      </c>
      <c r="D551" s="357"/>
      <c r="E551" s="358">
        <v>180</v>
      </c>
      <c r="F551" s="357">
        <v>6000</v>
      </c>
      <c r="G551" s="357">
        <v>-6000</v>
      </c>
    </row>
    <row r="552" spans="1:7" x14ac:dyDescent="0.25">
      <c r="A552" s="388"/>
      <c r="B552" s="355">
        <v>42089.543761574074</v>
      </c>
      <c r="C552" s="356" t="s">
        <v>2295</v>
      </c>
      <c r="D552" s="357">
        <v>119900</v>
      </c>
      <c r="E552" s="358">
        <v>180</v>
      </c>
      <c r="F552" s="357"/>
      <c r="G552" s="357">
        <v>113900</v>
      </c>
    </row>
    <row r="553" spans="1:7" x14ac:dyDescent="0.25">
      <c r="A553" s="388"/>
      <c r="B553" s="355">
        <v>42089.545347222222</v>
      </c>
      <c r="C553" s="356" t="s">
        <v>2296</v>
      </c>
      <c r="D553" s="357">
        <v>20000</v>
      </c>
      <c r="E553" s="358">
        <v>180</v>
      </c>
      <c r="F553" s="357"/>
      <c r="G553" s="357">
        <v>133900</v>
      </c>
    </row>
    <row r="554" spans="1:7" x14ac:dyDescent="0.25">
      <c r="A554" s="388"/>
      <c r="B554" s="355">
        <v>42089.546817129631</v>
      </c>
      <c r="C554" s="356" t="s">
        <v>2297</v>
      </c>
      <c r="D554" s="357"/>
      <c r="E554" s="358">
        <v>180</v>
      </c>
      <c r="F554" s="357">
        <v>22096</v>
      </c>
      <c r="G554" s="357">
        <v>111804</v>
      </c>
    </row>
    <row r="555" spans="1:7" x14ac:dyDescent="0.25">
      <c r="A555" s="388"/>
      <c r="B555" s="355">
        <v>42091.4</v>
      </c>
      <c r="C555" s="356" t="s">
        <v>2298</v>
      </c>
      <c r="D555" s="357"/>
      <c r="E555" s="358">
        <v>180</v>
      </c>
      <c r="F555" s="357">
        <v>111764.18</v>
      </c>
      <c r="G555" s="357">
        <v>39.82</v>
      </c>
    </row>
    <row r="556" spans="1:7" x14ac:dyDescent="0.25">
      <c r="A556" s="388"/>
      <c r="B556" s="355">
        <v>42091.401388888888</v>
      </c>
      <c r="C556" s="356" t="s">
        <v>2299</v>
      </c>
      <c r="D556" s="357"/>
      <c r="E556" s="358">
        <v>180</v>
      </c>
      <c r="F556" s="357">
        <v>40</v>
      </c>
      <c r="G556" s="357">
        <v>-0.18</v>
      </c>
    </row>
    <row r="557" spans="1:7" s="278" customFormat="1" ht="12.75" x14ac:dyDescent="0.2">
      <c r="A557" s="385" t="s">
        <v>1035</v>
      </c>
      <c r="B557" s="381" t="s">
        <v>2300</v>
      </c>
      <c r="C557" s="386"/>
      <c r="D557" s="297">
        <f>SUM(D558:D562)</f>
        <v>167200</v>
      </c>
      <c r="E557" s="387"/>
      <c r="F557" s="297">
        <f>SUM(F558:F562)</f>
        <v>53310</v>
      </c>
      <c r="G557" s="299">
        <f>+D557-F557</f>
        <v>113890</v>
      </c>
    </row>
    <row r="558" spans="1:7" x14ac:dyDescent="0.25">
      <c r="A558" s="388"/>
      <c r="B558" s="355">
        <v>42088.534895833334</v>
      </c>
      <c r="C558" s="356" t="s">
        <v>2301</v>
      </c>
      <c r="D558" s="357">
        <v>4000</v>
      </c>
      <c r="E558" s="358">
        <v>181</v>
      </c>
      <c r="F558" s="357"/>
      <c r="G558" s="357">
        <v>4000</v>
      </c>
    </row>
    <row r="559" spans="1:7" x14ac:dyDescent="0.25">
      <c r="A559" s="388"/>
      <c r="B559" s="355">
        <v>42088.535891203705</v>
      </c>
      <c r="C559" s="356" t="s">
        <v>2302</v>
      </c>
      <c r="D559" s="357">
        <v>163200</v>
      </c>
      <c r="E559" s="358">
        <v>181</v>
      </c>
      <c r="F559" s="357"/>
      <c r="G559" s="357">
        <v>167200</v>
      </c>
    </row>
    <row r="560" spans="1:7" x14ac:dyDescent="0.25">
      <c r="A560" s="388"/>
      <c r="B560" s="355">
        <v>42093.509722222225</v>
      </c>
      <c r="C560" s="356" t="s">
        <v>2303</v>
      </c>
      <c r="D560" s="357"/>
      <c r="E560" s="358">
        <v>181</v>
      </c>
      <c r="F560" s="357">
        <v>30000</v>
      </c>
      <c r="G560" s="357">
        <v>137200</v>
      </c>
    </row>
    <row r="561" spans="1:7" x14ac:dyDescent="0.25">
      <c r="A561" s="388"/>
      <c r="B561" s="355">
        <v>42093.511111111111</v>
      </c>
      <c r="C561" s="356" t="s">
        <v>2304</v>
      </c>
      <c r="D561" s="357"/>
      <c r="E561" s="358">
        <v>181</v>
      </c>
      <c r="F561" s="357">
        <v>20000</v>
      </c>
      <c r="G561" s="357">
        <v>117200</v>
      </c>
    </row>
    <row r="562" spans="1:7" x14ac:dyDescent="0.25">
      <c r="A562" s="388"/>
      <c r="B562" s="355">
        <v>42093.512499999997</v>
      </c>
      <c r="C562" s="356" t="s">
        <v>2305</v>
      </c>
      <c r="D562" s="357"/>
      <c r="E562" s="358">
        <v>181</v>
      </c>
      <c r="F562" s="357">
        <v>3310</v>
      </c>
      <c r="G562" s="357">
        <v>113890</v>
      </c>
    </row>
    <row r="563" spans="1:7" s="278" customFormat="1" ht="12.75" x14ac:dyDescent="0.2">
      <c r="A563" s="385" t="s">
        <v>1035</v>
      </c>
      <c r="B563" s="381" t="s">
        <v>2306</v>
      </c>
      <c r="C563" s="386"/>
      <c r="D563" s="297">
        <f>SUM(D564)</f>
        <v>515247.51</v>
      </c>
      <c r="E563" s="387"/>
      <c r="F563" s="297">
        <f>SUM(F564)</f>
        <v>0</v>
      </c>
      <c r="G563" s="299">
        <f>+D563-F563</f>
        <v>515247.51</v>
      </c>
    </row>
    <row r="564" spans="1:7" x14ac:dyDescent="0.25">
      <c r="A564" s="388"/>
      <c r="B564" s="355">
        <v>42088.665162037039</v>
      </c>
      <c r="C564" s="356" t="s">
        <v>2307</v>
      </c>
      <c r="D564" s="357">
        <v>515247.51</v>
      </c>
      <c r="E564" s="358">
        <v>183</v>
      </c>
      <c r="F564" s="357"/>
      <c r="G564" s="357">
        <v>515247.51</v>
      </c>
    </row>
    <row r="565" spans="1:7" s="278" customFormat="1" ht="12.75" x14ac:dyDescent="0.2">
      <c r="A565" s="385" t="s">
        <v>1035</v>
      </c>
      <c r="B565" s="381" t="s">
        <v>2308</v>
      </c>
      <c r="C565" s="386"/>
      <c r="D565" s="297">
        <f>SUM(D566)</f>
        <v>132900</v>
      </c>
      <c r="E565" s="387"/>
      <c r="F565" s="297">
        <f>SUM(F566)</f>
        <v>0</v>
      </c>
      <c r="G565" s="299">
        <f>+D565-F565</f>
        <v>132900</v>
      </c>
    </row>
    <row r="566" spans="1:7" x14ac:dyDescent="0.25">
      <c r="A566" s="388"/>
      <c r="B566" s="355">
        <v>42088.684074074074</v>
      </c>
      <c r="C566" s="356" t="s">
        <v>2309</v>
      </c>
      <c r="D566" s="357">
        <v>132900</v>
      </c>
      <c r="E566" s="358">
        <v>184</v>
      </c>
      <c r="F566" s="357"/>
      <c r="G566" s="357">
        <v>132900</v>
      </c>
    </row>
    <row r="567" spans="1:7" s="278" customFormat="1" ht="12.75" x14ac:dyDescent="0.2">
      <c r="A567" s="385" t="s">
        <v>1035</v>
      </c>
      <c r="B567" s="381" t="s">
        <v>2310</v>
      </c>
      <c r="C567" s="386"/>
      <c r="D567" s="297">
        <f>SUM(D568:D572)</f>
        <v>150400</v>
      </c>
      <c r="E567" s="387"/>
      <c r="F567" s="297">
        <f>SUM(F568:F572)</f>
        <v>150399.78999999998</v>
      </c>
      <c r="G567" s="299">
        <f>+D567-F567</f>
        <v>0.21000000002095476</v>
      </c>
    </row>
    <row r="568" spans="1:7" x14ac:dyDescent="0.25">
      <c r="A568" s="388"/>
      <c r="B568" s="355">
        <v>42088.535243055558</v>
      </c>
      <c r="C568" s="356" t="s">
        <v>2311</v>
      </c>
      <c r="D568" s="357">
        <v>7500</v>
      </c>
      <c r="E568" s="358">
        <v>185</v>
      </c>
      <c r="F568" s="357"/>
      <c r="G568" s="357">
        <v>7500</v>
      </c>
    </row>
    <row r="569" spans="1:7" x14ac:dyDescent="0.25">
      <c r="A569" s="388"/>
      <c r="B569" s="355">
        <v>42088.538576388892</v>
      </c>
      <c r="C569" s="356" t="s">
        <v>2312</v>
      </c>
      <c r="D569" s="357">
        <v>142900</v>
      </c>
      <c r="E569" s="358">
        <v>185</v>
      </c>
      <c r="F569" s="357"/>
      <c r="G569" s="357">
        <v>150400</v>
      </c>
    </row>
    <row r="570" spans="1:7" x14ac:dyDescent="0.25">
      <c r="A570" s="388"/>
      <c r="B570" s="355">
        <v>42089.768055555556</v>
      </c>
      <c r="C570" s="356" t="s">
        <v>2313</v>
      </c>
      <c r="D570" s="357"/>
      <c r="E570" s="358">
        <v>185</v>
      </c>
      <c r="F570" s="357">
        <v>40000</v>
      </c>
      <c r="G570" s="357">
        <v>110400</v>
      </c>
    </row>
    <row r="571" spans="1:7" x14ac:dyDescent="0.25">
      <c r="A571" s="388"/>
      <c r="B571" s="355">
        <v>42089.770833333336</v>
      </c>
      <c r="C571" s="356" t="s">
        <v>2314</v>
      </c>
      <c r="D571" s="357"/>
      <c r="E571" s="358">
        <v>185</v>
      </c>
      <c r="F571" s="357">
        <v>20000</v>
      </c>
      <c r="G571" s="357">
        <v>90400</v>
      </c>
    </row>
    <row r="572" spans="1:7" x14ac:dyDescent="0.25">
      <c r="A572" s="388"/>
      <c r="B572" s="355">
        <v>42094.677777777775</v>
      </c>
      <c r="C572" s="356" t="s">
        <v>2315</v>
      </c>
      <c r="D572" s="357"/>
      <c r="E572" s="358">
        <v>185</v>
      </c>
      <c r="F572" s="357">
        <v>90399.79</v>
      </c>
      <c r="G572" s="357">
        <v>0.21</v>
      </c>
    </row>
    <row r="573" spans="1:7" s="278" customFormat="1" ht="12.75" x14ac:dyDescent="0.2">
      <c r="A573" s="385" t="s">
        <v>1035</v>
      </c>
      <c r="B573" s="381" t="s">
        <v>2316</v>
      </c>
      <c r="C573" s="386"/>
      <c r="D573" s="297">
        <f>SUM(D574:D584)</f>
        <v>402800.01</v>
      </c>
      <c r="E573" s="387"/>
      <c r="F573" s="297">
        <f>SUM(F574:F584)</f>
        <v>402803.01</v>
      </c>
      <c r="G573" s="299">
        <f>+D573-F573</f>
        <v>-3</v>
      </c>
    </row>
    <row r="574" spans="1:7" x14ac:dyDescent="0.25">
      <c r="A574" s="388"/>
      <c r="B574" s="355">
        <v>42088.638888888891</v>
      </c>
      <c r="C574" s="356" t="s">
        <v>2317</v>
      </c>
      <c r="D574" s="357"/>
      <c r="E574" s="358">
        <v>186</v>
      </c>
      <c r="F574" s="357">
        <v>25264.18</v>
      </c>
      <c r="G574" s="357">
        <v>-25264.18</v>
      </c>
    </row>
    <row r="575" spans="1:7" x14ac:dyDescent="0.25">
      <c r="A575" s="388"/>
      <c r="B575" s="355">
        <v>42088.862662037034</v>
      </c>
      <c r="C575" s="356" t="s">
        <v>2318</v>
      </c>
      <c r="D575" s="357"/>
      <c r="E575" s="358">
        <v>186</v>
      </c>
      <c r="F575" s="357">
        <v>20000</v>
      </c>
      <c r="G575" s="357">
        <v>-45264.18</v>
      </c>
    </row>
    <row r="576" spans="1:7" x14ac:dyDescent="0.25">
      <c r="A576" s="388"/>
      <c r="B576" s="355">
        <v>42088.863541666666</v>
      </c>
      <c r="C576" s="356" t="s">
        <v>2319</v>
      </c>
      <c r="D576" s="357">
        <v>20000</v>
      </c>
      <c r="E576" s="358">
        <v>186</v>
      </c>
      <c r="F576" s="357"/>
      <c r="G576" s="357">
        <v>-25264.18</v>
      </c>
    </row>
    <row r="577" spans="1:7" x14ac:dyDescent="0.25">
      <c r="A577" s="388"/>
      <c r="B577" s="355">
        <v>42088.864756944444</v>
      </c>
      <c r="C577" s="356" t="s">
        <v>2320</v>
      </c>
      <c r="D577" s="357">
        <v>173900</v>
      </c>
      <c r="E577" s="358">
        <v>186</v>
      </c>
      <c r="F577" s="357"/>
      <c r="G577" s="357">
        <v>148635.82</v>
      </c>
    </row>
    <row r="578" spans="1:7" x14ac:dyDescent="0.25">
      <c r="A578" s="388"/>
      <c r="B578" s="355">
        <v>42093.713009259256</v>
      </c>
      <c r="C578" s="356" t="s">
        <v>2321</v>
      </c>
      <c r="D578" s="357"/>
      <c r="E578" s="358">
        <v>186</v>
      </c>
      <c r="F578" s="357">
        <v>173900</v>
      </c>
      <c r="G578" s="357">
        <v>-25264.18</v>
      </c>
    </row>
    <row r="579" spans="1:7" x14ac:dyDescent="0.25">
      <c r="A579" s="388"/>
      <c r="B579" s="355">
        <v>42093.715081018519</v>
      </c>
      <c r="C579" s="356" t="s">
        <v>2322</v>
      </c>
      <c r="D579" s="357"/>
      <c r="E579" s="358">
        <v>186</v>
      </c>
      <c r="F579" s="357">
        <v>20000</v>
      </c>
      <c r="G579" s="357">
        <v>-45264.18</v>
      </c>
    </row>
    <row r="580" spans="1:7" x14ac:dyDescent="0.25">
      <c r="A580" s="388"/>
      <c r="B580" s="355">
        <v>42093.716400462959</v>
      </c>
      <c r="C580" s="356" t="s">
        <v>2323</v>
      </c>
      <c r="D580" s="357">
        <v>20000</v>
      </c>
      <c r="E580" s="358">
        <v>186</v>
      </c>
      <c r="F580" s="357"/>
      <c r="G580" s="357">
        <v>-25264.18</v>
      </c>
    </row>
    <row r="581" spans="1:7" x14ac:dyDescent="0.25">
      <c r="A581" s="388"/>
      <c r="B581" s="355">
        <v>42093.726875</v>
      </c>
      <c r="C581" s="356" t="s">
        <v>2324</v>
      </c>
      <c r="D581" s="357">
        <v>173900</v>
      </c>
      <c r="E581" s="358">
        <v>186</v>
      </c>
      <c r="F581" s="357"/>
      <c r="G581" s="357">
        <v>148635.82</v>
      </c>
    </row>
    <row r="582" spans="1:7" x14ac:dyDescent="0.25">
      <c r="A582" s="388"/>
      <c r="B582" s="355">
        <v>42093.728530092594</v>
      </c>
      <c r="C582" s="356" t="s">
        <v>2325</v>
      </c>
      <c r="D582" s="357">
        <v>15000.01</v>
      </c>
      <c r="E582" s="358">
        <v>186</v>
      </c>
      <c r="F582" s="357"/>
      <c r="G582" s="357">
        <v>163635.82999999999</v>
      </c>
    </row>
    <row r="583" spans="1:7" x14ac:dyDescent="0.25">
      <c r="A583" s="388"/>
      <c r="B583" s="355">
        <v>42093.730162037034</v>
      </c>
      <c r="C583" s="356" t="s">
        <v>2326</v>
      </c>
      <c r="D583" s="357"/>
      <c r="E583" s="358">
        <v>186</v>
      </c>
      <c r="F583" s="357">
        <v>15000.01</v>
      </c>
      <c r="G583" s="357">
        <v>148635.82</v>
      </c>
    </row>
    <row r="584" spans="1:7" x14ac:dyDescent="0.25">
      <c r="A584" s="388"/>
      <c r="B584" s="355">
        <v>42094.665277777778</v>
      </c>
      <c r="C584" s="356" t="s">
        <v>2327</v>
      </c>
      <c r="D584" s="357"/>
      <c r="E584" s="358">
        <v>186</v>
      </c>
      <c r="F584" s="357">
        <v>148638.82</v>
      </c>
      <c r="G584" s="357">
        <v>-3</v>
      </c>
    </row>
    <row r="585" spans="1:7" s="278" customFormat="1" ht="12.75" x14ac:dyDescent="0.2">
      <c r="A585" s="385" t="s">
        <v>1035</v>
      </c>
      <c r="B585" s="381" t="s">
        <v>2328</v>
      </c>
      <c r="C585" s="386"/>
      <c r="D585" s="297">
        <f>SUM(D586:D588)</f>
        <v>421900</v>
      </c>
      <c r="E585" s="387"/>
      <c r="F585" s="297">
        <f>SUM(F586:F588)</f>
        <v>130000</v>
      </c>
      <c r="G585" s="299">
        <f>+D585-F585</f>
        <v>291900</v>
      </c>
    </row>
    <row r="586" spans="1:7" x14ac:dyDescent="0.25">
      <c r="A586" s="388"/>
      <c r="B586" s="355">
        <v>42088.733807870369</v>
      </c>
      <c r="C586" s="356" t="s">
        <v>2329</v>
      </c>
      <c r="D586" s="357">
        <v>411900</v>
      </c>
      <c r="E586" s="358">
        <v>188</v>
      </c>
      <c r="F586" s="357"/>
      <c r="G586" s="357">
        <v>411900</v>
      </c>
    </row>
    <row r="587" spans="1:7" x14ac:dyDescent="0.25">
      <c r="A587" s="388"/>
      <c r="B587" s="355">
        <v>42088.735046296293</v>
      </c>
      <c r="C587" s="356" t="s">
        <v>2330</v>
      </c>
      <c r="D587" s="357">
        <v>10000</v>
      </c>
      <c r="E587" s="358">
        <v>188</v>
      </c>
      <c r="F587" s="357"/>
      <c r="G587" s="357">
        <v>421900</v>
      </c>
    </row>
    <row r="588" spans="1:7" x14ac:dyDescent="0.25">
      <c r="A588" s="388"/>
      <c r="B588" s="355">
        <v>42094.822222222225</v>
      </c>
      <c r="C588" s="356" t="s">
        <v>2331</v>
      </c>
      <c r="D588" s="357"/>
      <c r="E588" s="358">
        <v>188</v>
      </c>
      <c r="F588" s="357">
        <v>130000</v>
      </c>
      <c r="G588" s="357">
        <v>291900</v>
      </c>
    </row>
    <row r="589" spans="1:7" s="278" customFormat="1" ht="12.75" x14ac:dyDescent="0.2">
      <c r="A589" s="385" t="s">
        <v>1035</v>
      </c>
      <c r="B589" s="381" t="s">
        <v>2332</v>
      </c>
      <c r="C589" s="386"/>
      <c r="D589" s="297">
        <f>SUM(D590:D600)</f>
        <v>336400.02</v>
      </c>
      <c r="E589" s="387"/>
      <c r="F589" s="297">
        <f>SUM(F590:F600)</f>
        <v>336400.01</v>
      </c>
      <c r="G589" s="299">
        <f>+D589-F589</f>
        <v>1.0000000009313226E-2</v>
      </c>
    </row>
    <row r="590" spans="1:7" x14ac:dyDescent="0.25">
      <c r="A590" s="388"/>
      <c r="B590" s="355">
        <v>42088.759722222225</v>
      </c>
      <c r="C590" s="356" t="s">
        <v>2333</v>
      </c>
      <c r="D590" s="357"/>
      <c r="E590" s="358">
        <v>191</v>
      </c>
      <c r="F590" s="357">
        <v>15000</v>
      </c>
      <c r="G590" s="357">
        <v>-15000</v>
      </c>
    </row>
    <row r="591" spans="1:7" x14ac:dyDescent="0.25">
      <c r="A591" s="388"/>
      <c r="B591" s="355">
        <v>42088.788495370369</v>
      </c>
      <c r="C591" s="356" t="s">
        <v>2334</v>
      </c>
      <c r="D591" s="357">
        <v>163200</v>
      </c>
      <c r="E591" s="358">
        <v>191</v>
      </c>
      <c r="F591" s="357"/>
      <c r="G591" s="357">
        <v>148200</v>
      </c>
    </row>
    <row r="592" spans="1:7" x14ac:dyDescent="0.25">
      <c r="A592" s="388"/>
      <c r="B592" s="355">
        <v>42088.830150462964</v>
      </c>
      <c r="C592" s="356" t="s">
        <v>2335</v>
      </c>
      <c r="D592" s="357">
        <v>5000.01</v>
      </c>
      <c r="E592" s="358">
        <v>191</v>
      </c>
      <c r="F592" s="357"/>
      <c r="G592" s="357">
        <v>153200.01</v>
      </c>
    </row>
    <row r="593" spans="1:7" x14ac:dyDescent="0.25">
      <c r="A593" s="388"/>
      <c r="B593" s="355">
        <v>42088.832673611112</v>
      </c>
      <c r="C593" s="356" t="s">
        <v>2336</v>
      </c>
      <c r="D593" s="357"/>
      <c r="E593" s="358">
        <v>191</v>
      </c>
      <c r="F593" s="357">
        <v>163200</v>
      </c>
      <c r="G593" s="357">
        <v>-9999.99</v>
      </c>
    </row>
    <row r="594" spans="1:7" x14ac:dyDescent="0.25">
      <c r="A594" s="388"/>
      <c r="B594" s="355">
        <v>42088.833807870367</v>
      </c>
      <c r="C594" s="356" t="s">
        <v>2337</v>
      </c>
      <c r="D594" s="357"/>
      <c r="E594" s="358">
        <v>191</v>
      </c>
      <c r="F594" s="357">
        <v>5000.01</v>
      </c>
      <c r="G594" s="357">
        <v>-15000</v>
      </c>
    </row>
    <row r="595" spans="1:7" x14ac:dyDescent="0.25">
      <c r="A595" s="388"/>
      <c r="B595" s="355">
        <v>42088.839930555558</v>
      </c>
      <c r="C595" s="356" t="s">
        <v>2338</v>
      </c>
      <c r="D595" s="357">
        <v>163200</v>
      </c>
      <c r="E595" s="358">
        <v>191</v>
      </c>
      <c r="F595" s="357"/>
      <c r="G595" s="357">
        <v>148200</v>
      </c>
    </row>
    <row r="596" spans="1:7" x14ac:dyDescent="0.25">
      <c r="A596" s="388"/>
      <c r="B596" s="355">
        <v>42088.841261574074</v>
      </c>
      <c r="C596" s="356" t="s">
        <v>2339</v>
      </c>
      <c r="D596" s="357">
        <v>5000.01</v>
      </c>
      <c r="E596" s="358">
        <v>191</v>
      </c>
      <c r="F596" s="357"/>
      <c r="G596" s="357">
        <v>153200.01</v>
      </c>
    </row>
    <row r="597" spans="1:7" x14ac:dyDescent="0.25">
      <c r="A597" s="388"/>
      <c r="B597" s="355">
        <v>42088.842905092592</v>
      </c>
      <c r="C597" s="356" t="s">
        <v>2340</v>
      </c>
      <c r="D597" s="357"/>
      <c r="E597" s="358">
        <v>191</v>
      </c>
      <c r="F597" s="357">
        <v>3000</v>
      </c>
      <c r="G597" s="357">
        <v>150200.01</v>
      </c>
    </row>
    <row r="598" spans="1:7" x14ac:dyDescent="0.25">
      <c r="A598" s="388"/>
      <c r="B598" s="355">
        <v>42090.409722222219</v>
      </c>
      <c r="C598" s="356" t="s">
        <v>2341</v>
      </c>
      <c r="D598" s="357"/>
      <c r="E598" s="358">
        <v>191</v>
      </c>
      <c r="F598" s="357">
        <v>2000</v>
      </c>
      <c r="G598" s="357">
        <v>148200.01</v>
      </c>
    </row>
    <row r="599" spans="1:7" x14ac:dyDescent="0.25">
      <c r="A599" s="388"/>
      <c r="B599" s="355">
        <v>42094.433333333334</v>
      </c>
      <c r="C599" s="356" t="s">
        <v>2342</v>
      </c>
      <c r="D599" s="357"/>
      <c r="E599" s="358">
        <v>191</v>
      </c>
      <c r="F599" s="357">
        <v>141713.10999999999</v>
      </c>
      <c r="G599" s="357">
        <v>6486.9</v>
      </c>
    </row>
    <row r="600" spans="1:7" x14ac:dyDescent="0.25">
      <c r="A600" s="388"/>
      <c r="B600" s="355">
        <v>42094.446527777778</v>
      </c>
      <c r="C600" s="356" t="s">
        <v>2343</v>
      </c>
      <c r="D600" s="357"/>
      <c r="E600" s="358">
        <v>191</v>
      </c>
      <c r="F600" s="357">
        <v>6486.89</v>
      </c>
      <c r="G600" s="357">
        <v>0.01</v>
      </c>
    </row>
    <row r="601" spans="1:7" s="278" customFormat="1" ht="12.75" x14ac:dyDescent="0.2">
      <c r="A601" s="385" t="s">
        <v>1035</v>
      </c>
      <c r="B601" s="381" t="s">
        <v>2344</v>
      </c>
      <c r="C601" s="386"/>
      <c r="D601" s="297">
        <f>SUM(D602)</f>
        <v>176205.24</v>
      </c>
      <c r="E601" s="387"/>
      <c r="F601" s="297">
        <f>SUM(F602)</f>
        <v>0</v>
      </c>
      <c r="G601" s="299">
        <f>+D601-F601</f>
        <v>176205.24</v>
      </c>
    </row>
    <row r="602" spans="1:7" x14ac:dyDescent="0.25">
      <c r="A602" s="388"/>
      <c r="B602" s="355">
        <v>42088.76703703704</v>
      </c>
      <c r="C602" s="356" t="s">
        <v>2345</v>
      </c>
      <c r="D602" s="357">
        <v>176205.24</v>
      </c>
      <c r="E602" s="358">
        <v>192</v>
      </c>
      <c r="F602" s="357"/>
      <c r="G602" s="357">
        <v>176205.24</v>
      </c>
    </row>
    <row r="603" spans="1:7" s="278" customFormat="1" ht="12.75" x14ac:dyDescent="0.2">
      <c r="A603" s="385" t="s">
        <v>1035</v>
      </c>
      <c r="B603" s="381" t="s">
        <v>2346</v>
      </c>
      <c r="C603" s="386"/>
      <c r="D603" s="297">
        <f>SUM(D604)</f>
        <v>219406.51</v>
      </c>
      <c r="E603" s="387"/>
      <c r="F603" s="297">
        <f>SUM(F604)</f>
        <v>0</v>
      </c>
      <c r="G603" s="299">
        <f>+D603-F603</f>
        <v>219406.51</v>
      </c>
    </row>
    <row r="604" spans="1:7" x14ac:dyDescent="0.25">
      <c r="A604" s="388"/>
      <c r="B604" s="355">
        <v>42088.787939814814</v>
      </c>
      <c r="C604" s="356" t="s">
        <v>2347</v>
      </c>
      <c r="D604" s="357">
        <v>219406.51</v>
      </c>
      <c r="E604" s="358">
        <v>193</v>
      </c>
      <c r="F604" s="357"/>
      <c r="G604" s="357">
        <v>219406.51</v>
      </c>
    </row>
    <row r="605" spans="1:7" s="278" customFormat="1" ht="12.75" x14ac:dyDescent="0.2">
      <c r="A605" s="385" t="s">
        <v>1035</v>
      </c>
      <c r="B605" s="381" t="s">
        <v>2348</v>
      </c>
      <c r="C605" s="386"/>
      <c r="D605" s="297">
        <f>SUM(D606)</f>
        <v>115668.46</v>
      </c>
      <c r="E605" s="387"/>
      <c r="F605" s="297">
        <f>SUM(F606)</f>
        <v>0</v>
      </c>
      <c r="G605" s="299">
        <f>+D605-F605</f>
        <v>115668.46</v>
      </c>
    </row>
    <row r="606" spans="1:7" x14ac:dyDescent="0.25">
      <c r="A606" s="388"/>
      <c r="B606" s="355">
        <v>42088.806701388887</v>
      </c>
      <c r="C606" s="356" t="s">
        <v>2349</v>
      </c>
      <c r="D606" s="357">
        <v>115668.46</v>
      </c>
      <c r="E606" s="358">
        <v>195</v>
      </c>
      <c r="F606" s="357"/>
      <c r="G606" s="357">
        <v>115668.46</v>
      </c>
    </row>
    <row r="607" spans="1:7" s="278" customFormat="1" ht="12.75" x14ac:dyDescent="0.2">
      <c r="A607" s="385" t="s">
        <v>1035</v>
      </c>
      <c r="B607" s="381" t="s">
        <v>2350</v>
      </c>
      <c r="C607" s="386"/>
      <c r="D607" s="297">
        <f>SUM(D608)</f>
        <v>0</v>
      </c>
      <c r="E607" s="387"/>
      <c r="F607" s="297">
        <f>SUM(F608)</f>
        <v>15890</v>
      </c>
      <c r="G607" s="299">
        <f>+D607-F607</f>
        <v>-15890</v>
      </c>
    </row>
    <row r="608" spans="1:7" x14ac:dyDescent="0.25">
      <c r="A608" s="388"/>
      <c r="B608" s="355">
        <v>42089.554166666669</v>
      </c>
      <c r="C608" s="356" t="s">
        <v>2351</v>
      </c>
      <c r="D608" s="357"/>
      <c r="E608" s="358">
        <v>197</v>
      </c>
      <c r="F608" s="357">
        <v>15890</v>
      </c>
      <c r="G608" s="357">
        <v>-15890</v>
      </c>
    </row>
    <row r="609" spans="1:7" s="278" customFormat="1" ht="12.75" x14ac:dyDescent="0.2">
      <c r="A609" s="385" t="s">
        <v>1035</v>
      </c>
      <c r="B609" s="381" t="s">
        <v>2352</v>
      </c>
      <c r="C609" s="386"/>
      <c r="D609" s="297">
        <f>SUM(D610:D614)</f>
        <v>176300</v>
      </c>
      <c r="E609" s="387"/>
      <c r="F609" s="297">
        <f>SUM(F610:F614)</f>
        <v>177839.54</v>
      </c>
      <c r="G609" s="299">
        <f>+D609-F609</f>
        <v>-1539.5400000000081</v>
      </c>
    </row>
    <row r="610" spans="1:7" x14ac:dyDescent="0.25">
      <c r="A610" s="388"/>
      <c r="B610" s="355">
        <v>42090.438101851854</v>
      </c>
      <c r="C610" s="356" t="s">
        <v>2353</v>
      </c>
      <c r="D610" s="357">
        <v>176300</v>
      </c>
      <c r="E610" s="358">
        <v>198</v>
      </c>
      <c r="F610" s="357"/>
      <c r="G610" s="357">
        <v>176300</v>
      </c>
    </row>
    <row r="611" spans="1:7" x14ac:dyDescent="0.25">
      <c r="A611" s="388"/>
      <c r="B611" s="355">
        <v>42090.439768518518</v>
      </c>
      <c r="C611" s="356" t="s">
        <v>2354</v>
      </c>
      <c r="D611" s="357"/>
      <c r="E611" s="358">
        <v>198</v>
      </c>
      <c r="F611" s="357">
        <v>3000</v>
      </c>
      <c r="G611" s="357">
        <v>173300</v>
      </c>
    </row>
    <row r="612" spans="1:7" x14ac:dyDescent="0.25">
      <c r="A612" s="388"/>
      <c r="B612" s="355">
        <v>42094.588888888888</v>
      </c>
      <c r="C612" s="356" t="s">
        <v>2355</v>
      </c>
      <c r="D612" s="357"/>
      <c r="E612" s="358">
        <v>198</v>
      </c>
      <c r="F612" s="357">
        <v>17000</v>
      </c>
      <c r="G612" s="357">
        <v>156300</v>
      </c>
    </row>
    <row r="613" spans="1:7" x14ac:dyDescent="0.25">
      <c r="A613" s="388"/>
      <c r="B613" s="355">
        <v>42094.853472222225</v>
      </c>
      <c r="C613" s="356" t="s">
        <v>2356</v>
      </c>
      <c r="D613" s="357"/>
      <c r="E613" s="358">
        <v>198</v>
      </c>
      <c r="F613" s="357">
        <v>156300.1</v>
      </c>
      <c r="G613" s="357">
        <v>-0.1</v>
      </c>
    </row>
    <row r="614" spans="1:7" x14ac:dyDescent="0.25">
      <c r="A614" s="388"/>
      <c r="B614" s="355">
        <v>42094.854861111111</v>
      </c>
      <c r="C614" s="356" t="s">
        <v>2357</v>
      </c>
      <c r="D614" s="357"/>
      <c r="E614" s="358">
        <v>198</v>
      </c>
      <c r="F614" s="357">
        <v>1539.44</v>
      </c>
      <c r="G614" s="357">
        <v>-1539.54</v>
      </c>
    </row>
    <row r="615" spans="1:7" s="278" customFormat="1" ht="12.75" x14ac:dyDescent="0.2">
      <c r="A615" s="385" t="s">
        <v>1035</v>
      </c>
      <c r="B615" s="381" t="s">
        <v>2358</v>
      </c>
      <c r="C615" s="386"/>
      <c r="D615" s="297">
        <f>SUM(D616:D618)</f>
        <v>15000</v>
      </c>
      <c r="E615" s="387"/>
      <c r="F615" s="297">
        <f>SUM(F616:F618)</f>
        <v>30000</v>
      </c>
      <c r="G615" s="299">
        <f>+D615-F615</f>
        <v>-15000</v>
      </c>
    </row>
    <row r="616" spans="1:7" x14ac:dyDescent="0.25">
      <c r="A616" s="388"/>
      <c r="B616" s="359">
        <v>42089</v>
      </c>
      <c r="C616" s="356" t="s">
        <v>2359</v>
      </c>
      <c r="D616" s="357">
        <v>15000</v>
      </c>
      <c r="E616" s="358" t="s">
        <v>1673</v>
      </c>
      <c r="F616" s="357"/>
      <c r="G616" s="357">
        <v>15000</v>
      </c>
    </row>
    <row r="617" spans="1:7" x14ac:dyDescent="0.25">
      <c r="A617" s="388"/>
      <c r="B617" s="359">
        <v>42089</v>
      </c>
      <c r="C617" s="356" t="s">
        <v>2360</v>
      </c>
      <c r="D617" s="357"/>
      <c r="E617" s="358" t="s">
        <v>1673</v>
      </c>
      <c r="F617" s="357">
        <v>15000</v>
      </c>
      <c r="G617" s="357">
        <v>0</v>
      </c>
    </row>
    <row r="618" spans="1:7" x14ac:dyDescent="0.25">
      <c r="A618" s="388"/>
      <c r="B618" s="355">
        <v>42089.779166666667</v>
      </c>
      <c r="C618" s="356" t="s">
        <v>2361</v>
      </c>
      <c r="D618" s="357"/>
      <c r="E618" s="358">
        <v>199</v>
      </c>
      <c r="F618" s="357">
        <v>15000</v>
      </c>
      <c r="G618" s="357">
        <v>-15000</v>
      </c>
    </row>
    <row r="619" spans="1:7" s="278" customFormat="1" ht="12.75" x14ac:dyDescent="0.2">
      <c r="A619" s="385" t="s">
        <v>1035</v>
      </c>
      <c r="B619" s="381" t="s">
        <v>2362</v>
      </c>
      <c r="C619" s="386"/>
      <c r="D619" s="297">
        <f>SUM(D620:D623)</f>
        <v>200900.01</v>
      </c>
      <c r="E619" s="387"/>
      <c r="F619" s="297">
        <f>SUM(F620:F623)</f>
        <v>30000.010000000002</v>
      </c>
      <c r="G619" s="299">
        <f>+D619-F619</f>
        <v>170900</v>
      </c>
    </row>
    <row r="620" spans="1:7" x14ac:dyDescent="0.25">
      <c r="A620" s="388"/>
      <c r="B620" s="355">
        <v>42090.735115740739</v>
      </c>
      <c r="C620" s="356" t="s">
        <v>2363</v>
      </c>
      <c r="D620" s="357">
        <v>195900</v>
      </c>
      <c r="E620" s="358">
        <v>202</v>
      </c>
      <c r="F620" s="357"/>
      <c r="G620" s="357">
        <v>195900</v>
      </c>
    </row>
    <row r="621" spans="1:7" x14ac:dyDescent="0.25">
      <c r="A621" s="388"/>
      <c r="B621" s="355">
        <v>42090.736759259256</v>
      </c>
      <c r="C621" s="356" t="s">
        <v>2364</v>
      </c>
      <c r="D621" s="357">
        <v>5000.01</v>
      </c>
      <c r="E621" s="358">
        <v>202</v>
      </c>
      <c r="F621" s="357"/>
      <c r="G621" s="357">
        <v>200900.01</v>
      </c>
    </row>
    <row r="622" spans="1:7" x14ac:dyDescent="0.25">
      <c r="A622" s="388"/>
      <c r="B622" s="355">
        <v>42090.737442129626</v>
      </c>
      <c r="C622" s="356" t="s">
        <v>2365</v>
      </c>
      <c r="D622" s="357"/>
      <c r="E622" s="358">
        <v>202</v>
      </c>
      <c r="F622" s="357">
        <v>5000.01</v>
      </c>
      <c r="G622" s="357">
        <v>195900</v>
      </c>
    </row>
    <row r="623" spans="1:7" x14ac:dyDescent="0.25">
      <c r="A623" s="388"/>
      <c r="B623" s="355">
        <v>42093.393055555556</v>
      </c>
      <c r="C623" s="356" t="s">
        <v>2366</v>
      </c>
      <c r="D623" s="357"/>
      <c r="E623" s="358">
        <v>202</v>
      </c>
      <c r="F623" s="357">
        <v>25000</v>
      </c>
      <c r="G623" s="357">
        <v>170900</v>
      </c>
    </row>
    <row r="624" spans="1:7" s="278" customFormat="1" ht="12.75" x14ac:dyDescent="0.2">
      <c r="A624" s="385" t="s">
        <v>1035</v>
      </c>
      <c r="B624" s="381" t="s">
        <v>2367</v>
      </c>
      <c r="C624" s="386"/>
      <c r="D624" s="297">
        <f>SUM(D625:D627)</f>
        <v>166100</v>
      </c>
      <c r="E624" s="387"/>
      <c r="F624" s="297">
        <f>SUM(F625:F627)</f>
        <v>80000</v>
      </c>
      <c r="G624" s="299">
        <f>+D624-F624</f>
        <v>86100</v>
      </c>
    </row>
    <row r="625" spans="1:7" x14ac:dyDescent="0.25">
      <c r="A625" s="388"/>
      <c r="B625" s="355">
        <v>42091.433206018519</v>
      </c>
      <c r="C625" s="356" t="s">
        <v>2368</v>
      </c>
      <c r="D625" s="357">
        <v>6000</v>
      </c>
      <c r="E625" s="358">
        <v>203</v>
      </c>
      <c r="F625" s="357"/>
      <c r="G625" s="357">
        <v>6000</v>
      </c>
    </row>
    <row r="626" spans="1:7" x14ac:dyDescent="0.25">
      <c r="A626" s="388"/>
      <c r="B626" s="355">
        <v>42091.433969907404</v>
      </c>
      <c r="C626" s="356" t="s">
        <v>2369</v>
      </c>
      <c r="D626" s="357">
        <v>160100</v>
      </c>
      <c r="E626" s="358">
        <v>203</v>
      </c>
      <c r="F626" s="357"/>
      <c r="G626" s="357">
        <v>166100</v>
      </c>
    </row>
    <row r="627" spans="1:7" x14ac:dyDescent="0.25">
      <c r="A627" s="388"/>
      <c r="B627" s="355">
        <v>42093.546527777777</v>
      </c>
      <c r="C627" s="356" t="s">
        <v>2370</v>
      </c>
      <c r="D627" s="357"/>
      <c r="E627" s="358">
        <v>203</v>
      </c>
      <c r="F627" s="357">
        <v>80000</v>
      </c>
      <c r="G627" s="357">
        <v>86100</v>
      </c>
    </row>
    <row r="628" spans="1:7" s="278" customFormat="1" ht="12.75" x14ac:dyDescent="0.2">
      <c r="A628" s="385" t="s">
        <v>1035</v>
      </c>
      <c r="B628" s="381" t="s">
        <v>2371</v>
      </c>
      <c r="C628" s="386"/>
      <c r="D628" s="297">
        <f>SUM(D629:D630)</f>
        <v>195900</v>
      </c>
      <c r="E628" s="387"/>
      <c r="F628" s="297">
        <f>SUM(F629:F630)</f>
        <v>20000</v>
      </c>
      <c r="G628" s="299">
        <f>+D628-F628</f>
        <v>175900</v>
      </c>
    </row>
    <row r="629" spans="1:7" x14ac:dyDescent="0.25">
      <c r="A629" s="388"/>
      <c r="B629" s="355">
        <v>42090.717638888891</v>
      </c>
      <c r="C629" s="356" t="s">
        <v>2372</v>
      </c>
      <c r="D629" s="357">
        <v>195900</v>
      </c>
      <c r="E629" s="358">
        <v>205</v>
      </c>
      <c r="F629" s="357"/>
      <c r="G629" s="357">
        <v>195900</v>
      </c>
    </row>
    <row r="630" spans="1:7" x14ac:dyDescent="0.25">
      <c r="A630" s="388"/>
      <c r="B630" s="355">
        <v>42090.797222222223</v>
      </c>
      <c r="C630" s="356" t="s">
        <v>2373</v>
      </c>
      <c r="D630" s="357"/>
      <c r="E630" s="358">
        <v>205</v>
      </c>
      <c r="F630" s="357">
        <v>20000</v>
      </c>
      <c r="G630" s="357">
        <v>175900</v>
      </c>
    </row>
    <row r="631" spans="1:7" s="278" customFormat="1" ht="12.75" x14ac:dyDescent="0.2">
      <c r="A631" s="385" t="s">
        <v>1035</v>
      </c>
      <c r="B631" s="381" t="s">
        <v>2374</v>
      </c>
      <c r="C631" s="386"/>
      <c r="D631" s="297">
        <f>SUM(D632:D634)</f>
        <v>147400</v>
      </c>
      <c r="E631" s="387"/>
      <c r="F631" s="297">
        <f>SUM(F632:F634)</f>
        <v>13290</v>
      </c>
      <c r="G631" s="299">
        <f>+D631-F631</f>
        <v>134110</v>
      </c>
    </row>
    <row r="632" spans="1:7" x14ac:dyDescent="0.25">
      <c r="A632" s="388"/>
      <c r="B632" s="355">
        <v>42093.665034722224</v>
      </c>
      <c r="C632" s="356" t="s">
        <v>2375</v>
      </c>
      <c r="D632" s="357">
        <v>132900</v>
      </c>
      <c r="E632" s="358">
        <v>208</v>
      </c>
      <c r="F632" s="357"/>
      <c r="G632" s="357">
        <v>132900</v>
      </c>
    </row>
    <row r="633" spans="1:7" x14ac:dyDescent="0.25">
      <c r="A633" s="388"/>
      <c r="B633" s="355">
        <v>42093.666446759256</v>
      </c>
      <c r="C633" s="356" t="s">
        <v>2376</v>
      </c>
      <c r="D633" s="357">
        <v>14500</v>
      </c>
      <c r="E633" s="358">
        <v>208</v>
      </c>
      <c r="F633" s="357"/>
      <c r="G633" s="357">
        <v>147400</v>
      </c>
    </row>
    <row r="634" spans="1:7" x14ac:dyDescent="0.25">
      <c r="A634" s="388"/>
      <c r="B634" s="355">
        <v>42093.667581018519</v>
      </c>
      <c r="C634" s="356" t="s">
        <v>2377</v>
      </c>
      <c r="D634" s="357"/>
      <c r="E634" s="358">
        <v>208</v>
      </c>
      <c r="F634" s="357">
        <v>13290</v>
      </c>
      <c r="G634" s="357">
        <v>134110</v>
      </c>
    </row>
    <row r="635" spans="1:7" s="278" customFormat="1" ht="12.75" x14ac:dyDescent="0.2">
      <c r="A635" s="385" t="s">
        <v>1035</v>
      </c>
      <c r="B635" s="381" t="s">
        <v>2378</v>
      </c>
      <c r="C635" s="386"/>
      <c r="D635" s="297">
        <f>SUM(D636:D639)</f>
        <v>206200</v>
      </c>
      <c r="E635" s="387"/>
      <c r="F635" s="297">
        <f>SUM(F636:F639)</f>
        <v>43140</v>
      </c>
      <c r="G635" s="299">
        <f>+D635-F635</f>
        <v>163060</v>
      </c>
    </row>
    <row r="636" spans="1:7" x14ac:dyDescent="0.25">
      <c r="A636" s="388"/>
      <c r="B636" s="355">
        <v>42093.572916666664</v>
      </c>
      <c r="C636" s="356" t="s">
        <v>2379</v>
      </c>
      <c r="D636" s="357"/>
      <c r="E636" s="358">
        <v>209</v>
      </c>
      <c r="F636" s="357">
        <v>30000</v>
      </c>
      <c r="G636" s="357">
        <v>-30000</v>
      </c>
    </row>
    <row r="637" spans="1:7" x14ac:dyDescent="0.25">
      <c r="A637" s="388"/>
      <c r="B637" s="355">
        <v>42094.76766203704</v>
      </c>
      <c r="C637" s="356" t="s">
        <v>2380</v>
      </c>
      <c r="D637" s="357"/>
      <c r="E637" s="358">
        <v>209</v>
      </c>
      <c r="F637" s="357">
        <v>13140</v>
      </c>
      <c r="G637" s="357">
        <v>-43140</v>
      </c>
    </row>
    <row r="638" spans="1:7" x14ac:dyDescent="0.25">
      <c r="A638" s="388"/>
      <c r="B638" s="355">
        <v>42094.768263888887</v>
      </c>
      <c r="C638" s="356" t="s">
        <v>2381</v>
      </c>
      <c r="D638" s="357">
        <v>6500</v>
      </c>
      <c r="E638" s="358">
        <v>209</v>
      </c>
      <c r="F638" s="357"/>
      <c r="G638" s="357">
        <v>-36640</v>
      </c>
    </row>
    <row r="639" spans="1:7" x14ac:dyDescent="0.25">
      <c r="A639" s="388"/>
      <c r="B639" s="355">
        <v>42094.769074074073</v>
      </c>
      <c r="C639" s="356" t="s">
        <v>2382</v>
      </c>
      <c r="D639" s="357">
        <v>199700</v>
      </c>
      <c r="E639" s="358">
        <v>209</v>
      </c>
      <c r="F639" s="357"/>
      <c r="G639" s="357">
        <v>163060</v>
      </c>
    </row>
    <row r="640" spans="1:7" s="278" customFormat="1" ht="12.75" x14ac:dyDescent="0.2">
      <c r="A640" s="385" t="s">
        <v>1035</v>
      </c>
      <c r="B640" s="381" t="s">
        <v>2383</v>
      </c>
      <c r="C640" s="386"/>
      <c r="D640" s="297">
        <f>SUM(D641:D644)</f>
        <v>163900.01</v>
      </c>
      <c r="E640" s="387"/>
      <c r="F640" s="297">
        <f>SUM(F641:F644)</f>
        <v>16000</v>
      </c>
      <c r="G640" s="299">
        <f>+D640-F640</f>
        <v>147900.01</v>
      </c>
    </row>
    <row r="641" spans="1:7" x14ac:dyDescent="0.25">
      <c r="A641" s="388"/>
      <c r="B641" s="355">
        <v>42093.690196759257</v>
      </c>
      <c r="C641" s="356" t="s">
        <v>2384</v>
      </c>
      <c r="D641" s="357">
        <v>158900</v>
      </c>
      <c r="E641" s="358">
        <v>210</v>
      </c>
      <c r="F641" s="357"/>
      <c r="G641" s="357">
        <v>158900</v>
      </c>
    </row>
    <row r="642" spans="1:7" x14ac:dyDescent="0.25">
      <c r="A642" s="388"/>
      <c r="B642" s="355">
        <v>42093.694027777776</v>
      </c>
      <c r="C642" s="356" t="s">
        <v>2385</v>
      </c>
      <c r="D642" s="357">
        <v>5000.01</v>
      </c>
      <c r="E642" s="358">
        <v>210</v>
      </c>
      <c r="F642" s="357"/>
      <c r="G642" s="357">
        <v>163900.01</v>
      </c>
    </row>
    <row r="643" spans="1:7" x14ac:dyDescent="0.25">
      <c r="A643" s="388"/>
      <c r="B643" s="355">
        <v>42093.745138888888</v>
      </c>
      <c r="C643" s="356" t="s">
        <v>2386</v>
      </c>
      <c r="D643" s="357"/>
      <c r="E643" s="358">
        <v>210</v>
      </c>
      <c r="F643" s="357">
        <v>15000</v>
      </c>
      <c r="G643" s="357">
        <v>148900.01</v>
      </c>
    </row>
    <row r="644" spans="1:7" x14ac:dyDescent="0.25">
      <c r="A644" s="388"/>
      <c r="B644" s="355">
        <v>42093.74722222222</v>
      </c>
      <c r="C644" s="356" t="s">
        <v>2387</v>
      </c>
      <c r="D644" s="357"/>
      <c r="E644" s="358">
        <v>210</v>
      </c>
      <c r="F644" s="357">
        <v>1000</v>
      </c>
      <c r="G644" s="357">
        <v>147900.01</v>
      </c>
    </row>
    <row r="645" spans="1:7" s="278" customFormat="1" ht="12.75" x14ac:dyDescent="0.2">
      <c r="A645" s="385" t="s">
        <v>1035</v>
      </c>
      <c r="B645" s="381" t="s">
        <v>2388</v>
      </c>
      <c r="C645" s="386"/>
      <c r="D645" s="297">
        <f>SUM(D646:D649)</f>
        <v>158900</v>
      </c>
      <c r="E645" s="387"/>
      <c r="F645" s="297">
        <f>SUM(F646:F649)</f>
        <v>163010</v>
      </c>
      <c r="G645" s="299">
        <f>+D645-F645</f>
        <v>-4110</v>
      </c>
    </row>
    <row r="646" spans="1:7" x14ac:dyDescent="0.25">
      <c r="A646" s="388"/>
      <c r="B646" s="355">
        <v>42094.413888888892</v>
      </c>
      <c r="C646" s="356" t="s">
        <v>2389</v>
      </c>
      <c r="D646" s="357"/>
      <c r="E646" s="358">
        <v>211</v>
      </c>
      <c r="F646" s="357">
        <v>15890</v>
      </c>
      <c r="G646" s="357">
        <v>-15890</v>
      </c>
    </row>
    <row r="647" spans="1:7" x14ac:dyDescent="0.25">
      <c r="A647" s="388"/>
      <c r="B647" s="355">
        <v>42094.415972222225</v>
      </c>
      <c r="C647" s="356" t="s">
        <v>2390</v>
      </c>
      <c r="D647" s="357"/>
      <c r="E647" s="358">
        <v>211</v>
      </c>
      <c r="F647" s="357">
        <v>4110</v>
      </c>
      <c r="G647" s="357">
        <v>-20000</v>
      </c>
    </row>
    <row r="648" spans="1:7" x14ac:dyDescent="0.25">
      <c r="A648" s="388"/>
      <c r="B648" s="355">
        <v>42094.539421296293</v>
      </c>
      <c r="C648" s="356" t="s">
        <v>2391</v>
      </c>
      <c r="D648" s="357">
        <v>158900</v>
      </c>
      <c r="E648" s="358">
        <v>211</v>
      </c>
      <c r="F648" s="357"/>
      <c r="G648" s="357">
        <v>138900</v>
      </c>
    </row>
    <row r="649" spans="1:7" x14ac:dyDescent="0.25">
      <c r="A649" s="388"/>
      <c r="B649" s="355">
        <v>42094.870833333334</v>
      </c>
      <c r="C649" s="356" t="s">
        <v>2392</v>
      </c>
      <c r="D649" s="357"/>
      <c r="E649" s="358">
        <v>211</v>
      </c>
      <c r="F649" s="357">
        <v>143010</v>
      </c>
      <c r="G649" s="357">
        <v>-4110</v>
      </c>
    </row>
    <row r="650" spans="1:7" s="278" customFormat="1" ht="12.75" x14ac:dyDescent="0.2">
      <c r="A650" s="385" t="s">
        <v>1035</v>
      </c>
      <c r="B650" s="381" t="s">
        <v>2393</v>
      </c>
      <c r="C650" s="386"/>
      <c r="D650" s="297">
        <f>SUM(D651:D655)</f>
        <v>123983</v>
      </c>
      <c r="E650" s="387"/>
      <c r="F650" s="297">
        <f>SUM(F651:F655)</f>
        <v>128066</v>
      </c>
      <c r="G650" s="299">
        <f>+D650-F650</f>
        <v>-4083</v>
      </c>
    </row>
    <row r="651" spans="1:7" x14ac:dyDescent="0.25">
      <c r="A651" s="388"/>
      <c r="B651" s="355">
        <v>42093.831250000003</v>
      </c>
      <c r="C651" s="356" t="s">
        <v>2394</v>
      </c>
      <c r="D651" s="357"/>
      <c r="E651" s="358">
        <v>213</v>
      </c>
      <c r="F651" s="357">
        <v>36000</v>
      </c>
      <c r="G651" s="357">
        <v>-36000</v>
      </c>
    </row>
    <row r="652" spans="1:7" x14ac:dyDescent="0.25">
      <c r="A652" s="388"/>
      <c r="B652" s="355">
        <v>42094.395729166667</v>
      </c>
      <c r="C652" s="356" t="s">
        <v>2395</v>
      </c>
      <c r="D652" s="357">
        <v>119900</v>
      </c>
      <c r="E652" s="358">
        <v>213</v>
      </c>
      <c r="F652" s="357"/>
      <c r="G652" s="357">
        <v>83900</v>
      </c>
    </row>
    <row r="653" spans="1:7" x14ac:dyDescent="0.25">
      <c r="A653" s="388"/>
      <c r="B653" s="355">
        <v>42094.396481481483</v>
      </c>
      <c r="C653" s="356" t="s">
        <v>2396</v>
      </c>
      <c r="D653" s="357">
        <v>4083</v>
      </c>
      <c r="E653" s="358">
        <v>213</v>
      </c>
      <c r="F653" s="357"/>
      <c r="G653" s="357">
        <v>87983</v>
      </c>
    </row>
    <row r="654" spans="1:7" x14ac:dyDescent="0.25">
      <c r="A654" s="388"/>
      <c r="B654" s="355">
        <v>42094.777777777781</v>
      </c>
      <c r="C654" s="356" t="s">
        <v>2397</v>
      </c>
      <c r="D654" s="357"/>
      <c r="E654" s="358">
        <v>213</v>
      </c>
      <c r="F654" s="357">
        <v>87983</v>
      </c>
      <c r="G654" s="357">
        <v>0</v>
      </c>
    </row>
    <row r="655" spans="1:7" x14ac:dyDescent="0.25">
      <c r="A655" s="388"/>
      <c r="B655" s="355">
        <v>42094.788888888892</v>
      </c>
      <c r="C655" s="356" t="s">
        <v>2398</v>
      </c>
      <c r="D655" s="357"/>
      <c r="E655" s="358">
        <v>213</v>
      </c>
      <c r="F655" s="357">
        <v>4083</v>
      </c>
      <c r="G655" s="357">
        <v>-4083</v>
      </c>
    </row>
    <row r="656" spans="1:7" s="278" customFormat="1" ht="12.75" x14ac:dyDescent="0.2">
      <c r="A656" s="385" t="s">
        <v>1035</v>
      </c>
      <c r="B656" s="381" t="s">
        <v>2399</v>
      </c>
      <c r="C656" s="386"/>
      <c r="D656" s="297">
        <f>SUM(D657:D659)</f>
        <v>347900</v>
      </c>
      <c r="E656" s="387"/>
      <c r="F656" s="297">
        <f>SUM(F657:F659)</f>
        <v>45000</v>
      </c>
      <c r="G656" s="299">
        <f>+D656-F656</f>
        <v>302900</v>
      </c>
    </row>
    <row r="657" spans="1:7" x14ac:dyDescent="0.25">
      <c r="A657" s="388"/>
      <c r="B657" s="355">
        <v>42094.528298611112</v>
      </c>
      <c r="C657" s="356" t="s">
        <v>2400</v>
      </c>
      <c r="D657" s="357">
        <v>347900</v>
      </c>
      <c r="E657" s="358">
        <v>214</v>
      </c>
      <c r="F657" s="357"/>
      <c r="G657" s="357">
        <v>347900</v>
      </c>
    </row>
    <row r="658" spans="1:7" x14ac:dyDescent="0.25">
      <c r="A658" s="388"/>
      <c r="B658" s="355">
        <v>42094.529756944445</v>
      </c>
      <c r="C658" s="356" t="s">
        <v>2401</v>
      </c>
      <c r="D658" s="357"/>
      <c r="E658" s="358">
        <v>214</v>
      </c>
      <c r="F658" s="357">
        <v>6000</v>
      </c>
      <c r="G658" s="357">
        <v>341900</v>
      </c>
    </row>
    <row r="659" spans="1:7" x14ac:dyDescent="0.25">
      <c r="A659" s="388"/>
      <c r="B659" s="355">
        <v>42094.78402777778</v>
      </c>
      <c r="C659" s="356" t="s">
        <v>2402</v>
      </c>
      <c r="D659" s="357"/>
      <c r="E659" s="358">
        <v>214</v>
      </c>
      <c r="F659" s="357">
        <v>39000</v>
      </c>
      <c r="G659" s="357">
        <v>302900</v>
      </c>
    </row>
    <row r="660" spans="1:7" s="278" customFormat="1" ht="12.75" x14ac:dyDescent="0.2">
      <c r="A660" s="385" t="s">
        <v>1035</v>
      </c>
      <c r="B660" s="381" t="s">
        <v>2403</v>
      </c>
      <c r="C660" s="386"/>
      <c r="D660" s="297">
        <f>SUM(D661:D665)</f>
        <v>239800</v>
      </c>
      <c r="E660" s="387"/>
      <c r="F660" s="297">
        <f>SUM(F661:F665)</f>
        <v>179900</v>
      </c>
      <c r="G660" s="299">
        <f>+D660-F660</f>
        <v>59900</v>
      </c>
    </row>
    <row r="661" spans="1:7" x14ac:dyDescent="0.25">
      <c r="A661" s="388"/>
      <c r="B661" s="355">
        <v>42094.57576388889</v>
      </c>
      <c r="C661" s="356" t="s">
        <v>2404</v>
      </c>
      <c r="D661" s="357">
        <v>119900</v>
      </c>
      <c r="E661" s="358">
        <v>215</v>
      </c>
      <c r="F661" s="357"/>
      <c r="G661" s="357">
        <v>119900</v>
      </c>
    </row>
    <row r="662" spans="1:7" x14ac:dyDescent="0.25">
      <c r="A662" s="388"/>
      <c r="B662" s="355">
        <v>42094.591666666667</v>
      </c>
      <c r="C662" s="356" t="s">
        <v>2405</v>
      </c>
      <c r="D662" s="357"/>
      <c r="E662" s="358">
        <v>215</v>
      </c>
      <c r="F662" s="357">
        <v>30000</v>
      </c>
      <c r="G662" s="357">
        <v>89900</v>
      </c>
    </row>
    <row r="663" spans="1:7" x14ac:dyDescent="0.25">
      <c r="A663" s="388"/>
      <c r="B663" s="355">
        <v>42094.59375</v>
      </c>
      <c r="C663" s="356" t="s">
        <v>2406</v>
      </c>
      <c r="D663" s="357"/>
      <c r="E663" s="358">
        <v>215</v>
      </c>
      <c r="F663" s="357">
        <v>30000</v>
      </c>
      <c r="G663" s="357">
        <v>59900</v>
      </c>
    </row>
    <row r="664" spans="1:7" x14ac:dyDescent="0.25">
      <c r="A664" s="388"/>
      <c r="B664" s="355">
        <v>42094.623865740738</v>
      </c>
      <c r="C664" s="356" t="s">
        <v>2407</v>
      </c>
      <c r="D664" s="357"/>
      <c r="E664" s="358">
        <v>215</v>
      </c>
      <c r="F664" s="357">
        <v>119900</v>
      </c>
      <c r="G664" s="357">
        <v>-60000</v>
      </c>
    </row>
    <row r="665" spans="1:7" x14ac:dyDescent="0.25">
      <c r="A665" s="388"/>
      <c r="B665" s="355">
        <v>42094.626932870371</v>
      </c>
      <c r="C665" s="356" t="s">
        <v>2408</v>
      </c>
      <c r="D665" s="357">
        <v>119900</v>
      </c>
      <c r="E665" s="358">
        <v>215</v>
      </c>
      <c r="F665" s="357"/>
      <c r="G665" s="357">
        <v>59900</v>
      </c>
    </row>
    <row r="666" spans="1:7" s="278" customFormat="1" ht="12.75" x14ac:dyDescent="0.2">
      <c r="A666" s="385" t="s">
        <v>1035</v>
      </c>
      <c r="B666" s="381" t="s">
        <v>2409</v>
      </c>
      <c r="C666" s="386"/>
      <c r="D666" s="297">
        <f>SUM(D667:D670)</f>
        <v>168200.01</v>
      </c>
      <c r="E666" s="387"/>
      <c r="F666" s="297">
        <f>SUM(F667:F670)</f>
        <v>37640.01</v>
      </c>
      <c r="G666" s="299">
        <f>+D666-F666</f>
        <v>130560</v>
      </c>
    </row>
    <row r="667" spans="1:7" x14ac:dyDescent="0.25">
      <c r="A667" s="388"/>
      <c r="B667" s="355">
        <v>42094.754166666666</v>
      </c>
      <c r="C667" s="356" t="s">
        <v>2410</v>
      </c>
      <c r="D667" s="357"/>
      <c r="E667" s="358">
        <v>217</v>
      </c>
      <c r="F667" s="357">
        <v>32640</v>
      </c>
      <c r="G667" s="357">
        <v>-32640</v>
      </c>
    </row>
    <row r="668" spans="1:7" x14ac:dyDescent="0.25">
      <c r="A668" s="388"/>
      <c r="B668" s="355">
        <v>42094.781851851854</v>
      </c>
      <c r="C668" s="356" t="s">
        <v>2411</v>
      </c>
      <c r="D668" s="357">
        <v>163200</v>
      </c>
      <c r="E668" s="358">
        <v>217</v>
      </c>
      <c r="F668" s="357"/>
      <c r="G668" s="357">
        <v>130560</v>
      </c>
    </row>
    <row r="669" spans="1:7" x14ac:dyDescent="0.25">
      <c r="A669" s="388"/>
      <c r="B669" s="355">
        <v>42094.78466435185</v>
      </c>
      <c r="C669" s="356" t="s">
        <v>2412</v>
      </c>
      <c r="D669" s="357">
        <v>5000.01</v>
      </c>
      <c r="E669" s="358">
        <v>217</v>
      </c>
      <c r="F669" s="357"/>
      <c r="G669" s="357">
        <v>135560.01</v>
      </c>
    </row>
    <row r="670" spans="1:7" x14ac:dyDescent="0.25">
      <c r="A670" s="388"/>
      <c r="B670" s="355">
        <v>42094.785636574074</v>
      </c>
      <c r="C670" s="356" t="s">
        <v>2413</v>
      </c>
      <c r="D670" s="357"/>
      <c r="E670" s="358">
        <v>217</v>
      </c>
      <c r="F670" s="357">
        <v>5000.01</v>
      </c>
      <c r="G670" s="357">
        <v>130560</v>
      </c>
    </row>
    <row r="671" spans="1:7" s="278" customFormat="1" ht="12.75" x14ac:dyDescent="0.2">
      <c r="A671" s="385" t="s">
        <v>1035</v>
      </c>
      <c r="B671" s="381" t="s">
        <v>2414</v>
      </c>
      <c r="C671" s="386"/>
      <c r="D671" s="297">
        <f>SUM(D672:D675)</f>
        <v>425900</v>
      </c>
      <c r="E671" s="387"/>
      <c r="F671" s="297">
        <f>SUM(F672:F675)</f>
        <v>40000</v>
      </c>
      <c r="G671" s="299">
        <f>+D671-F671</f>
        <v>385900</v>
      </c>
    </row>
    <row r="672" spans="1:7" x14ac:dyDescent="0.25">
      <c r="A672" s="388"/>
      <c r="B672" s="359">
        <v>42094</v>
      </c>
      <c r="C672" s="356" t="s">
        <v>2415</v>
      </c>
      <c r="D672" s="357">
        <v>20000</v>
      </c>
      <c r="E672" s="358" t="s">
        <v>1673</v>
      </c>
      <c r="F672" s="357"/>
      <c r="G672" s="357">
        <v>20000</v>
      </c>
    </row>
    <row r="673" spans="1:7" x14ac:dyDescent="0.25">
      <c r="A673" s="388"/>
      <c r="B673" s="359">
        <v>42094</v>
      </c>
      <c r="C673" s="356" t="s">
        <v>2416</v>
      </c>
      <c r="D673" s="357"/>
      <c r="E673" s="358" t="s">
        <v>1673</v>
      </c>
      <c r="F673" s="357">
        <v>20000</v>
      </c>
      <c r="G673" s="357">
        <v>0</v>
      </c>
    </row>
    <row r="674" spans="1:7" x14ac:dyDescent="0.25">
      <c r="A674" s="388"/>
      <c r="B674" s="355">
        <v>42094.820138888892</v>
      </c>
      <c r="C674" s="356" t="s">
        <v>2417</v>
      </c>
      <c r="D674" s="357"/>
      <c r="E674" s="358">
        <v>218</v>
      </c>
      <c r="F674" s="357">
        <v>20000</v>
      </c>
      <c r="G674" s="357">
        <v>-20000</v>
      </c>
    </row>
    <row r="675" spans="1:7" x14ac:dyDescent="0.25">
      <c r="A675" s="388"/>
      <c r="B675" s="355">
        <v>42094.85665509259</v>
      </c>
      <c r="C675" s="356" t="s">
        <v>2418</v>
      </c>
      <c r="D675" s="357">
        <v>405900</v>
      </c>
      <c r="E675" s="358">
        <v>218</v>
      </c>
      <c r="F675" s="357"/>
      <c r="G675" s="357">
        <v>385900</v>
      </c>
    </row>
    <row r="676" spans="1:7" s="278" customFormat="1" ht="12.75" x14ac:dyDescent="0.2">
      <c r="A676" s="385" t="s">
        <v>1035</v>
      </c>
      <c r="B676" s="381" t="s">
        <v>2419</v>
      </c>
      <c r="C676" s="386"/>
      <c r="D676" s="297">
        <f>SUM(D677:D679)</f>
        <v>152900</v>
      </c>
      <c r="E676" s="387"/>
      <c r="F676" s="297">
        <f>SUM(F677:F679)</f>
        <v>17809</v>
      </c>
      <c r="G676" s="299">
        <f>+D676-F676</f>
        <v>135091</v>
      </c>
    </row>
    <row r="677" spans="1:7" x14ac:dyDescent="0.25">
      <c r="A677" s="388"/>
      <c r="B677" s="355">
        <v>42094.860995370371</v>
      </c>
      <c r="C677" s="356" t="s">
        <v>2420</v>
      </c>
      <c r="D677" s="357"/>
      <c r="E677" s="358">
        <v>219</v>
      </c>
      <c r="F677" s="357">
        <v>17809</v>
      </c>
      <c r="G677" s="357">
        <v>-17809</v>
      </c>
    </row>
    <row r="678" spans="1:7" x14ac:dyDescent="0.25">
      <c r="A678" s="388"/>
      <c r="B678" s="355">
        <v>42094.86173611111</v>
      </c>
      <c r="C678" s="356" t="s">
        <v>2421</v>
      </c>
      <c r="D678" s="357">
        <v>20000</v>
      </c>
      <c r="E678" s="358">
        <v>219</v>
      </c>
      <c r="F678" s="357"/>
      <c r="G678" s="357">
        <v>2191</v>
      </c>
    </row>
    <row r="679" spans="1:7" x14ac:dyDescent="0.25">
      <c r="A679" s="388"/>
      <c r="B679" s="355">
        <v>42094.862442129626</v>
      </c>
      <c r="C679" s="356" t="s">
        <v>2422</v>
      </c>
      <c r="D679" s="357">
        <v>132900</v>
      </c>
      <c r="E679" s="358">
        <v>219</v>
      </c>
      <c r="F679" s="357"/>
      <c r="G679" s="357">
        <v>135091</v>
      </c>
    </row>
    <row r="680" spans="1:7" s="278" customFormat="1" ht="12.75" x14ac:dyDescent="0.2">
      <c r="A680" s="385" t="s">
        <v>1035</v>
      </c>
      <c r="B680" s="381" t="s">
        <v>2423</v>
      </c>
      <c r="C680" s="386"/>
      <c r="D680" s="297">
        <f>SUM(D681:D683)</f>
        <v>148900</v>
      </c>
      <c r="E680" s="387"/>
      <c r="F680" s="297">
        <f>SUM(F681:F683)</f>
        <v>14290</v>
      </c>
      <c r="G680" s="299">
        <f>+D680-F680</f>
        <v>134610</v>
      </c>
    </row>
    <row r="681" spans="1:7" x14ac:dyDescent="0.25">
      <c r="A681" s="388"/>
      <c r="B681" s="355">
        <v>42094.838888888888</v>
      </c>
      <c r="C681" s="356" t="s">
        <v>2424</v>
      </c>
      <c r="D681" s="357"/>
      <c r="E681" s="358">
        <v>220</v>
      </c>
      <c r="F681" s="357">
        <v>14290</v>
      </c>
      <c r="G681" s="357">
        <v>-14290</v>
      </c>
    </row>
    <row r="682" spans="1:7" x14ac:dyDescent="0.25">
      <c r="A682" s="388"/>
      <c r="B682" s="355">
        <v>42094.896932870368</v>
      </c>
      <c r="C682" s="356" t="s">
        <v>2425</v>
      </c>
      <c r="D682" s="357">
        <v>142900</v>
      </c>
      <c r="E682" s="358">
        <v>220</v>
      </c>
      <c r="F682" s="357"/>
      <c r="G682" s="357">
        <v>128610</v>
      </c>
    </row>
    <row r="683" spans="1:7" x14ac:dyDescent="0.25">
      <c r="A683" s="388"/>
      <c r="B683" s="355">
        <v>42094.898414351854</v>
      </c>
      <c r="C683" s="356" t="s">
        <v>2426</v>
      </c>
      <c r="D683" s="357">
        <v>6000</v>
      </c>
      <c r="E683" s="358">
        <v>220</v>
      </c>
      <c r="F683" s="357"/>
      <c r="G683" s="357">
        <v>134610</v>
      </c>
    </row>
    <row r="684" spans="1:7" s="278" customFormat="1" ht="12.75" x14ac:dyDescent="0.2">
      <c r="A684" s="385" t="s">
        <v>1035</v>
      </c>
      <c r="B684" s="381" t="s">
        <v>2427</v>
      </c>
      <c r="C684" s="386"/>
      <c r="D684" s="297">
        <f>SUM(D685:D690)</f>
        <v>553800.02</v>
      </c>
      <c r="E684" s="387"/>
      <c r="F684" s="297">
        <f>SUM(F685:F690)</f>
        <v>276900.01</v>
      </c>
      <c r="G684" s="299">
        <f>+D684-F684</f>
        <v>276900.01</v>
      </c>
    </row>
    <row r="685" spans="1:7" x14ac:dyDescent="0.25">
      <c r="A685" s="388"/>
      <c r="B685" s="355">
        <v>42094.900023148148</v>
      </c>
      <c r="C685" s="356" t="s">
        <v>2428</v>
      </c>
      <c r="D685" s="357">
        <v>5000.01</v>
      </c>
      <c r="E685" s="358">
        <v>221</v>
      </c>
      <c r="F685" s="357"/>
      <c r="G685" s="357">
        <v>5000.01</v>
      </c>
    </row>
    <row r="686" spans="1:7" x14ac:dyDescent="0.25">
      <c r="A686" s="388"/>
      <c r="B686" s="355">
        <v>42094.900914351849</v>
      </c>
      <c r="C686" s="356" t="s">
        <v>2429</v>
      </c>
      <c r="D686" s="357">
        <v>271900</v>
      </c>
      <c r="E686" s="358">
        <v>221</v>
      </c>
      <c r="F686" s="357"/>
      <c r="G686" s="357">
        <v>276900.01</v>
      </c>
    </row>
    <row r="687" spans="1:7" x14ac:dyDescent="0.25">
      <c r="A687" s="388"/>
      <c r="B687" s="355">
        <v>42094.905810185184</v>
      </c>
      <c r="C687" s="356" t="s">
        <v>2430</v>
      </c>
      <c r="D687" s="357"/>
      <c r="E687" s="358">
        <v>221</v>
      </c>
      <c r="F687" s="357">
        <v>5000.01</v>
      </c>
      <c r="G687" s="357">
        <v>271900</v>
      </c>
    </row>
    <row r="688" spans="1:7" x14ac:dyDescent="0.25">
      <c r="A688" s="388"/>
      <c r="B688" s="355">
        <v>42094.906840277778</v>
      </c>
      <c r="C688" s="356" t="s">
        <v>2431</v>
      </c>
      <c r="D688" s="357"/>
      <c r="E688" s="358">
        <v>221</v>
      </c>
      <c r="F688" s="357">
        <v>271900</v>
      </c>
      <c r="G688" s="357">
        <v>0</v>
      </c>
    </row>
    <row r="689" spans="1:9" x14ac:dyDescent="0.25">
      <c r="A689" s="388"/>
      <c r="B689" s="355">
        <v>42094.923009259262</v>
      </c>
      <c r="C689" s="356" t="s">
        <v>2432</v>
      </c>
      <c r="D689" s="357">
        <v>5000.01</v>
      </c>
      <c r="E689" s="358">
        <v>221</v>
      </c>
      <c r="F689" s="357"/>
      <c r="G689" s="357">
        <v>5000.01</v>
      </c>
    </row>
    <row r="690" spans="1:9" x14ac:dyDescent="0.25">
      <c r="A690" s="388"/>
      <c r="B690" s="355">
        <v>42094.923622685186</v>
      </c>
      <c r="C690" s="356" t="s">
        <v>2433</v>
      </c>
      <c r="D690" s="357">
        <v>271900</v>
      </c>
      <c r="E690" s="358">
        <v>221</v>
      </c>
      <c r="F690" s="357"/>
      <c r="G690" s="357">
        <v>276900.01</v>
      </c>
    </row>
    <row r="691" spans="1:9" s="278" customFormat="1" ht="12.75" x14ac:dyDescent="0.2">
      <c r="A691" s="385" t="s">
        <v>1035</v>
      </c>
      <c r="B691" s="381" t="s">
        <v>2434</v>
      </c>
      <c r="C691" s="386"/>
      <c r="D691" s="297">
        <f>SUM(D692)</f>
        <v>170000</v>
      </c>
      <c r="E691" s="387"/>
      <c r="F691" s="297">
        <f>SUM(F692)</f>
        <v>0</v>
      </c>
      <c r="G691" s="299">
        <f>+D691-F691</f>
        <v>170000</v>
      </c>
    </row>
    <row r="692" spans="1:9" x14ac:dyDescent="0.25">
      <c r="A692" s="388"/>
      <c r="B692" s="355">
        <v>42094.93246527778</v>
      </c>
      <c r="C692" s="356" t="s">
        <v>2435</v>
      </c>
      <c r="D692" s="357">
        <v>170000</v>
      </c>
      <c r="E692" s="358">
        <v>222</v>
      </c>
      <c r="F692" s="357"/>
      <c r="G692" s="357">
        <v>170000</v>
      </c>
    </row>
    <row r="693" spans="1:9" s="278" customFormat="1" ht="12.75" x14ac:dyDescent="0.2">
      <c r="A693" s="385" t="s">
        <v>1035</v>
      </c>
      <c r="B693" s="381" t="s">
        <v>2436</v>
      </c>
      <c r="C693" s="386"/>
      <c r="D693" s="297">
        <f>SUM(D694)</f>
        <v>179500</v>
      </c>
      <c r="E693" s="387"/>
      <c r="F693" s="297">
        <f>SUM(F694)</f>
        <v>0</v>
      </c>
      <c r="G693" s="299">
        <f>+D693-F693</f>
        <v>179500</v>
      </c>
    </row>
    <row r="694" spans="1:9" x14ac:dyDescent="0.25">
      <c r="A694" s="388"/>
      <c r="B694" s="355">
        <v>42094.927777777775</v>
      </c>
      <c r="C694" s="356" t="s">
        <v>2437</v>
      </c>
      <c r="D694" s="357">
        <v>179500</v>
      </c>
      <c r="E694" s="358">
        <v>223</v>
      </c>
      <c r="F694" s="357"/>
      <c r="G694" s="357">
        <v>179500</v>
      </c>
    </row>
    <row r="695" spans="1:9" s="278" customFormat="1" ht="12.75" x14ac:dyDescent="0.2">
      <c r="A695" s="385" t="s">
        <v>1035</v>
      </c>
      <c r="B695" s="381" t="s">
        <v>2438</v>
      </c>
      <c r="C695" s="386"/>
      <c r="D695" s="297">
        <f>SUM(D696)</f>
        <v>327100</v>
      </c>
      <c r="E695" s="387"/>
      <c r="F695" s="297">
        <f>SUM(F696)</f>
        <v>0</v>
      </c>
      <c r="G695" s="299">
        <f>+D695-F695</f>
        <v>327100</v>
      </c>
    </row>
    <row r="696" spans="1:9" x14ac:dyDescent="0.25">
      <c r="A696" s="388"/>
      <c r="B696" s="355">
        <v>42094.931261574071</v>
      </c>
      <c r="C696" s="356" t="s">
        <v>2439</v>
      </c>
      <c r="D696" s="357">
        <v>327100</v>
      </c>
      <c r="E696" s="358">
        <v>224</v>
      </c>
      <c r="F696" s="357"/>
      <c r="G696" s="357">
        <v>327100</v>
      </c>
    </row>
    <row r="697" spans="1:9" s="278" customFormat="1" ht="12.75" x14ac:dyDescent="0.2">
      <c r="A697" s="385" t="s">
        <v>1035</v>
      </c>
      <c r="B697" s="381" t="s">
        <v>1968</v>
      </c>
      <c r="C697" s="386"/>
      <c r="D697" s="297">
        <f>SUM(D698)</f>
        <v>0.01</v>
      </c>
      <c r="E697" s="387"/>
      <c r="F697" s="297">
        <f>SUM(F698)</f>
        <v>0</v>
      </c>
      <c r="G697" s="299">
        <f>+D697-F697</f>
        <v>0.01</v>
      </c>
    </row>
    <row r="698" spans="1:9" x14ac:dyDescent="0.25">
      <c r="A698" s="388"/>
      <c r="B698" s="355">
        <v>42063.999999988424</v>
      </c>
      <c r="C698" s="356" t="s">
        <v>1036</v>
      </c>
      <c r="D698" s="357">
        <v>0.01</v>
      </c>
      <c r="E698" s="358"/>
      <c r="F698" s="357"/>
      <c r="G698" s="357">
        <v>0.01</v>
      </c>
    </row>
    <row r="699" spans="1:9" s="278" customFormat="1" ht="12.75" x14ac:dyDescent="0.2">
      <c r="A699" s="385" t="s">
        <v>1035</v>
      </c>
      <c r="B699" s="381" t="s">
        <v>1549</v>
      </c>
      <c r="C699" s="386"/>
      <c r="D699" s="297">
        <f>SUM(D700)</f>
        <v>0.02</v>
      </c>
      <c r="E699" s="387"/>
      <c r="F699" s="297">
        <f>SUM(F700)</f>
        <v>0</v>
      </c>
      <c r="G699" s="299">
        <f>+D699-F699</f>
        <v>0.02</v>
      </c>
    </row>
    <row r="700" spans="1:9" x14ac:dyDescent="0.25">
      <c r="A700" s="388"/>
      <c r="B700" s="355">
        <v>42063.999999988424</v>
      </c>
      <c r="C700" s="356" t="s">
        <v>1036</v>
      </c>
      <c r="D700" s="357">
        <v>0.02</v>
      </c>
      <c r="E700" s="358"/>
      <c r="F700" s="357"/>
      <c r="G700" s="357">
        <v>0.02</v>
      </c>
      <c r="I700" s="353" t="s">
        <v>2440</v>
      </c>
    </row>
    <row r="701" spans="1:9" s="278" customFormat="1" ht="12.75" x14ac:dyDescent="0.2">
      <c r="A701" s="385" t="s">
        <v>1035</v>
      </c>
      <c r="B701" s="381" t="s">
        <v>1551</v>
      </c>
      <c r="C701" s="386"/>
      <c r="D701" s="297">
        <f>SUM(D702)</f>
        <v>0.01</v>
      </c>
      <c r="E701" s="387"/>
      <c r="F701" s="297">
        <f>SUM(F702)</f>
        <v>0</v>
      </c>
      <c r="G701" s="299">
        <f>+D701-F701</f>
        <v>0.01</v>
      </c>
    </row>
    <row r="702" spans="1:9" x14ac:dyDescent="0.25">
      <c r="A702" s="388"/>
      <c r="B702" s="355">
        <v>42063.999999988424</v>
      </c>
      <c r="C702" s="356" t="s">
        <v>1036</v>
      </c>
      <c r="D702" s="357">
        <v>0.01</v>
      </c>
      <c r="E702" s="358"/>
      <c r="F702" s="357"/>
      <c r="G702" s="357">
        <v>0.01</v>
      </c>
      <c r="I702" s="288">
        <v>17255485.260000002</v>
      </c>
    </row>
    <row r="703" spans="1:9" s="278" customFormat="1" ht="12.75" x14ac:dyDescent="0.2">
      <c r="A703" s="385" t="s">
        <v>1035</v>
      </c>
      <c r="B703" s="381" t="s">
        <v>1553</v>
      </c>
      <c r="C703" s="386"/>
      <c r="D703" s="297">
        <f>SUM(D704)</f>
        <v>0.01</v>
      </c>
      <c r="E703" s="387"/>
      <c r="F703" s="297">
        <f>SUM(F704)</f>
        <v>0</v>
      </c>
      <c r="G703" s="299">
        <f>+D703-F703</f>
        <v>0.01</v>
      </c>
    </row>
    <row r="704" spans="1:9" x14ac:dyDescent="0.25">
      <c r="A704" s="388"/>
      <c r="B704" s="355">
        <v>42063.999999988424</v>
      </c>
      <c r="C704" s="356" t="s">
        <v>1036</v>
      </c>
      <c r="D704" s="357">
        <v>0.01</v>
      </c>
      <c r="E704" s="358"/>
      <c r="F704" s="357"/>
      <c r="G704" s="357">
        <v>0.01</v>
      </c>
      <c r="I704" s="288">
        <v>17437064.460000031</v>
      </c>
    </row>
    <row r="705" spans="1:11" x14ac:dyDescent="0.25">
      <c r="A705" s="377"/>
      <c r="B705" s="377"/>
      <c r="C705" s="377"/>
      <c r="D705" s="378"/>
      <c r="E705" s="379"/>
      <c r="F705" s="378"/>
      <c r="G705" s="378"/>
    </row>
    <row r="706" spans="1:11" s="390" customFormat="1" x14ac:dyDescent="0.25">
      <c r="A706" s="381" t="s">
        <v>1035</v>
      </c>
      <c r="B706" s="386"/>
      <c r="C706" s="386" t="s">
        <v>1970</v>
      </c>
      <c r="D706" s="297">
        <f>+D2+D5+D10+D12+D14+D16+D18+D20+D22+D24+D26+D28+D30+D34+D36+D39+D41+D43+D45+D49+D51+D53+D55+D58+D60+D62+D64+D66+D68+D70+D72+D74+D77+D79+D81+D83+D85+D90+D92+D94+D96+D98+D100+D102+D104+D106+D108+D110+D113+D115+D117+D119+D121+D123+D126+D128+D130+D132+D134+D136+D138+D140+D142+D144+D146+D148+D150+D152+D154+D156+D158+D160+D162+D164+D167+D169+D171+D173+D175+D177+D179+D181+D184+D187+D189+D191+D193+D196+D199+D201+D203+D205+D207+D209+D211+D213+D220+D222+D224+D226+D229+D231+D234+D236+D238+D240+D242+D250+D252+D258+D266+D268+D270+D272+D274+D276+D280+D288+D290+D292+D294+D296+D298+D300+D302+D309+D311+D313+D315+D317+D319+D321+D324+D326+D328+D330+D332+D334+D336+D338+D340+D342+D345+D347+D353+D355+D360+D362+D372+D377+D380+D383+D388+D390+D395+D397+D399+D401+D404+D409+D416+D418+D429+D434+D449+D457+D463+D468+D472+D484+D486+D492+D495+D497+D501+D511+D518+D523+D525+D533+D538+D544+D548+D550+D557+D563+D565+D567+D573+D585+D589+D601+D603+D605+D607+D609+D615+D619+D624+D628+D631+D635+D640+D645+D650+D656+D660+D666+D671+D676+D680+D684+D691+D693+D695+D697+D699+D701+D703</f>
        <v>39524106.030000009</v>
      </c>
      <c r="E706" s="387"/>
      <c r="F706" s="297">
        <f>+F2+F5+F10+F12+F14+F16+F18+F20+F22+F24+F26+F28+F30+F34+F36+F39+F41+F43+F45+F49+F51+F53+F55+F58+F60+F62+F64+F66+F68+F70+F72+F74+F77+F79+F81+F83+F85+F90+F92+F94+F96+F98+F100+F102+F104+F106+F108+F110+F113+F115+F117+F119+F121+F123+F126+F128+F130+F132+F134+F136+F138+F140+F142+F144+F146+F148+F150+F152+F154+F156+F158+F160+F162+F164+F167+F169+F171+F173+F175+F177+F179+F181+F184+F187+F189+F191+F193+F196+F199+F201+F203+F205+F207+F209+F211+F213+F220+F222+F224+F226+F229+F231+F234+F236+F238+F240+F242+F250+F252+F258+F266+F268+F270+F272+F274+F276+F280+F288+F290+F292+F294+F296+F298+F300+F302+F309+F311+F313+F315+F317+F319+F321+F324+F326+F328+F330+F332+F334+F336+F338+F340+F342+F345+F347+F353+F355+F360+F362+F372+F377+F380+F383+F388+F390+F395+F397+F399+F401+F404+F409+F416+F418+F429+F434+F449+F457+F463+F468+F472+F484+F486+F492+F495+F497+F501+F511+F518+F523+F525+F533+F538+F544+F548+F550+F557+F563+F565+F567+F573+F585+F589+F601+F603+F605+F607+F609+F615+F619+F624+F628+F631+F635+F640+F645+F650+F656+F660+F666+F671+F676+F680+F684+F691+F693+F695+F697+F699+F701+F703</f>
        <v>15879792.029999994</v>
      </c>
      <c r="G706" s="299">
        <f>+G2+G5+G10+G12+G14+G16+G18+G20+G22+G24+G26+G28+G30+G34+G36+G39+G41+G43+G45+G49+G51+G53+G55+G58+G60+G62+G64+G66+G68+G70+G72+G74+G77+G79+G81+G83+G85+G90+G92+G94+G96+G98+G100+G102+G104+G106+G108+G110+G113+G115+G117+G119+G121+G123+G126+G128+G130+G132+G134+G136+G138+G140+G142+G144+G146+G148+G150+G152+G154+G156+G158+G160+G162+G164+G167+G169+G171+G173+G175+G177+G179+G181+G184+G187+G189+G191+G193+G196+G199+G201+G203+G205+G207+G209+G211+G213+G220+G222+G224+G226+G229+G231+G234+G236+G238+G240+G242+G250+G252+G258+G266+G268+G270+G272+G274+G276+G280+G288+G290+G292+G294+G296+G298+G300+G302+G309+G311+G313+G315+G317+G319+G321+G324+G326+G328+G330+G332+G334+G336+G338+G340+G342+G345+G347+G353+G355+G360+G362+G372+G377+G380+G383+G388+G390+G395+G397+G399+G401+G404+G409+G416+G418+G429+G434+G449+G457+G463+G468+G472+G484+G486+G492+G495+G497+G501+G511+G518+G523+G525+G533+G538+G544+G548+G550+G557+G563+G565+G567+G573+G585+G589+G601+G603+G605+G607+G609+G615+G619+G624+G628+G631+G635+G640+G645+G650+G656+G660+G666+G671+G676+G680+G684+G691+G693+G695+G697+G699+G701+G703</f>
        <v>23644314.000000022</v>
      </c>
      <c r="H706" s="391"/>
    </row>
    <row r="707" spans="1:11" s="390" customFormat="1" x14ac:dyDescent="0.25">
      <c r="A707" s="381" t="s">
        <v>1035</v>
      </c>
      <c r="B707" s="386"/>
      <c r="C707" s="386" t="s">
        <v>1623</v>
      </c>
      <c r="D707" s="297"/>
      <c r="E707" s="387"/>
      <c r="F707" s="297"/>
      <c r="G707" s="299">
        <v>16803388.139999956</v>
      </c>
      <c r="H707" s="391"/>
    </row>
    <row r="708" spans="1:11" s="390" customFormat="1" x14ac:dyDescent="0.25">
      <c r="A708" s="381"/>
      <c r="B708" s="386"/>
      <c r="C708" s="386" t="s">
        <v>1033</v>
      </c>
      <c r="D708" s="297"/>
      <c r="E708" s="387"/>
      <c r="F708" s="297"/>
      <c r="G708" s="299">
        <f>+G706-G707</f>
        <v>6840925.8600000665</v>
      </c>
      <c r="H708" s="391"/>
      <c r="I708" s="390">
        <f>+I702-I704</f>
        <v>-181579.20000002906</v>
      </c>
    </row>
    <row r="709" spans="1:11" x14ac:dyDescent="0.25">
      <c r="A709" s="326" t="s">
        <v>1631</v>
      </c>
      <c r="G709" s="312">
        <f>+G708+G712+G718</f>
        <v>888322.70000006631</v>
      </c>
    </row>
    <row r="710" spans="1:11" x14ac:dyDescent="0.25">
      <c r="A710" s="326"/>
      <c r="I710" s="317">
        <f>+I702-I704</f>
        <v>-181579.20000002906</v>
      </c>
    </row>
    <row r="711" spans="1:11" x14ac:dyDescent="0.25">
      <c r="A711" s="326"/>
    </row>
    <row r="712" spans="1:11" s="207" customFormat="1" x14ac:dyDescent="0.25">
      <c r="A712" s="207" t="s">
        <v>1631</v>
      </c>
      <c r="B712" s="213" t="s">
        <v>1630</v>
      </c>
      <c r="C712" s="208"/>
      <c r="D712" s="234"/>
      <c r="E712" s="267"/>
      <c r="F712" s="221"/>
      <c r="G712" s="233">
        <f>SUM(G713:G716)</f>
        <v>38000</v>
      </c>
      <c r="H712" s="227"/>
      <c r="J712" s="243"/>
    </row>
    <row r="713" spans="1:11" s="207" customFormat="1" x14ac:dyDescent="0.25">
      <c r="B713" s="228" t="s">
        <v>1634</v>
      </c>
      <c r="C713" s="191"/>
      <c r="D713" s="251"/>
      <c r="E713" s="274"/>
      <c r="F713" s="221"/>
      <c r="G713" s="251">
        <v>145000</v>
      </c>
      <c r="J713" s="243"/>
    </row>
    <row r="714" spans="1:11" s="207" customFormat="1" x14ac:dyDescent="0.25">
      <c r="B714" s="228" t="s">
        <v>2029</v>
      </c>
      <c r="C714" s="229" t="s">
        <v>228</v>
      </c>
      <c r="D714" s="230"/>
      <c r="E714" s="275"/>
      <c r="F714" s="232"/>
      <c r="G714" s="251">
        <v>-37000</v>
      </c>
      <c r="J714" s="243"/>
    </row>
    <row r="715" spans="1:11" s="232" customFormat="1" x14ac:dyDescent="0.25">
      <c r="B715" s="228" t="s">
        <v>2030</v>
      </c>
      <c r="C715" s="229" t="s">
        <v>257</v>
      </c>
      <c r="D715" s="230"/>
      <c r="E715" s="275"/>
      <c r="G715" s="251">
        <v>-50000</v>
      </c>
      <c r="H715" s="231"/>
      <c r="I715" s="231"/>
      <c r="J715" s="243"/>
    </row>
    <row r="716" spans="1:11" s="232" customFormat="1" x14ac:dyDescent="0.25">
      <c r="B716" s="228" t="s">
        <v>2031</v>
      </c>
      <c r="C716" s="229" t="s">
        <v>291</v>
      </c>
      <c r="D716" s="230"/>
      <c r="E716" s="275"/>
      <c r="F716" s="77"/>
      <c r="G716" s="251">
        <v>-20000</v>
      </c>
      <c r="H716" s="231"/>
      <c r="I716" s="231"/>
      <c r="J716" s="243"/>
    </row>
    <row r="717" spans="1:11" s="207" customFormat="1" x14ac:dyDescent="0.25">
      <c r="C717" s="208"/>
      <c r="D717" s="234"/>
      <c r="E717" s="267"/>
      <c r="F717" s="221"/>
      <c r="G717" s="233"/>
      <c r="I717" s="227"/>
      <c r="J717" s="233"/>
    </row>
    <row r="718" spans="1:11" s="207" customFormat="1" ht="15.75" thickBot="1" x14ac:dyDescent="0.2">
      <c r="A718" s="207" t="s">
        <v>1631</v>
      </c>
      <c r="B718" s="213" t="s">
        <v>1619</v>
      </c>
      <c r="C718" s="208"/>
      <c r="D718" s="233"/>
      <c r="E718" s="267"/>
      <c r="F718" s="233"/>
      <c r="G718" s="249">
        <f>SUM(G719:G778)</f>
        <v>-5990603.1600000001</v>
      </c>
      <c r="I718" s="227"/>
      <c r="J718" s="233"/>
    </row>
    <row r="719" spans="1:11" s="207" customFormat="1" ht="15.75" thickTop="1" x14ac:dyDescent="0.15">
      <c r="B719" s="228" t="s">
        <v>1053</v>
      </c>
      <c r="C719" s="229" t="s">
        <v>1563</v>
      </c>
      <c r="D719" s="230">
        <v>42035</v>
      </c>
      <c r="E719" s="275"/>
      <c r="F719" s="229" t="s">
        <v>1565</v>
      </c>
      <c r="G719" s="251">
        <v>-71500</v>
      </c>
      <c r="H719" s="207" t="s">
        <v>2493</v>
      </c>
      <c r="I719" s="275"/>
      <c r="J719" s="229"/>
      <c r="K719" s="251"/>
    </row>
    <row r="720" spans="1:11" s="207" customFormat="1" x14ac:dyDescent="0.15">
      <c r="B720" s="228" t="s">
        <v>1053</v>
      </c>
      <c r="C720" s="229" t="s">
        <v>1564</v>
      </c>
      <c r="D720" s="230">
        <v>42035</v>
      </c>
      <c r="E720" s="275"/>
      <c r="F720" s="229" t="s">
        <v>1566</v>
      </c>
      <c r="G720" s="251">
        <v>-70499.990000000005</v>
      </c>
      <c r="H720" s="207" t="s">
        <v>2493</v>
      </c>
      <c r="I720" s="275"/>
      <c r="J720" s="229"/>
      <c r="K720" s="251"/>
    </row>
    <row r="721" spans="2:11" s="207" customFormat="1" x14ac:dyDescent="0.15">
      <c r="B721" s="228" t="s">
        <v>1635</v>
      </c>
      <c r="C721" s="229" t="s">
        <v>1569</v>
      </c>
      <c r="D721" s="230">
        <v>42006</v>
      </c>
      <c r="E721" s="275"/>
      <c r="F721" s="229" t="s">
        <v>1568</v>
      </c>
      <c r="G721" s="251">
        <v>-161711.38</v>
      </c>
      <c r="H721" s="207" t="s">
        <v>2494</v>
      </c>
      <c r="I721" s="275"/>
      <c r="J721" s="229"/>
      <c r="K721" s="251"/>
    </row>
    <row r="722" spans="2:11" s="207" customFormat="1" x14ac:dyDescent="0.15">
      <c r="B722" s="228" t="s">
        <v>1636</v>
      </c>
      <c r="C722" s="229" t="s">
        <v>1571</v>
      </c>
      <c r="D722" s="230">
        <v>42006</v>
      </c>
      <c r="E722" s="275"/>
      <c r="F722" s="229" t="s">
        <v>1570</v>
      </c>
      <c r="G722" s="251">
        <v>-125484.9</v>
      </c>
      <c r="H722" s="207" t="s">
        <v>2494</v>
      </c>
      <c r="I722" s="275"/>
      <c r="J722" s="229"/>
      <c r="K722" s="251"/>
    </row>
    <row r="723" spans="2:11" s="207" customFormat="1" x14ac:dyDescent="0.15">
      <c r="B723" s="228" t="s">
        <v>1057</v>
      </c>
      <c r="C723" s="229" t="s">
        <v>1573</v>
      </c>
      <c r="D723" s="230">
        <v>42006</v>
      </c>
      <c r="E723" s="275"/>
      <c r="F723" s="229" t="s">
        <v>1572</v>
      </c>
      <c r="G723" s="251">
        <v>-95120.9</v>
      </c>
      <c r="H723" s="207" t="s">
        <v>2494</v>
      </c>
      <c r="I723" s="275"/>
      <c r="J723" s="229"/>
      <c r="K723" s="251"/>
    </row>
    <row r="724" spans="2:11" s="207" customFormat="1" x14ac:dyDescent="0.15">
      <c r="B724" s="228" t="s">
        <v>1061</v>
      </c>
      <c r="C724" s="229" t="s">
        <v>1576</v>
      </c>
      <c r="D724" s="230">
        <v>42006</v>
      </c>
      <c r="E724" s="275"/>
      <c r="F724" s="229" t="s">
        <v>1577</v>
      </c>
      <c r="G724" s="251">
        <v>-186843.32</v>
      </c>
      <c r="H724" s="207" t="s">
        <v>2494</v>
      </c>
      <c r="I724" s="275"/>
      <c r="J724" s="229"/>
      <c r="K724" s="251"/>
    </row>
    <row r="725" spans="2:11" s="207" customFormat="1" x14ac:dyDescent="0.15">
      <c r="B725" s="228" t="s">
        <v>1069</v>
      </c>
      <c r="C725" s="229" t="s">
        <v>1579</v>
      </c>
      <c r="D725" s="230">
        <v>42006</v>
      </c>
      <c r="E725" s="275"/>
      <c r="F725" s="229" t="s">
        <v>1578</v>
      </c>
      <c r="G725" s="251">
        <v>-148564.47</v>
      </c>
      <c r="H725" s="207" t="s">
        <v>2494</v>
      </c>
      <c r="I725" s="275"/>
      <c r="J725" s="229"/>
      <c r="K725" s="251"/>
    </row>
    <row r="726" spans="2:11" s="207" customFormat="1" x14ac:dyDescent="0.15">
      <c r="B726" s="228" t="s">
        <v>1070</v>
      </c>
      <c r="C726" s="229" t="s">
        <v>1581</v>
      </c>
      <c r="D726" s="230">
        <v>42006</v>
      </c>
      <c r="E726" s="275"/>
      <c r="F726" s="229" t="s">
        <v>1580</v>
      </c>
      <c r="G726" s="251">
        <v>-216194.49</v>
      </c>
      <c r="H726" s="207" t="s">
        <v>2494</v>
      </c>
      <c r="I726" s="275"/>
      <c r="J726" s="229"/>
      <c r="K726" s="251"/>
    </row>
    <row r="727" spans="2:11" s="207" customFormat="1" x14ac:dyDescent="0.15">
      <c r="B727" s="228" t="s">
        <v>1072</v>
      </c>
      <c r="C727" s="229" t="s">
        <v>1584</v>
      </c>
      <c r="D727" s="230">
        <v>42006</v>
      </c>
      <c r="E727" s="275"/>
      <c r="F727" s="229" t="s">
        <v>1583</v>
      </c>
      <c r="G727" s="251">
        <v>-148564.47</v>
      </c>
      <c r="H727" s="207" t="s">
        <v>2494</v>
      </c>
      <c r="I727" s="275"/>
      <c r="J727" s="229"/>
      <c r="K727" s="251"/>
    </row>
    <row r="728" spans="2:11" s="207" customFormat="1" x14ac:dyDescent="0.15">
      <c r="B728" s="228" t="s">
        <v>1073</v>
      </c>
      <c r="C728" s="229" t="s">
        <v>2498</v>
      </c>
      <c r="D728" s="230">
        <v>42006</v>
      </c>
      <c r="E728" s="275"/>
      <c r="F728" s="229" t="s">
        <v>2499</v>
      </c>
      <c r="G728" s="251">
        <v>-167581.62</v>
      </c>
      <c r="H728" s="207" t="s">
        <v>2500</v>
      </c>
      <c r="I728" s="275"/>
      <c r="J728" s="229"/>
      <c r="K728" s="251"/>
    </row>
    <row r="729" spans="2:11" s="207" customFormat="1" x14ac:dyDescent="0.15">
      <c r="B729" s="228" t="s">
        <v>1110</v>
      </c>
      <c r="C729" s="229" t="s">
        <v>2497</v>
      </c>
      <c r="D729" s="230">
        <v>42006</v>
      </c>
      <c r="E729" s="275"/>
      <c r="F729" s="229" t="s">
        <v>2496</v>
      </c>
      <c r="G729" s="251">
        <v>-639730.30000000005</v>
      </c>
      <c r="H729" s="207" t="s">
        <v>2500</v>
      </c>
      <c r="I729" s="275"/>
      <c r="J729" s="229"/>
      <c r="K729" s="251"/>
    </row>
    <row r="730" spans="2:11" s="207" customFormat="1" x14ac:dyDescent="0.15">
      <c r="B730" s="228" t="s">
        <v>1180</v>
      </c>
      <c r="C730" s="229" t="s">
        <v>1588</v>
      </c>
      <c r="D730" s="230">
        <v>42035</v>
      </c>
      <c r="E730" s="275"/>
      <c r="F730" s="229" t="s">
        <v>1589</v>
      </c>
      <c r="G730" s="251">
        <v>7000</v>
      </c>
      <c r="H730" s="207" t="s">
        <v>2495</v>
      </c>
      <c r="I730" s="275"/>
      <c r="J730" s="229"/>
      <c r="K730" s="251"/>
    </row>
    <row r="731" spans="2:11" s="207" customFormat="1" x14ac:dyDescent="0.15">
      <c r="B731" s="228" t="s">
        <v>1205</v>
      </c>
      <c r="C731" s="229" t="s">
        <v>1591</v>
      </c>
      <c r="D731" s="230">
        <v>42006</v>
      </c>
      <c r="E731" s="275"/>
      <c r="F731" s="229" t="s">
        <v>1593</v>
      </c>
      <c r="G731" s="251">
        <v>4999.99</v>
      </c>
      <c r="H731" s="207" t="s">
        <v>2494</v>
      </c>
      <c r="I731" s="275"/>
      <c r="J731" s="229"/>
      <c r="K731" s="251"/>
    </row>
    <row r="732" spans="2:11" s="207" customFormat="1" x14ac:dyDescent="0.15">
      <c r="B732" s="228" t="s">
        <v>1205</v>
      </c>
      <c r="C732" s="229" t="s">
        <v>1592</v>
      </c>
      <c r="D732" s="230">
        <v>42035</v>
      </c>
      <c r="E732" s="275"/>
      <c r="F732" s="229" t="s">
        <v>1594</v>
      </c>
      <c r="G732" s="251">
        <v>-72700</v>
      </c>
      <c r="H732" s="207" t="s">
        <v>2494</v>
      </c>
      <c r="I732" s="275"/>
      <c r="J732" s="229"/>
      <c r="K732" s="251"/>
    </row>
    <row r="733" spans="2:11" s="207" customFormat="1" x14ac:dyDescent="0.15">
      <c r="B733" s="228" t="s">
        <v>1268</v>
      </c>
      <c r="C733" s="229" t="s">
        <v>1598</v>
      </c>
      <c r="D733" s="230">
        <v>42020</v>
      </c>
      <c r="E733" s="275"/>
      <c r="F733" s="229" t="s">
        <v>1599</v>
      </c>
      <c r="G733" s="251">
        <v>-840.88</v>
      </c>
      <c r="H733" s="207" t="s">
        <v>1639</v>
      </c>
      <c r="I733" s="275" t="s">
        <v>2501</v>
      </c>
      <c r="J733" s="229"/>
      <c r="K733" s="251"/>
    </row>
    <row r="734" spans="2:11" s="207" customFormat="1" x14ac:dyDescent="0.15">
      <c r="B734" s="228" t="s">
        <v>1317</v>
      </c>
      <c r="C734" s="229" t="s">
        <v>1608</v>
      </c>
      <c r="D734" s="230">
        <v>42035</v>
      </c>
      <c r="E734" s="275"/>
      <c r="F734" s="229" t="s">
        <v>1609</v>
      </c>
      <c r="G734" s="251">
        <v>-200400</v>
      </c>
      <c r="H734" s="207" t="s">
        <v>993</v>
      </c>
      <c r="I734" s="275"/>
      <c r="J734" s="229"/>
      <c r="K734" s="251"/>
    </row>
    <row r="735" spans="2:11" s="207" customFormat="1" x14ac:dyDescent="0.15">
      <c r="B735" s="228" t="s">
        <v>1325</v>
      </c>
      <c r="C735" s="229" t="s">
        <v>1610</v>
      </c>
      <c r="D735" s="230">
        <v>42035</v>
      </c>
      <c r="E735" s="275"/>
      <c r="F735" s="229" t="s">
        <v>1611</v>
      </c>
      <c r="G735" s="251">
        <v>2056.71</v>
      </c>
      <c r="H735" s="207" t="s">
        <v>993</v>
      </c>
      <c r="I735" s="275"/>
      <c r="J735" s="229"/>
      <c r="K735" s="251"/>
    </row>
    <row r="736" spans="2:11" s="207" customFormat="1" x14ac:dyDescent="0.15">
      <c r="B736" s="228" t="s">
        <v>1368</v>
      </c>
      <c r="C736" s="229" t="s">
        <v>1612</v>
      </c>
      <c r="D736" s="230">
        <v>42035</v>
      </c>
      <c r="E736" s="275"/>
      <c r="F736" s="229" t="s">
        <v>1613</v>
      </c>
      <c r="G736" s="251">
        <v>-110700</v>
      </c>
      <c r="H736" s="207" t="s">
        <v>993</v>
      </c>
      <c r="I736" s="275"/>
      <c r="J736" s="229"/>
      <c r="K736" s="251"/>
    </row>
    <row r="737" spans="2:11" s="207" customFormat="1" x14ac:dyDescent="0.15">
      <c r="B737" s="228" t="s">
        <v>1421</v>
      </c>
      <c r="C737" s="229" t="s">
        <v>1614</v>
      </c>
      <c r="D737" s="230">
        <v>42035</v>
      </c>
      <c r="E737" s="275"/>
      <c r="F737" s="229" t="s">
        <v>1615</v>
      </c>
      <c r="G737" s="251">
        <v>-86482</v>
      </c>
      <c r="H737" s="207" t="s">
        <v>1000</v>
      </c>
      <c r="I737" s="275"/>
      <c r="J737" s="229"/>
      <c r="K737" s="251"/>
    </row>
    <row r="738" spans="2:11" s="207" customFormat="1" x14ac:dyDescent="0.15">
      <c r="B738" s="228" t="s">
        <v>1510</v>
      </c>
      <c r="C738" s="229" t="s">
        <v>1617</v>
      </c>
      <c r="D738" s="230">
        <v>42035</v>
      </c>
      <c r="E738" s="275"/>
      <c r="F738" s="229" t="s">
        <v>1616</v>
      </c>
      <c r="G738" s="251">
        <v>-118000</v>
      </c>
      <c r="H738" s="207" t="s">
        <v>2494</v>
      </c>
      <c r="I738" s="275"/>
      <c r="J738" s="229"/>
      <c r="K738" s="251"/>
    </row>
    <row r="739" spans="2:11" s="207" customFormat="1" x14ac:dyDescent="0.15">
      <c r="B739" s="263" t="s">
        <v>1637</v>
      </c>
      <c r="C739" s="264" t="s">
        <v>1628</v>
      </c>
      <c r="D739" s="265">
        <v>42024</v>
      </c>
      <c r="E739" s="276"/>
      <c r="F739" s="264" t="s">
        <v>1626</v>
      </c>
      <c r="G739" s="266">
        <v>-124013.47</v>
      </c>
      <c r="I739" s="275"/>
      <c r="J739" s="229"/>
      <c r="K739" s="251"/>
    </row>
    <row r="740" spans="2:11" s="207" customFormat="1" x14ac:dyDescent="0.15">
      <c r="B740" s="263"/>
      <c r="C740" s="264" t="s">
        <v>1625</v>
      </c>
      <c r="D740" s="265">
        <v>42035</v>
      </c>
      <c r="E740" s="276"/>
      <c r="F740" s="264" t="s">
        <v>1627</v>
      </c>
      <c r="G740" s="266">
        <v>5000</v>
      </c>
      <c r="I740" s="275"/>
      <c r="J740" s="229"/>
      <c r="K740" s="251"/>
    </row>
    <row r="741" spans="2:11" s="207" customFormat="1" x14ac:dyDescent="0.15">
      <c r="B741" s="228" t="s">
        <v>2006</v>
      </c>
      <c r="C741" s="229" t="s">
        <v>1625</v>
      </c>
      <c r="D741" s="230">
        <v>42039</v>
      </c>
      <c r="E741" s="275"/>
      <c r="F741" s="229" t="s">
        <v>1972</v>
      </c>
      <c r="G741" s="251">
        <v>8470</v>
      </c>
      <c r="H741" s="207" t="s">
        <v>993</v>
      </c>
      <c r="I741" s="275"/>
      <c r="J741" s="229"/>
      <c r="K741" s="251"/>
    </row>
    <row r="742" spans="2:11" s="207" customFormat="1" x14ac:dyDescent="0.15">
      <c r="B742" s="228" t="s">
        <v>2009</v>
      </c>
      <c r="C742" s="229" t="s">
        <v>1990</v>
      </c>
      <c r="D742" s="230">
        <v>42061</v>
      </c>
      <c r="E742" s="275"/>
      <c r="F742" s="229" t="s">
        <v>1975</v>
      </c>
      <c r="G742" s="251">
        <f>--25697</f>
        <v>25697</v>
      </c>
      <c r="H742" s="207" t="s">
        <v>1006</v>
      </c>
      <c r="I742" s="275"/>
      <c r="J742" s="229"/>
      <c r="K742" s="251"/>
    </row>
    <row r="743" spans="2:11" s="207" customFormat="1" x14ac:dyDescent="0.15">
      <c r="B743" s="228" t="s">
        <v>2011</v>
      </c>
      <c r="C743" s="229" t="s">
        <v>1992</v>
      </c>
      <c r="D743" s="230">
        <v>42063</v>
      </c>
      <c r="E743" s="275"/>
      <c r="F743" s="229" t="s">
        <v>1977</v>
      </c>
      <c r="G743" s="251">
        <v>10000</v>
      </c>
      <c r="H743" s="207" t="s">
        <v>2495</v>
      </c>
      <c r="I743" s="275"/>
      <c r="J743" s="229"/>
      <c r="K743" s="251"/>
    </row>
    <row r="744" spans="2:11" s="207" customFormat="1" x14ac:dyDescent="0.15">
      <c r="B744" s="228" t="s">
        <v>2012</v>
      </c>
      <c r="C744" s="229" t="s">
        <v>1993</v>
      </c>
      <c r="D744" s="230">
        <v>42063</v>
      </c>
      <c r="E744" s="275"/>
      <c r="F744" s="229" t="s">
        <v>1978</v>
      </c>
      <c r="G744" s="403">
        <v>-261020</v>
      </c>
      <c r="H744" s="207" t="s">
        <v>2442</v>
      </c>
      <c r="I744" s="275"/>
      <c r="J744" s="229"/>
      <c r="K744" s="251"/>
    </row>
    <row r="745" spans="2:11" s="207" customFormat="1" x14ac:dyDescent="0.15">
      <c r="B745" s="228" t="s">
        <v>2014</v>
      </c>
      <c r="C745" s="229" t="s">
        <v>1995</v>
      </c>
      <c r="D745" s="230">
        <v>42063</v>
      </c>
      <c r="E745" s="275"/>
      <c r="F745" s="229" t="s">
        <v>1979</v>
      </c>
      <c r="G745" s="251">
        <v>-115668.46</v>
      </c>
      <c r="H745" s="207" t="s">
        <v>2036</v>
      </c>
      <c r="I745" s="275"/>
      <c r="J745" s="229"/>
      <c r="K745" s="251"/>
    </row>
    <row r="746" spans="2:11" s="207" customFormat="1" x14ac:dyDescent="0.15">
      <c r="B746" s="228" t="s">
        <v>2015</v>
      </c>
      <c r="C746" s="229" t="s">
        <v>1996</v>
      </c>
      <c r="D746" s="230">
        <v>42063</v>
      </c>
      <c r="E746" s="275"/>
      <c r="F746" s="229" t="s">
        <v>1979</v>
      </c>
      <c r="G746" s="251">
        <v>-115668.46</v>
      </c>
      <c r="H746" s="207" t="s">
        <v>1006</v>
      </c>
      <c r="I746" s="275"/>
      <c r="J746" s="229"/>
      <c r="K746" s="251"/>
    </row>
    <row r="747" spans="2:11" s="207" customFormat="1" x14ac:dyDescent="0.15">
      <c r="B747" s="228" t="s">
        <v>2021</v>
      </c>
      <c r="C747" s="229" t="s">
        <v>1999</v>
      </c>
      <c r="D747" s="230">
        <v>42063</v>
      </c>
      <c r="E747" s="275"/>
      <c r="F747" s="229" t="s">
        <v>1985</v>
      </c>
      <c r="G747" s="251">
        <v>-115118.12</v>
      </c>
      <c r="H747" s="207" t="s">
        <v>993</v>
      </c>
      <c r="I747" s="275"/>
      <c r="J747" s="229"/>
      <c r="K747" s="251"/>
    </row>
    <row r="748" spans="2:11" s="207" customFormat="1" x14ac:dyDescent="0.15">
      <c r="B748" s="228" t="s">
        <v>2022</v>
      </c>
      <c r="C748" s="229" t="s">
        <v>1998</v>
      </c>
      <c r="D748" s="230">
        <v>42063</v>
      </c>
      <c r="E748" s="275"/>
      <c r="F748" s="229" t="s">
        <v>1986</v>
      </c>
      <c r="G748" s="251">
        <v>-115118.12</v>
      </c>
      <c r="H748" s="207" t="s">
        <v>1006</v>
      </c>
      <c r="I748" s="275"/>
      <c r="J748" s="229"/>
      <c r="K748" s="251"/>
    </row>
    <row r="749" spans="2:11" s="408" customFormat="1" x14ac:dyDescent="0.15">
      <c r="B749" s="404">
        <v>1121199</v>
      </c>
      <c r="C749" s="405" t="s">
        <v>2461</v>
      </c>
      <c r="D749" s="406">
        <v>42070</v>
      </c>
      <c r="E749" s="407"/>
      <c r="F749" s="405" t="s">
        <v>2444</v>
      </c>
      <c r="G749" s="403">
        <v>-144443.12</v>
      </c>
      <c r="H749" s="408" t="s">
        <v>2442</v>
      </c>
      <c r="I749" s="407"/>
      <c r="J749" s="405"/>
      <c r="K749" s="403"/>
    </row>
    <row r="750" spans="2:11" s="207" customFormat="1" x14ac:dyDescent="0.15">
      <c r="B750" s="393">
        <v>1103800</v>
      </c>
      <c r="C750" s="229" t="s">
        <v>2462</v>
      </c>
      <c r="D750" s="230">
        <v>42070</v>
      </c>
      <c r="E750" s="275"/>
      <c r="F750" s="229" t="s">
        <v>2445</v>
      </c>
      <c r="G750" s="251">
        <v>-222942.8</v>
      </c>
      <c r="H750" s="207" t="s">
        <v>2442</v>
      </c>
      <c r="I750" s="275"/>
      <c r="J750" s="229"/>
      <c r="K750" s="251"/>
    </row>
    <row r="751" spans="2:11" s="207" customFormat="1" x14ac:dyDescent="0.15">
      <c r="B751" s="393">
        <v>1119516</v>
      </c>
      <c r="C751" s="229" t="s">
        <v>2463</v>
      </c>
      <c r="D751" s="230">
        <v>42070</v>
      </c>
      <c r="E751" s="275"/>
      <c r="F751" s="229" t="s">
        <v>2446</v>
      </c>
      <c r="G751" s="251">
        <v>-215735.88</v>
      </c>
      <c r="H751" s="207" t="s">
        <v>2442</v>
      </c>
      <c r="I751" s="275"/>
      <c r="J751" s="229"/>
      <c r="K751" s="251"/>
    </row>
    <row r="752" spans="2:11" s="207" customFormat="1" x14ac:dyDescent="0.15">
      <c r="B752" s="393">
        <v>1123839</v>
      </c>
      <c r="C752" s="229" t="s">
        <v>2464</v>
      </c>
      <c r="D752" s="230">
        <v>42073</v>
      </c>
      <c r="E752" s="275"/>
      <c r="F752" s="229" t="s">
        <v>2447</v>
      </c>
      <c r="G752" s="403">
        <f>--261020</f>
        <v>261020</v>
      </c>
      <c r="H752" s="207" t="s">
        <v>2442</v>
      </c>
      <c r="I752" s="275"/>
      <c r="J752" s="229"/>
      <c r="K752" s="251"/>
    </row>
    <row r="753" spans="2:11" s="207" customFormat="1" x14ac:dyDescent="0.15">
      <c r="B753" s="393">
        <v>1123269</v>
      </c>
      <c r="C753" s="229" t="s">
        <v>2465</v>
      </c>
      <c r="D753" s="230">
        <v>42075</v>
      </c>
      <c r="E753" s="275"/>
      <c r="F753" s="229" t="s">
        <v>2448</v>
      </c>
      <c r="G753" s="251">
        <v>397000</v>
      </c>
      <c r="H753" s="207" t="s">
        <v>2442</v>
      </c>
      <c r="I753" s="275"/>
      <c r="J753" s="229"/>
      <c r="K753" s="251"/>
    </row>
    <row r="754" spans="2:11" s="207" customFormat="1" x14ac:dyDescent="0.15">
      <c r="B754" s="393">
        <v>1124058</v>
      </c>
      <c r="C754" s="229" t="s">
        <v>1625</v>
      </c>
      <c r="D754" s="230">
        <v>42088</v>
      </c>
      <c r="E754" s="275"/>
      <c r="F754" s="229" t="s">
        <v>2449</v>
      </c>
      <c r="G754" s="251">
        <v>200200</v>
      </c>
      <c r="H754" s="207" t="s">
        <v>2442</v>
      </c>
      <c r="I754" s="275"/>
      <c r="J754" s="229"/>
      <c r="K754" s="251"/>
    </row>
    <row r="755" spans="2:11" s="207" customFormat="1" x14ac:dyDescent="0.15">
      <c r="B755" s="392" t="s">
        <v>2472</v>
      </c>
      <c r="C755" s="229" t="s">
        <v>2443</v>
      </c>
      <c r="D755" s="230">
        <v>42094</v>
      </c>
      <c r="E755" s="275"/>
      <c r="F755" s="229" t="s">
        <v>2450</v>
      </c>
      <c r="G755" s="251">
        <v>-226546.41</v>
      </c>
      <c r="I755" s="275"/>
      <c r="J755" s="229"/>
      <c r="K755" s="251"/>
    </row>
    <row r="756" spans="2:11" s="207" customFormat="1" x14ac:dyDescent="0.15">
      <c r="B756" s="392" t="s">
        <v>2473</v>
      </c>
      <c r="C756" s="229" t="s">
        <v>2443</v>
      </c>
      <c r="D756" s="230">
        <v>42094</v>
      </c>
      <c r="E756" s="275"/>
      <c r="F756" s="229" t="s">
        <v>2450</v>
      </c>
      <c r="G756" s="251">
        <v>-189143.54</v>
      </c>
      <c r="I756" s="275"/>
      <c r="J756" s="229"/>
      <c r="K756" s="251"/>
    </row>
    <row r="757" spans="2:11" s="207" customFormat="1" x14ac:dyDescent="0.15">
      <c r="B757" s="392" t="s">
        <v>2474</v>
      </c>
      <c r="C757" s="229" t="s">
        <v>2443</v>
      </c>
      <c r="D757" s="230">
        <v>42094</v>
      </c>
      <c r="E757" s="275"/>
      <c r="F757" s="229" t="s">
        <v>2450</v>
      </c>
      <c r="G757" s="251">
        <v>-151901.07</v>
      </c>
      <c r="I757" s="275"/>
      <c r="J757" s="229"/>
      <c r="K757" s="251"/>
    </row>
    <row r="758" spans="2:11" s="207" customFormat="1" x14ac:dyDescent="0.15">
      <c r="B758" s="392" t="s">
        <v>2019</v>
      </c>
      <c r="C758" s="229" t="s">
        <v>2443</v>
      </c>
      <c r="D758" s="230">
        <v>42094</v>
      </c>
      <c r="E758" s="275"/>
      <c r="F758" s="229" t="s">
        <v>2450</v>
      </c>
      <c r="G758" s="251">
        <v>-577156.43999999994</v>
      </c>
      <c r="I758" s="275"/>
      <c r="J758" s="229"/>
      <c r="K758" s="251"/>
    </row>
    <row r="759" spans="2:11" s="207" customFormat="1" x14ac:dyDescent="0.15">
      <c r="B759" s="392" t="s">
        <v>2475</v>
      </c>
      <c r="C759" s="229" t="s">
        <v>2443</v>
      </c>
      <c r="D759" s="230">
        <v>42094</v>
      </c>
      <c r="E759" s="275"/>
      <c r="F759" s="229" t="s">
        <v>2450</v>
      </c>
      <c r="G759" s="251">
        <v>-295509.26</v>
      </c>
      <c r="I759" s="275"/>
      <c r="J759" s="229"/>
      <c r="K759" s="251"/>
    </row>
    <row r="760" spans="2:11" s="207" customFormat="1" x14ac:dyDescent="0.15">
      <c r="B760" s="392" t="s">
        <v>2476</v>
      </c>
      <c r="C760" s="229" t="s">
        <v>2443</v>
      </c>
      <c r="D760" s="230">
        <v>42094</v>
      </c>
      <c r="E760" s="275"/>
      <c r="F760" s="229" t="s">
        <v>2450</v>
      </c>
      <c r="G760" s="251">
        <v>-99714.19</v>
      </c>
      <c r="I760" s="275"/>
      <c r="J760" s="229"/>
      <c r="K760" s="251"/>
    </row>
    <row r="761" spans="2:11" s="207" customFormat="1" x14ac:dyDescent="0.15">
      <c r="B761" s="392" t="s">
        <v>2477</v>
      </c>
      <c r="C761" s="229" t="s">
        <v>2443</v>
      </c>
      <c r="D761" s="230">
        <v>42094</v>
      </c>
      <c r="E761" s="275"/>
      <c r="F761" s="229" t="s">
        <v>2450</v>
      </c>
      <c r="G761" s="251">
        <v>-109836.16</v>
      </c>
      <c r="I761" s="275"/>
      <c r="J761" s="229"/>
      <c r="K761" s="251"/>
    </row>
    <row r="762" spans="2:11" s="207" customFormat="1" x14ac:dyDescent="0.15">
      <c r="B762" s="392" t="s">
        <v>2478</v>
      </c>
      <c r="C762" s="229" t="s">
        <v>2443</v>
      </c>
      <c r="D762" s="230">
        <v>42094</v>
      </c>
      <c r="E762" s="275"/>
      <c r="F762" s="229" t="s">
        <v>2450</v>
      </c>
      <c r="G762" s="251">
        <v>-190328.12</v>
      </c>
      <c r="I762" s="275"/>
      <c r="J762" s="229"/>
      <c r="K762" s="251"/>
    </row>
    <row r="763" spans="2:11" s="207" customFormat="1" x14ac:dyDescent="0.15">
      <c r="B763" s="392" t="s">
        <v>2478</v>
      </c>
      <c r="C763" s="229" t="s">
        <v>2443</v>
      </c>
      <c r="D763" s="230">
        <v>42094</v>
      </c>
      <c r="E763" s="275"/>
      <c r="F763" s="229" t="s">
        <v>2450</v>
      </c>
      <c r="G763" s="251">
        <v>-128072.82</v>
      </c>
      <c r="I763" s="275"/>
      <c r="J763" s="229"/>
      <c r="K763" s="251"/>
    </row>
    <row r="764" spans="2:11" s="207" customFormat="1" x14ac:dyDescent="0.15">
      <c r="B764" s="392" t="s">
        <v>2479</v>
      </c>
      <c r="C764" s="229" t="s">
        <v>2443</v>
      </c>
      <c r="D764" s="230">
        <v>42094</v>
      </c>
      <c r="E764" s="275"/>
      <c r="F764" s="229" t="s">
        <v>2450</v>
      </c>
      <c r="G764" s="251">
        <v>-545846.77</v>
      </c>
      <c r="I764" s="275"/>
      <c r="J764" s="229"/>
      <c r="K764" s="251"/>
    </row>
    <row r="765" spans="2:11" s="207" customFormat="1" x14ac:dyDescent="0.15">
      <c r="B765" s="392" t="s">
        <v>2480</v>
      </c>
      <c r="C765" s="229" t="s">
        <v>2443</v>
      </c>
      <c r="D765" s="230">
        <v>42094</v>
      </c>
      <c r="E765" s="275"/>
      <c r="F765" s="229" t="s">
        <v>2450</v>
      </c>
      <c r="G765" s="251">
        <v>-418707.68</v>
      </c>
      <c r="I765" s="275"/>
      <c r="J765" s="229"/>
      <c r="K765" s="251"/>
    </row>
    <row r="766" spans="2:11" s="207" customFormat="1" x14ac:dyDescent="0.15">
      <c r="B766" s="392" t="s">
        <v>2014</v>
      </c>
      <c r="C766" s="229" t="s">
        <v>2443</v>
      </c>
      <c r="D766" s="230">
        <v>42094</v>
      </c>
      <c r="E766" s="275"/>
      <c r="F766" s="229" t="s">
        <v>2450</v>
      </c>
      <c r="G766" s="251">
        <v>-151901.41</v>
      </c>
      <c r="I766" s="275"/>
      <c r="J766" s="229"/>
      <c r="K766" s="251"/>
    </row>
    <row r="767" spans="2:11" s="207" customFormat="1" x14ac:dyDescent="0.15">
      <c r="B767" s="392" t="s">
        <v>2014</v>
      </c>
      <c r="C767" s="229" t="s">
        <v>2443</v>
      </c>
      <c r="D767" s="230">
        <v>42094</v>
      </c>
      <c r="E767" s="275"/>
      <c r="F767" s="229" t="s">
        <v>2450</v>
      </c>
      <c r="G767" s="251">
        <v>-258752.46</v>
      </c>
      <c r="I767" s="275"/>
      <c r="J767" s="229"/>
      <c r="K767" s="251"/>
    </row>
    <row r="768" spans="2:11" s="207" customFormat="1" x14ac:dyDescent="0.15">
      <c r="B768" s="392" t="s">
        <v>2481</v>
      </c>
      <c r="C768" s="229" t="s">
        <v>2457</v>
      </c>
      <c r="D768" s="230">
        <v>42094</v>
      </c>
      <c r="E768" s="275"/>
      <c r="F768" s="229" t="s">
        <v>1972</v>
      </c>
      <c r="G768" s="251">
        <v>156620</v>
      </c>
      <c r="H768" s="207" t="s">
        <v>1006</v>
      </c>
      <c r="I768" s="275"/>
      <c r="J768" s="229"/>
      <c r="K768" s="251"/>
    </row>
    <row r="769" spans="2:11" s="207" customFormat="1" x14ac:dyDescent="0.15">
      <c r="B769" s="392" t="s">
        <v>2482</v>
      </c>
      <c r="C769" s="229" t="s">
        <v>2458</v>
      </c>
      <c r="D769" s="230">
        <v>42094</v>
      </c>
      <c r="E769" s="275"/>
      <c r="F769" s="229" t="s">
        <v>1972</v>
      </c>
      <c r="G769" s="251">
        <v>97900</v>
      </c>
      <c r="H769" s="207" t="s">
        <v>1006</v>
      </c>
      <c r="I769" s="275"/>
      <c r="J769" s="229"/>
      <c r="K769" s="251"/>
    </row>
    <row r="770" spans="2:11" s="207" customFormat="1" x14ac:dyDescent="0.15">
      <c r="B770" s="392" t="s">
        <v>2483</v>
      </c>
      <c r="C770" s="229" t="s">
        <v>2459</v>
      </c>
      <c r="D770" s="230">
        <v>42094</v>
      </c>
      <c r="E770" s="275"/>
      <c r="F770" s="229" t="s">
        <v>1972</v>
      </c>
      <c r="G770" s="251">
        <v>114220</v>
      </c>
      <c r="H770" s="207" t="s">
        <v>1006</v>
      </c>
      <c r="I770" s="275"/>
      <c r="J770" s="229"/>
      <c r="K770" s="251"/>
    </row>
    <row r="771" spans="2:11" s="207" customFormat="1" x14ac:dyDescent="0.15">
      <c r="B771" s="392" t="s">
        <v>2484</v>
      </c>
      <c r="C771" s="229" t="s">
        <v>2460</v>
      </c>
      <c r="D771" s="230">
        <v>42094</v>
      </c>
      <c r="E771" s="275"/>
      <c r="F771" s="229" t="s">
        <v>1972</v>
      </c>
      <c r="G771" s="251">
        <v>4083</v>
      </c>
      <c r="H771" s="207" t="s">
        <v>1006</v>
      </c>
      <c r="I771" s="275"/>
      <c r="J771" s="229"/>
      <c r="K771" s="251"/>
    </row>
    <row r="772" spans="2:11" s="207" customFormat="1" x14ac:dyDescent="0.15">
      <c r="B772" s="392" t="s">
        <v>2485</v>
      </c>
      <c r="C772" s="229" t="s">
        <v>2466</v>
      </c>
      <c r="D772" s="230">
        <v>42094</v>
      </c>
      <c r="E772" s="275"/>
      <c r="F772" s="229" t="s">
        <v>2451</v>
      </c>
      <c r="G772" s="251">
        <v>3754.71</v>
      </c>
      <c r="H772" s="207" t="s">
        <v>2495</v>
      </c>
      <c r="I772" s="275"/>
      <c r="J772" s="229"/>
      <c r="K772" s="251"/>
    </row>
    <row r="773" spans="2:11" s="207" customFormat="1" x14ac:dyDescent="0.15">
      <c r="B773" s="392" t="s">
        <v>2486</v>
      </c>
      <c r="C773" s="229" t="s">
        <v>2467</v>
      </c>
      <c r="D773" s="230">
        <v>42094</v>
      </c>
      <c r="E773" s="275"/>
      <c r="F773" s="229" t="s">
        <v>2452</v>
      </c>
      <c r="G773" s="251">
        <v>25000</v>
      </c>
      <c r="H773" s="207" t="s">
        <v>2495</v>
      </c>
      <c r="I773" s="275"/>
      <c r="J773" s="229"/>
      <c r="K773" s="251"/>
    </row>
    <row r="774" spans="2:11" s="207" customFormat="1" x14ac:dyDescent="0.15">
      <c r="B774" s="392" t="s">
        <v>2487</v>
      </c>
      <c r="C774" s="229" t="s">
        <v>2468</v>
      </c>
      <c r="D774" s="230">
        <v>42094</v>
      </c>
      <c r="E774" s="275"/>
      <c r="F774" s="229" t="s">
        <v>2453</v>
      </c>
      <c r="G774" s="251">
        <v>17230</v>
      </c>
      <c r="H774" s="207" t="s">
        <v>2495</v>
      </c>
      <c r="J774" s="233"/>
    </row>
    <row r="775" spans="2:11" s="207" customFormat="1" x14ac:dyDescent="0.15">
      <c r="B775" s="392" t="s">
        <v>2488</v>
      </c>
      <c r="C775" s="229" t="s">
        <v>2469</v>
      </c>
      <c r="D775" s="230">
        <v>42094</v>
      </c>
      <c r="E775" s="275"/>
      <c r="F775" s="229" t="s">
        <v>2454</v>
      </c>
      <c r="G775" s="251">
        <v>50000</v>
      </c>
      <c r="H775" s="207" t="s">
        <v>2495</v>
      </c>
      <c r="J775" s="233"/>
    </row>
    <row r="776" spans="2:11" s="207" customFormat="1" x14ac:dyDescent="0.15">
      <c r="B776" s="392" t="s">
        <v>2489</v>
      </c>
      <c r="C776" s="229" t="s">
        <v>2470</v>
      </c>
      <c r="D776" s="230">
        <v>42094</v>
      </c>
      <c r="E776" s="275"/>
      <c r="F776" s="229" t="s">
        <v>2455</v>
      </c>
      <c r="G776" s="251">
        <v>8608.91</v>
      </c>
      <c r="H776" s="207" t="s">
        <v>993</v>
      </c>
      <c r="J776" s="233"/>
    </row>
    <row r="777" spans="2:11" s="207" customFormat="1" x14ac:dyDescent="0.15">
      <c r="B777" s="392" t="s">
        <v>2490</v>
      </c>
      <c r="C777" s="229" t="s">
        <v>2471</v>
      </c>
      <c r="D777" s="230">
        <v>42094</v>
      </c>
      <c r="E777" s="275"/>
      <c r="F777" s="229" t="s">
        <v>2456</v>
      </c>
      <c r="G777" s="251">
        <v>4300</v>
      </c>
      <c r="H777" s="207" t="s">
        <v>2495</v>
      </c>
      <c r="J777" s="233"/>
    </row>
    <row r="778" spans="2:11" s="207" customFormat="1" x14ac:dyDescent="0.15">
      <c r="B778" s="392" t="s">
        <v>2490</v>
      </c>
      <c r="C778" s="229" t="s">
        <v>2471</v>
      </c>
      <c r="D778" s="230">
        <v>42094</v>
      </c>
      <c r="E778" s="275"/>
      <c r="F778" s="229" t="s">
        <v>2456</v>
      </c>
      <c r="G778" s="251">
        <v>300</v>
      </c>
      <c r="H778" s="207" t="s">
        <v>2495</v>
      </c>
      <c r="J778" s="233"/>
    </row>
    <row r="779" spans="2:11" s="207" customFormat="1" x14ac:dyDescent="0.15">
      <c r="B779" s="228"/>
      <c r="C779" s="229"/>
      <c r="D779" s="230"/>
      <c r="E779" s="275"/>
      <c r="F779" s="229"/>
      <c r="G779" s="251"/>
      <c r="J779" s="233"/>
    </row>
    <row r="780" spans="2:11" s="207" customFormat="1" x14ac:dyDescent="0.15">
      <c r="B780" s="228"/>
      <c r="C780" s="229"/>
      <c r="D780" s="230"/>
      <c r="E780" s="275"/>
      <c r="F780" s="229"/>
      <c r="G780" s="251"/>
      <c r="J780" s="233"/>
    </row>
    <row r="781" spans="2:11" s="207" customFormat="1" x14ac:dyDescent="0.15">
      <c r="B781" s="228"/>
      <c r="C781" s="229"/>
      <c r="D781" s="230"/>
      <c r="E781" s="275"/>
      <c r="F781" s="229"/>
      <c r="G781" s="251"/>
      <c r="J781" s="233"/>
    </row>
    <row r="782" spans="2:11" s="207" customFormat="1" x14ac:dyDescent="0.15">
      <c r="B782" s="228"/>
      <c r="C782" s="229"/>
      <c r="D782" s="230"/>
      <c r="E782" s="275"/>
      <c r="F782" s="229"/>
      <c r="G782" s="251"/>
      <c r="J782" s="233"/>
    </row>
    <row r="783" spans="2:11" s="207" customFormat="1" x14ac:dyDescent="0.15">
      <c r="B783" s="228"/>
      <c r="C783" s="229"/>
      <c r="D783" s="230"/>
      <c r="E783" s="275"/>
      <c r="F783" s="229"/>
      <c r="G783" s="251"/>
      <c r="J783" s="233"/>
    </row>
    <row r="784" spans="2:11" s="207" customFormat="1" x14ac:dyDescent="0.15">
      <c r="B784" s="228"/>
      <c r="C784" s="229"/>
      <c r="D784" s="230"/>
      <c r="E784" s="275"/>
      <c r="F784" s="229"/>
      <c r="G784" s="251"/>
      <c r="J784" s="233"/>
    </row>
    <row r="785" spans="2:10" s="207" customFormat="1" x14ac:dyDescent="0.15">
      <c r="B785" s="228"/>
      <c r="C785" s="229"/>
      <c r="D785" s="230"/>
      <c r="E785" s="275"/>
      <c r="F785" s="229"/>
      <c r="G785" s="251"/>
      <c r="J785" s="233"/>
    </row>
    <row r="786" spans="2:10" s="207" customFormat="1" x14ac:dyDescent="0.15">
      <c r="B786" s="228"/>
      <c r="C786" s="229"/>
      <c r="D786" s="230"/>
      <c r="E786" s="275"/>
      <c r="F786" s="229"/>
      <c r="G786" s="251"/>
      <c r="J786" s="233"/>
    </row>
    <row r="787" spans="2:10" s="207" customFormat="1" x14ac:dyDescent="0.15">
      <c r="B787" s="228"/>
      <c r="C787" s="229"/>
      <c r="D787" s="230"/>
      <c r="E787" s="275"/>
      <c r="F787" s="229"/>
      <c r="G787" s="251"/>
      <c r="J787" s="233"/>
    </row>
    <row r="788" spans="2:10" s="207" customFormat="1" x14ac:dyDescent="0.15">
      <c r="B788" s="228"/>
      <c r="C788" s="229"/>
      <c r="D788" s="230"/>
      <c r="E788" s="275"/>
      <c r="F788" s="229"/>
      <c r="G788" s="251"/>
      <c r="J788" s="233"/>
    </row>
    <row r="789" spans="2:10" s="207" customFormat="1" x14ac:dyDescent="0.15">
      <c r="B789" s="228"/>
      <c r="C789" s="229"/>
      <c r="D789" s="230"/>
      <c r="E789" s="275"/>
      <c r="F789" s="229"/>
      <c r="G789" s="251"/>
      <c r="J789" s="233"/>
    </row>
    <row r="790" spans="2:10" s="207" customFormat="1" x14ac:dyDescent="0.15">
      <c r="B790" s="228"/>
      <c r="C790" s="229"/>
      <c r="D790" s="230"/>
      <c r="E790" s="275"/>
      <c r="F790" s="229"/>
      <c r="G790" s="251"/>
      <c r="J790" s="233"/>
    </row>
    <row r="791" spans="2:10" s="207" customFormat="1" x14ac:dyDescent="0.15">
      <c r="B791" s="228"/>
      <c r="C791" s="229"/>
      <c r="D791" s="230"/>
      <c r="E791" s="275"/>
      <c r="F791" s="229"/>
      <c r="G791" s="251"/>
      <c r="J791" s="233"/>
    </row>
    <row r="792" spans="2:10" s="207" customFormat="1" x14ac:dyDescent="0.15">
      <c r="B792" s="228"/>
      <c r="C792" s="229"/>
      <c r="D792" s="230"/>
      <c r="E792" s="275"/>
      <c r="F792" s="229"/>
      <c r="G792" s="251"/>
      <c r="J792" s="233"/>
    </row>
    <row r="793" spans="2:10" s="207" customFormat="1" x14ac:dyDescent="0.15">
      <c r="B793" s="228"/>
      <c r="C793" s="229"/>
      <c r="D793" s="230"/>
      <c r="E793" s="275"/>
      <c r="F793" s="229"/>
      <c r="G793" s="251"/>
      <c r="J793" s="233"/>
    </row>
    <row r="794" spans="2:10" s="207" customFormat="1" x14ac:dyDescent="0.15">
      <c r="B794" s="228"/>
      <c r="C794" s="229"/>
      <c r="D794" s="230"/>
      <c r="E794" s="275"/>
      <c r="F794" s="229"/>
      <c r="G794" s="251"/>
      <c r="J794" s="233"/>
    </row>
    <row r="795" spans="2:10" s="207" customFormat="1" x14ac:dyDescent="0.15">
      <c r="B795" s="228"/>
      <c r="C795" s="229"/>
      <c r="D795" s="230"/>
      <c r="E795" s="275"/>
      <c r="F795" s="229"/>
      <c r="G795" s="251"/>
      <c r="J795" s="233"/>
    </row>
    <row r="796" spans="2:10" s="207" customFormat="1" x14ac:dyDescent="0.15">
      <c r="B796" s="228"/>
      <c r="C796" s="229"/>
      <c r="D796" s="230"/>
      <c r="E796" s="275"/>
      <c r="F796" s="229"/>
      <c r="G796" s="251"/>
      <c r="J796" s="233"/>
    </row>
    <row r="797" spans="2:10" s="207" customFormat="1" x14ac:dyDescent="0.15">
      <c r="B797" s="228"/>
      <c r="C797" s="229"/>
      <c r="D797" s="230"/>
      <c r="E797" s="275"/>
      <c r="F797" s="229"/>
      <c r="G797" s="251"/>
      <c r="J797" s="233"/>
    </row>
    <row r="798" spans="2:10" s="207" customFormat="1" x14ac:dyDescent="0.15">
      <c r="B798" s="228"/>
      <c r="C798" s="229"/>
      <c r="D798" s="230"/>
      <c r="E798" s="275"/>
      <c r="F798" s="229"/>
      <c r="G798" s="251"/>
      <c r="J798" s="233"/>
    </row>
    <row r="799" spans="2:10" s="207" customFormat="1" x14ac:dyDescent="0.15">
      <c r="B799" s="228"/>
      <c r="C799" s="229"/>
      <c r="D799" s="230"/>
      <c r="E799" s="275"/>
      <c r="F799" s="229"/>
      <c r="G799" s="251"/>
      <c r="J799" s="233"/>
    </row>
    <row r="800" spans="2:10" s="207" customFormat="1" x14ac:dyDescent="0.15">
      <c r="B800" s="228"/>
      <c r="C800" s="229"/>
      <c r="D800" s="230"/>
      <c r="E800" s="275"/>
      <c r="F800" s="229"/>
      <c r="G800" s="251"/>
      <c r="J800" s="233"/>
    </row>
    <row r="801" spans="2:10" s="207" customFormat="1" x14ac:dyDescent="0.15">
      <c r="B801" s="228"/>
      <c r="C801" s="229"/>
      <c r="D801" s="230"/>
      <c r="E801" s="275"/>
      <c r="F801" s="229"/>
      <c r="G801" s="251"/>
      <c r="J801" s="233"/>
    </row>
    <row r="802" spans="2:10" s="207" customFormat="1" x14ac:dyDescent="0.15">
      <c r="B802" s="228"/>
      <c r="C802" s="229"/>
      <c r="D802" s="230"/>
      <c r="E802" s="275"/>
      <c r="F802" s="229"/>
      <c r="G802" s="251"/>
      <c r="J802" s="233"/>
    </row>
    <row r="803" spans="2:10" s="207" customFormat="1" x14ac:dyDescent="0.15">
      <c r="B803" s="228"/>
      <c r="C803" s="229"/>
      <c r="D803" s="230"/>
      <c r="E803" s="275"/>
      <c r="F803" s="229"/>
      <c r="G803" s="251"/>
      <c r="J803" s="233"/>
    </row>
    <row r="804" spans="2:10" s="207" customFormat="1" x14ac:dyDescent="0.15">
      <c r="B804" s="228"/>
      <c r="C804" s="229"/>
      <c r="D804" s="230"/>
      <c r="E804" s="275"/>
      <c r="F804" s="229"/>
      <c r="G804" s="251"/>
      <c r="J804" s="233"/>
    </row>
    <row r="805" spans="2:10" s="207" customFormat="1" x14ac:dyDescent="0.15">
      <c r="B805" s="228"/>
      <c r="C805" s="229"/>
      <c r="D805" s="230"/>
      <c r="E805" s="275"/>
      <c r="F805" s="229"/>
      <c r="G805" s="251"/>
      <c r="J805" s="233"/>
    </row>
    <row r="806" spans="2:10" s="207" customFormat="1" x14ac:dyDescent="0.15">
      <c r="B806" s="228"/>
      <c r="C806" s="229"/>
      <c r="D806" s="230"/>
      <c r="E806" s="275"/>
      <c r="F806" s="229"/>
      <c r="G806" s="251"/>
      <c r="J806" s="233"/>
    </row>
    <row r="807" spans="2:10" s="207" customFormat="1" x14ac:dyDescent="0.15">
      <c r="B807" s="228"/>
      <c r="C807" s="229"/>
      <c r="D807" s="230"/>
      <c r="E807" s="275"/>
      <c r="F807" s="229"/>
      <c r="G807" s="251"/>
      <c r="J807" s="233"/>
    </row>
    <row r="808" spans="2:10" s="207" customFormat="1" x14ac:dyDescent="0.15">
      <c r="B808" s="228"/>
      <c r="C808" s="229"/>
      <c r="D808" s="230"/>
      <c r="E808" s="275"/>
      <c r="F808" s="229"/>
      <c r="G808" s="251"/>
      <c r="J808" s="233"/>
    </row>
    <row r="809" spans="2:10" s="207" customFormat="1" x14ac:dyDescent="0.15">
      <c r="B809" s="228"/>
      <c r="C809" s="229"/>
      <c r="D809" s="230"/>
      <c r="E809" s="275"/>
      <c r="F809" s="229"/>
      <c r="G809" s="251"/>
      <c r="J809" s="233"/>
    </row>
    <row r="810" spans="2:10" s="207" customFormat="1" x14ac:dyDescent="0.15">
      <c r="B810" s="228"/>
      <c r="C810" s="229"/>
      <c r="D810" s="230"/>
      <c r="E810" s="275"/>
      <c r="F810" s="229"/>
      <c r="G810" s="251"/>
      <c r="J810" s="233"/>
    </row>
    <row r="811" spans="2:10" s="207" customFormat="1" x14ac:dyDescent="0.15">
      <c r="B811" s="228"/>
      <c r="C811" s="229"/>
      <c r="D811" s="230"/>
      <c r="E811" s="275"/>
      <c r="F811" s="229"/>
      <c r="G811" s="251"/>
      <c r="J811" s="233"/>
    </row>
    <row r="812" spans="2:10" s="207" customFormat="1" x14ac:dyDescent="0.15">
      <c r="B812" s="228"/>
      <c r="C812" s="229"/>
      <c r="D812" s="230"/>
      <c r="E812" s="275"/>
      <c r="F812" s="229"/>
      <c r="G812" s="251"/>
      <c r="J812" s="233"/>
    </row>
    <row r="813" spans="2:10" s="207" customFormat="1" x14ac:dyDescent="0.15">
      <c r="B813" s="228"/>
      <c r="C813" s="229"/>
      <c r="D813" s="230"/>
      <c r="E813" s="275"/>
      <c r="F813" s="229"/>
      <c r="G813" s="251"/>
      <c r="J813" s="233"/>
    </row>
    <row r="814" spans="2:10" s="207" customFormat="1" x14ac:dyDescent="0.15">
      <c r="B814" s="228"/>
      <c r="C814" s="229"/>
      <c r="D814" s="230"/>
      <c r="E814" s="275"/>
      <c r="F814" s="229"/>
      <c r="G814" s="251"/>
      <c r="J814" s="233"/>
    </row>
    <row r="815" spans="2:10" s="207" customFormat="1" x14ac:dyDescent="0.15">
      <c r="B815" s="228"/>
      <c r="C815" s="229"/>
      <c r="D815" s="230"/>
      <c r="E815" s="275"/>
      <c r="F815" s="229"/>
      <c r="G815" s="251"/>
      <c r="J815" s="233"/>
    </row>
    <row r="816" spans="2:10" s="207" customFormat="1" x14ac:dyDescent="0.15">
      <c r="B816" s="228"/>
      <c r="C816" s="229"/>
      <c r="D816" s="230"/>
      <c r="E816" s="275"/>
      <c r="F816" s="229"/>
      <c r="G816" s="251"/>
      <c r="J816" s="233"/>
    </row>
    <row r="817" spans="2:10" s="207" customFormat="1" x14ac:dyDescent="0.15">
      <c r="B817" s="228"/>
      <c r="C817" s="229"/>
      <c r="D817" s="230"/>
      <c r="E817" s="275"/>
      <c r="F817" s="229"/>
      <c r="G817" s="251"/>
      <c r="J817" s="233"/>
    </row>
    <row r="818" spans="2:10" s="207" customFormat="1" x14ac:dyDescent="0.15">
      <c r="B818" s="228"/>
      <c r="C818" s="229"/>
      <c r="D818" s="230"/>
      <c r="E818" s="275"/>
      <c r="F818" s="229"/>
      <c r="G818" s="251"/>
      <c r="J818" s="233"/>
    </row>
    <row r="819" spans="2:10" s="207" customFormat="1" x14ac:dyDescent="0.15">
      <c r="B819" s="228"/>
      <c r="C819" s="229"/>
      <c r="D819" s="230"/>
      <c r="E819" s="275"/>
      <c r="F819" s="229"/>
      <c r="G819" s="251"/>
      <c r="J819" s="233"/>
    </row>
    <row r="820" spans="2:10" s="207" customFormat="1" x14ac:dyDescent="0.15">
      <c r="B820" s="228"/>
      <c r="C820" s="229"/>
      <c r="D820" s="230"/>
      <c r="E820" s="275"/>
      <c r="F820" s="229"/>
      <c r="G820" s="251"/>
      <c r="J820" s="233"/>
    </row>
    <row r="821" spans="2:10" s="207" customFormat="1" x14ac:dyDescent="0.15">
      <c r="B821" s="228"/>
      <c r="C821" s="229"/>
      <c r="D821" s="230"/>
      <c r="E821" s="275"/>
      <c r="F821" s="229"/>
      <c r="G821" s="251"/>
      <c r="J821" s="233"/>
    </row>
    <row r="822" spans="2:10" s="207" customFormat="1" x14ac:dyDescent="0.15">
      <c r="B822" s="228"/>
      <c r="C822" s="229"/>
      <c r="D822" s="230"/>
      <c r="E822" s="275"/>
      <c r="F822" s="229"/>
      <c r="G822" s="251"/>
      <c r="J822" s="233"/>
    </row>
    <row r="823" spans="2:10" s="207" customFormat="1" x14ac:dyDescent="0.15">
      <c r="B823" s="228"/>
      <c r="C823" s="229"/>
      <c r="D823" s="230"/>
      <c r="E823" s="275"/>
      <c r="F823" s="229"/>
      <c r="G823" s="251"/>
      <c r="J823" s="233"/>
    </row>
    <row r="824" spans="2:10" s="207" customFormat="1" x14ac:dyDescent="0.15">
      <c r="B824" s="228"/>
      <c r="C824" s="229"/>
      <c r="D824" s="230"/>
      <c r="E824" s="275"/>
      <c r="F824" s="229"/>
      <c r="G824" s="251"/>
      <c r="J824" s="233"/>
    </row>
    <row r="825" spans="2:10" s="207" customFormat="1" x14ac:dyDescent="0.15">
      <c r="B825" s="228"/>
      <c r="C825" s="229"/>
      <c r="D825" s="230"/>
      <c r="E825" s="275"/>
      <c r="F825" s="229"/>
      <c r="G825" s="251"/>
      <c r="J825" s="233"/>
    </row>
    <row r="826" spans="2:10" s="207" customFormat="1" x14ac:dyDescent="0.15">
      <c r="B826" s="228"/>
      <c r="C826" s="229"/>
      <c r="D826" s="230"/>
      <c r="E826" s="275"/>
      <c r="F826" s="229"/>
      <c r="G826" s="251"/>
      <c r="J826" s="233"/>
    </row>
    <row r="827" spans="2:10" s="207" customFormat="1" x14ac:dyDescent="0.15">
      <c r="B827" s="228"/>
      <c r="C827" s="229"/>
      <c r="D827" s="230"/>
      <c r="E827" s="275"/>
      <c r="F827" s="229"/>
      <c r="G827" s="251"/>
      <c r="J827" s="233"/>
    </row>
    <row r="828" spans="2:10" s="207" customFormat="1" x14ac:dyDescent="0.15">
      <c r="B828" s="228"/>
      <c r="C828" s="229"/>
      <c r="D828" s="230"/>
      <c r="E828" s="275"/>
      <c r="F828" s="229"/>
      <c r="G828" s="251"/>
      <c r="J828" s="233"/>
    </row>
    <row r="829" spans="2:10" s="207" customFormat="1" x14ac:dyDescent="0.15">
      <c r="B829" s="228"/>
      <c r="C829" s="229"/>
      <c r="D829" s="230"/>
      <c r="E829" s="275"/>
      <c r="F829" s="229"/>
      <c r="G829" s="251"/>
      <c r="J829" s="233"/>
    </row>
    <row r="830" spans="2:10" s="207" customFormat="1" x14ac:dyDescent="0.15">
      <c r="B830" s="228"/>
      <c r="C830" s="229"/>
      <c r="D830" s="230"/>
      <c r="E830" s="275"/>
      <c r="F830" s="229"/>
      <c r="G830" s="251"/>
      <c r="J830" s="233"/>
    </row>
    <row r="831" spans="2:10" s="207" customFormat="1" x14ac:dyDescent="0.15">
      <c r="B831" s="228"/>
      <c r="C831" s="229"/>
      <c r="D831" s="230"/>
      <c r="E831" s="275"/>
      <c r="F831" s="229"/>
      <c r="G831" s="251"/>
      <c r="J831" s="233"/>
    </row>
    <row r="832" spans="2:10" s="207" customFormat="1" x14ac:dyDescent="0.15">
      <c r="B832" s="228"/>
      <c r="C832" s="229"/>
      <c r="D832" s="230"/>
      <c r="E832" s="275"/>
      <c r="F832" s="229"/>
      <c r="G832" s="251"/>
      <c r="J832" s="233"/>
    </row>
    <row r="833" spans="2:10" s="207" customFormat="1" x14ac:dyDescent="0.15">
      <c r="B833" s="228"/>
      <c r="C833" s="229"/>
      <c r="D833" s="230"/>
      <c r="E833" s="275"/>
      <c r="F833" s="229"/>
      <c r="G833" s="251"/>
      <c r="J833" s="233"/>
    </row>
    <row r="834" spans="2:10" s="207" customFormat="1" x14ac:dyDescent="0.15">
      <c r="B834" s="228"/>
      <c r="C834" s="229"/>
      <c r="D834" s="230"/>
      <c r="E834" s="275"/>
      <c r="F834" s="229"/>
      <c r="G834" s="251"/>
      <c r="J834" s="233"/>
    </row>
    <row r="835" spans="2:10" s="207" customFormat="1" x14ac:dyDescent="0.15">
      <c r="B835" s="228"/>
      <c r="C835" s="229"/>
      <c r="D835" s="230"/>
      <c r="E835" s="275"/>
      <c r="F835" s="229"/>
      <c r="G835" s="251"/>
      <c r="J835" s="233"/>
    </row>
    <row r="836" spans="2:10" s="207" customFormat="1" x14ac:dyDescent="0.15">
      <c r="B836" s="228"/>
      <c r="C836" s="229"/>
      <c r="D836" s="230"/>
      <c r="E836" s="275"/>
      <c r="F836" s="229"/>
      <c r="G836" s="251"/>
      <c r="J836" s="233"/>
    </row>
    <row r="837" spans="2:10" s="207" customFormat="1" x14ac:dyDescent="0.15">
      <c r="B837" s="228"/>
      <c r="C837" s="229"/>
      <c r="D837" s="230"/>
      <c r="E837" s="275"/>
      <c r="F837" s="229"/>
      <c r="G837" s="251"/>
      <c r="J837" s="233"/>
    </row>
    <row r="838" spans="2:10" s="207" customFormat="1" x14ac:dyDescent="0.15">
      <c r="B838" s="228"/>
      <c r="C838" s="229"/>
      <c r="D838" s="230"/>
      <c r="E838" s="275"/>
      <c r="F838" s="229"/>
      <c r="G838" s="251"/>
      <c r="J838" s="233"/>
    </row>
    <row r="839" spans="2:10" s="207" customFormat="1" x14ac:dyDescent="0.15">
      <c r="B839" s="228"/>
      <c r="C839" s="229"/>
      <c r="D839" s="230"/>
      <c r="E839" s="275"/>
      <c r="F839" s="229"/>
      <c r="G839" s="251"/>
      <c r="J839" s="233"/>
    </row>
    <row r="840" spans="2:10" s="207" customFormat="1" x14ac:dyDescent="0.15">
      <c r="B840" s="228"/>
      <c r="C840" s="229"/>
      <c r="D840" s="230"/>
      <c r="E840" s="275"/>
      <c r="F840" s="229"/>
      <c r="G840" s="251"/>
      <c r="J840" s="233"/>
    </row>
    <row r="841" spans="2:10" s="207" customFormat="1" x14ac:dyDescent="0.15">
      <c r="B841" s="228"/>
      <c r="C841" s="229"/>
      <c r="D841" s="230"/>
      <c r="E841" s="275"/>
      <c r="F841" s="229"/>
      <c r="G841" s="251"/>
      <c r="J841" s="233"/>
    </row>
    <row r="842" spans="2:10" s="207" customFormat="1" x14ac:dyDescent="0.15">
      <c r="B842" s="228"/>
      <c r="C842" s="229"/>
      <c r="D842" s="230"/>
      <c r="E842" s="275"/>
      <c r="F842" s="229"/>
      <c r="G842" s="251"/>
      <c r="J842" s="233"/>
    </row>
    <row r="843" spans="2:10" s="207" customFormat="1" x14ac:dyDescent="0.15">
      <c r="B843" s="228"/>
      <c r="C843" s="229"/>
      <c r="D843" s="230"/>
      <c r="E843" s="275"/>
      <c r="F843" s="229"/>
      <c r="G843" s="251"/>
      <c r="J843" s="233"/>
    </row>
    <row r="844" spans="2:10" s="207" customFormat="1" x14ac:dyDescent="0.15">
      <c r="B844" s="228"/>
      <c r="C844" s="229"/>
      <c r="D844" s="230"/>
      <c r="E844" s="275"/>
      <c r="F844" s="229"/>
      <c r="G844" s="251"/>
      <c r="J844" s="233"/>
    </row>
    <row r="845" spans="2:10" s="207" customFormat="1" x14ac:dyDescent="0.15">
      <c r="B845" s="228"/>
      <c r="C845" s="229"/>
      <c r="D845" s="230"/>
      <c r="E845" s="275"/>
      <c r="F845" s="229"/>
      <c r="G845" s="251"/>
      <c r="J845" s="233"/>
    </row>
    <row r="846" spans="2:10" s="207" customFormat="1" x14ac:dyDescent="0.15">
      <c r="B846" s="228"/>
      <c r="C846" s="229"/>
      <c r="D846" s="230"/>
      <c r="E846" s="275"/>
      <c r="F846" s="229"/>
      <c r="G846" s="251"/>
      <c r="J846" s="233"/>
    </row>
    <row r="847" spans="2:10" s="207" customFormat="1" x14ac:dyDescent="0.15">
      <c r="B847" s="228"/>
      <c r="C847" s="229"/>
      <c r="D847" s="230"/>
      <c r="E847" s="275"/>
      <c r="F847" s="229"/>
      <c r="G847" s="251"/>
      <c r="J847" s="233"/>
    </row>
    <row r="848" spans="2:10" s="207" customFormat="1" x14ac:dyDescent="0.15">
      <c r="B848" s="228"/>
      <c r="C848" s="229"/>
      <c r="D848" s="230"/>
      <c r="E848" s="275"/>
      <c r="F848" s="229"/>
      <c r="G848" s="251"/>
      <c r="J848" s="233"/>
    </row>
    <row r="849" spans="1:10" s="207" customFormat="1" x14ac:dyDescent="0.15">
      <c r="B849" s="228"/>
      <c r="C849" s="229"/>
      <c r="D849" s="230"/>
      <c r="E849" s="275"/>
      <c r="F849" s="229"/>
      <c r="G849" s="251"/>
      <c r="J849" s="233"/>
    </row>
    <row r="850" spans="1:10" s="207" customFormat="1" x14ac:dyDescent="0.15">
      <c r="B850" s="228"/>
      <c r="C850" s="229"/>
      <c r="D850" s="230"/>
      <c r="E850" s="275"/>
      <c r="F850" s="229"/>
      <c r="G850" s="251"/>
      <c r="J850" s="233"/>
    </row>
    <row r="851" spans="1:10" s="207" customFormat="1" x14ac:dyDescent="0.15">
      <c r="B851" s="228"/>
      <c r="C851" s="229"/>
      <c r="D851" s="230"/>
      <c r="E851" s="275"/>
      <c r="F851" s="229"/>
      <c r="G851" s="251"/>
      <c r="J851" s="233"/>
    </row>
    <row r="852" spans="1:10" s="207" customFormat="1" x14ac:dyDescent="0.15">
      <c r="B852" s="228"/>
      <c r="C852" s="229"/>
      <c r="D852" s="230"/>
      <c r="E852" s="275"/>
      <c r="F852" s="229"/>
      <c r="G852" s="251"/>
      <c r="J852" s="233"/>
    </row>
    <row r="853" spans="1:10" s="207" customFormat="1" x14ac:dyDescent="0.15">
      <c r="B853" s="228"/>
      <c r="C853" s="229"/>
      <c r="D853" s="230"/>
      <c r="E853" s="275"/>
      <c r="F853" s="229"/>
      <c r="G853" s="251"/>
      <c r="J853" s="233"/>
    </row>
    <row r="854" spans="1:10" s="207" customFormat="1" x14ac:dyDescent="0.15">
      <c r="B854" s="228"/>
      <c r="C854" s="229"/>
      <c r="D854" s="230"/>
      <c r="E854" s="275"/>
      <c r="F854" s="229"/>
      <c r="G854" s="251"/>
      <c r="J854" s="233"/>
    </row>
    <row r="855" spans="1:10" s="207" customFormat="1" x14ac:dyDescent="0.15">
      <c r="B855" s="228"/>
      <c r="C855" s="229"/>
      <c r="D855" s="230"/>
      <c r="E855" s="275"/>
      <c r="F855" s="229"/>
      <c r="G855" s="251"/>
      <c r="J855" s="233"/>
    </row>
    <row r="856" spans="1:10" s="207" customFormat="1" x14ac:dyDescent="0.15">
      <c r="B856" s="228"/>
      <c r="C856" s="229"/>
      <c r="D856" s="230"/>
      <c r="E856" s="275"/>
      <c r="F856" s="229"/>
      <c r="G856" s="251"/>
      <c r="J856" s="233"/>
    </row>
    <row r="857" spans="1:10" s="207" customFormat="1" x14ac:dyDescent="0.15">
      <c r="B857" s="228"/>
      <c r="C857" s="229"/>
      <c r="D857" s="230"/>
      <c r="E857" s="275"/>
      <c r="F857" s="229"/>
      <c r="G857" s="251"/>
      <c r="J857" s="233"/>
    </row>
    <row r="858" spans="1:10" s="207" customFormat="1" x14ac:dyDescent="0.15">
      <c r="B858" s="228"/>
      <c r="C858" s="229"/>
      <c r="D858" s="230"/>
      <c r="E858" s="275"/>
      <c r="F858" s="229"/>
      <c r="G858" s="251"/>
      <c r="J858" s="233"/>
    </row>
    <row r="859" spans="1:10" s="207" customFormat="1" x14ac:dyDescent="0.15">
      <c r="B859" s="228"/>
      <c r="C859" s="229"/>
      <c r="D859" s="230"/>
      <c r="E859" s="275"/>
      <c r="F859" s="229"/>
      <c r="G859" s="251"/>
      <c r="J859" s="233"/>
    </row>
    <row r="860" spans="1:10" s="207" customFormat="1" x14ac:dyDescent="0.15">
      <c r="B860" s="228"/>
      <c r="C860" s="229"/>
      <c r="D860" s="230"/>
      <c r="E860" s="275"/>
      <c r="F860" s="229"/>
      <c r="G860" s="251"/>
      <c r="J860" s="233"/>
    </row>
    <row r="861" spans="1:10" s="207" customFormat="1" x14ac:dyDescent="0.15">
      <c r="B861" s="228"/>
      <c r="C861" s="229"/>
      <c r="D861" s="230"/>
      <c r="E861" s="275"/>
      <c r="F861" s="229"/>
      <c r="G861" s="251"/>
      <c r="J861" s="233"/>
    </row>
    <row r="862" spans="1:10" x14ac:dyDescent="0.25">
      <c r="A862" s="326"/>
      <c r="B862" s="326"/>
    </row>
    <row r="863" spans="1:10" x14ac:dyDescent="0.25">
      <c r="A863" s="326"/>
      <c r="B863" s="326"/>
    </row>
    <row r="864" spans="1:10" x14ac:dyDescent="0.25">
      <c r="A864" s="326"/>
      <c r="B864" s="326"/>
    </row>
    <row r="865" spans="1:2" x14ac:dyDescent="0.25">
      <c r="A865" s="326"/>
      <c r="B865" s="326"/>
    </row>
    <row r="866" spans="1:2" x14ac:dyDescent="0.25">
      <c r="A866" s="326"/>
      <c r="B866" s="326"/>
    </row>
    <row r="867" spans="1:2" x14ac:dyDescent="0.25">
      <c r="A867" s="326"/>
      <c r="B867" s="326"/>
    </row>
    <row r="868" spans="1:2" x14ac:dyDescent="0.25">
      <c r="A868" s="326"/>
      <c r="B868" s="326"/>
    </row>
    <row r="869" spans="1:2" x14ac:dyDescent="0.25">
      <c r="A869" s="326"/>
      <c r="B869" s="326"/>
    </row>
    <row r="870" spans="1:2" x14ac:dyDescent="0.25">
      <c r="A870" s="326"/>
      <c r="B870" s="326"/>
    </row>
    <row r="871" spans="1:2" x14ac:dyDescent="0.25">
      <c r="A871" s="326"/>
      <c r="B871" s="326"/>
    </row>
    <row r="872" spans="1:2" x14ac:dyDescent="0.25">
      <c r="A872" s="326"/>
      <c r="B872" s="326"/>
    </row>
    <row r="873" spans="1:2" x14ac:dyDescent="0.25">
      <c r="A873" s="326"/>
      <c r="B873" s="326"/>
    </row>
    <row r="874" spans="1:2" x14ac:dyDescent="0.25">
      <c r="A874" s="326"/>
      <c r="B874" s="326"/>
    </row>
    <row r="875" spans="1:2" x14ac:dyDescent="0.25">
      <c r="A875" s="326"/>
      <c r="B875" s="326"/>
    </row>
    <row r="876" spans="1:2" x14ac:dyDescent="0.25">
      <c r="A876" s="326"/>
      <c r="B876" s="326"/>
    </row>
    <row r="877" spans="1:2" x14ac:dyDescent="0.25">
      <c r="A877" s="326"/>
      <c r="B877" s="326"/>
    </row>
    <row r="878" spans="1:2" x14ac:dyDescent="0.25">
      <c r="A878" s="326"/>
      <c r="B878" s="326"/>
    </row>
    <row r="879" spans="1:2" x14ac:dyDescent="0.25">
      <c r="A879" s="326"/>
      <c r="B879" s="326"/>
    </row>
    <row r="880" spans="1:2" x14ac:dyDescent="0.25">
      <c r="A880" s="326"/>
      <c r="B880" s="326"/>
    </row>
    <row r="881" spans="1:2" x14ac:dyDescent="0.25">
      <c r="A881" s="326"/>
      <c r="B881" s="326"/>
    </row>
    <row r="882" spans="1:2" x14ac:dyDescent="0.25">
      <c r="A882" s="326"/>
      <c r="B882" s="326"/>
    </row>
    <row r="883" spans="1:2" x14ac:dyDescent="0.25">
      <c r="A883" s="326"/>
      <c r="B883" s="326"/>
    </row>
    <row r="884" spans="1:2" x14ac:dyDescent="0.25">
      <c r="A884" s="326"/>
      <c r="B884" s="326"/>
    </row>
    <row r="885" spans="1:2" x14ac:dyDescent="0.25">
      <c r="A885" s="326"/>
      <c r="B885" s="326"/>
    </row>
    <row r="886" spans="1:2" x14ac:dyDescent="0.25">
      <c r="A886" s="326"/>
      <c r="B886" s="326"/>
    </row>
    <row r="887" spans="1:2" x14ac:dyDescent="0.25">
      <c r="A887" s="326"/>
      <c r="B887" s="326"/>
    </row>
    <row r="888" spans="1:2" x14ac:dyDescent="0.25">
      <c r="A888" s="326"/>
      <c r="B888" s="326"/>
    </row>
    <row r="889" spans="1:2" x14ac:dyDescent="0.25">
      <c r="A889" s="326"/>
      <c r="B889" s="326"/>
    </row>
    <row r="890" spans="1:2" x14ac:dyDescent="0.25">
      <c r="A890" s="326"/>
      <c r="B890" s="326"/>
    </row>
    <row r="891" spans="1:2" x14ac:dyDescent="0.25">
      <c r="A891" s="326"/>
      <c r="B891" s="326"/>
    </row>
    <row r="892" spans="1:2" x14ac:dyDescent="0.25">
      <c r="A892" s="326"/>
      <c r="B892" s="326"/>
    </row>
    <row r="893" spans="1:2" x14ac:dyDescent="0.25">
      <c r="A893" s="326"/>
      <c r="B893" s="326"/>
    </row>
    <row r="894" spans="1:2" x14ac:dyDescent="0.25">
      <c r="A894" s="326"/>
      <c r="B894" s="326"/>
    </row>
    <row r="895" spans="1:2" x14ac:dyDescent="0.25">
      <c r="A895" s="326"/>
      <c r="B895" s="326"/>
    </row>
    <row r="896" spans="1:2" x14ac:dyDescent="0.25">
      <c r="A896" s="326"/>
      <c r="B896" s="326"/>
    </row>
    <row r="897" spans="1:2" x14ac:dyDescent="0.25">
      <c r="A897" s="326"/>
      <c r="B897" s="326"/>
    </row>
    <row r="898" spans="1:2" x14ac:dyDescent="0.25">
      <c r="A898" s="326"/>
      <c r="B898" s="326"/>
    </row>
    <row r="899" spans="1:2" x14ac:dyDescent="0.25">
      <c r="A899" s="326"/>
      <c r="B899" s="326"/>
    </row>
    <row r="900" spans="1:2" x14ac:dyDescent="0.25">
      <c r="A900" s="326"/>
      <c r="B900" s="326"/>
    </row>
    <row r="901" spans="1:2" x14ac:dyDescent="0.25">
      <c r="A901" s="326"/>
      <c r="B901" s="326"/>
    </row>
    <row r="902" spans="1:2" x14ac:dyDescent="0.25">
      <c r="A902" s="326"/>
      <c r="B902" s="326"/>
    </row>
    <row r="903" spans="1:2" x14ac:dyDescent="0.25">
      <c r="A903" s="326"/>
      <c r="B903" s="326"/>
    </row>
    <row r="904" spans="1:2" x14ac:dyDescent="0.25">
      <c r="A904" s="326"/>
      <c r="B904" s="326"/>
    </row>
    <row r="905" spans="1:2" x14ac:dyDescent="0.25">
      <c r="A905" s="326"/>
      <c r="B905" s="326"/>
    </row>
    <row r="906" spans="1:2" x14ac:dyDescent="0.25">
      <c r="A906" s="326"/>
      <c r="B906" s="326"/>
    </row>
    <row r="907" spans="1:2" x14ac:dyDescent="0.25">
      <c r="A907" s="326"/>
      <c r="B907" s="326"/>
    </row>
    <row r="908" spans="1:2" x14ac:dyDescent="0.25">
      <c r="A908" s="326"/>
      <c r="B908" s="326"/>
    </row>
    <row r="909" spans="1:2" x14ac:dyDescent="0.25">
      <c r="A909" s="326"/>
      <c r="B909" s="326"/>
    </row>
    <row r="910" spans="1:2" x14ac:dyDescent="0.25">
      <c r="A910" s="326"/>
      <c r="B910" s="326"/>
    </row>
    <row r="911" spans="1:2" x14ac:dyDescent="0.25">
      <c r="A911" s="326"/>
      <c r="B911" s="326"/>
    </row>
    <row r="912" spans="1:2" x14ac:dyDescent="0.25">
      <c r="A912" s="326"/>
      <c r="B912" s="326"/>
    </row>
    <row r="913" spans="1:2" x14ac:dyDescent="0.25">
      <c r="A913" s="326"/>
      <c r="B913" s="326"/>
    </row>
    <row r="914" spans="1:2" x14ac:dyDescent="0.25">
      <c r="A914" s="326"/>
      <c r="B914" s="326"/>
    </row>
    <row r="915" spans="1:2" x14ac:dyDescent="0.25">
      <c r="A915" s="326"/>
      <c r="B915" s="326"/>
    </row>
    <row r="916" spans="1:2" x14ac:dyDescent="0.25">
      <c r="A916" s="326"/>
      <c r="B916" s="326"/>
    </row>
    <row r="917" spans="1:2" x14ac:dyDescent="0.25">
      <c r="A917" s="326"/>
      <c r="B917" s="326"/>
    </row>
    <row r="918" spans="1:2" x14ac:dyDescent="0.25">
      <c r="A918" s="326"/>
      <c r="B918" s="326"/>
    </row>
    <row r="919" spans="1:2" x14ac:dyDescent="0.25">
      <c r="A919" s="326"/>
      <c r="B919" s="326"/>
    </row>
    <row r="920" spans="1:2" x14ac:dyDescent="0.25">
      <c r="A920" s="326"/>
      <c r="B920" s="326"/>
    </row>
    <row r="921" spans="1:2" x14ac:dyDescent="0.25">
      <c r="A921" s="326"/>
      <c r="B921" s="326"/>
    </row>
    <row r="922" spans="1:2" x14ac:dyDescent="0.25">
      <c r="A922" s="326"/>
      <c r="B922" s="326"/>
    </row>
    <row r="923" spans="1:2" x14ac:dyDescent="0.25">
      <c r="A923" s="326"/>
      <c r="B923" s="326"/>
    </row>
    <row r="924" spans="1:2" x14ac:dyDescent="0.25">
      <c r="A924" s="326"/>
      <c r="B924" s="326"/>
    </row>
    <row r="925" spans="1:2" x14ac:dyDescent="0.25">
      <c r="A925" s="326"/>
      <c r="B925" s="326"/>
    </row>
    <row r="926" spans="1:2" x14ac:dyDescent="0.25">
      <c r="A926" s="326"/>
      <c r="B926" s="326"/>
    </row>
    <row r="927" spans="1:2" x14ac:dyDescent="0.25">
      <c r="A927" s="326"/>
      <c r="B927" s="326"/>
    </row>
    <row r="928" spans="1:2" x14ac:dyDescent="0.25">
      <c r="A928" s="326"/>
      <c r="B928" s="326"/>
    </row>
    <row r="929" spans="1:2" x14ac:dyDescent="0.25">
      <c r="A929" s="326"/>
      <c r="B929" s="326"/>
    </row>
    <row r="930" spans="1:2" x14ac:dyDescent="0.25">
      <c r="A930" s="326"/>
      <c r="B930" s="326"/>
    </row>
    <row r="931" spans="1:2" x14ac:dyDescent="0.25">
      <c r="A931" s="326"/>
      <c r="B931" s="326"/>
    </row>
    <row r="932" spans="1:2" x14ac:dyDescent="0.25">
      <c r="A932" s="326"/>
      <c r="B932" s="326"/>
    </row>
    <row r="933" spans="1:2" x14ac:dyDescent="0.25">
      <c r="A933" s="326"/>
      <c r="B933" s="326"/>
    </row>
    <row r="934" spans="1:2" x14ac:dyDescent="0.25">
      <c r="A934" s="326"/>
      <c r="B934" s="326"/>
    </row>
    <row r="935" spans="1:2" x14ac:dyDescent="0.25">
      <c r="A935" s="326"/>
      <c r="B935" s="326"/>
    </row>
    <row r="936" spans="1:2" x14ac:dyDescent="0.25">
      <c r="A936" s="326"/>
      <c r="B936" s="326"/>
    </row>
    <row r="937" spans="1:2" x14ac:dyDescent="0.25">
      <c r="A937" s="326"/>
      <c r="B937" s="326"/>
    </row>
    <row r="938" spans="1:2" x14ac:dyDescent="0.25">
      <c r="A938" s="326"/>
      <c r="B938" s="326"/>
    </row>
    <row r="939" spans="1:2" x14ac:dyDescent="0.25">
      <c r="A939" s="326"/>
      <c r="B939" s="326"/>
    </row>
    <row r="940" spans="1:2" x14ac:dyDescent="0.25">
      <c r="A940" s="326"/>
      <c r="B940" s="326"/>
    </row>
    <row r="941" spans="1:2" x14ac:dyDescent="0.25">
      <c r="A941" s="326"/>
      <c r="B941" s="326"/>
    </row>
    <row r="942" spans="1:2" x14ac:dyDescent="0.25">
      <c r="A942" s="326"/>
      <c r="B942" s="326"/>
    </row>
    <row r="943" spans="1:2" x14ac:dyDescent="0.25">
      <c r="A943" s="326"/>
      <c r="B943" s="326"/>
    </row>
    <row r="944" spans="1:2" x14ac:dyDescent="0.25">
      <c r="A944" s="326"/>
      <c r="B944" s="326"/>
    </row>
    <row r="945" spans="1:2" x14ac:dyDescent="0.25">
      <c r="A945" s="326"/>
      <c r="B945" s="326"/>
    </row>
    <row r="946" spans="1:2" x14ac:dyDescent="0.25">
      <c r="A946" s="326"/>
      <c r="B946" s="326"/>
    </row>
    <row r="947" spans="1:2" x14ac:dyDescent="0.25">
      <c r="A947" s="326"/>
      <c r="B947" s="326"/>
    </row>
    <row r="948" spans="1:2" x14ac:dyDescent="0.25">
      <c r="A948" s="326"/>
      <c r="B948" s="326"/>
    </row>
    <row r="949" spans="1:2" x14ac:dyDescent="0.25">
      <c r="A949" s="326"/>
      <c r="B949" s="326"/>
    </row>
    <row r="950" spans="1:2" x14ac:dyDescent="0.25">
      <c r="A950" s="326"/>
      <c r="B950" s="326"/>
    </row>
    <row r="951" spans="1:2" x14ac:dyDescent="0.25">
      <c r="A951" s="326"/>
      <c r="B951" s="326"/>
    </row>
    <row r="952" spans="1:2" x14ac:dyDescent="0.25">
      <c r="A952" s="326"/>
      <c r="B952" s="326"/>
    </row>
    <row r="953" spans="1:2" x14ac:dyDescent="0.25">
      <c r="A953" s="326"/>
      <c r="B953" s="326"/>
    </row>
    <row r="954" spans="1:2" x14ac:dyDescent="0.25">
      <c r="A954" s="326"/>
      <c r="B954" s="326"/>
    </row>
    <row r="955" spans="1:2" x14ac:dyDescent="0.25">
      <c r="A955" s="326"/>
      <c r="B955" s="326"/>
    </row>
    <row r="956" spans="1:2" x14ac:dyDescent="0.25">
      <c r="A956" s="326"/>
      <c r="B956" s="326"/>
    </row>
    <row r="957" spans="1:2" x14ac:dyDescent="0.25">
      <c r="A957" s="326"/>
      <c r="B957" s="326"/>
    </row>
    <row r="958" spans="1:2" x14ac:dyDescent="0.25">
      <c r="A958" s="326"/>
      <c r="B958" s="326"/>
    </row>
    <row r="959" spans="1:2" x14ac:dyDescent="0.25">
      <c r="A959" s="326"/>
      <c r="B959" s="326"/>
    </row>
    <row r="960" spans="1:2" x14ac:dyDescent="0.25">
      <c r="A960" s="326"/>
      <c r="B960" s="326"/>
    </row>
    <row r="961" spans="1:2" x14ac:dyDescent="0.25">
      <c r="A961" s="326"/>
      <c r="B961" s="326"/>
    </row>
    <row r="962" spans="1:2" x14ac:dyDescent="0.25">
      <c r="A962" s="326"/>
      <c r="B962" s="326"/>
    </row>
    <row r="963" spans="1:2" x14ac:dyDescent="0.25">
      <c r="A963" s="326"/>
      <c r="B963" s="326"/>
    </row>
    <row r="964" spans="1:2" x14ac:dyDescent="0.25">
      <c r="A964" s="326"/>
      <c r="B964" s="326"/>
    </row>
    <row r="965" spans="1:2" x14ac:dyDescent="0.25">
      <c r="A965" s="326"/>
      <c r="B965" s="326"/>
    </row>
    <row r="966" spans="1:2" x14ac:dyDescent="0.25">
      <c r="A966" s="326"/>
      <c r="B966" s="326"/>
    </row>
    <row r="967" spans="1:2" x14ac:dyDescent="0.25">
      <c r="A967" s="326"/>
      <c r="B967" s="326"/>
    </row>
    <row r="968" spans="1:2" x14ac:dyDescent="0.25">
      <c r="A968" s="326"/>
      <c r="B968" s="326"/>
    </row>
    <row r="969" spans="1:2" x14ac:dyDescent="0.25">
      <c r="A969" s="326"/>
      <c r="B969" s="326"/>
    </row>
    <row r="970" spans="1:2" x14ac:dyDescent="0.25">
      <c r="A970" s="326"/>
      <c r="B970" s="326"/>
    </row>
    <row r="971" spans="1:2" x14ac:dyDescent="0.25">
      <c r="A971" s="326"/>
      <c r="B971" s="326"/>
    </row>
    <row r="972" spans="1:2" x14ac:dyDescent="0.25">
      <c r="A972" s="326"/>
      <c r="B972" s="326"/>
    </row>
    <row r="973" spans="1:2" x14ac:dyDescent="0.25">
      <c r="A973" s="326"/>
      <c r="B973" s="326"/>
    </row>
    <row r="974" spans="1:2" x14ac:dyDescent="0.25">
      <c r="A974" s="326"/>
      <c r="B974" s="326"/>
    </row>
    <row r="975" spans="1:2" x14ac:dyDescent="0.25">
      <c r="A975" s="326"/>
      <c r="B975" s="326"/>
    </row>
    <row r="976" spans="1:2" x14ac:dyDescent="0.25">
      <c r="A976" s="326"/>
      <c r="B976" s="326"/>
    </row>
    <row r="977" spans="1:2" x14ac:dyDescent="0.25">
      <c r="A977" s="326"/>
      <c r="B977" s="326"/>
    </row>
    <row r="978" spans="1:2" x14ac:dyDescent="0.25">
      <c r="A978" s="326"/>
      <c r="B978" s="326"/>
    </row>
    <row r="979" spans="1:2" x14ac:dyDescent="0.25">
      <c r="A979" s="326"/>
      <c r="B979" s="326"/>
    </row>
    <row r="980" spans="1:2" x14ac:dyDescent="0.25">
      <c r="A980" s="326"/>
      <c r="B980" s="326"/>
    </row>
    <row r="981" spans="1:2" x14ac:dyDescent="0.25">
      <c r="A981" s="326"/>
      <c r="B981" s="326"/>
    </row>
    <row r="982" spans="1:2" x14ac:dyDescent="0.25">
      <c r="A982" s="326"/>
      <c r="B982" s="326"/>
    </row>
    <row r="983" spans="1:2" x14ac:dyDescent="0.25">
      <c r="A983" s="326"/>
      <c r="B983" s="326"/>
    </row>
    <row r="984" spans="1:2" x14ac:dyDescent="0.25">
      <c r="A984" s="326"/>
      <c r="B984" s="326"/>
    </row>
    <row r="985" spans="1:2" x14ac:dyDescent="0.25">
      <c r="A985" s="326"/>
      <c r="B985" s="326"/>
    </row>
    <row r="986" spans="1:2" x14ac:dyDescent="0.25">
      <c r="A986" s="326"/>
      <c r="B986" s="326"/>
    </row>
    <row r="987" spans="1:2" x14ac:dyDescent="0.25">
      <c r="A987" s="326"/>
      <c r="B987" s="326"/>
    </row>
    <row r="988" spans="1:2" x14ac:dyDescent="0.25">
      <c r="A988" s="326"/>
      <c r="B988" s="326"/>
    </row>
    <row r="989" spans="1:2" x14ac:dyDescent="0.25">
      <c r="A989" s="326"/>
      <c r="B989" s="326"/>
    </row>
    <row r="990" spans="1:2" x14ac:dyDescent="0.25">
      <c r="A990" s="326"/>
      <c r="B990" s="326"/>
    </row>
    <row r="991" spans="1:2" x14ac:dyDescent="0.25">
      <c r="A991" s="326"/>
      <c r="B991" s="326"/>
    </row>
    <row r="992" spans="1:2" x14ac:dyDescent="0.25">
      <c r="A992" s="326"/>
      <c r="B992" s="326"/>
    </row>
    <row r="993" spans="1:2" x14ac:dyDescent="0.25">
      <c r="A993" s="326"/>
      <c r="B993" s="326"/>
    </row>
    <row r="994" spans="1:2" x14ac:dyDescent="0.25">
      <c r="A994" s="326"/>
      <c r="B994" s="326"/>
    </row>
    <row r="995" spans="1:2" x14ac:dyDescent="0.25">
      <c r="A995" s="326"/>
      <c r="B995" s="326"/>
    </row>
    <row r="996" spans="1:2" x14ac:dyDescent="0.25">
      <c r="A996" s="326"/>
      <c r="B996" s="326"/>
    </row>
    <row r="997" spans="1:2" x14ac:dyDescent="0.25">
      <c r="A997" s="326"/>
      <c r="B997" s="326"/>
    </row>
    <row r="998" spans="1:2" x14ac:dyDescent="0.25">
      <c r="A998" s="326"/>
      <c r="B998" s="326"/>
    </row>
    <row r="999" spans="1:2" x14ac:dyDescent="0.25">
      <c r="A999" s="326"/>
      <c r="B999" s="326"/>
    </row>
    <row r="1000" spans="1:2" x14ac:dyDescent="0.25">
      <c r="A1000" s="326"/>
      <c r="B1000" s="326"/>
    </row>
    <row r="1001" spans="1:2" x14ac:dyDescent="0.25">
      <c r="A1001" s="326"/>
      <c r="B1001" s="326"/>
    </row>
    <row r="1002" spans="1:2" x14ac:dyDescent="0.25">
      <c r="A1002" s="326"/>
      <c r="B1002" s="326"/>
    </row>
    <row r="1003" spans="1:2" x14ac:dyDescent="0.25">
      <c r="A1003" s="326"/>
      <c r="B1003" s="326"/>
    </row>
    <row r="1004" spans="1:2" x14ac:dyDescent="0.25">
      <c r="A1004" s="326"/>
      <c r="B1004" s="326"/>
    </row>
    <row r="1005" spans="1:2" x14ac:dyDescent="0.25">
      <c r="A1005" s="326"/>
      <c r="B1005" s="326"/>
    </row>
    <row r="1006" spans="1:2" x14ac:dyDescent="0.25">
      <c r="A1006" s="326"/>
      <c r="B1006" s="326"/>
    </row>
    <row r="1007" spans="1:2" x14ac:dyDescent="0.25">
      <c r="A1007" s="326"/>
      <c r="B1007" s="326"/>
    </row>
    <row r="1008" spans="1:2" x14ac:dyDescent="0.25">
      <c r="A1008" s="326"/>
      <c r="B1008" s="326"/>
    </row>
    <row r="1009" spans="1:2" x14ac:dyDescent="0.25">
      <c r="A1009" s="326"/>
      <c r="B1009" s="326"/>
    </row>
    <row r="1010" spans="1:2" x14ac:dyDescent="0.25">
      <c r="A1010" s="326"/>
      <c r="B1010" s="326"/>
    </row>
    <row r="1011" spans="1:2" x14ac:dyDescent="0.25">
      <c r="A1011" s="326"/>
      <c r="B1011" s="326"/>
    </row>
    <row r="1012" spans="1:2" x14ac:dyDescent="0.25">
      <c r="A1012" s="326"/>
      <c r="B1012" s="326"/>
    </row>
    <row r="1013" spans="1:2" x14ac:dyDescent="0.25">
      <c r="A1013" s="326"/>
      <c r="B1013" s="326"/>
    </row>
    <row r="1014" spans="1:2" x14ac:dyDescent="0.25">
      <c r="A1014" s="326"/>
      <c r="B1014" s="326"/>
    </row>
    <row r="1015" spans="1:2" x14ac:dyDescent="0.25">
      <c r="A1015" s="326"/>
      <c r="B1015" s="326"/>
    </row>
    <row r="1016" spans="1:2" x14ac:dyDescent="0.25">
      <c r="A1016" s="326"/>
      <c r="B1016" s="326"/>
    </row>
    <row r="1017" spans="1:2" x14ac:dyDescent="0.25">
      <c r="A1017" s="326"/>
      <c r="B1017" s="326"/>
    </row>
    <row r="1018" spans="1:2" x14ac:dyDescent="0.25">
      <c r="A1018" s="326"/>
      <c r="B1018" s="326"/>
    </row>
    <row r="1019" spans="1:2" x14ac:dyDescent="0.25">
      <c r="A1019" s="326"/>
      <c r="B1019" s="326"/>
    </row>
    <row r="1020" spans="1:2" x14ac:dyDescent="0.25">
      <c r="A1020" s="326"/>
      <c r="B1020" s="326"/>
    </row>
    <row r="1021" spans="1:2" x14ac:dyDescent="0.25">
      <c r="A1021" s="326"/>
      <c r="B1021" s="326"/>
    </row>
    <row r="1022" spans="1:2" x14ac:dyDescent="0.25">
      <c r="A1022" s="326"/>
      <c r="B1022" s="326"/>
    </row>
    <row r="1023" spans="1:2" x14ac:dyDescent="0.25">
      <c r="A1023" s="326"/>
      <c r="B1023" s="326"/>
    </row>
    <row r="1024" spans="1:2" x14ac:dyDescent="0.25">
      <c r="A1024" s="326"/>
      <c r="B1024" s="326"/>
    </row>
    <row r="1025" spans="1:2" x14ac:dyDescent="0.25">
      <c r="A1025" s="326"/>
      <c r="B1025" s="326"/>
    </row>
    <row r="1026" spans="1:2" x14ac:dyDescent="0.25">
      <c r="A1026" s="326"/>
      <c r="B1026" s="326"/>
    </row>
    <row r="1027" spans="1:2" x14ac:dyDescent="0.25">
      <c r="A1027" s="326"/>
      <c r="B1027" s="326"/>
    </row>
    <row r="1028" spans="1:2" x14ac:dyDescent="0.25">
      <c r="A1028" s="326"/>
      <c r="B1028" s="326"/>
    </row>
    <row r="1029" spans="1:2" x14ac:dyDescent="0.25">
      <c r="A1029" s="326"/>
      <c r="B1029" s="326"/>
    </row>
    <row r="1030" spans="1:2" x14ac:dyDescent="0.25">
      <c r="A1030" s="326"/>
      <c r="B1030" s="326"/>
    </row>
    <row r="1031" spans="1:2" x14ac:dyDescent="0.25">
      <c r="A1031" s="326"/>
      <c r="B1031" s="326"/>
    </row>
    <row r="1032" spans="1:2" x14ac:dyDescent="0.25">
      <c r="A1032" s="326"/>
      <c r="B1032" s="326"/>
    </row>
    <row r="1033" spans="1:2" x14ac:dyDescent="0.25">
      <c r="A1033" s="326"/>
      <c r="B1033" s="326"/>
    </row>
    <row r="1034" spans="1:2" x14ac:dyDescent="0.25">
      <c r="A1034" s="326"/>
      <c r="B1034" s="326"/>
    </row>
    <row r="1035" spans="1:2" x14ac:dyDescent="0.25">
      <c r="A1035" s="326"/>
      <c r="B1035" s="326"/>
    </row>
    <row r="1036" spans="1:2" x14ac:dyDescent="0.25">
      <c r="A1036" s="326"/>
      <c r="B1036" s="326"/>
    </row>
    <row r="1037" spans="1:2" x14ac:dyDescent="0.25">
      <c r="A1037" s="326"/>
      <c r="B1037" s="326"/>
    </row>
    <row r="1038" spans="1:2" x14ac:dyDescent="0.25">
      <c r="A1038" s="326"/>
      <c r="B1038" s="326"/>
    </row>
    <row r="1039" spans="1:2" x14ac:dyDescent="0.25">
      <c r="A1039" s="326"/>
      <c r="B1039" s="326"/>
    </row>
    <row r="1040" spans="1:2" x14ac:dyDescent="0.25">
      <c r="A1040" s="326"/>
      <c r="B1040" s="326"/>
    </row>
    <row r="1041" spans="1:2" x14ac:dyDescent="0.25">
      <c r="A1041" s="326"/>
      <c r="B1041" s="326"/>
    </row>
    <row r="1042" spans="1:2" x14ac:dyDescent="0.25">
      <c r="A1042" s="326"/>
      <c r="B1042" s="326"/>
    </row>
    <row r="1043" spans="1:2" x14ac:dyDescent="0.25">
      <c r="A1043" s="326"/>
      <c r="B1043" s="326"/>
    </row>
    <row r="1044" spans="1:2" x14ac:dyDescent="0.25">
      <c r="A1044" s="326"/>
      <c r="B1044" s="326"/>
    </row>
    <row r="1045" spans="1:2" x14ac:dyDescent="0.25">
      <c r="A1045" s="326"/>
      <c r="B1045" s="326"/>
    </row>
    <row r="1046" spans="1:2" x14ac:dyDescent="0.25">
      <c r="A1046" s="326"/>
      <c r="B1046" s="326"/>
    </row>
    <row r="1047" spans="1:2" x14ac:dyDescent="0.25">
      <c r="A1047" s="326"/>
      <c r="B1047" s="326"/>
    </row>
    <row r="1048" spans="1:2" x14ac:dyDescent="0.25">
      <c r="A1048" s="326"/>
      <c r="B1048" s="326"/>
    </row>
    <row r="1049" spans="1:2" x14ac:dyDescent="0.25">
      <c r="A1049" s="326"/>
      <c r="B1049" s="326"/>
    </row>
    <row r="1050" spans="1:2" x14ac:dyDescent="0.25">
      <c r="A1050" s="326"/>
      <c r="B1050" s="326"/>
    </row>
    <row r="1051" spans="1:2" x14ac:dyDescent="0.25">
      <c r="A1051" s="326"/>
      <c r="B1051" s="326"/>
    </row>
    <row r="1052" spans="1:2" x14ac:dyDescent="0.25">
      <c r="A1052" s="326"/>
      <c r="B1052" s="326"/>
    </row>
    <row r="1053" spans="1:2" x14ac:dyDescent="0.25">
      <c r="A1053" s="326"/>
      <c r="B1053" s="326"/>
    </row>
    <row r="1054" spans="1:2" x14ac:dyDescent="0.25">
      <c r="A1054" s="326"/>
      <c r="B1054" s="326"/>
    </row>
    <row r="1055" spans="1:2" x14ac:dyDescent="0.25">
      <c r="A1055" s="326"/>
      <c r="B1055" s="326"/>
    </row>
    <row r="1056" spans="1:2" x14ac:dyDescent="0.25">
      <c r="A1056" s="326"/>
      <c r="B1056" s="326"/>
    </row>
    <row r="1057" spans="1:2" x14ac:dyDescent="0.25">
      <c r="A1057" s="326"/>
      <c r="B1057" s="326"/>
    </row>
    <row r="1058" spans="1:2" x14ac:dyDescent="0.25">
      <c r="A1058" s="326"/>
      <c r="B1058" s="326"/>
    </row>
    <row r="1059" spans="1:2" x14ac:dyDescent="0.25">
      <c r="A1059" s="326"/>
      <c r="B1059" s="326"/>
    </row>
    <row r="1060" spans="1:2" x14ac:dyDescent="0.25">
      <c r="A1060" s="326"/>
      <c r="B1060" s="326"/>
    </row>
    <row r="1061" spans="1:2" x14ac:dyDescent="0.25">
      <c r="A1061" s="326"/>
      <c r="B1061" s="326"/>
    </row>
    <row r="1062" spans="1:2" x14ac:dyDescent="0.25">
      <c r="A1062" s="326"/>
      <c r="B1062" s="326"/>
    </row>
    <row r="1063" spans="1:2" x14ac:dyDescent="0.25">
      <c r="A1063" s="326"/>
      <c r="B1063" s="326"/>
    </row>
    <row r="1064" spans="1:2" x14ac:dyDescent="0.25">
      <c r="A1064" s="326"/>
      <c r="B1064" s="326"/>
    </row>
    <row r="1065" spans="1:2" x14ac:dyDescent="0.25">
      <c r="A1065" s="326"/>
      <c r="B1065" s="326"/>
    </row>
    <row r="1066" spans="1:2" x14ac:dyDescent="0.25">
      <c r="A1066" s="326"/>
      <c r="B1066" s="326"/>
    </row>
    <row r="1067" spans="1:2" x14ac:dyDescent="0.25">
      <c r="A1067" s="326"/>
      <c r="B1067" s="326"/>
    </row>
    <row r="1068" spans="1:2" x14ac:dyDescent="0.25">
      <c r="A1068" s="326"/>
      <c r="B1068" s="326"/>
    </row>
    <row r="1069" spans="1:2" x14ac:dyDescent="0.25">
      <c r="A1069" s="326"/>
      <c r="B1069" s="326"/>
    </row>
    <row r="1070" spans="1:2" x14ac:dyDescent="0.25">
      <c r="A1070" s="326"/>
      <c r="B1070" s="326"/>
    </row>
    <row r="1071" spans="1:2" x14ac:dyDescent="0.25">
      <c r="A1071" s="326"/>
      <c r="B1071" s="326"/>
    </row>
    <row r="1072" spans="1:2" x14ac:dyDescent="0.25">
      <c r="A1072" s="326"/>
      <c r="B1072" s="326"/>
    </row>
    <row r="1073" spans="1:2" x14ac:dyDescent="0.25">
      <c r="A1073" s="326"/>
      <c r="B1073" s="326"/>
    </row>
    <row r="1074" spans="1:2" x14ac:dyDescent="0.25">
      <c r="A1074" s="326"/>
      <c r="B1074" s="326"/>
    </row>
    <row r="1075" spans="1:2" x14ac:dyDescent="0.25">
      <c r="A1075" s="326"/>
      <c r="B1075" s="326"/>
    </row>
    <row r="1076" spans="1:2" x14ac:dyDescent="0.25">
      <c r="A1076" s="326"/>
      <c r="B1076" s="326"/>
    </row>
    <row r="1077" spans="1:2" x14ac:dyDescent="0.25">
      <c r="A1077" s="326"/>
      <c r="B1077" s="326"/>
    </row>
    <row r="1078" spans="1:2" x14ac:dyDescent="0.25">
      <c r="A1078" s="326"/>
      <c r="B1078" s="326"/>
    </row>
    <row r="1079" spans="1:2" x14ac:dyDescent="0.25">
      <c r="A1079" s="326"/>
      <c r="B1079" s="326"/>
    </row>
    <row r="1080" spans="1:2" x14ac:dyDescent="0.25">
      <c r="A1080" s="326"/>
      <c r="B1080" s="326"/>
    </row>
    <row r="1081" spans="1:2" x14ac:dyDescent="0.25">
      <c r="A1081" s="326"/>
      <c r="B1081" s="326"/>
    </row>
    <row r="1082" spans="1:2" x14ac:dyDescent="0.25">
      <c r="A1082" s="326"/>
      <c r="B1082" s="326"/>
    </row>
    <row r="1083" spans="1:2" x14ac:dyDescent="0.25">
      <c r="A1083" s="326"/>
      <c r="B1083" s="326"/>
    </row>
    <row r="1084" spans="1:2" x14ac:dyDescent="0.25">
      <c r="A1084" s="326"/>
      <c r="B1084" s="326"/>
    </row>
    <row r="1085" spans="1:2" x14ac:dyDescent="0.25">
      <c r="A1085" s="326"/>
      <c r="B1085" s="326"/>
    </row>
    <row r="1086" spans="1:2" x14ac:dyDescent="0.25">
      <c r="A1086" s="326"/>
      <c r="B1086" s="326"/>
    </row>
    <row r="1087" spans="1:2" x14ac:dyDescent="0.25">
      <c r="A1087" s="326"/>
      <c r="B1087" s="326"/>
    </row>
    <row r="1088" spans="1:2" x14ac:dyDescent="0.25">
      <c r="A1088" s="326"/>
      <c r="B1088" s="326"/>
    </row>
    <row r="1089" spans="1:2" x14ac:dyDescent="0.25">
      <c r="A1089" s="326"/>
      <c r="B1089" s="326"/>
    </row>
    <row r="1090" spans="1:2" x14ac:dyDescent="0.25">
      <c r="A1090" s="326"/>
      <c r="B1090" s="326"/>
    </row>
    <row r="1091" spans="1:2" x14ac:dyDescent="0.25">
      <c r="A1091" s="326"/>
      <c r="B1091" s="326"/>
    </row>
    <row r="1092" spans="1:2" x14ac:dyDescent="0.25">
      <c r="A1092" s="326"/>
      <c r="B1092" s="326"/>
    </row>
    <row r="1093" spans="1:2" x14ac:dyDescent="0.25">
      <c r="A1093" s="326"/>
      <c r="B1093" s="326"/>
    </row>
    <row r="1094" spans="1:2" x14ac:dyDescent="0.25">
      <c r="A1094" s="326"/>
      <c r="B1094" s="326"/>
    </row>
    <row r="1095" spans="1:2" x14ac:dyDescent="0.25">
      <c r="A1095" s="326"/>
      <c r="B1095" s="326"/>
    </row>
    <row r="1096" spans="1:2" x14ac:dyDescent="0.25">
      <c r="A1096" s="326"/>
      <c r="B1096" s="326"/>
    </row>
    <row r="1097" spans="1:2" x14ac:dyDescent="0.25">
      <c r="A1097" s="326"/>
      <c r="B1097" s="326"/>
    </row>
    <row r="1098" spans="1:2" x14ac:dyDescent="0.25">
      <c r="A1098" s="326"/>
      <c r="B1098" s="326"/>
    </row>
    <row r="1099" spans="1:2" x14ac:dyDescent="0.25">
      <c r="A1099" s="326"/>
      <c r="B1099" s="326"/>
    </row>
    <row r="1100" spans="1:2" x14ac:dyDescent="0.25">
      <c r="A1100" s="326"/>
      <c r="B1100" s="326"/>
    </row>
    <row r="1101" spans="1:2" x14ac:dyDescent="0.25">
      <c r="A1101" s="326"/>
      <c r="B1101" s="326"/>
    </row>
    <row r="1102" spans="1:2" x14ac:dyDescent="0.25">
      <c r="A1102" s="326"/>
      <c r="B1102" s="326"/>
    </row>
    <row r="1103" spans="1:2" x14ac:dyDescent="0.25">
      <c r="A1103" s="326"/>
      <c r="B1103" s="326"/>
    </row>
    <row r="1104" spans="1:2" x14ac:dyDescent="0.25">
      <c r="A1104" s="326"/>
      <c r="B1104" s="326"/>
    </row>
    <row r="1105" spans="1:2" x14ac:dyDescent="0.25">
      <c r="A1105" s="326"/>
      <c r="B1105" s="326"/>
    </row>
    <row r="1106" spans="1:2" x14ac:dyDescent="0.25">
      <c r="A1106" s="326"/>
      <c r="B1106" s="326"/>
    </row>
    <row r="1107" spans="1:2" x14ac:dyDescent="0.25">
      <c r="A1107" s="326"/>
      <c r="B1107" s="326"/>
    </row>
    <row r="1108" spans="1:2" x14ac:dyDescent="0.25">
      <c r="A1108" s="326"/>
      <c r="B1108" s="326"/>
    </row>
    <row r="1109" spans="1:2" x14ac:dyDescent="0.25">
      <c r="A1109" s="326"/>
      <c r="B1109" s="326"/>
    </row>
    <row r="1110" spans="1:2" x14ac:dyDescent="0.25">
      <c r="A1110" s="326"/>
      <c r="B1110" s="326"/>
    </row>
    <row r="1111" spans="1:2" x14ac:dyDescent="0.25">
      <c r="A1111" s="326"/>
      <c r="B1111" s="326"/>
    </row>
    <row r="1112" spans="1:2" x14ac:dyDescent="0.25">
      <c r="A1112" s="326"/>
      <c r="B1112" s="326"/>
    </row>
    <row r="1113" spans="1:2" x14ac:dyDescent="0.25">
      <c r="A1113" s="326"/>
      <c r="B1113" s="326"/>
    </row>
    <row r="1114" spans="1:2" x14ac:dyDescent="0.25">
      <c r="A1114" s="326"/>
      <c r="B1114" s="326"/>
    </row>
    <row r="1115" spans="1:2" x14ac:dyDescent="0.25">
      <c r="A1115" s="326"/>
      <c r="B1115" s="326"/>
    </row>
    <row r="1116" spans="1:2" x14ac:dyDescent="0.25">
      <c r="A1116" s="326"/>
      <c r="B1116" s="326"/>
    </row>
    <row r="1117" spans="1:2" x14ac:dyDescent="0.25">
      <c r="A1117" s="326"/>
      <c r="B1117" s="326"/>
    </row>
    <row r="1118" spans="1:2" x14ac:dyDescent="0.25">
      <c r="A1118" s="326"/>
      <c r="B1118" s="326"/>
    </row>
    <row r="1119" spans="1:2" x14ac:dyDescent="0.25">
      <c r="A1119" s="326"/>
      <c r="B1119" s="326"/>
    </row>
    <row r="1120" spans="1:2" x14ac:dyDescent="0.25">
      <c r="A1120" s="326"/>
      <c r="B1120" s="326"/>
    </row>
    <row r="1121" spans="1:2" x14ac:dyDescent="0.25">
      <c r="A1121" s="326"/>
      <c r="B1121" s="326"/>
    </row>
    <row r="1122" spans="1:2" x14ac:dyDescent="0.25">
      <c r="A1122" s="326"/>
      <c r="B1122" s="326"/>
    </row>
    <row r="1123" spans="1:2" x14ac:dyDescent="0.25">
      <c r="A1123" s="326"/>
      <c r="B1123" s="326"/>
    </row>
    <row r="1124" spans="1:2" x14ac:dyDescent="0.25">
      <c r="A1124" s="326"/>
      <c r="B1124" s="326"/>
    </row>
    <row r="1125" spans="1:2" x14ac:dyDescent="0.25">
      <c r="A1125" s="326"/>
      <c r="B1125" s="326"/>
    </row>
    <row r="1126" spans="1:2" x14ac:dyDescent="0.25">
      <c r="A1126" s="326"/>
      <c r="B1126" s="326"/>
    </row>
    <row r="1127" spans="1:2" x14ac:dyDescent="0.25">
      <c r="A1127" s="326"/>
      <c r="B1127" s="326"/>
    </row>
    <row r="1128" spans="1:2" x14ac:dyDescent="0.25">
      <c r="A1128" s="326"/>
      <c r="B1128" s="326"/>
    </row>
    <row r="1129" spans="1:2" x14ac:dyDescent="0.25">
      <c r="A1129" s="326"/>
      <c r="B1129" s="326"/>
    </row>
    <row r="1130" spans="1:2" x14ac:dyDescent="0.25">
      <c r="A1130" s="326"/>
      <c r="B1130" s="326"/>
    </row>
    <row r="1131" spans="1:2" x14ac:dyDescent="0.25">
      <c r="A1131" s="326"/>
      <c r="B1131" s="326"/>
    </row>
    <row r="1132" spans="1:2" x14ac:dyDescent="0.25">
      <c r="A1132" s="326"/>
      <c r="B1132" s="326"/>
    </row>
    <row r="1133" spans="1:2" x14ac:dyDescent="0.25">
      <c r="A1133" s="326"/>
      <c r="B1133" s="326"/>
    </row>
    <row r="1134" spans="1:2" x14ac:dyDescent="0.25">
      <c r="A1134" s="326"/>
      <c r="B1134" s="326"/>
    </row>
    <row r="1135" spans="1:2" x14ac:dyDescent="0.25">
      <c r="A1135" s="326"/>
      <c r="B1135" s="326"/>
    </row>
    <row r="1136" spans="1:2" x14ac:dyDescent="0.25">
      <c r="A1136" s="326"/>
      <c r="B1136" s="326"/>
    </row>
    <row r="1137" spans="1:2" x14ac:dyDescent="0.25">
      <c r="A1137" s="326"/>
      <c r="B1137" s="326"/>
    </row>
    <row r="1138" spans="1:2" x14ac:dyDescent="0.25">
      <c r="A1138" s="326"/>
      <c r="B1138" s="326"/>
    </row>
    <row r="1139" spans="1:2" x14ac:dyDescent="0.25">
      <c r="A1139" s="326"/>
      <c r="B1139" s="326"/>
    </row>
    <row r="1140" spans="1:2" x14ac:dyDescent="0.25">
      <c r="A1140" s="326"/>
      <c r="B1140" s="326"/>
    </row>
    <row r="1141" spans="1:2" x14ac:dyDescent="0.25">
      <c r="A1141" s="326"/>
      <c r="B1141" s="326"/>
    </row>
    <row r="1142" spans="1:2" x14ac:dyDescent="0.25">
      <c r="A1142" s="326"/>
      <c r="B1142" s="326"/>
    </row>
    <row r="1143" spans="1:2" x14ac:dyDescent="0.25">
      <c r="A1143" s="326"/>
      <c r="B1143" s="326"/>
    </row>
    <row r="1144" spans="1:2" x14ac:dyDescent="0.25">
      <c r="A1144" s="326"/>
      <c r="B1144" s="326"/>
    </row>
    <row r="1145" spans="1:2" x14ac:dyDescent="0.25">
      <c r="A1145" s="326"/>
      <c r="B1145" s="326"/>
    </row>
    <row r="1146" spans="1:2" x14ac:dyDescent="0.25">
      <c r="A1146" s="326"/>
      <c r="B1146" s="326"/>
    </row>
    <row r="1147" spans="1:2" x14ac:dyDescent="0.25">
      <c r="A1147" s="326"/>
      <c r="B1147" s="326"/>
    </row>
    <row r="1148" spans="1:2" x14ac:dyDescent="0.25">
      <c r="A1148" s="326"/>
      <c r="B1148" s="326"/>
    </row>
    <row r="1149" spans="1:2" x14ac:dyDescent="0.25">
      <c r="A1149" s="326"/>
      <c r="B1149" s="326"/>
    </row>
    <row r="1150" spans="1:2" x14ac:dyDescent="0.25">
      <c r="A1150" s="326"/>
      <c r="B1150" s="326"/>
    </row>
    <row r="1151" spans="1:2" x14ac:dyDescent="0.25">
      <c r="A1151" s="326"/>
      <c r="B1151" s="326"/>
    </row>
    <row r="1152" spans="1:2" x14ac:dyDescent="0.25">
      <c r="A1152" s="326"/>
      <c r="B1152" s="326"/>
    </row>
    <row r="1153" spans="1:2" x14ac:dyDescent="0.25">
      <c r="A1153" s="326"/>
      <c r="B1153" s="326"/>
    </row>
    <row r="1154" spans="1:2" x14ac:dyDescent="0.25">
      <c r="A1154" s="326"/>
      <c r="B1154" s="326"/>
    </row>
    <row r="1155" spans="1:2" x14ac:dyDescent="0.25">
      <c r="A1155" s="326"/>
      <c r="B1155" s="326"/>
    </row>
    <row r="1156" spans="1:2" x14ac:dyDescent="0.25">
      <c r="A1156" s="326"/>
      <c r="B1156" s="326"/>
    </row>
    <row r="1157" spans="1:2" x14ac:dyDescent="0.25">
      <c r="A1157" s="326"/>
      <c r="B1157" s="326"/>
    </row>
    <row r="1158" spans="1:2" x14ac:dyDescent="0.25">
      <c r="A1158" s="326"/>
      <c r="B1158" s="326"/>
    </row>
    <row r="1159" spans="1:2" x14ac:dyDescent="0.25">
      <c r="A1159" s="326"/>
      <c r="B1159" s="326"/>
    </row>
    <row r="1160" spans="1:2" x14ac:dyDescent="0.25">
      <c r="A1160" s="326"/>
      <c r="B1160" s="326"/>
    </row>
    <row r="1161" spans="1:2" x14ac:dyDescent="0.25">
      <c r="A1161" s="326"/>
      <c r="B1161" s="326"/>
    </row>
    <row r="1162" spans="1:2" x14ac:dyDescent="0.25">
      <c r="A1162" s="326"/>
      <c r="B1162" s="326"/>
    </row>
    <row r="1163" spans="1:2" x14ac:dyDescent="0.25">
      <c r="A1163" s="326"/>
      <c r="B1163" s="326"/>
    </row>
    <row r="1164" spans="1:2" x14ac:dyDescent="0.25">
      <c r="A1164" s="326"/>
      <c r="B1164" s="326"/>
    </row>
    <row r="1165" spans="1:2" x14ac:dyDescent="0.25">
      <c r="A1165" s="326"/>
      <c r="B1165" s="326"/>
    </row>
    <row r="1166" spans="1:2" x14ac:dyDescent="0.25">
      <c r="A1166" s="326"/>
      <c r="B1166" s="326"/>
    </row>
    <row r="1167" spans="1:2" x14ac:dyDescent="0.25">
      <c r="A1167" s="326"/>
      <c r="B1167" s="326"/>
    </row>
    <row r="1168" spans="1:2" x14ac:dyDescent="0.25">
      <c r="A1168" s="326"/>
      <c r="B1168" s="326"/>
    </row>
    <row r="1169" spans="1:2" x14ac:dyDescent="0.25">
      <c r="A1169" s="326"/>
      <c r="B1169" s="326"/>
    </row>
    <row r="1170" spans="1:2" x14ac:dyDescent="0.25">
      <c r="A1170" s="326"/>
      <c r="B1170" s="326"/>
    </row>
    <row r="1171" spans="1:2" x14ac:dyDescent="0.25">
      <c r="A1171" s="326"/>
      <c r="B1171" s="326"/>
    </row>
    <row r="1172" spans="1:2" x14ac:dyDescent="0.25">
      <c r="A1172" s="326"/>
      <c r="B1172" s="326"/>
    </row>
    <row r="1173" spans="1:2" x14ac:dyDescent="0.25">
      <c r="A1173" s="326"/>
      <c r="B1173" s="326"/>
    </row>
    <row r="1174" spans="1:2" x14ac:dyDescent="0.25">
      <c r="A1174" s="326"/>
      <c r="B1174" s="326"/>
    </row>
    <row r="1175" spans="1:2" x14ac:dyDescent="0.25">
      <c r="A1175" s="326"/>
      <c r="B1175" s="326"/>
    </row>
    <row r="1176" spans="1:2" x14ac:dyDescent="0.25">
      <c r="A1176" s="326"/>
      <c r="B1176" s="326"/>
    </row>
    <row r="1177" spans="1:2" x14ac:dyDescent="0.25">
      <c r="A1177" s="326"/>
      <c r="B1177" s="326"/>
    </row>
    <row r="1178" spans="1:2" x14ac:dyDescent="0.25">
      <c r="A1178" s="326"/>
      <c r="B1178" s="326"/>
    </row>
    <row r="1179" spans="1:2" x14ac:dyDescent="0.25">
      <c r="A1179" s="326"/>
      <c r="B1179" s="326"/>
    </row>
    <row r="1180" spans="1:2" x14ac:dyDescent="0.25">
      <c r="A1180" s="326"/>
      <c r="B1180" s="326"/>
    </row>
    <row r="1181" spans="1:2" x14ac:dyDescent="0.25">
      <c r="A1181" s="326"/>
      <c r="B1181" s="326"/>
    </row>
    <row r="1182" spans="1:2" x14ac:dyDescent="0.25">
      <c r="A1182" s="326"/>
      <c r="B1182" s="326"/>
    </row>
    <row r="1183" spans="1:2" x14ac:dyDescent="0.25">
      <c r="A1183" s="326"/>
      <c r="B1183" s="326"/>
    </row>
    <row r="1184" spans="1:2" x14ac:dyDescent="0.25">
      <c r="A1184" s="326"/>
      <c r="B1184" s="326"/>
    </row>
    <row r="1185" spans="1:2" x14ac:dyDescent="0.25">
      <c r="A1185" s="326"/>
      <c r="B1185" s="326"/>
    </row>
    <row r="1186" spans="1:2" x14ac:dyDescent="0.25">
      <c r="A1186" s="326"/>
      <c r="B1186" s="326"/>
    </row>
    <row r="1187" spans="1:2" x14ac:dyDescent="0.25">
      <c r="A1187" s="326"/>
      <c r="B1187" s="326"/>
    </row>
    <row r="1188" spans="1:2" x14ac:dyDescent="0.25">
      <c r="A1188" s="326"/>
      <c r="B1188" s="326"/>
    </row>
    <row r="1189" spans="1:2" x14ac:dyDescent="0.25">
      <c r="A1189" s="326"/>
      <c r="B1189" s="326"/>
    </row>
    <row r="1190" spans="1:2" x14ac:dyDescent="0.25">
      <c r="A1190" s="326"/>
      <c r="B1190" s="326"/>
    </row>
    <row r="1191" spans="1:2" x14ac:dyDescent="0.25">
      <c r="A1191" s="326"/>
      <c r="B1191" s="326"/>
    </row>
    <row r="1192" spans="1:2" x14ac:dyDescent="0.25">
      <c r="A1192" s="326"/>
      <c r="B1192" s="326"/>
    </row>
    <row r="1193" spans="1:2" x14ac:dyDescent="0.25">
      <c r="A1193" s="326"/>
      <c r="B1193" s="326"/>
    </row>
    <row r="1194" spans="1:2" x14ac:dyDescent="0.25">
      <c r="A1194" s="326"/>
      <c r="B1194" s="326"/>
    </row>
    <row r="1195" spans="1:2" x14ac:dyDescent="0.25">
      <c r="A1195" s="326"/>
      <c r="B1195" s="326"/>
    </row>
    <row r="1196" spans="1:2" x14ac:dyDescent="0.25">
      <c r="A1196" s="326"/>
      <c r="B1196" s="326"/>
    </row>
    <row r="1197" spans="1:2" x14ac:dyDescent="0.25">
      <c r="A1197" s="326"/>
      <c r="B1197" s="326"/>
    </row>
    <row r="1198" spans="1:2" x14ac:dyDescent="0.25">
      <c r="A1198" s="326"/>
      <c r="B1198" s="326"/>
    </row>
    <row r="1199" spans="1:2" x14ac:dyDescent="0.25">
      <c r="A1199" s="326"/>
      <c r="B1199" s="326"/>
    </row>
    <row r="1200" spans="1:2" x14ac:dyDescent="0.25">
      <c r="A1200" s="326"/>
      <c r="B1200" s="326"/>
    </row>
    <row r="1201" spans="1:2" x14ac:dyDescent="0.25">
      <c r="A1201" s="326"/>
      <c r="B1201" s="326"/>
    </row>
    <row r="1202" spans="1:2" x14ac:dyDescent="0.25">
      <c r="A1202" s="326"/>
      <c r="B1202" s="326"/>
    </row>
    <row r="1203" spans="1:2" x14ac:dyDescent="0.25">
      <c r="A1203" s="326"/>
      <c r="B1203" s="326"/>
    </row>
    <row r="1204" spans="1:2" x14ac:dyDescent="0.25">
      <c r="A1204" s="326"/>
      <c r="B1204" s="326"/>
    </row>
    <row r="1205" spans="1:2" x14ac:dyDescent="0.25">
      <c r="A1205" s="326"/>
      <c r="B1205" s="326"/>
    </row>
    <row r="1206" spans="1:2" x14ac:dyDescent="0.25">
      <c r="A1206" s="326"/>
      <c r="B1206" s="326"/>
    </row>
    <row r="1207" spans="1:2" x14ac:dyDescent="0.25">
      <c r="A1207" s="326"/>
      <c r="B1207" s="326"/>
    </row>
    <row r="1208" spans="1:2" x14ac:dyDescent="0.25">
      <c r="A1208" s="326"/>
      <c r="B1208" s="326"/>
    </row>
    <row r="1209" spans="1:2" x14ac:dyDescent="0.25">
      <c r="A1209" s="326"/>
      <c r="B1209" s="326"/>
    </row>
    <row r="1210" spans="1:2" x14ac:dyDescent="0.25">
      <c r="A1210" s="326"/>
      <c r="B1210" s="326"/>
    </row>
    <row r="1211" spans="1:2" x14ac:dyDescent="0.25">
      <c r="A1211" s="326"/>
      <c r="B1211" s="326"/>
    </row>
    <row r="1212" spans="1:2" x14ac:dyDescent="0.25">
      <c r="A1212" s="326"/>
      <c r="B1212" s="326"/>
    </row>
    <row r="1213" spans="1:2" x14ac:dyDescent="0.25">
      <c r="A1213" s="326"/>
      <c r="B1213" s="326"/>
    </row>
    <row r="1214" spans="1:2" x14ac:dyDescent="0.25">
      <c r="A1214" s="326"/>
      <c r="B1214" s="326"/>
    </row>
    <row r="1215" spans="1:2" x14ac:dyDescent="0.25">
      <c r="A1215" s="326"/>
      <c r="B1215" s="326"/>
    </row>
    <row r="1216" spans="1:2" x14ac:dyDescent="0.25">
      <c r="A1216" s="326"/>
      <c r="B1216" s="326"/>
    </row>
    <row r="1217" spans="1:2" x14ac:dyDescent="0.25">
      <c r="A1217" s="326"/>
      <c r="B1217" s="326"/>
    </row>
    <row r="1218" spans="1:2" x14ac:dyDescent="0.25">
      <c r="A1218" s="326"/>
      <c r="B1218" s="326"/>
    </row>
    <row r="1219" spans="1:2" x14ac:dyDescent="0.25">
      <c r="A1219" s="326"/>
      <c r="B1219" s="326"/>
    </row>
    <row r="1220" spans="1:2" x14ac:dyDescent="0.25">
      <c r="A1220" s="326"/>
      <c r="B1220" s="326"/>
    </row>
    <row r="1221" spans="1:2" x14ac:dyDescent="0.25">
      <c r="A1221" s="326"/>
      <c r="B1221" s="326"/>
    </row>
    <row r="1222" spans="1:2" x14ac:dyDescent="0.25">
      <c r="A1222" s="326"/>
      <c r="B1222" s="326"/>
    </row>
    <row r="1223" spans="1:2" x14ac:dyDescent="0.25">
      <c r="A1223" s="326"/>
      <c r="B1223" s="326"/>
    </row>
    <row r="1224" spans="1:2" x14ac:dyDescent="0.25">
      <c r="A1224" s="326"/>
      <c r="B1224" s="326"/>
    </row>
    <row r="1225" spans="1:2" x14ac:dyDescent="0.25">
      <c r="A1225" s="326"/>
      <c r="B1225" s="326"/>
    </row>
    <row r="1226" spans="1:2" x14ac:dyDescent="0.25">
      <c r="A1226" s="326"/>
      <c r="B1226" s="326"/>
    </row>
    <row r="1227" spans="1:2" x14ac:dyDescent="0.25">
      <c r="A1227" s="326"/>
      <c r="B1227" s="326"/>
    </row>
    <row r="1228" spans="1:2" x14ac:dyDescent="0.25">
      <c r="A1228" s="326"/>
      <c r="B1228" s="326"/>
    </row>
    <row r="1229" spans="1:2" x14ac:dyDescent="0.25">
      <c r="A1229" s="326"/>
      <c r="B1229" s="326"/>
    </row>
    <row r="1230" spans="1:2" x14ac:dyDescent="0.25">
      <c r="A1230" s="326"/>
      <c r="B1230" s="326"/>
    </row>
    <row r="1231" spans="1:2" x14ac:dyDescent="0.25">
      <c r="A1231" s="326"/>
      <c r="B1231" s="326"/>
    </row>
    <row r="1232" spans="1:2" x14ac:dyDescent="0.25">
      <c r="A1232" s="326"/>
      <c r="B1232" s="326"/>
    </row>
    <row r="1233" spans="1:2" x14ac:dyDescent="0.25">
      <c r="A1233" s="326"/>
      <c r="B1233" s="326"/>
    </row>
    <row r="1234" spans="1:2" x14ac:dyDescent="0.25">
      <c r="A1234" s="326"/>
      <c r="B1234" s="326"/>
    </row>
    <row r="1235" spans="1:2" x14ac:dyDescent="0.25">
      <c r="A1235" s="326"/>
      <c r="B1235" s="326"/>
    </row>
    <row r="1236" spans="1:2" x14ac:dyDescent="0.25">
      <c r="A1236" s="326"/>
      <c r="B1236" s="326"/>
    </row>
    <row r="1237" spans="1:2" x14ac:dyDescent="0.25">
      <c r="A1237" s="326"/>
      <c r="B1237" s="326"/>
    </row>
    <row r="1238" spans="1:2" x14ac:dyDescent="0.25">
      <c r="A1238" s="326"/>
      <c r="B1238" s="326"/>
    </row>
    <row r="1239" spans="1:2" x14ac:dyDescent="0.25">
      <c r="A1239" s="326"/>
      <c r="B1239" s="326"/>
    </row>
    <row r="1240" spans="1:2" x14ac:dyDescent="0.25">
      <c r="A1240" s="326"/>
      <c r="B1240" s="326"/>
    </row>
    <row r="1241" spans="1:2" x14ac:dyDescent="0.25">
      <c r="A1241" s="326"/>
      <c r="B1241" s="326"/>
    </row>
    <row r="1242" spans="1:2" x14ac:dyDescent="0.25">
      <c r="A1242" s="326"/>
      <c r="B1242" s="326"/>
    </row>
    <row r="1243" spans="1:2" x14ac:dyDescent="0.25">
      <c r="A1243" s="326"/>
      <c r="B1243" s="326"/>
    </row>
    <row r="1244" spans="1:2" x14ac:dyDescent="0.25">
      <c r="A1244" s="326"/>
      <c r="B1244" s="326"/>
    </row>
    <row r="1245" spans="1:2" x14ac:dyDescent="0.25">
      <c r="A1245" s="326"/>
      <c r="B1245" s="326"/>
    </row>
    <row r="1246" spans="1:2" x14ac:dyDescent="0.25">
      <c r="A1246" s="326"/>
      <c r="B1246" s="326"/>
    </row>
    <row r="1247" spans="1:2" x14ac:dyDescent="0.25">
      <c r="A1247" s="326"/>
      <c r="B1247" s="326"/>
    </row>
    <row r="1248" spans="1:2" x14ac:dyDescent="0.25">
      <c r="A1248" s="326"/>
      <c r="B1248" s="326"/>
    </row>
    <row r="1249" spans="1:2" x14ac:dyDescent="0.25">
      <c r="A1249" s="326"/>
      <c r="B1249" s="326"/>
    </row>
    <row r="1250" spans="1:2" x14ac:dyDescent="0.25">
      <c r="A1250" s="326"/>
      <c r="B1250" s="326"/>
    </row>
    <row r="1251" spans="1:2" x14ac:dyDescent="0.25">
      <c r="A1251" s="326"/>
      <c r="B1251" s="326"/>
    </row>
    <row r="1252" spans="1:2" x14ac:dyDescent="0.25">
      <c r="A1252" s="326"/>
      <c r="B1252" s="326"/>
    </row>
    <row r="1253" spans="1:2" x14ac:dyDescent="0.25">
      <c r="A1253" s="326"/>
      <c r="B1253" s="326"/>
    </row>
    <row r="1254" spans="1:2" x14ac:dyDescent="0.25">
      <c r="A1254" s="326"/>
      <c r="B1254" s="326"/>
    </row>
    <row r="1255" spans="1:2" x14ac:dyDescent="0.25">
      <c r="A1255" s="326"/>
      <c r="B1255" s="326"/>
    </row>
    <row r="1256" spans="1:2" x14ac:dyDescent="0.25">
      <c r="A1256" s="326"/>
      <c r="B1256" s="326"/>
    </row>
    <row r="1257" spans="1:2" x14ac:dyDescent="0.25">
      <c r="A1257" s="326"/>
      <c r="B1257" s="326"/>
    </row>
    <row r="1258" spans="1:2" x14ac:dyDescent="0.25">
      <c r="A1258" s="326"/>
      <c r="B1258" s="326"/>
    </row>
    <row r="1259" spans="1:2" x14ac:dyDescent="0.25">
      <c r="A1259" s="326"/>
      <c r="B1259" s="326"/>
    </row>
    <row r="1260" spans="1:2" x14ac:dyDescent="0.25">
      <c r="A1260" s="326"/>
      <c r="B1260" s="326"/>
    </row>
    <row r="1261" spans="1:2" x14ac:dyDescent="0.25">
      <c r="A1261" s="326"/>
      <c r="B1261" s="326"/>
    </row>
    <row r="1262" spans="1:2" x14ac:dyDescent="0.25">
      <c r="A1262" s="326"/>
      <c r="B1262" s="326"/>
    </row>
    <row r="1263" spans="1:2" x14ac:dyDescent="0.25">
      <c r="A1263" s="326"/>
      <c r="B1263" s="326"/>
    </row>
    <row r="1264" spans="1:2" x14ac:dyDescent="0.25">
      <c r="A1264" s="326"/>
      <c r="B1264" s="326"/>
    </row>
    <row r="1265" spans="1:2" x14ac:dyDescent="0.25">
      <c r="A1265" s="326"/>
      <c r="B1265" s="326"/>
    </row>
    <row r="1266" spans="1:2" x14ac:dyDescent="0.25">
      <c r="A1266" s="326"/>
      <c r="B1266" s="326"/>
    </row>
    <row r="1267" spans="1:2" x14ac:dyDescent="0.25">
      <c r="A1267" s="326"/>
      <c r="B1267" s="326"/>
    </row>
    <row r="1268" spans="1:2" x14ac:dyDescent="0.25">
      <c r="A1268" s="326"/>
      <c r="B1268" s="326"/>
    </row>
    <row r="1269" spans="1:2" x14ac:dyDescent="0.25">
      <c r="A1269" s="326"/>
      <c r="B1269" s="326"/>
    </row>
    <row r="1270" spans="1:2" x14ac:dyDescent="0.25">
      <c r="A1270" s="326"/>
      <c r="B1270" s="326"/>
    </row>
    <row r="1271" spans="1:2" x14ac:dyDescent="0.25">
      <c r="A1271" s="326"/>
      <c r="B1271" s="326"/>
    </row>
    <row r="1272" spans="1:2" x14ac:dyDescent="0.25">
      <c r="A1272" s="326"/>
      <c r="B1272" s="326"/>
    </row>
    <row r="1273" spans="1:2" x14ac:dyDescent="0.25">
      <c r="A1273" s="326"/>
      <c r="B1273" s="326"/>
    </row>
    <row r="1274" spans="1:2" x14ac:dyDescent="0.25">
      <c r="A1274" s="326"/>
      <c r="B1274" s="326"/>
    </row>
    <row r="1275" spans="1:2" x14ac:dyDescent="0.25">
      <c r="A1275" s="326"/>
      <c r="B1275" s="326"/>
    </row>
    <row r="1276" spans="1:2" x14ac:dyDescent="0.25">
      <c r="A1276" s="326"/>
      <c r="B1276" s="326"/>
    </row>
    <row r="1277" spans="1:2" x14ac:dyDescent="0.25">
      <c r="A1277" s="326"/>
      <c r="B1277" s="326"/>
    </row>
    <row r="1278" spans="1:2" x14ac:dyDescent="0.25">
      <c r="A1278" s="326"/>
      <c r="B1278" s="326"/>
    </row>
    <row r="1279" spans="1:2" x14ac:dyDescent="0.25">
      <c r="A1279" s="326"/>
      <c r="B1279" s="326"/>
    </row>
    <row r="1280" spans="1:2" x14ac:dyDescent="0.25">
      <c r="A1280" s="326"/>
      <c r="B1280" s="326"/>
    </row>
    <row r="1281" spans="1:2" x14ac:dyDescent="0.25">
      <c r="A1281" s="326"/>
      <c r="B1281" s="326"/>
    </row>
    <row r="1282" spans="1:2" x14ac:dyDescent="0.25">
      <c r="A1282" s="326"/>
      <c r="B1282" s="326"/>
    </row>
    <row r="1283" spans="1:2" x14ac:dyDescent="0.25">
      <c r="A1283" s="326"/>
      <c r="B1283" s="326"/>
    </row>
    <row r="1284" spans="1:2" x14ac:dyDescent="0.25">
      <c r="A1284" s="326"/>
      <c r="B1284" s="326"/>
    </row>
    <row r="1285" spans="1:2" x14ac:dyDescent="0.25">
      <c r="A1285" s="326"/>
      <c r="B1285" s="326"/>
    </row>
    <row r="1286" spans="1:2" x14ac:dyDescent="0.25">
      <c r="A1286" s="326"/>
      <c r="B1286" s="326"/>
    </row>
    <row r="1287" spans="1:2" x14ac:dyDescent="0.25">
      <c r="A1287" s="326"/>
      <c r="B1287" s="326"/>
    </row>
    <row r="1288" spans="1:2" x14ac:dyDescent="0.25">
      <c r="A1288" s="326"/>
      <c r="B1288" s="326"/>
    </row>
    <row r="1289" spans="1:2" x14ac:dyDescent="0.25">
      <c r="A1289" s="326"/>
      <c r="B1289" s="326"/>
    </row>
    <row r="1290" spans="1:2" x14ac:dyDescent="0.25">
      <c r="A1290" s="326"/>
      <c r="B1290" s="326"/>
    </row>
    <row r="1291" spans="1:2" x14ac:dyDescent="0.25">
      <c r="A1291" s="326"/>
      <c r="B1291" s="326"/>
    </row>
    <row r="1292" spans="1:2" x14ac:dyDescent="0.25">
      <c r="A1292" s="326"/>
      <c r="B1292" s="326"/>
    </row>
    <row r="1293" spans="1:2" x14ac:dyDescent="0.25">
      <c r="A1293" s="326"/>
      <c r="B1293" s="326"/>
    </row>
    <row r="1294" spans="1:2" x14ac:dyDescent="0.25">
      <c r="A1294" s="326"/>
      <c r="B1294" s="326"/>
    </row>
    <row r="1295" spans="1:2" x14ac:dyDescent="0.25">
      <c r="A1295" s="326"/>
      <c r="B1295" s="326"/>
    </row>
    <row r="1296" spans="1:2" x14ac:dyDescent="0.25">
      <c r="A1296" s="326"/>
      <c r="B1296" s="326"/>
    </row>
    <row r="1297" spans="1:2" x14ac:dyDescent="0.25">
      <c r="A1297" s="326"/>
      <c r="B1297" s="326"/>
    </row>
    <row r="1298" spans="1:2" x14ac:dyDescent="0.25">
      <c r="A1298" s="326"/>
      <c r="B1298" s="326"/>
    </row>
    <row r="1299" spans="1:2" x14ac:dyDescent="0.25">
      <c r="A1299" s="326"/>
      <c r="B1299" s="326"/>
    </row>
    <row r="1300" spans="1:2" x14ac:dyDescent="0.25">
      <c r="A1300" s="326"/>
      <c r="B1300" s="326"/>
    </row>
    <row r="1301" spans="1:2" x14ac:dyDescent="0.25">
      <c r="A1301" s="326"/>
      <c r="B1301" s="326"/>
    </row>
    <row r="1302" spans="1:2" x14ac:dyDescent="0.25">
      <c r="A1302" s="326"/>
      <c r="B1302" s="326"/>
    </row>
    <row r="1303" spans="1:2" x14ac:dyDescent="0.25">
      <c r="A1303" s="326"/>
      <c r="B1303" s="326"/>
    </row>
    <row r="1304" spans="1:2" x14ac:dyDescent="0.25">
      <c r="A1304" s="326"/>
      <c r="B1304" s="326"/>
    </row>
    <row r="1305" spans="1:2" x14ac:dyDescent="0.25">
      <c r="A1305" s="326"/>
      <c r="B1305" s="326"/>
    </row>
    <row r="1306" spans="1:2" x14ac:dyDescent="0.25">
      <c r="A1306" s="326"/>
      <c r="B1306" s="326"/>
    </row>
    <row r="1307" spans="1:2" x14ac:dyDescent="0.25">
      <c r="A1307" s="326"/>
      <c r="B1307" s="326"/>
    </row>
    <row r="1308" spans="1:2" x14ac:dyDescent="0.25">
      <c r="A1308" s="326"/>
      <c r="B1308" s="326"/>
    </row>
    <row r="1309" spans="1:2" x14ac:dyDescent="0.25">
      <c r="A1309" s="326"/>
      <c r="B1309" s="326"/>
    </row>
    <row r="1310" spans="1:2" x14ac:dyDescent="0.25">
      <c r="A1310" s="326"/>
      <c r="B1310" s="326"/>
    </row>
    <row r="1311" spans="1:2" x14ac:dyDescent="0.25">
      <c r="A1311" s="326"/>
      <c r="B1311" s="326"/>
    </row>
    <row r="1312" spans="1:2" x14ac:dyDescent="0.25">
      <c r="A1312" s="326"/>
      <c r="B1312" s="326"/>
    </row>
    <row r="1313" spans="1:2" x14ac:dyDescent="0.25">
      <c r="A1313" s="326"/>
      <c r="B1313" s="326"/>
    </row>
    <row r="1314" spans="1:2" x14ac:dyDescent="0.25">
      <c r="A1314" s="326"/>
      <c r="B1314" s="326"/>
    </row>
    <row r="1315" spans="1:2" x14ac:dyDescent="0.25">
      <c r="A1315" s="326"/>
      <c r="B1315" s="326"/>
    </row>
    <row r="1316" spans="1:2" x14ac:dyDescent="0.25">
      <c r="A1316" s="326"/>
      <c r="B1316" s="326"/>
    </row>
    <row r="1317" spans="1:2" x14ac:dyDescent="0.25">
      <c r="A1317" s="326"/>
      <c r="B1317" s="326"/>
    </row>
    <row r="1318" spans="1:2" x14ac:dyDescent="0.25">
      <c r="A1318" s="326"/>
      <c r="B1318" s="326"/>
    </row>
    <row r="1319" spans="1:2" x14ac:dyDescent="0.25">
      <c r="A1319" s="326"/>
      <c r="B1319" s="326"/>
    </row>
    <row r="1320" spans="1:2" x14ac:dyDescent="0.25">
      <c r="A1320" s="326"/>
      <c r="B1320" s="326"/>
    </row>
    <row r="1321" spans="1:2" x14ac:dyDescent="0.25">
      <c r="A1321" s="326"/>
      <c r="B1321" s="326"/>
    </row>
    <row r="1322" spans="1:2" x14ac:dyDescent="0.25">
      <c r="A1322" s="326"/>
      <c r="B1322" s="326"/>
    </row>
    <row r="1323" spans="1:2" x14ac:dyDescent="0.25">
      <c r="A1323" s="326"/>
      <c r="B1323" s="326"/>
    </row>
    <row r="1324" spans="1:2" x14ac:dyDescent="0.25">
      <c r="A1324" s="326"/>
      <c r="B1324" s="326"/>
    </row>
    <row r="1325" spans="1:2" x14ac:dyDescent="0.25">
      <c r="A1325" s="326"/>
      <c r="B1325" s="326"/>
    </row>
    <row r="1326" spans="1:2" x14ac:dyDescent="0.25">
      <c r="A1326" s="326"/>
      <c r="B1326" s="326"/>
    </row>
    <row r="1327" spans="1:2" x14ac:dyDescent="0.25">
      <c r="A1327" s="326"/>
      <c r="B1327" s="326"/>
    </row>
    <row r="1328" spans="1:2" x14ac:dyDescent="0.25">
      <c r="A1328" s="326"/>
      <c r="B1328" s="326"/>
    </row>
    <row r="1329" spans="1:2" x14ac:dyDescent="0.25">
      <c r="A1329" s="326"/>
      <c r="B1329" s="326"/>
    </row>
    <row r="1330" spans="1:2" x14ac:dyDescent="0.25">
      <c r="A1330" s="326"/>
      <c r="B1330" s="326"/>
    </row>
    <row r="1331" spans="1:2" x14ac:dyDescent="0.25">
      <c r="A1331" s="326"/>
      <c r="B1331" s="326"/>
    </row>
    <row r="1332" spans="1:2" x14ac:dyDescent="0.25">
      <c r="A1332" s="326"/>
      <c r="B1332" s="326"/>
    </row>
    <row r="1333" spans="1:2" x14ac:dyDescent="0.25">
      <c r="A1333" s="326"/>
      <c r="B1333" s="326"/>
    </row>
    <row r="1334" spans="1:2" x14ac:dyDescent="0.25">
      <c r="A1334" s="326"/>
      <c r="B1334" s="326"/>
    </row>
    <row r="1335" spans="1:2" x14ac:dyDescent="0.25">
      <c r="A1335" s="326"/>
      <c r="B1335" s="326"/>
    </row>
    <row r="1336" spans="1:2" x14ac:dyDescent="0.25">
      <c r="A1336" s="326"/>
      <c r="B1336" s="326"/>
    </row>
    <row r="1337" spans="1:2" x14ac:dyDescent="0.25">
      <c r="A1337" s="326"/>
      <c r="B1337" s="326"/>
    </row>
    <row r="1338" spans="1:2" x14ac:dyDescent="0.25">
      <c r="A1338" s="326"/>
      <c r="B1338" s="326"/>
    </row>
    <row r="1339" spans="1:2" x14ac:dyDescent="0.25">
      <c r="A1339" s="326"/>
      <c r="B1339" s="326"/>
    </row>
    <row r="1340" spans="1:2" x14ac:dyDescent="0.25">
      <c r="A1340" s="326"/>
      <c r="B1340" s="326"/>
    </row>
    <row r="1341" spans="1:2" x14ac:dyDescent="0.25">
      <c r="A1341" s="326"/>
      <c r="B1341" s="326"/>
    </row>
    <row r="1342" spans="1:2" x14ac:dyDescent="0.25">
      <c r="A1342" s="326"/>
      <c r="B1342" s="326"/>
    </row>
    <row r="1343" spans="1:2" x14ac:dyDescent="0.25">
      <c r="A1343" s="326"/>
      <c r="B1343" s="326"/>
    </row>
    <row r="1344" spans="1:2" x14ac:dyDescent="0.25">
      <c r="A1344" s="326"/>
      <c r="B1344" s="326"/>
    </row>
    <row r="1345" spans="1:2" x14ac:dyDescent="0.25">
      <c r="A1345" s="326"/>
      <c r="B1345" s="326"/>
    </row>
    <row r="1346" spans="1:2" x14ac:dyDescent="0.25">
      <c r="A1346" s="326"/>
      <c r="B1346" s="326"/>
    </row>
    <row r="1347" spans="1:2" x14ac:dyDescent="0.25">
      <c r="A1347" s="326"/>
      <c r="B1347" s="326"/>
    </row>
    <row r="1348" spans="1:2" x14ac:dyDescent="0.25">
      <c r="A1348" s="326"/>
      <c r="B1348" s="326"/>
    </row>
    <row r="1349" spans="1:2" x14ac:dyDescent="0.25">
      <c r="A1349" s="326"/>
      <c r="B1349" s="326"/>
    </row>
    <row r="1350" spans="1:2" x14ac:dyDescent="0.25">
      <c r="A1350" s="326"/>
      <c r="B1350" s="326"/>
    </row>
    <row r="1351" spans="1:2" x14ac:dyDescent="0.25">
      <c r="A1351" s="326"/>
      <c r="B1351" s="326"/>
    </row>
    <row r="1352" spans="1:2" x14ac:dyDescent="0.25">
      <c r="A1352" s="326"/>
      <c r="B1352" s="326"/>
    </row>
    <row r="1353" spans="1:2" x14ac:dyDescent="0.25">
      <c r="A1353" s="326"/>
      <c r="B1353" s="326"/>
    </row>
    <row r="1354" spans="1:2" x14ac:dyDescent="0.25">
      <c r="A1354" s="326"/>
      <c r="B1354" s="326"/>
    </row>
    <row r="1355" spans="1:2" x14ac:dyDescent="0.25">
      <c r="A1355" s="326"/>
      <c r="B1355" s="326"/>
    </row>
    <row r="1356" spans="1:2" x14ac:dyDescent="0.25">
      <c r="A1356" s="326"/>
      <c r="B1356" s="326"/>
    </row>
    <row r="1357" spans="1:2" x14ac:dyDescent="0.25">
      <c r="A1357" s="326"/>
      <c r="B1357" s="326"/>
    </row>
    <row r="1358" spans="1:2" x14ac:dyDescent="0.25">
      <c r="A1358" s="326"/>
      <c r="B1358" s="326"/>
    </row>
    <row r="1359" spans="1:2" x14ac:dyDescent="0.25">
      <c r="A1359" s="326"/>
      <c r="B1359" s="326"/>
    </row>
    <row r="1360" spans="1:2" x14ac:dyDescent="0.25">
      <c r="A1360" s="326"/>
      <c r="B1360" s="326"/>
    </row>
    <row r="1361" spans="1:2" x14ac:dyDescent="0.25">
      <c r="A1361" s="326"/>
      <c r="B1361" s="326"/>
    </row>
    <row r="1362" spans="1:2" x14ac:dyDescent="0.25">
      <c r="A1362" s="326"/>
      <c r="B1362" s="326"/>
    </row>
    <row r="1363" spans="1:2" x14ac:dyDescent="0.25">
      <c r="A1363" s="326"/>
      <c r="B1363" s="326"/>
    </row>
    <row r="1364" spans="1:2" x14ac:dyDescent="0.25">
      <c r="A1364" s="326"/>
      <c r="B1364" s="326"/>
    </row>
    <row r="1365" spans="1:2" x14ac:dyDescent="0.25">
      <c r="A1365" s="326"/>
      <c r="B1365" s="326"/>
    </row>
    <row r="1366" spans="1:2" x14ac:dyDescent="0.25">
      <c r="A1366" s="326"/>
      <c r="B1366" s="326"/>
    </row>
    <row r="1367" spans="1:2" x14ac:dyDescent="0.25">
      <c r="A1367" s="326"/>
      <c r="B1367" s="326"/>
    </row>
    <row r="1368" spans="1:2" x14ac:dyDescent="0.25">
      <c r="A1368" s="326"/>
      <c r="B1368" s="326"/>
    </row>
    <row r="1369" spans="1:2" x14ac:dyDescent="0.25">
      <c r="A1369" s="326"/>
      <c r="B1369" s="326"/>
    </row>
    <row r="1370" spans="1:2" x14ac:dyDescent="0.25">
      <c r="A1370" s="326"/>
      <c r="B1370" s="326"/>
    </row>
    <row r="1371" spans="1:2" x14ac:dyDescent="0.25">
      <c r="A1371" s="326"/>
      <c r="B1371" s="326"/>
    </row>
    <row r="1372" spans="1:2" x14ac:dyDescent="0.25">
      <c r="A1372" s="326"/>
      <c r="B1372" s="326"/>
    </row>
    <row r="1373" spans="1:2" x14ac:dyDescent="0.25">
      <c r="A1373" s="326"/>
      <c r="B1373" s="326"/>
    </row>
    <row r="1374" spans="1:2" x14ac:dyDescent="0.25">
      <c r="A1374" s="326"/>
      <c r="B1374" s="326"/>
    </row>
    <row r="1375" spans="1:2" x14ac:dyDescent="0.25">
      <c r="A1375" s="326"/>
      <c r="B1375" s="326"/>
    </row>
    <row r="1376" spans="1:2" x14ac:dyDescent="0.25">
      <c r="A1376" s="326"/>
      <c r="B1376" s="326"/>
    </row>
    <row r="1377" spans="1:2" x14ac:dyDescent="0.25">
      <c r="A1377" s="326"/>
      <c r="B1377" s="326"/>
    </row>
    <row r="1378" spans="1:2" x14ac:dyDescent="0.25">
      <c r="A1378" s="326"/>
      <c r="B1378" s="326"/>
    </row>
    <row r="1379" spans="1:2" x14ac:dyDescent="0.25">
      <c r="A1379" s="326"/>
      <c r="B1379" s="326"/>
    </row>
    <row r="1380" spans="1:2" x14ac:dyDescent="0.25">
      <c r="A1380" s="326"/>
      <c r="B1380" s="326"/>
    </row>
    <row r="1381" spans="1:2" x14ac:dyDescent="0.25">
      <c r="A1381" s="326"/>
      <c r="B1381" s="326"/>
    </row>
    <row r="1382" spans="1:2" x14ac:dyDescent="0.25">
      <c r="A1382" s="326"/>
      <c r="B1382" s="326"/>
    </row>
    <row r="1383" spans="1:2" x14ac:dyDescent="0.25">
      <c r="A1383" s="326"/>
      <c r="B1383" s="326"/>
    </row>
    <row r="1384" spans="1:2" x14ac:dyDescent="0.25">
      <c r="A1384" s="326"/>
      <c r="B1384" s="326"/>
    </row>
    <row r="1385" spans="1:2" x14ac:dyDescent="0.25">
      <c r="A1385" s="326"/>
      <c r="B1385" s="326"/>
    </row>
    <row r="1386" spans="1:2" x14ac:dyDescent="0.25">
      <c r="A1386" s="326"/>
      <c r="B1386" s="326"/>
    </row>
    <row r="1387" spans="1:2" x14ac:dyDescent="0.25">
      <c r="A1387" s="326"/>
      <c r="B1387" s="326"/>
    </row>
    <row r="1388" spans="1:2" x14ac:dyDescent="0.25">
      <c r="A1388" s="326"/>
      <c r="B1388" s="326"/>
    </row>
    <row r="1389" spans="1:2" x14ac:dyDescent="0.25">
      <c r="A1389" s="326"/>
      <c r="B1389" s="326"/>
    </row>
    <row r="1390" spans="1:2" x14ac:dyDescent="0.25">
      <c r="A1390" s="326"/>
      <c r="B1390" s="326"/>
    </row>
    <row r="1391" spans="1:2" x14ac:dyDescent="0.25">
      <c r="A1391" s="326"/>
      <c r="B1391" s="326"/>
    </row>
    <row r="1392" spans="1:2" x14ac:dyDescent="0.25">
      <c r="A1392" s="326"/>
      <c r="B1392" s="326"/>
    </row>
    <row r="1393" spans="1:2" x14ac:dyDescent="0.25">
      <c r="A1393" s="326"/>
      <c r="B1393" s="326"/>
    </row>
    <row r="1394" spans="1:2" x14ac:dyDescent="0.25">
      <c r="A1394" s="326"/>
      <c r="B1394" s="326"/>
    </row>
    <row r="1395" spans="1:2" x14ac:dyDescent="0.25">
      <c r="A1395" s="326"/>
      <c r="B1395" s="326"/>
    </row>
    <row r="1396" spans="1:2" x14ac:dyDescent="0.25">
      <c r="A1396" s="326"/>
      <c r="B1396" s="326"/>
    </row>
    <row r="1397" spans="1:2" x14ac:dyDescent="0.25">
      <c r="A1397" s="326"/>
      <c r="B1397" s="326"/>
    </row>
    <row r="1398" spans="1:2" x14ac:dyDescent="0.25">
      <c r="A1398" s="326"/>
      <c r="B1398" s="326"/>
    </row>
    <row r="1399" spans="1:2" x14ac:dyDescent="0.25">
      <c r="A1399" s="326"/>
      <c r="B1399" s="326"/>
    </row>
    <row r="1400" spans="1:2" x14ac:dyDescent="0.25">
      <c r="A1400" s="326"/>
      <c r="B1400" s="326"/>
    </row>
    <row r="1401" spans="1:2" x14ac:dyDescent="0.25">
      <c r="A1401" s="326"/>
      <c r="B1401" s="326"/>
    </row>
    <row r="1402" spans="1:2" x14ac:dyDescent="0.25">
      <c r="A1402" s="326"/>
      <c r="B1402" s="326"/>
    </row>
    <row r="1403" spans="1:2" x14ac:dyDescent="0.25">
      <c r="A1403" s="326"/>
      <c r="B1403" s="326"/>
    </row>
    <row r="1404" spans="1:2" x14ac:dyDescent="0.25">
      <c r="A1404" s="326"/>
      <c r="B1404" s="326"/>
    </row>
    <row r="1405" spans="1:2" x14ac:dyDescent="0.25">
      <c r="A1405" s="326"/>
      <c r="B1405" s="326"/>
    </row>
    <row r="1406" spans="1:2" x14ac:dyDescent="0.25">
      <c r="A1406" s="326"/>
      <c r="B1406" s="326"/>
    </row>
    <row r="1407" spans="1:2" x14ac:dyDescent="0.25">
      <c r="A1407" s="326"/>
      <c r="B1407" s="326"/>
    </row>
    <row r="1408" spans="1:2" x14ac:dyDescent="0.25">
      <c r="A1408" s="326"/>
      <c r="B1408" s="326"/>
    </row>
    <row r="1409" spans="1:2" x14ac:dyDescent="0.25">
      <c r="A1409" s="326"/>
      <c r="B1409" s="326"/>
    </row>
    <row r="1410" spans="1:2" x14ac:dyDescent="0.25">
      <c r="A1410" s="326"/>
      <c r="B1410" s="326"/>
    </row>
    <row r="1411" spans="1:2" x14ac:dyDescent="0.25">
      <c r="A1411" s="326"/>
      <c r="B1411" s="326"/>
    </row>
    <row r="1412" spans="1:2" x14ac:dyDescent="0.25">
      <c r="A1412" s="326"/>
      <c r="B1412" s="326"/>
    </row>
    <row r="1413" spans="1:2" x14ac:dyDescent="0.25">
      <c r="A1413" s="326"/>
      <c r="B1413" s="326"/>
    </row>
  </sheetData>
  <autoFilter ref="A1:H7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PRUE</vt:lpstr>
      <vt:lpstr>DIC 2014</vt:lpstr>
      <vt:lpstr>DIC 2014 (2)</vt:lpstr>
      <vt:lpstr>DIC 2014 (3)</vt:lpstr>
      <vt:lpstr>ENERO</vt:lpstr>
      <vt:lpstr>FEBRERO</vt:lpstr>
      <vt:lpstr>MARZO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2016-02-08T15:38:50Z</dcterms:created>
  <dcterms:modified xsi:type="dcterms:W3CDTF">2016-03-08T23:13:37Z</dcterms:modified>
</cp:coreProperties>
</file>