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30" windowHeight="7260"/>
  </bookViews>
  <sheets>
    <sheet name="JULIO" sheetId="1" r:id="rId1"/>
    <sheet name="AGOSTO" sheetId="2" r:id="rId2"/>
  </sheets>
  <calcPr calcId="114210"/>
</workbook>
</file>

<file path=xl/calcChain.xml><?xml version="1.0" encoding="utf-8"?>
<calcChain xmlns="http://schemas.openxmlformats.org/spreadsheetml/2006/main">
  <c r="L101" i="1"/>
  <c r="L50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9"/>
  <c r="H99"/>
  <c r="I99"/>
  <c r="H9" i="2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H127"/>
  <c r="I127"/>
  <c r="H128"/>
  <c r="I128"/>
  <c r="H129"/>
  <c r="I129"/>
  <c r="H130"/>
  <c r="I130"/>
  <c r="H131"/>
  <c r="I131"/>
  <c r="H132"/>
  <c r="I132"/>
  <c r="H133"/>
  <c r="I133"/>
  <c r="H134"/>
  <c r="I134"/>
  <c r="H135"/>
  <c r="I135"/>
  <c r="H136"/>
  <c r="I136"/>
  <c r="H137"/>
  <c r="I137"/>
  <c r="H138"/>
  <c r="I138"/>
  <c r="H139"/>
  <c r="I139"/>
  <c r="H140"/>
  <c r="I140"/>
  <c r="H141"/>
  <c r="I141"/>
  <c r="H142"/>
  <c r="I142"/>
  <c r="H143"/>
  <c r="I143"/>
  <c r="H144"/>
  <c r="I144"/>
  <c r="H145"/>
  <c r="I145"/>
  <c r="H146"/>
  <c r="I146"/>
  <c r="H147"/>
  <c r="I147"/>
  <c r="H148"/>
  <c r="I148"/>
  <c r="H149"/>
  <c r="I149"/>
  <c r="H150"/>
  <c r="I150"/>
  <c r="H151"/>
  <c r="I151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I162"/>
  <c r="H151" i="1"/>
  <c r="I151"/>
  <c r="H152"/>
  <c r="I152"/>
  <c r="H153"/>
  <c r="I153"/>
  <c r="H154"/>
  <c r="I154"/>
  <c r="H155"/>
  <c r="I155"/>
  <c r="H156"/>
  <c r="I156"/>
  <c r="I163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H127"/>
  <c r="I127"/>
  <c r="H128"/>
  <c r="I128"/>
  <c r="H129"/>
  <c r="I129"/>
  <c r="H130"/>
  <c r="I130"/>
  <c r="H131"/>
  <c r="I131"/>
  <c r="H132"/>
  <c r="I132"/>
  <c r="H133"/>
  <c r="I133"/>
  <c r="H134"/>
  <c r="I134"/>
  <c r="H135"/>
  <c r="I135"/>
  <c r="H136"/>
  <c r="I136"/>
  <c r="H137"/>
  <c r="I137"/>
  <c r="H138"/>
  <c r="I138"/>
  <c r="H139"/>
  <c r="I139"/>
  <c r="H140"/>
  <c r="I140"/>
  <c r="H141"/>
  <c r="I141"/>
  <c r="H142"/>
  <c r="I142"/>
  <c r="H143"/>
  <c r="I143"/>
  <c r="H144"/>
  <c r="I144"/>
  <c r="H145"/>
  <c r="I145"/>
  <c r="H146"/>
  <c r="I146"/>
  <c r="H147"/>
  <c r="I147"/>
  <c r="H148"/>
  <c r="I148"/>
  <c r="H149"/>
  <c r="I149"/>
  <c r="H150"/>
  <c r="I150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40"/>
  <c r="H41"/>
  <c r="H42"/>
  <c r="H43"/>
  <c r="H44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I40"/>
  <c r="I41"/>
  <c r="I42"/>
  <c r="I43"/>
  <c r="I44"/>
  <c r="H9"/>
  <c r="I9"/>
</calcChain>
</file>

<file path=xl/comments1.xml><?xml version="1.0" encoding="utf-8"?>
<comments xmlns="http://schemas.openxmlformats.org/spreadsheetml/2006/main">
  <authors>
    <author>ljimenez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Ludivina Jimenez:</t>
        </r>
        <r>
          <rPr>
            <sz val="9"/>
            <color indexed="81"/>
            <rFont val="Tahoma"/>
            <family val="2"/>
          </rPr>
          <t xml:space="preserve">
ESTE PORCENTAJE DEPENDE DE LA PENETRACION PROMEDIO DE 3 MESES A TRAS Y A JUNIO HEMOS CUMPLIDO ARRIBA DEL 65% POR LO TANTO ES AL 3.5%</t>
        </r>
      </text>
    </comment>
  </commentList>
</comments>
</file>

<file path=xl/comments2.xml><?xml version="1.0" encoding="utf-8"?>
<comments xmlns="http://schemas.openxmlformats.org/spreadsheetml/2006/main">
  <authors>
    <author>ljimenez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Ludivina Jimenez:</t>
        </r>
        <r>
          <rPr>
            <sz val="9"/>
            <color indexed="81"/>
            <rFont val="Tahoma"/>
            <family val="2"/>
          </rPr>
          <t xml:space="preserve">
ESTE PORCENTAJE DEPENDE DE LA PENETRACION PROMEDIO DE 3 MESES A TRAS Y A JUNIO HEMOS CUMPLIDO ARRIBA DEL 65% POR LO TANTO ES AL 3.5%</t>
        </r>
      </text>
    </comment>
  </commentList>
</comments>
</file>

<file path=xl/sharedStrings.xml><?xml version="1.0" encoding="utf-8"?>
<sst xmlns="http://schemas.openxmlformats.org/spreadsheetml/2006/main" count="355" uniqueCount="190">
  <si>
    <t>SUBSIDIO</t>
  </si>
  <si>
    <t>TOTAL</t>
  </si>
  <si>
    <t>NO DE INVENTARIO</t>
  </si>
  <si>
    <t>MODELO</t>
  </si>
  <si>
    <t>FECHA DE CONTRATO</t>
  </si>
  <si>
    <t xml:space="preserve">Q U E R É T A R O   M O T O R S   S A </t>
  </si>
  <si>
    <t>CALCULO DE UTILIDADES POR VENTA DE CONTRATOS</t>
  </si>
  <si>
    <t>IMPORTE DE FINANCIAMIENTO</t>
  </si>
  <si>
    <t>IMPORTE DE GARANTIA EXTENDIDA</t>
  </si>
  <si>
    <t xml:space="preserve">IMPORTE DE SEGURO </t>
  </si>
  <si>
    <t>JULIO.2016</t>
  </si>
  <si>
    <t>3002-QMN16</t>
  </si>
  <si>
    <t>SPARK</t>
  </si>
  <si>
    <t>2404-QMN16</t>
  </si>
  <si>
    <t>AVEO</t>
  </si>
  <si>
    <t>2748-QMN16</t>
  </si>
  <si>
    <t>3183-QMN16</t>
  </si>
  <si>
    <t>2769-QMN16</t>
  </si>
  <si>
    <t>SONIC</t>
  </si>
  <si>
    <t>3256-QMN16</t>
  </si>
  <si>
    <t>MALUBU</t>
  </si>
  <si>
    <t>3092-QMN16</t>
  </si>
  <si>
    <t>2381-QMN16</t>
  </si>
  <si>
    <t>TRAX</t>
  </si>
  <si>
    <t>2216-QMN16</t>
  </si>
  <si>
    <t>3140-QMN16</t>
  </si>
  <si>
    <t>3243-QMN16</t>
  </si>
  <si>
    <t>3319-QMN16</t>
  </si>
  <si>
    <t>3274-QMN16</t>
  </si>
  <si>
    <t>3325-QMN16</t>
  </si>
  <si>
    <t>2881-QMN16</t>
  </si>
  <si>
    <t>3086-QMN16</t>
  </si>
  <si>
    <t>3145-QMN16</t>
  </si>
  <si>
    <t>3285-QMN16</t>
  </si>
  <si>
    <t>2984-QMN16</t>
  </si>
  <si>
    <t>3093-QMN16</t>
  </si>
  <si>
    <t>3226-QMN16</t>
  </si>
  <si>
    <t>2688-QMN16</t>
  </si>
  <si>
    <t>3276-QMN16</t>
  </si>
  <si>
    <t>2675-QMN16</t>
  </si>
  <si>
    <t>3050-QMN16</t>
  </si>
  <si>
    <t>CHEYENNE</t>
  </si>
  <si>
    <t>3202-QMN16</t>
  </si>
  <si>
    <t>3199-QMN16</t>
  </si>
  <si>
    <t>EQUINOX</t>
  </si>
  <si>
    <t>3195-QMN16</t>
  </si>
  <si>
    <t>3297-QMN16</t>
  </si>
  <si>
    <t>3363-QMN16</t>
  </si>
  <si>
    <t>2648-QMN16</t>
  </si>
  <si>
    <t>3187-QMN16</t>
  </si>
  <si>
    <t>2908-QMN16</t>
  </si>
  <si>
    <t>1880-QMN16</t>
  </si>
  <si>
    <t>2650-QMN16</t>
  </si>
  <si>
    <t>CRUZE</t>
  </si>
  <si>
    <t>2483-QMN16</t>
  </si>
  <si>
    <t>2509-QMN16</t>
  </si>
  <si>
    <t>2129-QMN16</t>
  </si>
  <si>
    <t>3194-QMN16</t>
  </si>
  <si>
    <t>2962-QMN16</t>
  </si>
  <si>
    <t>3197-QMN16</t>
  </si>
  <si>
    <t>1607-QMN16</t>
  </si>
  <si>
    <t>3153-QMN16</t>
  </si>
  <si>
    <t>3220-QMN16</t>
  </si>
  <si>
    <t>3087-QMN16</t>
  </si>
  <si>
    <t>3133-QMN16</t>
  </si>
  <si>
    <t>3240-QMN16</t>
  </si>
  <si>
    <t>3257-QMN16</t>
  </si>
  <si>
    <t>TRAVERSE</t>
  </si>
  <si>
    <t>3242-QMN16</t>
  </si>
  <si>
    <t>3390-QMN16</t>
  </si>
  <si>
    <t>3412-QMN16</t>
  </si>
  <si>
    <t>2770-QMN16</t>
  </si>
  <si>
    <t>3091-QMN16</t>
  </si>
  <si>
    <t>3290-QMN16</t>
  </si>
  <si>
    <t>2905-QMN16</t>
  </si>
  <si>
    <t>2983-QMN16</t>
  </si>
  <si>
    <t>0100-QMU16</t>
  </si>
  <si>
    <t>3225-QMN16</t>
  </si>
  <si>
    <t>2665-QMN16</t>
  </si>
  <si>
    <t>2226-QMN16</t>
  </si>
  <si>
    <t>2760-QMN16</t>
  </si>
  <si>
    <t>2018-QMN16</t>
  </si>
  <si>
    <t>3410-QMN16</t>
  </si>
  <si>
    <t>3280-QMN16</t>
  </si>
  <si>
    <t>3095-QMN16</t>
  </si>
  <si>
    <t>2589-QMN16</t>
  </si>
  <si>
    <t>3125-QMN16</t>
  </si>
  <si>
    <t>3012-QMN16</t>
  </si>
  <si>
    <t>2897-QMN16</t>
  </si>
  <si>
    <t>2772-QMN16</t>
  </si>
  <si>
    <t>3361-QMN16</t>
  </si>
  <si>
    <t>3318-QMN16</t>
  </si>
  <si>
    <t>3296-QMN16</t>
  </si>
  <si>
    <t>2985-QMN16</t>
  </si>
  <si>
    <t>3413-QMN16</t>
  </si>
  <si>
    <t>2335-QMN16</t>
  </si>
  <si>
    <t>3154-QMN16</t>
  </si>
  <si>
    <t>3370-QMN16</t>
  </si>
  <si>
    <t>3221-QMN16</t>
  </si>
  <si>
    <t>3244-QMN16</t>
  </si>
  <si>
    <t>3247-QMN16</t>
  </si>
  <si>
    <t>2374-QMN16</t>
  </si>
  <si>
    <t>1814-QMN16</t>
  </si>
  <si>
    <t>2510-QMN16</t>
  </si>
  <si>
    <t>3253-QMN16</t>
  </si>
  <si>
    <t>2329-QMN16</t>
  </si>
  <si>
    <t>3452-QMN16</t>
  </si>
  <si>
    <t>3252-QMN16</t>
  </si>
  <si>
    <t>3380-QMN16</t>
  </si>
  <si>
    <t>3381-QMN16</t>
  </si>
  <si>
    <t>3090-QMN16</t>
  </si>
  <si>
    <t>3208-QMN16</t>
  </si>
  <si>
    <t>2928-QMN16</t>
  </si>
  <si>
    <t>1765-QMN16</t>
  </si>
  <si>
    <t>2774-QMN16</t>
  </si>
  <si>
    <t>2359-QMN16</t>
  </si>
  <si>
    <t>3332-QMN16</t>
  </si>
  <si>
    <t>3478-QMBN16</t>
  </si>
  <si>
    <t>3371-QMN16</t>
  </si>
  <si>
    <t>3365-QMN16</t>
  </si>
  <si>
    <t>3333-QMN16</t>
  </si>
  <si>
    <t>3007-QMN16</t>
  </si>
  <si>
    <t>3224-QMN16</t>
  </si>
  <si>
    <t>2879-QMN16</t>
  </si>
  <si>
    <t>3448-QMN16</t>
  </si>
  <si>
    <t>3222-QMN16</t>
  </si>
  <si>
    <t>3392-QMN16</t>
  </si>
  <si>
    <t>3541-QMN16</t>
  </si>
  <si>
    <t>3291-QMN16</t>
  </si>
  <si>
    <t>3338-QMN16</t>
  </si>
  <si>
    <t>2355-QMN16</t>
  </si>
  <si>
    <t>2558-QMN16</t>
  </si>
  <si>
    <t>3016-QMN16</t>
  </si>
  <si>
    <t>1776-QMN16</t>
  </si>
  <si>
    <t>1644-QMN16</t>
  </si>
  <si>
    <t>1792-QMN16</t>
  </si>
  <si>
    <t>3062-QMN16</t>
  </si>
  <si>
    <t>2803-QMN16</t>
  </si>
  <si>
    <t>3019-QMN16</t>
  </si>
  <si>
    <t>TORNADO</t>
  </si>
  <si>
    <t>3422-QMN16</t>
  </si>
  <si>
    <t>3536-QMN16</t>
  </si>
  <si>
    <t>2512-QMN16</t>
  </si>
  <si>
    <t>3009-QMN16</t>
  </si>
  <si>
    <t>3286-QMN16</t>
  </si>
  <si>
    <t>3450-QMN16</t>
  </si>
  <si>
    <t>3409-QMN16</t>
  </si>
  <si>
    <t>3449-QMN16</t>
  </si>
  <si>
    <t>3454-QMN16</t>
  </si>
  <si>
    <t>3366-QMN16</t>
  </si>
  <si>
    <t>0137-QMU16</t>
  </si>
  <si>
    <t>3203-QMN16</t>
  </si>
  <si>
    <t>3495-QMN16</t>
  </si>
  <si>
    <t>3411-QMN16</t>
  </si>
  <si>
    <t>3569-QMN16</t>
  </si>
  <si>
    <t>0122-QMU16</t>
  </si>
  <si>
    <t>3560-QMN16</t>
  </si>
  <si>
    <t>3456-QMN16</t>
  </si>
  <si>
    <t>3373-QMN16</t>
  </si>
  <si>
    <t>3570-QMN16</t>
  </si>
  <si>
    <t>3275-QMN16</t>
  </si>
  <si>
    <t>3425-QMN16</t>
  </si>
  <si>
    <t>3511-QMN16</t>
  </si>
  <si>
    <t>0132-QMU16</t>
  </si>
  <si>
    <t>VW VENTO</t>
  </si>
  <si>
    <t>2638-QMN16</t>
  </si>
  <si>
    <t>3567-QMN16</t>
  </si>
  <si>
    <t>AGOSTO.2016</t>
  </si>
  <si>
    <t>2696-QMN16</t>
  </si>
  <si>
    <t>3565-QMN16</t>
  </si>
  <si>
    <t>2128-QMN16</t>
  </si>
  <si>
    <t>3540-QMN16</t>
  </si>
  <si>
    <t>3640-QMN16</t>
  </si>
  <si>
    <t>0139-QMU16</t>
  </si>
  <si>
    <t>3650-QMN16</t>
  </si>
  <si>
    <t>3475-QMN16</t>
  </si>
  <si>
    <t>3512-QMN16</t>
  </si>
  <si>
    <t>3657-QMN16</t>
  </si>
  <si>
    <t>1439-QMN16</t>
  </si>
  <si>
    <t>3172-QMN16</t>
  </si>
  <si>
    <t>3185-QMN16</t>
  </si>
  <si>
    <t>3655-QMN16</t>
  </si>
  <si>
    <t>3126-QMN16</t>
  </si>
  <si>
    <t>3426-QMN16</t>
  </si>
  <si>
    <t>3694-QMN16</t>
  </si>
  <si>
    <t>UTILIDAD</t>
  </si>
  <si>
    <t>C</t>
  </si>
  <si>
    <t>V</t>
  </si>
  <si>
    <t>248-QMN16</t>
  </si>
  <si>
    <t>2970-QMN15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</si>
</sst>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43" fontId="0" fillId="0" borderId="0" xfId="2" applyFont="1"/>
    <xf numFmtId="0" fontId="0" fillId="0" borderId="0" xfId="0" applyFill="1"/>
    <xf numFmtId="12" fontId="0" fillId="0" borderId="0" xfId="2" applyNumberFormat="1" applyFont="1"/>
    <xf numFmtId="14" fontId="0" fillId="0" borderId="0" xfId="0" applyNumberFormat="1" applyFill="1"/>
    <xf numFmtId="43" fontId="0" fillId="0" borderId="0" xfId="2" applyFont="1" applyFill="1"/>
    <xf numFmtId="43" fontId="2" fillId="0" borderId="0" xfId="2" applyFont="1"/>
    <xf numFmtId="12" fontId="2" fillId="0" borderId="0" xfId="2" applyNumberFormat="1" applyFont="1"/>
    <xf numFmtId="43" fontId="2" fillId="0" borderId="0" xfId="2" applyFont="1" applyFill="1"/>
    <xf numFmtId="43" fontId="0" fillId="0" borderId="0" xfId="0" applyNumberFormat="1"/>
    <xf numFmtId="43" fontId="1" fillId="0" borderId="0" xfId="0" applyNumberFormat="1" applyFont="1" applyFill="1"/>
    <xf numFmtId="0" fontId="6" fillId="0" borderId="0" xfId="1" applyFont="1" applyAlignment="1">
      <alignment horizontal="center" wrapText="1"/>
    </xf>
    <xf numFmtId="17" fontId="6" fillId="0" borderId="0" xfId="1" applyNumberFormat="1" applyFont="1" applyBorder="1" applyAlignment="1">
      <alignment horizontal="center" wrapText="1"/>
    </xf>
  </cellXfs>
  <cellStyles count="3">
    <cellStyle name="Excel Built-in Normal" xfId="1"/>
    <cellStyle name="Millares" xfId="2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381000</xdr:colOff>
      <xdr:row>3</xdr:row>
      <xdr:rowOff>0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381000</xdr:colOff>
      <xdr:row>3</xdr:row>
      <xdr:rowOff>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3"/>
  <sheetViews>
    <sheetView tabSelected="1" topLeftCell="B1" workbookViewId="0">
      <pane ySplit="8" topLeftCell="A91" activePane="bottomLeft" state="frozen"/>
      <selection pane="bottomLeft" activeCell="L101" sqref="L101"/>
    </sheetView>
  </sheetViews>
  <sheetFormatPr baseColWidth="10" defaultRowHeight="15"/>
  <cols>
    <col min="1" max="1" width="15.140625" customWidth="1"/>
    <col min="2" max="2" width="10.42578125" customWidth="1"/>
    <col min="3" max="3" width="18.42578125" customWidth="1"/>
    <col min="4" max="4" width="17" customWidth="1"/>
    <col min="5" max="5" width="20.85546875" customWidth="1"/>
    <col min="6" max="6" width="18.42578125" customWidth="1"/>
    <col min="7" max="7" width="14.5703125" customWidth="1"/>
    <col min="8" max="8" width="14.42578125" customWidth="1"/>
    <col min="11" max="11" width="13.140625" bestFit="1" customWidth="1"/>
    <col min="12" max="12" width="11.5703125" bestFit="1" customWidth="1"/>
  </cols>
  <sheetData>
    <row r="2" spans="1:12" ht="15.75" customHeight="1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12" ht="15.75" customHeight="1">
      <c r="A3" s="14" t="s">
        <v>6</v>
      </c>
      <c r="B3" s="14"/>
      <c r="C3" s="14"/>
      <c r="D3" s="14"/>
      <c r="E3" s="14"/>
      <c r="F3" s="14"/>
      <c r="G3" s="14"/>
      <c r="H3" s="14"/>
      <c r="I3" s="14"/>
    </row>
    <row r="4" spans="1:12" ht="15.75">
      <c r="A4" s="15" t="s">
        <v>10</v>
      </c>
      <c r="B4" s="15"/>
      <c r="C4" s="15"/>
      <c r="D4" s="15"/>
      <c r="E4" s="15"/>
      <c r="F4" s="15"/>
      <c r="G4" s="15"/>
      <c r="H4" s="15"/>
      <c r="I4" s="15"/>
    </row>
    <row r="8" spans="1:12" ht="45">
      <c r="A8" s="1" t="s">
        <v>2</v>
      </c>
      <c r="B8" s="1" t="s">
        <v>3</v>
      </c>
      <c r="C8" s="1" t="s">
        <v>4</v>
      </c>
      <c r="D8" s="1" t="s">
        <v>7</v>
      </c>
      <c r="E8" s="1" t="s">
        <v>8</v>
      </c>
      <c r="F8" s="1" t="s">
        <v>9</v>
      </c>
      <c r="G8" s="1" t="s">
        <v>0</v>
      </c>
      <c r="H8" s="1" t="s">
        <v>1</v>
      </c>
      <c r="I8" s="2">
        <v>3.5000000000000003E-2</v>
      </c>
      <c r="J8" s="1" t="s">
        <v>185</v>
      </c>
      <c r="K8" s="1" t="s">
        <v>186</v>
      </c>
      <c r="L8" s="1" t="s">
        <v>187</v>
      </c>
    </row>
    <row r="9" spans="1:12">
      <c r="A9" t="s">
        <v>11</v>
      </c>
      <c r="B9" t="s">
        <v>12</v>
      </c>
      <c r="C9" s="3">
        <v>42551</v>
      </c>
      <c r="D9" s="4">
        <v>152880</v>
      </c>
      <c r="E9" s="4">
        <v>7500</v>
      </c>
      <c r="F9" s="4">
        <v>25708.48</v>
      </c>
      <c r="G9" s="4"/>
      <c r="H9" s="4">
        <f>SUM(+D9+E9-F9-G9)</f>
        <v>134671.51999999999</v>
      </c>
      <c r="I9" s="4">
        <f>H9*$I$8</f>
        <v>4713.5032000000001</v>
      </c>
      <c r="J9" s="12">
        <f>L9-K9</f>
        <v>10975.640000000014</v>
      </c>
      <c r="K9" s="12">
        <v>134024.35999999999</v>
      </c>
      <c r="L9" s="12">
        <f>168200/1.16</f>
        <v>145000</v>
      </c>
    </row>
    <row r="10" spans="1:12">
      <c r="A10" t="s">
        <v>13</v>
      </c>
      <c r="B10" t="s">
        <v>14</v>
      </c>
      <c r="C10" s="3">
        <v>42555</v>
      </c>
      <c r="D10" s="4">
        <v>97760</v>
      </c>
      <c r="E10" s="4"/>
      <c r="F10" s="4">
        <v>5909.03</v>
      </c>
      <c r="G10" s="4"/>
      <c r="H10" s="4">
        <f t="shared" ref="H10:H73" si="0">SUM(+D10+E10-F10-G10)</f>
        <v>91850.97</v>
      </c>
      <c r="I10" s="4">
        <f t="shared" ref="I10:I73" si="1">H10*$I$8</f>
        <v>3214.7839500000005</v>
      </c>
      <c r="J10" s="12">
        <f t="shared" ref="J10:J73" si="2">L10-K10</f>
        <v>-2799.1775862068898</v>
      </c>
      <c r="K10" s="12">
        <v>132454.35</v>
      </c>
      <c r="L10" s="12">
        <f>150400/1.16</f>
        <v>129655.17241379312</v>
      </c>
    </row>
    <row r="11" spans="1:12">
      <c r="A11" t="s">
        <v>15</v>
      </c>
      <c r="B11" t="s">
        <v>14</v>
      </c>
      <c r="C11" s="3">
        <v>42552</v>
      </c>
      <c r="D11" s="4">
        <v>175650</v>
      </c>
      <c r="E11" s="4">
        <v>8500</v>
      </c>
      <c r="F11" s="4">
        <v>20473.62</v>
      </c>
      <c r="G11" s="4"/>
      <c r="H11" s="4">
        <f t="shared" si="0"/>
        <v>163676.38</v>
      </c>
      <c r="I11" s="4">
        <f t="shared" si="1"/>
        <v>5728.6733000000004</v>
      </c>
      <c r="J11" s="12">
        <f t="shared" si="2"/>
        <v>3283.1848275862285</v>
      </c>
      <c r="K11" s="12">
        <v>163527.16</v>
      </c>
      <c r="L11" s="12">
        <f>193500/1.16</f>
        <v>166810.34482758623</v>
      </c>
    </row>
    <row r="12" spans="1:12">
      <c r="A12" t="s">
        <v>16</v>
      </c>
      <c r="B12" t="s">
        <v>12</v>
      </c>
      <c r="C12" s="3">
        <v>42555</v>
      </c>
      <c r="D12" s="4">
        <v>114270</v>
      </c>
      <c r="E12" s="4">
        <v>8500</v>
      </c>
      <c r="F12" s="4">
        <v>22512.12</v>
      </c>
      <c r="G12" s="4"/>
      <c r="H12" s="4">
        <f t="shared" si="0"/>
        <v>100257.88</v>
      </c>
      <c r="I12" s="4">
        <f t="shared" si="1"/>
        <v>3509.0258000000003</v>
      </c>
      <c r="J12" s="12">
        <f t="shared" si="2"/>
        <v>2097.3713793103525</v>
      </c>
      <c r="K12" s="12">
        <v>105919.87</v>
      </c>
      <c r="L12" s="12">
        <f>125300/1.16</f>
        <v>108017.24137931035</v>
      </c>
    </row>
    <row r="13" spans="1:12">
      <c r="A13" t="s">
        <v>17</v>
      </c>
      <c r="B13" t="s">
        <v>18</v>
      </c>
      <c r="C13" s="3">
        <v>40716</v>
      </c>
      <c r="D13" s="4">
        <v>122900</v>
      </c>
      <c r="E13" s="4"/>
      <c r="F13" s="4">
        <v>12219.61</v>
      </c>
      <c r="G13" s="4"/>
      <c r="H13" s="4">
        <f t="shared" si="0"/>
        <v>110680.39</v>
      </c>
      <c r="I13" s="4">
        <f t="shared" si="1"/>
        <v>3873.8136500000005</v>
      </c>
      <c r="J13" s="12">
        <f t="shared" si="2"/>
        <v>-885.53482758620521</v>
      </c>
      <c r="K13" s="12">
        <v>174075.19</v>
      </c>
      <c r="L13" s="12">
        <f>200900/1.16</f>
        <v>173189.6551724138</v>
      </c>
    </row>
    <row r="14" spans="1:12">
      <c r="A14" t="s">
        <v>19</v>
      </c>
      <c r="B14" t="s">
        <v>20</v>
      </c>
      <c r="C14" s="3">
        <v>42551</v>
      </c>
      <c r="D14" s="4">
        <v>278600</v>
      </c>
      <c r="E14" s="4"/>
      <c r="F14" s="4">
        <v>17046.86</v>
      </c>
      <c r="G14" s="4"/>
      <c r="H14" s="4">
        <f t="shared" si="0"/>
        <v>261553.14</v>
      </c>
      <c r="I14" s="4">
        <f t="shared" si="1"/>
        <v>9154.3599000000013</v>
      </c>
      <c r="J14" s="12">
        <f t="shared" si="2"/>
        <v>64402.206896551768</v>
      </c>
      <c r="K14" s="12">
        <v>348184</v>
      </c>
      <c r="L14" s="12">
        <f>478600/1.16</f>
        <v>412586.20689655177</v>
      </c>
    </row>
    <row r="15" spans="1:12">
      <c r="A15" t="s">
        <v>21</v>
      </c>
      <c r="B15" t="s">
        <v>12</v>
      </c>
      <c r="C15" s="3">
        <v>42555</v>
      </c>
      <c r="D15" s="4">
        <v>78100</v>
      </c>
      <c r="E15" s="4"/>
      <c r="F15" s="4">
        <v>7294.95</v>
      </c>
      <c r="G15" s="4"/>
      <c r="H15" s="4">
        <f t="shared" si="0"/>
        <v>70805.05</v>
      </c>
      <c r="I15" s="4">
        <f t="shared" si="1"/>
        <v>2478.1767500000005</v>
      </c>
      <c r="J15" s="12">
        <f t="shared" si="2"/>
        <v>12641.682068965543</v>
      </c>
      <c r="K15" s="12">
        <v>158134.18</v>
      </c>
      <c r="L15" s="12">
        <f>198100/1.16</f>
        <v>170775.86206896554</v>
      </c>
    </row>
    <row r="16" spans="1:12">
      <c r="A16" t="s">
        <v>22</v>
      </c>
      <c r="B16" t="s">
        <v>23</v>
      </c>
      <c r="C16" s="3">
        <v>42556</v>
      </c>
      <c r="D16" s="4">
        <v>218100</v>
      </c>
      <c r="E16" s="4"/>
      <c r="F16" s="4">
        <v>20737.68</v>
      </c>
      <c r="G16" s="4"/>
      <c r="H16" s="4">
        <f t="shared" si="0"/>
        <v>197362.32</v>
      </c>
      <c r="I16" s="4">
        <f t="shared" si="1"/>
        <v>6907.6812000000009</v>
      </c>
      <c r="J16" s="12">
        <f t="shared" si="2"/>
        <v>3456.1389655172534</v>
      </c>
      <c r="K16" s="12">
        <v>244905.93</v>
      </c>
      <c r="L16" s="12">
        <f>288100/1.16</f>
        <v>248362.06896551725</v>
      </c>
    </row>
    <row r="17" spans="1:12">
      <c r="A17" t="s">
        <v>24</v>
      </c>
      <c r="B17" t="s">
        <v>18</v>
      </c>
      <c r="C17" s="3">
        <v>42556</v>
      </c>
      <c r="D17" s="4">
        <v>130099.99</v>
      </c>
      <c r="E17" s="4">
        <v>12500</v>
      </c>
      <c r="F17" s="4">
        <v>24873.63</v>
      </c>
      <c r="G17" s="4"/>
      <c r="H17" s="4">
        <f t="shared" si="0"/>
        <v>117726.35999999999</v>
      </c>
      <c r="I17" s="4">
        <f t="shared" si="1"/>
        <v>4120.4225999999999</v>
      </c>
      <c r="J17" s="12">
        <f t="shared" si="2"/>
        <v>7769.780689655192</v>
      </c>
      <c r="K17" s="12">
        <v>194988.84</v>
      </c>
      <c r="L17" s="12">
        <f>235200/1.16</f>
        <v>202758.62068965519</v>
      </c>
    </row>
    <row r="18" spans="1:12">
      <c r="A18" t="s">
        <v>15</v>
      </c>
      <c r="B18" t="s">
        <v>14</v>
      </c>
      <c r="C18" s="3">
        <v>42552</v>
      </c>
      <c r="D18" s="4">
        <v>175650</v>
      </c>
      <c r="E18" s="4">
        <v>8500</v>
      </c>
      <c r="F18" s="4">
        <v>20473.62</v>
      </c>
      <c r="G18" s="4"/>
      <c r="H18" s="4">
        <f t="shared" si="0"/>
        <v>163676.38</v>
      </c>
      <c r="I18" s="4">
        <f t="shared" si="1"/>
        <v>5728.6733000000004</v>
      </c>
      <c r="J18" s="12">
        <f t="shared" si="2"/>
        <v>3283.1848275862285</v>
      </c>
      <c r="K18" s="12">
        <v>163527.16</v>
      </c>
      <c r="L18" s="12">
        <f>193500/1.16</f>
        <v>166810.34482758623</v>
      </c>
    </row>
    <row r="19" spans="1:12">
      <c r="A19" t="s">
        <v>25</v>
      </c>
      <c r="B19" t="s">
        <v>12</v>
      </c>
      <c r="C19" s="3">
        <v>42556</v>
      </c>
      <c r="D19" s="4">
        <v>100783.07</v>
      </c>
      <c r="E19" s="4">
        <v>8500</v>
      </c>
      <c r="F19" s="4">
        <v>22363.68</v>
      </c>
      <c r="G19" s="4"/>
      <c r="H19" s="4">
        <f t="shared" si="0"/>
        <v>86919.390000000014</v>
      </c>
      <c r="I19" s="4">
        <f t="shared" si="1"/>
        <v>3042.1786500000007</v>
      </c>
      <c r="J19" s="12">
        <f t="shared" si="2"/>
        <v>157.81837931035261</v>
      </c>
      <c r="K19" s="12">
        <v>107859.423</v>
      </c>
      <c r="L19" s="12">
        <f>125300/1.16</f>
        <v>108017.24137931035</v>
      </c>
    </row>
    <row r="20" spans="1:12">
      <c r="A20" t="s">
        <v>26</v>
      </c>
      <c r="B20" t="s">
        <v>18</v>
      </c>
      <c r="C20" s="3">
        <v>42555</v>
      </c>
      <c r="D20" s="4">
        <v>162900</v>
      </c>
      <c r="E20" s="4">
        <v>8500</v>
      </c>
      <c r="F20" s="4">
        <v>19742.97</v>
      </c>
      <c r="G20" s="4"/>
      <c r="H20" s="4">
        <f t="shared" si="0"/>
        <v>151657.03</v>
      </c>
      <c r="I20" s="4">
        <f t="shared" si="1"/>
        <v>5307.9960500000007</v>
      </c>
      <c r="J20" s="12">
        <f t="shared" si="2"/>
        <v>-931.30482758619473</v>
      </c>
      <c r="K20" s="12">
        <v>174120.95999999999</v>
      </c>
      <c r="L20" s="12">
        <f>200900/1.16</f>
        <v>173189.6551724138</v>
      </c>
    </row>
    <row r="21" spans="1:12">
      <c r="A21" t="s">
        <v>27</v>
      </c>
      <c r="B21" t="s">
        <v>12</v>
      </c>
      <c r="C21" s="3">
        <v>42556</v>
      </c>
      <c r="D21" s="4">
        <v>53818.13</v>
      </c>
      <c r="E21" s="4"/>
      <c r="F21" s="4">
        <v>8975.34</v>
      </c>
      <c r="G21" s="4"/>
      <c r="H21" s="4">
        <f t="shared" si="0"/>
        <v>44842.789999999994</v>
      </c>
      <c r="I21" s="4">
        <f t="shared" si="1"/>
        <v>1569.49765</v>
      </c>
      <c r="J21" s="12">
        <f t="shared" si="2"/>
        <v>-1912.180689655157</v>
      </c>
      <c r="K21" s="12">
        <v>119153.56</v>
      </c>
      <c r="L21" s="12">
        <f>136000/1.16</f>
        <v>117241.37931034484</v>
      </c>
    </row>
    <row r="22" spans="1:12">
      <c r="A22" t="s">
        <v>28</v>
      </c>
      <c r="B22" t="s">
        <v>18</v>
      </c>
      <c r="C22" s="3">
        <v>42557</v>
      </c>
      <c r="D22" s="4">
        <v>162220</v>
      </c>
      <c r="E22" s="4"/>
      <c r="F22" s="4">
        <v>18249.52</v>
      </c>
      <c r="G22" s="4"/>
      <c r="H22" s="4">
        <f t="shared" si="0"/>
        <v>143970.48000000001</v>
      </c>
      <c r="I22" s="4">
        <f t="shared" si="1"/>
        <v>5038.9668000000011</v>
      </c>
      <c r="J22" s="12">
        <f t="shared" si="2"/>
        <v>-931.30482758619473</v>
      </c>
      <c r="K22" s="12">
        <v>174120.95999999999</v>
      </c>
      <c r="L22" s="12">
        <f>200900/1.16</f>
        <v>173189.6551724138</v>
      </c>
    </row>
    <row r="23" spans="1:12">
      <c r="A23" t="s">
        <v>29</v>
      </c>
      <c r="B23" t="s">
        <v>18</v>
      </c>
      <c r="C23" s="3">
        <v>42557</v>
      </c>
      <c r="D23" s="4">
        <v>180810</v>
      </c>
      <c r="E23" s="4">
        <v>8500</v>
      </c>
      <c r="F23" s="4">
        <v>17756.060000000001</v>
      </c>
      <c r="G23" s="4"/>
      <c r="H23" s="4">
        <f t="shared" si="0"/>
        <v>171553.94</v>
      </c>
      <c r="I23" s="4">
        <f t="shared" si="1"/>
        <v>6004.3879000000006</v>
      </c>
      <c r="J23" s="12">
        <f t="shared" si="2"/>
        <v>-1440.7148275861982</v>
      </c>
      <c r="K23" s="12">
        <v>174630.37</v>
      </c>
      <c r="L23" s="12">
        <f>200900/1.16</f>
        <v>173189.6551724138</v>
      </c>
    </row>
    <row r="24" spans="1:12">
      <c r="A24" t="s">
        <v>30</v>
      </c>
      <c r="B24" t="s">
        <v>12</v>
      </c>
      <c r="C24" s="3">
        <v>42557</v>
      </c>
      <c r="D24" s="4">
        <v>137785</v>
      </c>
      <c r="E24" s="4">
        <v>10600</v>
      </c>
      <c r="F24" s="4">
        <v>23926.560000000001</v>
      </c>
      <c r="G24" s="4"/>
      <c r="H24" s="4">
        <f t="shared" si="0"/>
        <v>124458.44</v>
      </c>
      <c r="I24" s="4">
        <f t="shared" si="1"/>
        <v>4356.0454000000009</v>
      </c>
      <c r="J24" s="12">
        <f t="shared" si="2"/>
        <v>1277.1558620689757</v>
      </c>
      <c r="K24" s="12">
        <v>119671.12</v>
      </c>
      <c r="L24" s="12">
        <f>140300/1.16</f>
        <v>120948.27586206897</v>
      </c>
    </row>
    <row r="25" spans="1:12">
      <c r="A25" t="s">
        <v>31</v>
      </c>
      <c r="B25" t="s">
        <v>14</v>
      </c>
      <c r="C25" s="3">
        <v>42555</v>
      </c>
      <c r="D25" s="4">
        <v>106523.23</v>
      </c>
      <c r="E25" s="4"/>
      <c r="F25" s="4">
        <v>6969.96</v>
      </c>
      <c r="G25" s="4"/>
      <c r="H25" s="4">
        <f t="shared" si="0"/>
        <v>99553.26999999999</v>
      </c>
      <c r="I25" s="4">
        <f t="shared" si="1"/>
        <v>3484.36445</v>
      </c>
      <c r="J25" s="12">
        <f t="shared" si="2"/>
        <v>1416.3386206896394</v>
      </c>
      <c r="K25" s="12">
        <v>145566.42000000001</v>
      </c>
      <c r="L25" s="12">
        <f>170500/1.16</f>
        <v>146982.75862068965</v>
      </c>
    </row>
    <row r="26" spans="1:12">
      <c r="A26" t="s">
        <v>32</v>
      </c>
      <c r="B26" t="s">
        <v>18</v>
      </c>
      <c r="C26" s="3">
        <v>42556</v>
      </c>
      <c r="D26" s="4">
        <v>130585</v>
      </c>
      <c r="E26" s="4"/>
      <c r="F26" s="4">
        <v>6228.02</v>
      </c>
      <c r="G26" s="4"/>
      <c r="H26" s="4">
        <f t="shared" si="0"/>
        <v>124356.98</v>
      </c>
      <c r="I26" s="4">
        <f t="shared" si="1"/>
        <v>4352.4943000000003</v>
      </c>
      <c r="J26" s="12">
        <f t="shared" si="2"/>
        <v>-377.78482758620521</v>
      </c>
      <c r="K26" s="12">
        <v>173567.44</v>
      </c>
      <c r="L26" s="12">
        <f>200900/1.16</f>
        <v>173189.6551724138</v>
      </c>
    </row>
    <row r="27" spans="1:12">
      <c r="A27" t="s">
        <v>33</v>
      </c>
      <c r="B27" t="s">
        <v>23</v>
      </c>
      <c r="C27" s="3">
        <v>42557</v>
      </c>
      <c r="D27" s="4">
        <v>138100</v>
      </c>
      <c r="E27" s="4"/>
      <c r="F27" s="4">
        <v>5806.09</v>
      </c>
      <c r="G27" s="4"/>
      <c r="H27" s="4">
        <f t="shared" si="0"/>
        <v>132293.91</v>
      </c>
      <c r="I27" s="4">
        <f t="shared" si="1"/>
        <v>4630.2868500000004</v>
      </c>
      <c r="J27" s="12">
        <f t="shared" si="2"/>
        <v>-2631.8710344827559</v>
      </c>
      <c r="K27" s="12">
        <v>250993.94</v>
      </c>
      <c r="L27" s="12">
        <f>288100/1.16</f>
        <v>248362.06896551725</v>
      </c>
    </row>
    <row r="28" spans="1:12">
      <c r="A28" t="s">
        <v>34</v>
      </c>
      <c r="B28" t="s">
        <v>18</v>
      </c>
      <c r="C28" s="3">
        <v>42557</v>
      </c>
      <c r="D28" s="4">
        <v>155900</v>
      </c>
      <c r="E28" s="4">
        <v>15800</v>
      </c>
      <c r="F28" s="4">
        <v>22005.119999999999</v>
      </c>
      <c r="G28" s="4"/>
      <c r="H28" s="4">
        <f t="shared" si="0"/>
        <v>149694.88</v>
      </c>
      <c r="I28" s="4">
        <f t="shared" si="1"/>
        <v>5239.3208000000004</v>
      </c>
      <c r="J28" s="12">
        <f t="shared" si="2"/>
        <v>-3930.6041379310191</v>
      </c>
      <c r="K28" s="12">
        <v>159878.88</v>
      </c>
      <c r="L28" s="12">
        <f>180900/1.16</f>
        <v>155948.27586206899</v>
      </c>
    </row>
    <row r="29" spans="1:12">
      <c r="A29" t="s">
        <v>35</v>
      </c>
      <c r="B29" t="s">
        <v>12</v>
      </c>
      <c r="C29" s="3">
        <v>42556</v>
      </c>
      <c r="D29" s="4">
        <v>178100</v>
      </c>
      <c r="E29" s="4">
        <v>6000</v>
      </c>
      <c r="F29" s="4">
        <v>27787.8</v>
      </c>
      <c r="G29" s="4"/>
      <c r="H29" s="4">
        <f t="shared" si="0"/>
        <v>156312.20000000001</v>
      </c>
      <c r="I29" s="4">
        <f t="shared" si="1"/>
        <v>5470.9270000000006</v>
      </c>
      <c r="J29" s="12">
        <f t="shared" si="2"/>
        <v>12641.682068965543</v>
      </c>
      <c r="K29" s="12">
        <v>158134.18</v>
      </c>
      <c r="L29" s="12">
        <f>198100/1.16</f>
        <v>170775.86206896554</v>
      </c>
    </row>
    <row r="30" spans="1:12">
      <c r="A30" t="s">
        <v>36</v>
      </c>
      <c r="B30" t="s">
        <v>23</v>
      </c>
      <c r="C30" s="3">
        <v>42557</v>
      </c>
      <c r="D30" s="4">
        <v>184200</v>
      </c>
      <c r="E30" s="4"/>
      <c r="F30" s="4">
        <v>20284.64</v>
      </c>
      <c r="G30" s="4"/>
      <c r="H30" s="4">
        <f t="shared" si="0"/>
        <v>163915.35999999999</v>
      </c>
      <c r="I30" s="4">
        <f t="shared" si="1"/>
        <v>5737.0375999999997</v>
      </c>
      <c r="J30" s="12">
        <f t="shared" si="2"/>
        <v>-9511.1637931034202</v>
      </c>
      <c r="K30" s="12">
        <v>224338.75</v>
      </c>
      <c r="L30" s="12">
        <f>249200/1.16</f>
        <v>214827.58620689658</v>
      </c>
    </row>
    <row r="31" spans="1:12">
      <c r="A31" t="s">
        <v>37</v>
      </c>
      <c r="B31" t="s">
        <v>12</v>
      </c>
      <c r="C31" s="3">
        <v>42556</v>
      </c>
      <c r="D31" s="4">
        <v>112240</v>
      </c>
      <c r="E31" s="4">
        <v>10000</v>
      </c>
      <c r="F31" s="4">
        <v>23481.279999999999</v>
      </c>
      <c r="G31" s="4"/>
      <c r="H31" s="4">
        <f t="shared" si="0"/>
        <v>98758.720000000001</v>
      </c>
      <c r="I31" s="4">
        <f t="shared" si="1"/>
        <v>3456.5552000000002</v>
      </c>
      <c r="J31" s="12">
        <f t="shared" si="2"/>
        <v>5029.4758620689681</v>
      </c>
      <c r="K31" s="12">
        <v>115918.8</v>
      </c>
      <c r="L31" s="12">
        <f>140300/1.16</f>
        <v>120948.27586206897</v>
      </c>
    </row>
    <row r="32" spans="1:12">
      <c r="A32" s="5" t="s">
        <v>38</v>
      </c>
      <c r="B32" t="s">
        <v>12</v>
      </c>
      <c r="C32" s="3">
        <v>42558</v>
      </c>
      <c r="D32" s="4">
        <v>83945</v>
      </c>
      <c r="E32" s="4">
        <v>7500</v>
      </c>
      <c r="F32" s="4">
        <v>22611.06</v>
      </c>
      <c r="G32" s="4"/>
      <c r="H32" s="4">
        <f t="shared" si="0"/>
        <v>68833.94</v>
      </c>
      <c r="I32" s="4">
        <f t="shared" si="1"/>
        <v>2409.1879000000004</v>
      </c>
      <c r="J32" s="12">
        <f t="shared" si="2"/>
        <v>-158.45862068964925</v>
      </c>
      <c r="K32" s="12">
        <v>108175.7</v>
      </c>
      <c r="L32" s="12">
        <f>125300/1.16</f>
        <v>108017.24137931035</v>
      </c>
    </row>
    <row r="33" spans="1:12">
      <c r="A33" t="s">
        <v>39</v>
      </c>
      <c r="B33" t="s">
        <v>18</v>
      </c>
      <c r="C33" s="3">
        <v>42543</v>
      </c>
      <c r="D33" s="4">
        <v>130585.02</v>
      </c>
      <c r="E33" s="4"/>
      <c r="F33" s="4">
        <v>6228.02</v>
      </c>
      <c r="G33" s="4"/>
      <c r="H33" s="4">
        <f t="shared" si="0"/>
        <v>124357</v>
      </c>
      <c r="I33" s="4">
        <f t="shared" si="1"/>
        <v>4352.4950000000008</v>
      </c>
      <c r="J33" s="12">
        <f t="shared" si="2"/>
        <v>2795.6451724137878</v>
      </c>
      <c r="K33" s="12">
        <v>170394.01</v>
      </c>
      <c r="L33" s="12">
        <f>200900/1.16</f>
        <v>173189.6551724138</v>
      </c>
    </row>
    <row r="34" spans="1:12">
      <c r="A34" t="s">
        <v>40</v>
      </c>
      <c r="B34" t="s">
        <v>41</v>
      </c>
      <c r="C34" s="3">
        <v>42558</v>
      </c>
      <c r="D34" s="4">
        <v>707100</v>
      </c>
      <c r="E34" s="4">
        <v>14700</v>
      </c>
      <c r="F34" s="4">
        <v>108036.85</v>
      </c>
      <c r="G34" s="4"/>
      <c r="H34" s="4">
        <f t="shared" si="0"/>
        <v>613763.15</v>
      </c>
      <c r="I34" s="4">
        <f t="shared" si="1"/>
        <v>21481.710250000004</v>
      </c>
      <c r="J34" s="12">
        <f t="shared" si="2"/>
        <v>94602.396206896636</v>
      </c>
      <c r="K34" s="12">
        <v>622725.18999999994</v>
      </c>
      <c r="L34" s="12">
        <f>832100/1.16</f>
        <v>717327.58620689658</v>
      </c>
    </row>
    <row r="35" spans="1:12">
      <c r="A35" t="s">
        <v>42</v>
      </c>
      <c r="B35" t="s">
        <v>18</v>
      </c>
      <c r="C35" s="3">
        <v>42558</v>
      </c>
      <c r="D35" s="4">
        <v>180810</v>
      </c>
      <c r="E35" s="4"/>
      <c r="F35" s="4">
        <v>23520.080000000002</v>
      </c>
      <c r="G35" s="4"/>
      <c r="H35" s="4">
        <f t="shared" si="0"/>
        <v>157289.91999999998</v>
      </c>
      <c r="I35" s="4">
        <f t="shared" si="1"/>
        <v>5505.1472000000003</v>
      </c>
      <c r="J35" s="12">
        <f t="shared" si="2"/>
        <v>-377.78482758620521</v>
      </c>
      <c r="K35" s="12">
        <v>173567.44</v>
      </c>
      <c r="L35" s="12">
        <f>200900/1.16</f>
        <v>173189.6551724138</v>
      </c>
    </row>
    <row r="36" spans="1:12">
      <c r="A36" t="s">
        <v>43</v>
      </c>
      <c r="B36" t="s">
        <v>44</v>
      </c>
      <c r="C36" s="3">
        <v>42552</v>
      </c>
      <c r="D36" s="4">
        <v>138099.99</v>
      </c>
      <c r="E36" s="4"/>
      <c r="F36" s="4">
        <v>22416.21</v>
      </c>
      <c r="G36" s="4"/>
      <c r="H36" s="4">
        <f t="shared" si="0"/>
        <v>115683.78</v>
      </c>
      <c r="I36" s="4">
        <f t="shared" si="1"/>
        <v>4048.9323000000004</v>
      </c>
      <c r="J36" s="12">
        <f t="shared" si="2"/>
        <v>8465.007241379295</v>
      </c>
      <c r="K36" s="12">
        <v>283000.51</v>
      </c>
      <c r="L36" s="12">
        <f>338100/1.16</f>
        <v>291465.5172413793</v>
      </c>
    </row>
    <row r="37" spans="1:12">
      <c r="A37" t="s">
        <v>45</v>
      </c>
      <c r="B37" t="s">
        <v>18</v>
      </c>
      <c r="C37" s="3">
        <v>42559</v>
      </c>
      <c r="D37" s="4">
        <v>170900</v>
      </c>
      <c r="E37" s="4">
        <v>7500</v>
      </c>
      <c r="F37" s="4">
        <v>23520.080000000002</v>
      </c>
      <c r="G37" s="4"/>
      <c r="H37" s="4">
        <f t="shared" si="0"/>
        <v>154879.91999999998</v>
      </c>
      <c r="I37" s="4">
        <f t="shared" si="1"/>
        <v>5420.7972</v>
      </c>
      <c r="J37" s="12">
        <f t="shared" si="2"/>
        <v>-1440.7148275861982</v>
      </c>
      <c r="K37" s="12">
        <v>174630.37</v>
      </c>
      <c r="L37" s="12">
        <f>200900/1.16</f>
        <v>173189.6551724138</v>
      </c>
    </row>
    <row r="38" spans="1:12">
      <c r="A38" t="s">
        <v>46</v>
      </c>
      <c r="B38" t="s">
        <v>12</v>
      </c>
      <c r="C38" s="3">
        <v>42559</v>
      </c>
      <c r="D38" s="4">
        <v>147360</v>
      </c>
      <c r="E38" s="4">
        <v>7400</v>
      </c>
      <c r="F38" s="4">
        <v>26752.16</v>
      </c>
      <c r="G38" s="4"/>
      <c r="H38" s="4">
        <f t="shared" si="0"/>
        <v>128007.84</v>
      </c>
      <c r="I38" s="4">
        <f t="shared" si="1"/>
        <v>4480.2744000000002</v>
      </c>
      <c r="J38" s="12">
        <f t="shared" si="2"/>
        <v>12584.823448275885</v>
      </c>
      <c r="K38" s="12">
        <v>146208.28</v>
      </c>
      <c r="L38" s="12">
        <f>184200/1.16</f>
        <v>158793.10344827588</v>
      </c>
    </row>
    <row r="39" spans="1:12">
      <c r="A39" t="s">
        <v>47</v>
      </c>
      <c r="B39" t="s">
        <v>12</v>
      </c>
      <c r="C39" s="3">
        <v>42558</v>
      </c>
      <c r="D39" s="4">
        <v>82300</v>
      </c>
      <c r="E39" s="4"/>
      <c r="F39" s="4">
        <v>27838.6</v>
      </c>
      <c r="G39" s="4"/>
      <c r="H39" s="4">
        <f t="shared" si="0"/>
        <v>54461.4</v>
      </c>
      <c r="I39" s="4">
        <f t="shared" si="1"/>
        <v>1906.1490000000003</v>
      </c>
      <c r="J39" s="12">
        <f t="shared" si="2"/>
        <v>-158.45862068964925</v>
      </c>
      <c r="K39" s="12">
        <v>108175.7</v>
      </c>
      <c r="L39" s="12">
        <f>125300/1.16</f>
        <v>108017.24137931035</v>
      </c>
    </row>
    <row r="40" spans="1:12">
      <c r="A40" t="s">
        <v>48</v>
      </c>
      <c r="B40" t="s">
        <v>23</v>
      </c>
      <c r="C40" s="3">
        <v>42558</v>
      </c>
      <c r="D40" s="4">
        <v>297180</v>
      </c>
      <c r="E40" s="4">
        <v>13200</v>
      </c>
      <c r="F40" s="4">
        <v>17746.580000000002</v>
      </c>
      <c r="G40" s="4"/>
      <c r="H40" s="4">
        <f t="shared" si="0"/>
        <v>292633.42</v>
      </c>
      <c r="I40" s="4">
        <f t="shared" si="1"/>
        <v>10242.1697</v>
      </c>
      <c r="J40" s="12">
        <f t="shared" si="2"/>
        <v>11379.362413793104</v>
      </c>
      <c r="K40" s="12">
        <v>273275.81</v>
      </c>
      <c r="L40" s="12">
        <f>330200/1.16</f>
        <v>284655.1724137931</v>
      </c>
    </row>
    <row r="41" spans="1:12">
      <c r="A41" t="s">
        <v>49</v>
      </c>
      <c r="B41" t="s">
        <v>14</v>
      </c>
      <c r="C41" s="3">
        <v>42559</v>
      </c>
      <c r="D41" s="4">
        <v>145380</v>
      </c>
      <c r="E41" s="4">
        <v>8000</v>
      </c>
      <c r="F41" s="4">
        <v>17946.95</v>
      </c>
      <c r="G41" s="4"/>
      <c r="H41" s="4">
        <f t="shared" si="0"/>
        <v>135433.04999999999</v>
      </c>
      <c r="I41" s="4">
        <f t="shared" si="1"/>
        <v>4740.1567500000001</v>
      </c>
      <c r="J41" s="12">
        <f t="shared" si="2"/>
        <v>-5246.5375862068759</v>
      </c>
      <c r="K41" s="12">
        <v>134901.71</v>
      </c>
      <c r="L41" s="12">
        <f>150400/1.16</f>
        <v>129655.17241379312</v>
      </c>
    </row>
    <row r="42" spans="1:12">
      <c r="A42" t="s">
        <v>50</v>
      </c>
      <c r="B42" t="s">
        <v>12</v>
      </c>
      <c r="C42" s="3">
        <v>42559</v>
      </c>
      <c r="D42" s="4">
        <v>126270</v>
      </c>
      <c r="E42" s="4">
        <v>15300</v>
      </c>
      <c r="F42" s="4">
        <v>23481.279999999999</v>
      </c>
      <c r="G42" s="4"/>
      <c r="H42" s="4">
        <f t="shared" si="0"/>
        <v>118088.72</v>
      </c>
      <c r="I42" s="4">
        <f t="shared" si="1"/>
        <v>4133.1052000000009</v>
      </c>
      <c r="J42" s="12">
        <f t="shared" si="2"/>
        <v>1277.1558620689757</v>
      </c>
      <c r="K42" s="12">
        <v>119671.12</v>
      </c>
      <c r="L42" s="12">
        <f>140300/1.16</f>
        <v>120948.27586206897</v>
      </c>
    </row>
    <row r="43" spans="1:12">
      <c r="A43" t="s">
        <v>51</v>
      </c>
      <c r="B43" t="s">
        <v>12</v>
      </c>
      <c r="C43" s="3">
        <v>42559</v>
      </c>
      <c r="D43" s="4">
        <v>60400</v>
      </c>
      <c r="E43" s="4"/>
      <c r="F43" s="4">
        <v>9657.08</v>
      </c>
      <c r="G43" s="4"/>
      <c r="H43" s="4">
        <f t="shared" si="0"/>
        <v>50742.92</v>
      </c>
      <c r="I43" s="4">
        <f t="shared" si="1"/>
        <v>1776.0022000000001</v>
      </c>
      <c r="J43" s="12">
        <f t="shared" si="2"/>
        <v>3252.7520689655503</v>
      </c>
      <c r="K43" s="12">
        <v>135023.10999999999</v>
      </c>
      <c r="L43" s="12">
        <f>160400/1.16</f>
        <v>138275.86206896554</v>
      </c>
    </row>
    <row r="44" spans="1:12">
      <c r="A44" t="s">
        <v>52</v>
      </c>
      <c r="B44" t="s">
        <v>53</v>
      </c>
      <c r="C44" s="3">
        <v>42558</v>
      </c>
      <c r="D44" s="4">
        <v>181376.21</v>
      </c>
      <c r="E44" s="4"/>
      <c r="F44" s="4">
        <v>12366.4</v>
      </c>
      <c r="G44" s="4"/>
      <c r="H44" s="4">
        <f t="shared" si="0"/>
        <v>169009.81</v>
      </c>
      <c r="I44" s="4">
        <f t="shared" si="1"/>
        <v>5915.3433500000001</v>
      </c>
      <c r="J44" s="12">
        <f t="shared" si="2"/>
        <v>24161.827586206899</v>
      </c>
      <c r="K44" s="12">
        <v>276183</v>
      </c>
      <c r="L44" s="12">
        <f>348400/1.16</f>
        <v>300344.8275862069</v>
      </c>
    </row>
    <row r="45" spans="1:12">
      <c r="A45" t="s">
        <v>54</v>
      </c>
      <c r="B45" t="s">
        <v>44</v>
      </c>
      <c r="C45" s="3">
        <v>42559</v>
      </c>
      <c r="D45" s="4">
        <v>219400</v>
      </c>
      <c r="E45" s="4">
        <v>16200</v>
      </c>
      <c r="F45" s="4">
        <v>23873.38</v>
      </c>
      <c r="G45" s="4"/>
      <c r="H45" s="4">
        <f t="shared" si="0"/>
        <v>211726.62</v>
      </c>
      <c r="I45" s="4">
        <f t="shared" si="1"/>
        <v>7410.4317000000001</v>
      </c>
      <c r="J45" s="12">
        <f t="shared" si="2"/>
        <v>18581.565862068965</v>
      </c>
      <c r="K45" s="12">
        <v>299866.71000000002</v>
      </c>
      <c r="L45" s="12">
        <f>369400/1.16</f>
        <v>318448.27586206899</v>
      </c>
    </row>
    <row r="46" spans="1:12">
      <c r="A46" t="s">
        <v>55</v>
      </c>
      <c r="B46" t="s">
        <v>12</v>
      </c>
      <c r="C46" s="3">
        <v>42562</v>
      </c>
      <c r="D46" s="4">
        <v>126270</v>
      </c>
      <c r="E46" s="4">
        <v>8500</v>
      </c>
      <c r="F46" s="4">
        <v>23481.279999999999</v>
      </c>
      <c r="G46" s="4"/>
      <c r="H46" s="4">
        <f t="shared" si="0"/>
        <v>111288.72</v>
      </c>
      <c r="I46" s="4">
        <f t="shared" si="1"/>
        <v>3895.1052000000004</v>
      </c>
      <c r="J46" s="12">
        <f t="shared" si="2"/>
        <v>5029.4758620689681</v>
      </c>
      <c r="K46" s="12">
        <v>115918.8</v>
      </c>
      <c r="L46" s="12">
        <f>140300/1.16</f>
        <v>120948.27586206897</v>
      </c>
    </row>
    <row r="47" spans="1:12">
      <c r="A47" t="s">
        <v>56</v>
      </c>
      <c r="B47" t="s">
        <v>14</v>
      </c>
      <c r="C47" s="3">
        <v>42558</v>
      </c>
      <c r="D47" s="4">
        <v>46504.15</v>
      </c>
      <c r="E47" s="4"/>
      <c r="F47" s="4">
        <v>7134.98</v>
      </c>
      <c r="G47" s="4"/>
      <c r="H47" s="4">
        <f t="shared" si="0"/>
        <v>39369.17</v>
      </c>
      <c r="I47" s="4">
        <f t="shared" si="1"/>
        <v>1377.9209500000002</v>
      </c>
      <c r="J47" s="12">
        <f t="shared" si="2"/>
        <v>-5911.2475862069114</v>
      </c>
      <c r="K47" s="12">
        <v>145566.42000000001</v>
      </c>
      <c r="L47" s="12">
        <f>162000/1.16</f>
        <v>139655.1724137931</v>
      </c>
    </row>
    <row r="48" spans="1:12">
      <c r="A48" t="s">
        <v>57</v>
      </c>
      <c r="B48" t="s">
        <v>23</v>
      </c>
      <c r="C48" s="3">
        <v>42562</v>
      </c>
      <c r="D48" s="4">
        <v>173199.99</v>
      </c>
      <c r="E48" s="4">
        <v>9500</v>
      </c>
      <c r="F48" s="4">
        <v>23228.92</v>
      </c>
      <c r="G48" s="4"/>
      <c r="H48" s="4">
        <f t="shared" si="0"/>
        <v>159471.07</v>
      </c>
      <c r="I48" s="4">
        <f t="shared" si="1"/>
        <v>5581.4874500000005</v>
      </c>
      <c r="J48" s="12">
        <f t="shared" si="2"/>
        <v>-1392.2903448275756</v>
      </c>
      <c r="K48" s="12">
        <v>280012.98</v>
      </c>
      <c r="L48" s="12">
        <f>323200/1.16</f>
        <v>278620.68965517241</v>
      </c>
    </row>
    <row r="49" spans="1:12">
      <c r="A49" t="s">
        <v>58</v>
      </c>
      <c r="B49" t="s">
        <v>18</v>
      </c>
      <c r="C49" s="3">
        <v>42559</v>
      </c>
      <c r="D49" s="4">
        <v>152880</v>
      </c>
      <c r="E49" s="4"/>
      <c r="F49" s="4">
        <v>6877.54</v>
      </c>
      <c r="G49" s="4"/>
      <c r="H49" s="4">
        <f t="shared" si="0"/>
        <v>146002.46</v>
      </c>
      <c r="I49" s="4">
        <f t="shared" si="1"/>
        <v>5110.0861000000004</v>
      </c>
      <c r="J49" s="12">
        <f t="shared" si="2"/>
        <v>1559.8706896551885</v>
      </c>
      <c r="K49" s="12">
        <v>201198.75</v>
      </c>
      <c r="L49" s="12">
        <f>235200/1.16</f>
        <v>202758.62068965519</v>
      </c>
    </row>
    <row r="50" spans="1:12">
      <c r="A50" s="5" t="s">
        <v>59</v>
      </c>
      <c r="B50" t="s">
        <v>18</v>
      </c>
      <c r="C50" s="3">
        <v>42562</v>
      </c>
      <c r="D50" s="4">
        <v>120917.48</v>
      </c>
      <c r="E50" s="4"/>
      <c r="F50" s="4">
        <v>5765.89</v>
      </c>
      <c r="G50" s="4"/>
      <c r="H50" s="4">
        <f t="shared" si="0"/>
        <v>115151.59</v>
      </c>
      <c r="I50" s="4">
        <f t="shared" si="1"/>
        <v>4030.3056500000002</v>
      </c>
      <c r="J50" s="12">
        <f t="shared" si="2"/>
        <v>3873.2358620689774</v>
      </c>
      <c r="K50" s="12">
        <v>164575.04000000001</v>
      </c>
      <c r="L50" s="12">
        <f>195400/1.16</f>
        <v>168448.27586206899</v>
      </c>
    </row>
    <row r="51" spans="1:12">
      <c r="A51" t="s">
        <v>60</v>
      </c>
      <c r="B51" t="s">
        <v>53</v>
      </c>
      <c r="C51" s="3">
        <v>42562</v>
      </c>
      <c r="D51" s="4">
        <v>211900</v>
      </c>
      <c r="E51" s="4">
        <v>7500</v>
      </c>
      <c r="F51" s="4">
        <v>41547.519999999997</v>
      </c>
      <c r="G51" s="4"/>
      <c r="H51" s="4">
        <f t="shared" si="0"/>
        <v>177852.48</v>
      </c>
      <c r="I51" s="4">
        <f t="shared" si="1"/>
        <v>6224.8368000000009</v>
      </c>
      <c r="J51" s="12">
        <f t="shared" si="2"/>
        <v>-11262.851379310305</v>
      </c>
      <c r="K51" s="12">
        <v>248245.61</v>
      </c>
      <c r="L51" s="12">
        <f>274900/1.16</f>
        <v>236982.75862068968</v>
      </c>
    </row>
    <row r="52" spans="1:12">
      <c r="A52" t="s">
        <v>61</v>
      </c>
      <c r="B52" t="s">
        <v>18</v>
      </c>
      <c r="C52" s="3">
        <v>42562</v>
      </c>
      <c r="D52" s="4">
        <v>90900</v>
      </c>
      <c r="E52" s="4">
        <v>8500</v>
      </c>
      <c r="F52" s="4">
        <v>23520.080000000002</v>
      </c>
      <c r="G52" s="4"/>
      <c r="H52" s="4">
        <f t="shared" si="0"/>
        <v>75879.92</v>
      </c>
      <c r="I52" s="4">
        <f t="shared" si="1"/>
        <v>2655.7972</v>
      </c>
      <c r="J52" s="12">
        <f t="shared" si="2"/>
        <v>-931.30482758619473</v>
      </c>
      <c r="K52" s="12">
        <v>174120.95999999999</v>
      </c>
      <c r="L52" s="12">
        <f>200900/1.16</f>
        <v>173189.6551724138</v>
      </c>
    </row>
    <row r="53" spans="1:12">
      <c r="A53" t="s">
        <v>62</v>
      </c>
      <c r="B53" t="s">
        <v>23</v>
      </c>
      <c r="C53" s="3">
        <v>42562</v>
      </c>
      <c r="D53" s="4">
        <v>213100</v>
      </c>
      <c r="E53" s="4">
        <v>8500</v>
      </c>
      <c r="F53" s="4">
        <v>20737.68</v>
      </c>
      <c r="G53" s="4"/>
      <c r="H53" s="4">
        <f t="shared" si="0"/>
        <v>200862.32</v>
      </c>
      <c r="I53" s="4">
        <f t="shared" si="1"/>
        <v>7030.1812000000009</v>
      </c>
      <c r="J53" s="12">
        <f t="shared" si="2"/>
        <v>-2631.8710344827559</v>
      </c>
      <c r="K53" s="12">
        <v>250993.94</v>
      </c>
      <c r="L53" s="12">
        <f>288100/1.16</f>
        <v>248362.06896551725</v>
      </c>
    </row>
    <row r="54" spans="1:12">
      <c r="A54" t="s">
        <v>63</v>
      </c>
      <c r="B54" t="s">
        <v>14</v>
      </c>
      <c r="C54" s="3">
        <v>42562</v>
      </c>
      <c r="D54" s="4">
        <v>95843.9</v>
      </c>
      <c r="E54" s="4"/>
      <c r="F54" s="4">
        <v>6863.06</v>
      </c>
      <c r="G54" s="4"/>
      <c r="H54" s="4">
        <f t="shared" si="0"/>
        <v>88980.84</v>
      </c>
      <c r="I54" s="4">
        <f t="shared" si="1"/>
        <v>3114.3294000000001</v>
      </c>
      <c r="J54" s="12">
        <f t="shared" si="2"/>
        <v>-2799.1775862068898</v>
      </c>
      <c r="K54" s="12">
        <v>132454.35</v>
      </c>
      <c r="L54" s="12">
        <f>150400/1.16</f>
        <v>129655.17241379312</v>
      </c>
    </row>
    <row r="55" spans="1:12">
      <c r="A55" t="s">
        <v>64</v>
      </c>
      <c r="B55" t="s">
        <v>12</v>
      </c>
      <c r="C55" s="3">
        <v>42551</v>
      </c>
      <c r="D55" s="4">
        <v>144200</v>
      </c>
      <c r="E55" s="4">
        <v>15200</v>
      </c>
      <c r="F55" s="4">
        <v>34058.6</v>
      </c>
      <c r="G55" s="4"/>
      <c r="H55" s="4">
        <f t="shared" si="0"/>
        <v>125341.4</v>
      </c>
      <c r="I55" s="4">
        <f t="shared" si="1"/>
        <v>4386.9490000000005</v>
      </c>
      <c r="J55" s="12">
        <f t="shared" si="2"/>
        <v>12584.223448275879</v>
      </c>
      <c r="K55" s="12">
        <v>146208.88</v>
      </c>
      <c r="L55" s="12">
        <f>184200/1.16</f>
        <v>158793.10344827588</v>
      </c>
    </row>
    <row r="56" spans="1:12">
      <c r="A56" t="s">
        <v>65</v>
      </c>
      <c r="B56" t="s">
        <v>20</v>
      </c>
      <c r="C56" s="3">
        <v>42552</v>
      </c>
      <c r="D56" s="4">
        <v>297919.99</v>
      </c>
      <c r="E56" s="4"/>
      <c r="F56" s="4">
        <v>12407.17</v>
      </c>
      <c r="G56" s="4"/>
      <c r="H56" s="4">
        <f t="shared" si="0"/>
        <v>285512.82</v>
      </c>
      <c r="I56" s="4">
        <f t="shared" si="1"/>
        <v>9992.9487000000008</v>
      </c>
      <c r="J56" s="12">
        <f t="shared" si="2"/>
        <v>40166.541724137962</v>
      </c>
      <c r="K56" s="12">
        <v>326730.01</v>
      </c>
      <c r="L56" s="12">
        <f>425600/1.16</f>
        <v>366896.55172413797</v>
      </c>
    </row>
    <row r="57" spans="1:12">
      <c r="A57" t="s">
        <v>66</v>
      </c>
      <c r="B57" t="s">
        <v>67</v>
      </c>
      <c r="C57" s="3">
        <v>42552</v>
      </c>
      <c r="D57" s="4">
        <v>459825</v>
      </c>
      <c r="E57" s="4">
        <v>25350</v>
      </c>
      <c r="F57" s="4">
        <v>55666.32</v>
      </c>
      <c r="G57" s="4"/>
      <c r="H57" s="4">
        <f t="shared" si="0"/>
        <v>429508.68</v>
      </c>
      <c r="I57" s="4">
        <f t="shared" si="1"/>
        <v>15032.803800000002</v>
      </c>
      <c r="J57" s="12">
        <f t="shared" si="2"/>
        <v>57526.832758620731</v>
      </c>
      <c r="K57" s="12">
        <v>471007.65</v>
      </c>
      <c r="L57" s="12">
        <f>613100/1.16</f>
        <v>528534.48275862075</v>
      </c>
    </row>
    <row r="58" spans="1:12">
      <c r="A58" t="s">
        <v>68</v>
      </c>
      <c r="B58" t="s">
        <v>14</v>
      </c>
      <c r="C58" s="3">
        <v>42552</v>
      </c>
      <c r="D58" s="4">
        <v>174150</v>
      </c>
      <c r="E58" s="4">
        <v>8500</v>
      </c>
      <c r="F58" s="4">
        <v>20222.32</v>
      </c>
      <c r="G58" s="4"/>
      <c r="H58" s="4">
        <f t="shared" si="0"/>
        <v>162427.68</v>
      </c>
      <c r="I58" s="4">
        <f t="shared" si="1"/>
        <v>5684.9688000000006</v>
      </c>
      <c r="J58" s="12">
        <f t="shared" si="2"/>
        <v>1703.4948275862262</v>
      </c>
      <c r="K58" s="12">
        <v>165106.85</v>
      </c>
      <c r="L58" s="12">
        <f>193500/1.16</f>
        <v>166810.34482758623</v>
      </c>
    </row>
    <row r="59" spans="1:12">
      <c r="A59" t="s">
        <v>69</v>
      </c>
      <c r="B59" t="s">
        <v>44</v>
      </c>
      <c r="C59" s="3">
        <v>42562</v>
      </c>
      <c r="D59" s="4">
        <v>309399.99</v>
      </c>
      <c r="E59" s="4">
        <v>10500</v>
      </c>
      <c r="F59" s="4">
        <v>48404.51</v>
      </c>
      <c r="G59" s="4"/>
      <c r="H59" s="4">
        <f t="shared" si="0"/>
        <v>271495.48</v>
      </c>
      <c r="I59" s="4">
        <f t="shared" si="1"/>
        <v>9502.3418000000001</v>
      </c>
      <c r="J59" s="12">
        <f t="shared" si="2"/>
        <v>12517.165862069</v>
      </c>
      <c r="K59" s="12">
        <v>305931.11</v>
      </c>
      <c r="L59" s="12">
        <f>369400/1.16</f>
        <v>318448.27586206899</v>
      </c>
    </row>
    <row r="60" spans="1:12">
      <c r="A60" t="s">
        <v>70</v>
      </c>
      <c r="B60" t="s">
        <v>14</v>
      </c>
      <c r="C60" s="3">
        <v>42562</v>
      </c>
      <c r="D60" s="4">
        <v>97760</v>
      </c>
      <c r="E60" s="4"/>
      <c r="F60" s="4">
        <v>6863.06</v>
      </c>
      <c r="G60" s="4"/>
      <c r="H60" s="4">
        <f t="shared" si="0"/>
        <v>90896.94</v>
      </c>
      <c r="I60" s="4">
        <f t="shared" si="1"/>
        <v>3181.3929000000003</v>
      </c>
      <c r="J60" s="12">
        <f t="shared" si="2"/>
        <v>-2799.1775862068898</v>
      </c>
      <c r="K60" s="12">
        <v>132454.35</v>
      </c>
      <c r="L60" s="12">
        <f>150400/1.16</f>
        <v>129655.17241379312</v>
      </c>
    </row>
    <row r="61" spans="1:12">
      <c r="A61" t="s">
        <v>71</v>
      </c>
      <c r="B61" t="s">
        <v>18</v>
      </c>
      <c r="C61" s="3">
        <v>42562</v>
      </c>
      <c r="D61" s="4">
        <v>180180</v>
      </c>
      <c r="E61" s="4"/>
      <c r="F61" s="4">
        <v>23520.080000000002</v>
      </c>
      <c r="G61" s="4"/>
      <c r="H61" s="4">
        <f t="shared" si="0"/>
        <v>156659.91999999998</v>
      </c>
      <c r="I61" s="4">
        <f t="shared" si="1"/>
        <v>5483.0972000000002</v>
      </c>
      <c r="J61" s="12">
        <f t="shared" si="2"/>
        <v>-885.53482758620521</v>
      </c>
      <c r="K61" s="12">
        <v>174075.19</v>
      </c>
      <c r="L61" s="12">
        <f>200900/1.16</f>
        <v>173189.6551724138</v>
      </c>
    </row>
    <row r="62" spans="1:12">
      <c r="A62" t="s">
        <v>72</v>
      </c>
      <c r="B62" t="s">
        <v>12</v>
      </c>
      <c r="C62" s="3">
        <v>42562</v>
      </c>
      <c r="D62" s="4">
        <v>143200</v>
      </c>
      <c r="E62" s="4"/>
      <c r="F62" s="4">
        <v>19286.03</v>
      </c>
      <c r="G62" s="4"/>
      <c r="H62" s="4">
        <f t="shared" si="0"/>
        <v>123913.97</v>
      </c>
      <c r="I62" s="4">
        <f t="shared" si="1"/>
        <v>4336.9889500000008</v>
      </c>
      <c r="J62" s="12">
        <f t="shared" si="2"/>
        <v>10579.100000000006</v>
      </c>
      <c r="K62" s="12">
        <v>134420.9</v>
      </c>
      <c r="L62" s="12">
        <f>168200/1.16</f>
        <v>145000</v>
      </c>
    </row>
    <row r="63" spans="1:12">
      <c r="A63" s="5" t="s">
        <v>73</v>
      </c>
      <c r="B63" t="s">
        <v>18</v>
      </c>
      <c r="C63" s="3">
        <v>42563</v>
      </c>
      <c r="D63" s="4">
        <v>130585</v>
      </c>
      <c r="E63" s="4"/>
      <c r="F63" s="4">
        <v>5861.77</v>
      </c>
      <c r="G63" s="4"/>
      <c r="H63" s="4">
        <f t="shared" si="0"/>
        <v>124723.23</v>
      </c>
      <c r="I63" s="4">
        <f t="shared" si="1"/>
        <v>4365.3130500000007</v>
      </c>
      <c r="J63" s="12">
        <f t="shared" si="2"/>
        <v>-1440.7148275861982</v>
      </c>
      <c r="K63" s="12">
        <v>174630.37</v>
      </c>
      <c r="L63" s="12">
        <f>200900/1.16</f>
        <v>173189.6551724138</v>
      </c>
    </row>
    <row r="64" spans="1:12">
      <c r="A64" t="s">
        <v>74</v>
      </c>
      <c r="B64" t="s">
        <v>18</v>
      </c>
      <c r="C64" s="3">
        <v>42564</v>
      </c>
      <c r="D64" s="4">
        <v>162810</v>
      </c>
      <c r="E64" s="4">
        <v>15000</v>
      </c>
      <c r="F64" s="4">
        <v>22005.119999999999</v>
      </c>
      <c r="G64" s="4"/>
      <c r="H64" s="4">
        <f t="shared" si="0"/>
        <v>155804.88</v>
      </c>
      <c r="I64" s="4">
        <f t="shared" si="1"/>
        <v>5453.1708000000008</v>
      </c>
      <c r="J64" s="12">
        <f t="shared" si="2"/>
        <v>-3930.6041379310191</v>
      </c>
      <c r="K64" s="12">
        <v>159878.88</v>
      </c>
      <c r="L64" s="12">
        <f>180900/1.16</f>
        <v>155948.27586206899</v>
      </c>
    </row>
    <row r="65" spans="1:12">
      <c r="A65" t="s">
        <v>75</v>
      </c>
      <c r="B65" t="s">
        <v>18</v>
      </c>
      <c r="C65" s="3">
        <v>42563</v>
      </c>
      <c r="D65" s="4">
        <v>117585</v>
      </c>
      <c r="E65" s="4"/>
      <c r="F65" s="4">
        <v>5513.11</v>
      </c>
      <c r="G65" s="4"/>
      <c r="H65" s="4">
        <f t="shared" si="0"/>
        <v>112071.89</v>
      </c>
      <c r="I65" s="4">
        <f t="shared" si="1"/>
        <v>3922.5161500000004</v>
      </c>
      <c r="J65" s="12">
        <f t="shared" si="2"/>
        <v>-3930.6041379310191</v>
      </c>
      <c r="K65" s="12">
        <v>159878.88</v>
      </c>
      <c r="L65" s="12">
        <f>180900/1.16</f>
        <v>155948.27586206899</v>
      </c>
    </row>
    <row r="66" spans="1:12">
      <c r="A66" t="s">
        <v>76</v>
      </c>
      <c r="B66" t="s">
        <v>12</v>
      </c>
      <c r="C66" s="3">
        <v>42563</v>
      </c>
      <c r="D66" s="4">
        <v>72710</v>
      </c>
      <c r="E66" s="4"/>
      <c r="F66" s="4">
        <v>24688.03</v>
      </c>
      <c r="G66" s="4"/>
      <c r="H66" s="4">
        <f t="shared" si="0"/>
        <v>48021.97</v>
      </c>
      <c r="I66" s="4">
        <f t="shared" si="1"/>
        <v>1680.7689500000001</v>
      </c>
      <c r="J66" s="12">
        <f t="shared" si="2"/>
        <v>-18482.758620689652</v>
      </c>
      <c r="K66" s="12">
        <v>115000</v>
      </c>
      <c r="L66" s="12">
        <f>111960/1.16</f>
        <v>96517.241379310348</v>
      </c>
    </row>
    <row r="67" spans="1:12">
      <c r="A67" t="s">
        <v>77</v>
      </c>
      <c r="B67" t="s">
        <v>12</v>
      </c>
      <c r="C67" s="3">
        <v>42564</v>
      </c>
      <c r="D67" s="4">
        <v>97700</v>
      </c>
      <c r="E67" s="6">
        <v>10600</v>
      </c>
      <c r="F67" s="4">
        <v>22169.96</v>
      </c>
      <c r="G67" s="4"/>
      <c r="H67" s="4">
        <f t="shared" si="0"/>
        <v>86130.040000000008</v>
      </c>
      <c r="I67" s="4">
        <f t="shared" si="1"/>
        <v>3014.5514000000007</v>
      </c>
      <c r="J67" s="12">
        <f t="shared" si="2"/>
        <v>-2083.5579310344765</v>
      </c>
      <c r="K67" s="12">
        <v>107859.42</v>
      </c>
      <c r="L67" s="12">
        <f>122700/1.16</f>
        <v>105775.86206896552</v>
      </c>
    </row>
    <row r="68" spans="1:12">
      <c r="A68" t="s">
        <v>78</v>
      </c>
      <c r="B68" t="s">
        <v>18</v>
      </c>
      <c r="C68" s="3">
        <v>42544</v>
      </c>
      <c r="D68" s="4">
        <v>130585</v>
      </c>
      <c r="E68" s="4"/>
      <c r="F68" s="4">
        <v>6228.02</v>
      </c>
      <c r="G68" s="4"/>
      <c r="H68" s="4">
        <f t="shared" si="0"/>
        <v>124356.98</v>
      </c>
      <c r="I68" s="4">
        <f t="shared" si="1"/>
        <v>4352.4943000000003</v>
      </c>
      <c r="J68" s="12">
        <f t="shared" si="2"/>
        <v>2795.6451724137878</v>
      </c>
      <c r="K68" s="12">
        <v>170394.01</v>
      </c>
      <c r="L68" s="12">
        <f>200900/1.16</f>
        <v>173189.6551724138</v>
      </c>
    </row>
    <row r="69" spans="1:12">
      <c r="A69" t="s">
        <v>79</v>
      </c>
      <c r="B69" t="s">
        <v>14</v>
      </c>
      <c r="C69" s="3">
        <v>42563</v>
      </c>
      <c r="D69" s="4">
        <v>95843.89</v>
      </c>
      <c r="E69" s="4"/>
      <c r="F69" s="4">
        <v>6863.06</v>
      </c>
      <c r="G69" s="4"/>
      <c r="H69" s="4">
        <f t="shared" si="0"/>
        <v>88980.83</v>
      </c>
      <c r="I69" s="4">
        <f t="shared" si="1"/>
        <v>3114.3290500000003</v>
      </c>
      <c r="J69" s="12">
        <f t="shared" si="2"/>
        <v>-1480.717586206898</v>
      </c>
      <c r="K69" s="12">
        <v>131135.89000000001</v>
      </c>
      <c r="L69" s="12">
        <f>150400/1.16</f>
        <v>129655.17241379312</v>
      </c>
    </row>
    <row r="70" spans="1:12">
      <c r="A70" t="s">
        <v>80</v>
      </c>
      <c r="B70" t="s">
        <v>18</v>
      </c>
      <c r="C70" s="3">
        <v>42564</v>
      </c>
      <c r="D70" s="4">
        <v>85900</v>
      </c>
      <c r="E70" s="4">
        <v>8500</v>
      </c>
      <c r="F70" s="4">
        <v>11753.66</v>
      </c>
      <c r="G70" s="4"/>
      <c r="H70" s="4">
        <f t="shared" si="0"/>
        <v>82646.34</v>
      </c>
      <c r="I70" s="4">
        <f t="shared" si="1"/>
        <v>2892.6219000000001</v>
      </c>
      <c r="J70" s="12">
        <f t="shared" si="2"/>
        <v>-885.53482758620521</v>
      </c>
      <c r="K70" s="12">
        <v>174075.19</v>
      </c>
      <c r="L70" s="12">
        <f>200900/1.16</f>
        <v>173189.6551724138</v>
      </c>
    </row>
    <row r="71" spans="1:12">
      <c r="A71" t="s">
        <v>81</v>
      </c>
      <c r="B71" t="s">
        <v>14</v>
      </c>
      <c r="C71" s="3">
        <v>42563</v>
      </c>
      <c r="D71" s="4">
        <v>154950</v>
      </c>
      <c r="E71" s="4">
        <v>8500</v>
      </c>
      <c r="F71" s="4">
        <v>18064.5</v>
      </c>
      <c r="G71" s="4"/>
      <c r="H71" s="4">
        <f t="shared" si="0"/>
        <v>145385.5</v>
      </c>
      <c r="I71" s="4">
        <f t="shared" si="1"/>
        <v>5088.4925000000003</v>
      </c>
      <c r="J71" s="12">
        <f t="shared" si="2"/>
        <v>1416.3386206896394</v>
      </c>
      <c r="K71" s="12">
        <v>145566.42000000001</v>
      </c>
      <c r="L71" s="12">
        <f>170500/1.16</f>
        <v>146982.75862068965</v>
      </c>
    </row>
    <row r="72" spans="1:12">
      <c r="A72" t="s">
        <v>82</v>
      </c>
      <c r="B72" t="s">
        <v>12</v>
      </c>
      <c r="C72" s="3">
        <v>42563</v>
      </c>
      <c r="D72" s="4">
        <v>151379.99</v>
      </c>
      <c r="E72" s="4">
        <v>15000</v>
      </c>
      <c r="F72" s="4">
        <v>25560.04</v>
      </c>
      <c r="G72" s="4"/>
      <c r="H72" s="4">
        <f t="shared" si="0"/>
        <v>140819.94999999998</v>
      </c>
      <c r="I72" s="4">
        <f t="shared" si="1"/>
        <v>4928.6982499999995</v>
      </c>
      <c r="J72" s="12">
        <f t="shared" si="2"/>
        <v>10968.059999999998</v>
      </c>
      <c r="K72" s="12">
        <v>134031.94</v>
      </c>
      <c r="L72" s="12">
        <f>168200/1.16</f>
        <v>145000</v>
      </c>
    </row>
    <row r="73" spans="1:12">
      <c r="A73" t="s">
        <v>83</v>
      </c>
      <c r="B73" t="s">
        <v>18</v>
      </c>
      <c r="C73" s="3">
        <v>42564</v>
      </c>
      <c r="D73" s="4">
        <v>162810</v>
      </c>
      <c r="E73" s="4">
        <v>14500</v>
      </c>
      <c r="F73" s="4">
        <v>20660.439999999999</v>
      </c>
      <c r="G73" s="4"/>
      <c r="H73" s="4">
        <f t="shared" si="0"/>
        <v>156649.56</v>
      </c>
      <c r="I73" s="4">
        <f t="shared" si="1"/>
        <v>5482.7346000000007</v>
      </c>
      <c r="J73" s="12">
        <f t="shared" si="2"/>
        <v>-3922.6441379310272</v>
      </c>
      <c r="K73" s="12">
        <v>159870.92000000001</v>
      </c>
      <c r="L73" s="12">
        <f>180900/1.16</f>
        <v>155948.27586206899</v>
      </c>
    </row>
    <row r="74" spans="1:12">
      <c r="A74" t="s">
        <v>84</v>
      </c>
      <c r="B74" t="s">
        <v>12</v>
      </c>
      <c r="C74" s="3">
        <v>42563</v>
      </c>
      <c r="D74" s="4">
        <v>125151.56</v>
      </c>
      <c r="E74" s="4"/>
      <c r="F74" s="4">
        <v>7294.95</v>
      </c>
      <c r="G74" s="4"/>
      <c r="H74" s="4">
        <f t="shared" ref="H74:H137" si="3">SUM(+D74+E74-F74-G74)</f>
        <v>117856.61</v>
      </c>
      <c r="I74" s="4">
        <f t="shared" ref="I74:I137" si="4">H74*$I$8</f>
        <v>4124.98135</v>
      </c>
      <c r="J74" s="12">
        <f t="shared" ref="J74:J137" si="5">L74-K74</f>
        <v>12641.682068965543</v>
      </c>
      <c r="K74" s="12">
        <v>158134.18</v>
      </c>
      <c r="L74" s="12">
        <f>198100/1.16</f>
        <v>170775.86206896554</v>
      </c>
    </row>
    <row r="75" spans="1:12">
      <c r="A75" t="s">
        <v>85</v>
      </c>
      <c r="B75" t="s">
        <v>12</v>
      </c>
      <c r="C75" s="3">
        <v>42564</v>
      </c>
      <c r="D75" s="4">
        <v>130400</v>
      </c>
      <c r="E75" s="4">
        <v>15900</v>
      </c>
      <c r="F75" s="4">
        <v>24978.880000000001</v>
      </c>
      <c r="G75" s="4"/>
      <c r="H75" s="4">
        <f t="shared" si="3"/>
        <v>121321.12</v>
      </c>
      <c r="I75" s="4">
        <f t="shared" si="4"/>
        <v>4246.2392</v>
      </c>
      <c r="J75" s="12">
        <f t="shared" si="5"/>
        <v>1564.8220689655282</v>
      </c>
      <c r="K75" s="13">
        <v>136711.04000000001</v>
      </c>
      <c r="L75" s="12">
        <f>160400/1.16</f>
        <v>138275.86206896554</v>
      </c>
    </row>
    <row r="76" spans="1:12">
      <c r="A76" t="s">
        <v>86</v>
      </c>
      <c r="B76" t="s">
        <v>23</v>
      </c>
      <c r="C76" s="3">
        <v>42564</v>
      </c>
      <c r="D76" s="4">
        <v>184394.23</v>
      </c>
      <c r="E76" s="4"/>
      <c r="F76" s="4">
        <v>5806.09</v>
      </c>
      <c r="G76" s="4"/>
      <c r="H76" s="4">
        <f t="shared" si="3"/>
        <v>178588.14</v>
      </c>
      <c r="I76" s="4">
        <f t="shared" si="4"/>
        <v>6250.5849000000007</v>
      </c>
      <c r="J76" s="12">
        <f t="shared" si="5"/>
        <v>-1.0344827605877072E-3</v>
      </c>
      <c r="K76" s="12">
        <v>248362.07</v>
      </c>
      <c r="L76" s="12">
        <f>288100/1.16</f>
        <v>248362.06896551725</v>
      </c>
    </row>
    <row r="77" spans="1:12">
      <c r="A77" t="s">
        <v>87</v>
      </c>
      <c r="B77" t="s">
        <v>12</v>
      </c>
      <c r="C77" s="3">
        <v>42564</v>
      </c>
      <c r="D77" s="4">
        <v>89407.58</v>
      </c>
      <c r="E77" s="4"/>
      <c r="F77" s="4">
        <v>9095.48</v>
      </c>
      <c r="G77" s="4"/>
      <c r="H77" s="4">
        <f t="shared" si="3"/>
        <v>80312.100000000006</v>
      </c>
      <c r="I77" s="4">
        <f t="shared" si="4"/>
        <v>2810.9235000000003</v>
      </c>
      <c r="J77" s="12">
        <f t="shared" si="5"/>
        <v>-13517.534137931027</v>
      </c>
      <c r="K77" s="12">
        <v>134465.81</v>
      </c>
      <c r="L77" s="12">
        <f>140300/1.16</f>
        <v>120948.27586206897</v>
      </c>
    </row>
    <row r="78" spans="1:12">
      <c r="A78" t="s">
        <v>88</v>
      </c>
      <c r="B78" t="s">
        <v>12</v>
      </c>
      <c r="C78" s="3">
        <v>42564</v>
      </c>
      <c r="D78" s="4">
        <v>102216.51</v>
      </c>
      <c r="E78" s="4"/>
      <c r="F78" s="4">
        <v>9657.08</v>
      </c>
      <c r="G78" s="4"/>
      <c r="H78" s="4">
        <f t="shared" si="3"/>
        <v>92559.43</v>
      </c>
      <c r="I78" s="4">
        <f t="shared" si="4"/>
        <v>3239.58005</v>
      </c>
      <c r="J78" s="12">
        <f t="shared" si="5"/>
        <v>-2888.1979310344614</v>
      </c>
      <c r="K78" s="12">
        <v>141164.06</v>
      </c>
      <c r="L78" s="12">
        <f>160400/1.16</f>
        <v>138275.86206896554</v>
      </c>
    </row>
    <row r="79" spans="1:12">
      <c r="A79" s="5" t="s">
        <v>89</v>
      </c>
      <c r="B79" t="s">
        <v>18</v>
      </c>
      <c r="D79" s="4">
        <v>183310</v>
      </c>
      <c r="E79" s="4">
        <v>8500</v>
      </c>
      <c r="F79" s="4"/>
      <c r="G79" s="4"/>
      <c r="H79" s="4">
        <f t="shared" si="3"/>
        <v>191810</v>
      </c>
      <c r="I79" s="4">
        <f t="shared" si="4"/>
        <v>6713.35</v>
      </c>
      <c r="J79" s="12">
        <f t="shared" si="5"/>
        <v>-885.53482758620521</v>
      </c>
      <c r="K79" s="12">
        <v>174075.19</v>
      </c>
      <c r="L79" s="12">
        <f>200900/1.16</f>
        <v>173189.6551724138</v>
      </c>
    </row>
    <row r="80" spans="1:12">
      <c r="A80" t="s">
        <v>90</v>
      </c>
      <c r="B80" t="s">
        <v>14</v>
      </c>
      <c r="C80" s="3">
        <v>42565</v>
      </c>
      <c r="D80" s="4">
        <v>150500</v>
      </c>
      <c r="E80" s="4">
        <v>15900</v>
      </c>
      <c r="F80" s="4">
        <v>17813.240000000002</v>
      </c>
      <c r="G80" s="4"/>
      <c r="H80" s="4">
        <f t="shared" si="3"/>
        <v>148586.76</v>
      </c>
      <c r="I80" s="4">
        <f t="shared" si="4"/>
        <v>5200.5366000000013</v>
      </c>
      <c r="J80" s="12">
        <f t="shared" si="5"/>
        <v>-57.80137931034551</v>
      </c>
      <c r="K80" s="12">
        <v>147040.56</v>
      </c>
      <c r="L80" s="12">
        <f>170500/1.16</f>
        <v>146982.75862068965</v>
      </c>
    </row>
    <row r="81" spans="1:12">
      <c r="A81" t="s">
        <v>91</v>
      </c>
      <c r="B81" t="s">
        <v>12</v>
      </c>
      <c r="C81" s="3">
        <v>42564</v>
      </c>
      <c r="D81" s="4">
        <v>147699.99</v>
      </c>
      <c r="E81" s="4"/>
      <c r="F81" s="4">
        <v>25708.48</v>
      </c>
      <c r="G81" s="4"/>
      <c r="H81" s="4">
        <f t="shared" si="3"/>
        <v>121991.51</v>
      </c>
      <c r="I81" s="4">
        <f t="shared" si="4"/>
        <v>4269.7028500000006</v>
      </c>
      <c r="J81" s="12">
        <f t="shared" si="5"/>
        <v>15493.919999999998</v>
      </c>
      <c r="K81" s="12">
        <v>129506.08</v>
      </c>
      <c r="L81" s="12">
        <f>168200/1.16</f>
        <v>145000</v>
      </c>
    </row>
    <row r="82" spans="1:12">
      <c r="A82" t="s">
        <v>92</v>
      </c>
      <c r="B82" t="s">
        <v>18</v>
      </c>
      <c r="C82" s="3">
        <v>42565</v>
      </c>
      <c r="D82" s="4">
        <v>173900</v>
      </c>
      <c r="E82" s="4">
        <v>8500</v>
      </c>
      <c r="F82" s="4">
        <v>24032.15</v>
      </c>
      <c r="G82" s="4"/>
      <c r="H82" s="4">
        <f t="shared" si="3"/>
        <v>158367.85</v>
      </c>
      <c r="I82" s="4">
        <f t="shared" si="4"/>
        <v>5542.8747500000009</v>
      </c>
      <c r="J82" s="12">
        <f t="shared" si="5"/>
        <v>-1440.7148275861982</v>
      </c>
      <c r="K82" s="12">
        <v>174630.37</v>
      </c>
      <c r="L82" s="12">
        <f>200900/1.16</f>
        <v>173189.6551724138</v>
      </c>
    </row>
    <row r="83" spans="1:12">
      <c r="A83" t="s">
        <v>93</v>
      </c>
      <c r="B83" t="s">
        <v>18</v>
      </c>
      <c r="C83" s="3">
        <v>42565</v>
      </c>
      <c r="D83" s="4">
        <v>162810</v>
      </c>
      <c r="E83" s="4">
        <v>15000</v>
      </c>
      <c r="F83" s="4">
        <v>22005.119999999999</v>
      </c>
      <c r="G83" s="4"/>
      <c r="H83" s="4">
        <f t="shared" si="3"/>
        <v>155804.88</v>
      </c>
      <c r="I83" s="4">
        <f t="shared" si="4"/>
        <v>5453.1708000000008</v>
      </c>
      <c r="J83" s="12">
        <f t="shared" si="5"/>
        <v>-3930.6041379310191</v>
      </c>
      <c r="K83" s="12">
        <v>159878.88</v>
      </c>
      <c r="L83" s="12">
        <f>180900/1.16</f>
        <v>155948.27586206899</v>
      </c>
    </row>
    <row r="84" spans="1:12">
      <c r="A84" t="s">
        <v>188</v>
      </c>
      <c r="B84" t="s">
        <v>14</v>
      </c>
      <c r="C84" s="3">
        <v>42564</v>
      </c>
      <c r="D84" s="4">
        <v>142880</v>
      </c>
      <c r="E84" s="4">
        <v>8500</v>
      </c>
      <c r="F84" s="4">
        <v>17528.16</v>
      </c>
      <c r="G84" s="4"/>
      <c r="H84" s="4">
        <f t="shared" si="3"/>
        <v>133851.84</v>
      </c>
      <c r="I84" s="4">
        <f t="shared" si="4"/>
        <v>4684.8144000000002</v>
      </c>
      <c r="J84" s="12">
        <f t="shared" si="5"/>
        <v>-2799.1775862068898</v>
      </c>
      <c r="K84" s="12">
        <v>132454.35</v>
      </c>
      <c r="L84" s="12">
        <f>150400/1.16</f>
        <v>129655.17241379312</v>
      </c>
    </row>
    <row r="85" spans="1:12">
      <c r="A85" t="s">
        <v>94</v>
      </c>
      <c r="B85" t="s">
        <v>14</v>
      </c>
      <c r="C85" s="3">
        <v>42564</v>
      </c>
      <c r="D85" s="4">
        <v>120500</v>
      </c>
      <c r="E85" s="4">
        <v>11000</v>
      </c>
      <c r="F85" s="4">
        <v>18784.599999999999</v>
      </c>
      <c r="G85" s="4"/>
      <c r="H85" s="4">
        <f t="shared" si="3"/>
        <v>112715.4</v>
      </c>
      <c r="I85" s="4">
        <f t="shared" si="4"/>
        <v>3945.0390000000002</v>
      </c>
      <c r="J85" s="12">
        <f t="shared" si="5"/>
        <v>1416.3386206896394</v>
      </c>
      <c r="K85" s="12">
        <v>145566.42000000001</v>
      </c>
      <c r="L85" s="12">
        <f>170500/1.16</f>
        <v>146982.75862068965</v>
      </c>
    </row>
    <row r="86" spans="1:12">
      <c r="A86" t="s">
        <v>95</v>
      </c>
      <c r="B86" t="s">
        <v>14</v>
      </c>
      <c r="C86" s="3">
        <v>42565</v>
      </c>
      <c r="D86" s="4">
        <v>77300</v>
      </c>
      <c r="E86" s="4"/>
      <c r="F86" s="4">
        <v>6790.38</v>
      </c>
      <c r="G86" s="4"/>
      <c r="H86" s="4">
        <f t="shared" si="3"/>
        <v>70509.62</v>
      </c>
      <c r="I86" s="4">
        <f t="shared" si="4"/>
        <v>2467.8367000000003</v>
      </c>
      <c r="J86" s="12">
        <f t="shared" si="5"/>
        <v>-5471.5913793103391</v>
      </c>
      <c r="K86" s="12">
        <v>132454.35</v>
      </c>
      <c r="L86" s="12">
        <f>147300/1.16</f>
        <v>126982.75862068967</v>
      </c>
    </row>
    <row r="87" spans="1:12">
      <c r="A87" t="s">
        <v>96</v>
      </c>
      <c r="B87" t="s">
        <v>12</v>
      </c>
      <c r="C87" s="3">
        <v>42566</v>
      </c>
      <c r="D87" s="4">
        <v>100300</v>
      </c>
      <c r="E87" s="4">
        <v>8500</v>
      </c>
      <c r="F87" s="4">
        <v>22363.68</v>
      </c>
      <c r="G87" s="4"/>
      <c r="H87" s="4">
        <f t="shared" si="3"/>
        <v>86436.32</v>
      </c>
      <c r="I87" s="4">
        <f t="shared" si="4"/>
        <v>3025.2712000000006</v>
      </c>
      <c r="J87" s="12">
        <f t="shared" si="5"/>
        <v>-469.73862068964809</v>
      </c>
      <c r="K87" s="12">
        <v>108486.98</v>
      </c>
      <c r="L87" s="12">
        <f>125300/1.16</f>
        <v>108017.24137931035</v>
      </c>
    </row>
    <row r="88" spans="1:12">
      <c r="A88" t="s">
        <v>97</v>
      </c>
      <c r="B88" t="s">
        <v>23</v>
      </c>
      <c r="C88" s="3">
        <v>42565</v>
      </c>
      <c r="D88" s="4">
        <v>216000</v>
      </c>
      <c r="E88" s="4">
        <v>8500</v>
      </c>
      <c r="F88" s="4">
        <v>19775.900000000001</v>
      </c>
      <c r="G88" s="4"/>
      <c r="H88" s="4">
        <f t="shared" si="3"/>
        <v>204724.1</v>
      </c>
      <c r="I88" s="4">
        <f t="shared" si="4"/>
        <v>7165.3435000000009</v>
      </c>
      <c r="J88" s="12">
        <f t="shared" si="5"/>
        <v>-5599.6382758620603</v>
      </c>
      <c r="K88" s="12">
        <v>224996.19</v>
      </c>
      <c r="L88" s="12">
        <f>254500/1.16</f>
        <v>219396.55172413794</v>
      </c>
    </row>
    <row r="89" spans="1:12">
      <c r="A89" t="s">
        <v>98</v>
      </c>
      <c r="B89" t="s">
        <v>23</v>
      </c>
      <c r="C89" s="3">
        <v>42565</v>
      </c>
      <c r="D89" s="4">
        <v>88127.97</v>
      </c>
      <c r="E89" s="4"/>
      <c r="F89" s="4">
        <v>5532.42</v>
      </c>
      <c r="G89" s="4"/>
      <c r="H89" s="4">
        <f t="shared" si="3"/>
        <v>82595.55</v>
      </c>
      <c r="I89" s="4">
        <f t="shared" si="4"/>
        <v>2890.8442500000006</v>
      </c>
      <c r="J89" s="12">
        <f t="shared" si="5"/>
        <v>-2631.8710344827559</v>
      </c>
      <c r="K89" s="12">
        <v>250993.94</v>
      </c>
      <c r="L89" s="12">
        <f>288100/1.16</f>
        <v>248362.06896551725</v>
      </c>
    </row>
    <row r="90" spans="1:12">
      <c r="A90" s="5" t="s">
        <v>99</v>
      </c>
      <c r="B90" t="s">
        <v>18</v>
      </c>
      <c r="C90" s="3">
        <v>42569</v>
      </c>
      <c r="D90" s="4">
        <v>180810</v>
      </c>
      <c r="E90" s="4"/>
      <c r="F90" s="4">
        <v>17756.060000000001</v>
      </c>
      <c r="G90" s="4"/>
      <c r="H90" s="4">
        <f t="shared" si="3"/>
        <v>163053.94</v>
      </c>
      <c r="I90" s="4">
        <f t="shared" si="4"/>
        <v>5706.8879000000006</v>
      </c>
      <c r="J90" s="12">
        <f t="shared" si="5"/>
        <v>-1440.7148275861982</v>
      </c>
      <c r="K90" s="12">
        <v>174630.37</v>
      </c>
      <c r="L90" s="12">
        <f>200900/1.16</f>
        <v>173189.6551724138</v>
      </c>
    </row>
    <row r="91" spans="1:12">
      <c r="A91" t="s">
        <v>100</v>
      </c>
      <c r="B91" t="s">
        <v>23</v>
      </c>
      <c r="C91" s="3">
        <v>42566</v>
      </c>
      <c r="D91" s="4">
        <v>165425</v>
      </c>
      <c r="E91" s="4"/>
      <c r="F91" s="4">
        <v>5471.88</v>
      </c>
      <c r="G91" s="4"/>
      <c r="H91" s="4">
        <f t="shared" si="3"/>
        <v>159953.12</v>
      </c>
      <c r="I91" s="4">
        <f t="shared" si="4"/>
        <v>5598.3592000000008</v>
      </c>
      <c r="J91" s="12">
        <f t="shared" si="5"/>
        <v>-5599.6382758620603</v>
      </c>
      <c r="K91" s="12">
        <v>224996.19</v>
      </c>
      <c r="L91" s="12">
        <f>254500/1.16</f>
        <v>219396.55172413794</v>
      </c>
    </row>
    <row r="92" spans="1:12">
      <c r="A92" t="s">
        <v>101</v>
      </c>
      <c r="B92" t="s">
        <v>44</v>
      </c>
      <c r="C92" s="3">
        <v>42569</v>
      </c>
      <c r="D92" s="4">
        <v>288100</v>
      </c>
      <c r="E92" s="4"/>
      <c r="F92" s="4">
        <v>61545.23</v>
      </c>
      <c r="G92" s="4"/>
      <c r="H92" s="4">
        <f t="shared" si="3"/>
        <v>226554.77</v>
      </c>
      <c r="I92" s="4">
        <f t="shared" si="4"/>
        <v>7929.4169500000007</v>
      </c>
      <c r="J92" s="12">
        <f t="shared" si="5"/>
        <v>13675.617241379281</v>
      </c>
      <c r="K92" s="12">
        <v>277789.90000000002</v>
      </c>
      <c r="L92" s="12">
        <f>338100/1.16</f>
        <v>291465.5172413793</v>
      </c>
    </row>
    <row r="93" spans="1:12">
      <c r="A93" t="s">
        <v>102</v>
      </c>
      <c r="B93" t="s">
        <v>12</v>
      </c>
      <c r="C93" s="3">
        <v>42569</v>
      </c>
      <c r="D93" s="4">
        <v>144360</v>
      </c>
      <c r="E93" s="4">
        <v>8500</v>
      </c>
      <c r="F93" s="4">
        <v>24978.880000000001</v>
      </c>
      <c r="G93" s="4"/>
      <c r="H93" s="4">
        <f t="shared" si="3"/>
        <v>127881.12</v>
      </c>
      <c r="I93" s="4">
        <f t="shared" si="4"/>
        <v>4475.8392000000003</v>
      </c>
      <c r="J93" s="12">
        <f t="shared" si="5"/>
        <v>3252.7520689655503</v>
      </c>
      <c r="K93" s="12">
        <v>135023.10999999999</v>
      </c>
      <c r="L93" s="12">
        <f>160400/1.16</f>
        <v>138275.86206896554</v>
      </c>
    </row>
    <row r="94" spans="1:12">
      <c r="A94" t="s">
        <v>103</v>
      </c>
      <c r="B94" t="s">
        <v>14</v>
      </c>
      <c r="C94" s="3">
        <v>42569</v>
      </c>
      <c r="D94" s="4">
        <v>153450</v>
      </c>
      <c r="E94" s="4">
        <v>10700</v>
      </c>
      <c r="F94" s="4">
        <v>13475.93</v>
      </c>
      <c r="G94" s="4"/>
      <c r="H94" s="4">
        <f t="shared" si="3"/>
        <v>150674.07</v>
      </c>
      <c r="I94" s="4">
        <f t="shared" si="4"/>
        <v>5273.592450000001</v>
      </c>
      <c r="J94" s="12">
        <f t="shared" si="5"/>
        <v>-57.80137931034551</v>
      </c>
      <c r="K94" s="12">
        <v>147040.56</v>
      </c>
      <c r="L94" s="12">
        <f>170500/1.16</f>
        <v>146982.75862068965</v>
      </c>
    </row>
    <row r="95" spans="1:12">
      <c r="A95" t="s">
        <v>104</v>
      </c>
      <c r="B95" t="s">
        <v>23</v>
      </c>
      <c r="C95" s="3">
        <v>42569</v>
      </c>
      <c r="D95" s="4">
        <v>162889.03</v>
      </c>
      <c r="E95" s="4"/>
      <c r="F95" s="4">
        <v>5471.88</v>
      </c>
      <c r="G95" s="4"/>
      <c r="H95" s="4">
        <f t="shared" si="3"/>
        <v>157417.15</v>
      </c>
      <c r="I95" s="4">
        <f t="shared" si="4"/>
        <v>5509.6002500000004</v>
      </c>
      <c r="J95" s="12">
        <f t="shared" si="5"/>
        <v>-151.91827586205909</v>
      </c>
      <c r="K95" s="12">
        <v>219548.47</v>
      </c>
      <c r="L95" s="12">
        <f>254500/1.16</f>
        <v>219396.55172413794</v>
      </c>
    </row>
    <row r="96" spans="1:12">
      <c r="A96" t="s">
        <v>105</v>
      </c>
      <c r="B96" t="s">
        <v>14</v>
      </c>
      <c r="C96" s="3">
        <v>42569</v>
      </c>
      <c r="D96" s="4">
        <v>137860</v>
      </c>
      <c r="E96" s="4">
        <v>8600</v>
      </c>
      <c r="F96" s="4">
        <v>17060.669999999998</v>
      </c>
      <c r="G96" s="4"/>
      <c r="H96" s="4">
        <f t="shared" si="3"/>
        <v>129399.33</v>
      </c>
      <c r="I96" s="4">
        <f t="shared" si="4"/>
        <v>4528.9765500000003</v>
      </c>
      <c r="J96" s="12">
        <f t="shared" si="5"/>
        <v>-2799.1775862068898</v>
      </c>
      <c r="K96" s="12">
        <v>132454.35</v>
      </c>
      <c r="L96" s="12">
        <f>150400/1.16</f>
        <v>129655.17241379312</v>
      </c>
    </row>
    <row r="97" spans="1:12">
      <c r="A97" t="s">
        <v>106</v>
      </c>
      <c r="B97" t="s">
        <v>12</v>
      </c>
      <c r="C97" s="3">
        <v>42569</v>
      </c>
      <c r="D97" s="4">
        <v>110300</v>
      </c>
      <c r="E97" s="4">
        <v>15300</v>
      </c>
      <c r="F97" s="4">
        <v>23481.279999999999</v>
      </c>
      <c r="G97" s="4"/>
      <c r="H97" s="4">
        <f t="shared" si="3"/>
        <v>102118.72</v>
      </c>
      <c r="I97" s="4">
        <f t="shared" si="4"/>
        <v>3574.1552000000006</v>
      </c>
      <c r="J97" s="12">
        <f t="shared" si="5"/>
        <v>1478.9058620689757</v>
      </c>
      <c r="K97" s="12">
        <v>119469.37</v>
      </c>
      <c r="L97" s="12">
        <f>140300/1.16</f>
        <v>120948.27586206897</v>
      </c>
    </row>
    <row r="98" spans="1:12">
      <c r="A98" t="s">
        <v>107</v>
      </c>
      <c r="B98" t="s">
        <v>12</v>
      </c>
      <c r="C98" s="3">
        <v>42569</v>
      </c>
      <c r="D98" s="4">
        <v>114270</v>
      </c>
      <c r="E98" s="4">
        <v>7200</v>
      </c>
      <c r="F98" s="4">
        <v>22512.12</v>
      </c>
      <c r="G98" s="4"/>
      <c r="H98" s="4">
        <f t="shared" si="3"/>
        <v>98957.88</v>
      </c>
      <c r="I98" s="4">
        <f t="shared" si="4"/>
        <v>3463.5258000000003</v>
      </c>
      <c r="J98" s="12">
        <f t="shared" si="5"/>
        <v>157.82137931034958</v>
      </c>
      <c r="K98" s="12">
        <v>107859.42</v>
      </c>
      <c r="L98" s="12">
        <f>125300/1.16</f>
        <v>108017.24137931035</v>
      </c>
    </row>
    <row r="99" spans="1:12">
      <c r="A99" t="s">
        <v>189</v>
      </c>
      <c r="B99" t="s">
        <v>18</v>
      </c>
      <c r="C99" s="3">
        <v>42569</v>
      </c>
      <c r="D99" s="4">
        <v>169900</v>
      </c>
      <c r="E99" s="4">
        <v>8500</v>
      </c>
      <c r="F99" s="4">
        <v>17009.72</v>
      </c>
      <c r="G99" s="4"/>
      <c r="H99" s="4">
        <f t="shared" si="3"/>
        <v>161390.28</v>
      </c>
      <c r="I99" s="4">
        <f t="shared" si="4"/>
        <v>5648.6598000000004</v>
      </c>
      <c r="J99" s="12">
        <f t="shared" si="5"/>
        <v>4525.4458620689984</v>
      </c>
      <c r="K99" s="12">
        <v>163922.82999999999</v>
      </c>
      <c r="L99" s="12">
        <f>195400/1.16</f>
        <v>168448.27586206899</v>
      </c>
    </row>
    <row r="100" spans="1:12">
      <c r="A100" t="s">
        <v>108</v>
      </c>
      <c r="B100" t="s">
        <v>12</v>
      </c>
      <c r="C100" s="3">
        <v>42569</v>
      </c>
      <c r="D100" s="4">
        <v>139700</v>
      </c>
      <c r="E100" s="4">
        <v>7500</v>
      </c>
      <c r="F100" s="4">
        <v>25708.48</v>
      </c>
      <c r="G100" s="4"/>
      <c r="H100" s="4">
        <f t="shared" si="3"/>
        <v>121491.52</v>
      </c>
      <c r="I100" s="4">
        <f t="shared" si="4"/>
        <v>4252.2032000000008</v>
      </c>
      <c r="J100" s="12">
        <f t="shared" si="5"/>
        <v>17530.97</v>
      </c>
      <c r="K100" s="12">
        <v>127469.03</v>
      </c>
      <c r="L100" s="12">
        <f>168200/1.16</f>
        <v>145000</v>
      </c>
    </row>
    <row r="101" spans="1:12">
      <c r="A101" t="s">
        <v>109</v>
      </c>
      <c r="B101" t="s">
        <v>18</v>
      </c>
      <c r="C101" s="3">
        <v>42569</v>
      </c>
      <c r="D101" s="4">
        <v>169900</v>
      </c>
      <c r="E101" s="4">
        <v>8500</v>
      </c>
      <c r="F101" s="4">
        <v>17009.72</v>
      </c>
      <c r="G101" s="4"/>
      <c r="H101" s="4">
        <f t="shared" si="3"/>
        <v>161390.28</v>
      </c>
      <c r="I101" s="4">
        <f t="shared" si="4"/>
        <v>5648.6598000000004</v>
      </c>
      <c r="J101" s="12">
        <f t="shared" si="5"/>
        <v>-849.33413793100044</v>
      </c>
      <c r="K101" s="12">
        <v>169297.61</v>
      </c>
      <c r="L101" s="12">
        <f>195400/1.16</f>
        <v>168448.27586206899</v>
      </c>
    </row>
    <row r="102" spans="1:12">
      <c r="A102" t="s">
        <v>110</v>
      </c>
      <c r="B102" t="s">
        <v>12</v>
      </c>
      <c r="C102" s="3">
        <v>42569</v>
      </c>
      <c r="D102" s="4">
        <v>150530</v>
      </c>
      <c r="E102" s="4">
        <v>10400</v>
      </c>
      <c r="F102" s="4">
        <v>25560.04</v>
      </c>
      <c r="G102" s="4"/>
      <c r="H102" s="4">
        <f t="shared" si="3"/>
        <v>135369.96</v>
      </c>
      <c r="I102" s="4">
        <f t="shared" si="4"/>
        <v>4737.9485999999997</v>
      </c>
      <c r="J102" s="12">
        <f t="shared" si="5"/>
        <v>10579.100000000006</v>
      </c>
      <c r="K102" s="12">
        <v>134420.9</v>
      </c>
      <c r="L102" s="12">
        <f>168200/1.16</f>
        <v>145000</v>
      </c>
    </row>
    <row r="103" spans="1:12">
      <c r="A103" t="s">
        <v>111</v>
      </c>
      <c r="B103" t="s">
        <v>20</v>
      </c>
      <c r="C103" s="3">
        <v>42570</v>
      </c>
      <c r="D103" s="4">
        <v>286199.99</v>
      </c>
      <c r="E103" s="4"/>
      <c r="F103" s="4">
        <v>8313.8700000000008</v>
      </c>
      <c r="G103" s="4"/>
      <c r="H103" s="4">
        <f t="shared" si="3"/>
        <v>277886.12</v>
      </c>
      <c r="I103" s="4">
        <f t="shared" si="4"/>
        <v>9726.0142000000014</v>
      </c>
      <c r="J103" s="12">
        <f t="shared" si="5"/>
        <v>57925.162413793092</v>
      </c>
      <c r="K103" s="12">
        <v>326730.01</v>
      </c>
      <c r="L103" s="12">
        <f>446200/1.16</f>
        <v>384655.1724137931</v>
      </c>
    </row>
    <row r="104" spans="1:12">
      <c r="A104" t="s">
        <v>112</v>
      </c>
      <c r="B104" t="s">
        <v>12</v>
      </c>
      <c r="C104" s="3">
        <v>42569</v>
      </c>
      <c r="D104" s="4">
        <v>102300</v>
      </c>
      <c r="E104" s="4">
        <v>8500</v>
      </c>
      <c r="F104" s="4">
        <v>23679.19</v>
      </c>
      <c r="G104" s="4"/>
      <c r="H104" s="4">
        <f t="shared" si="3"/>
        <v>87120.81</v>
      </c>
      <c r="I104" s="4">
        <f t="shared" si="4"/>
        <v>3049.2283500000003</v>
      </c>
      <c r="J104" s="12">
        <f t="shared" si="5"/>
        <v>1277.1558620689757</v>
      </c>
      <c r="K104" s="12">
        <v>119671.12</v>
      </c>
      <c r="L104" s="12">
        <f>140300/1.16</f>
        <v>120948.27586206897</v>
      </c>
    </row>
    <row r="105" spans="1:12">
      <c r="A105" t="s">
        <v>113</v>
      </c>
      <c r="B105" t="s">
        <v>12</v>
      </c>
      <c r="C105" s="3">
        <v>42568</v>
      </c>
      <c r="D105" s="4">
        <v>104260</v>
      </c>
      <c r="E105" s="4"/>
      <c r="F105" s="4">
        <v>9657.08</v>
      </c>
      <c r="G105" s="4"/>
      <c r="H105" s="4">
        <f t="shared" si="3"/>
        <v>94602.92</v>
      </c>
      <c r="I105" s="4">
        <f t="shared" si="4"/>
        <v>3311.1022000000003</v>
      </c>
      <c r="J105" s="12">
        <f t="shared" si="5"/>
        <v>3252.7520689655503</v>
      </c>
      <c r="K105" s="12">
        <v>135023.10999999999</v>
      </c>
      <c r="L105" s="12">
        <f>160400/1.16</f>
        <v>138275.86206896554</v>
      </c>
    </row>
    <row r="106" spans="1:12">
      <c r="A106" t="s">
        <v>114</v>
      </c>
      <c r="B106" t="s">
        <v>18</v>
      </c>
      <c r="C106" s="3">
        <v>42570</v>
      </c>
      <c r="D106" s="4">
        <v>152400</v>
      </c>
      <c r="E106" s="4">
        <v>8500</v>
      </c>
      <c r="F106" s="4">
        <v>23776.1</v>
      </c>
      <c r="G106" s="4"/>
      <c r="H106" s="4">
        <f t="shared" si="3"/>
        <v>137123.9</v>
      </c>
      <c r="I106" s="4">
        <f t="shared" si="4"/>
        <v>4799.3365000000003</v>
      </c>
      <c r="J106" s="12">
        <f t="shared" si="5"/>
        <v>-885.53482758620521</v>
      </c>
      <c r="K106" s="12">
        <v>174075.19</v>
      </c>
      <c r="L106" s="12">
        <f>200900/1.16</f>
        <v>173189.6551724138</v>
      </c>
    </row>
    <row r="107" spans="1:12">
      <c r="A107" s="5" t="s">
        <v>115</v>
      </c>
      <c r="B107" t="s">
        <v>23</v>
      </c>
      <c r="C107" s="3">
        <v>42570</v>
      </c>
      <c r="D107" s="4">
        <v>255099.99</v>
      </c>
      <c r="E107" s="4">
        <v>9800</v>
      </c>
      <c r="F107" s="4">
        <v>22217.99</v>
      </c>
      <c r="G107" s="4"/>
      <c r="H107" s="4">
        <f t="shared" si="3"/>
        <v>242682</v>
      </c>
      <c r="I107" s="4">
        <f t="shared" si="4"/>
        <v>8493.8700000000008</v>
      </c>
      <c r="J107" s="12">
        <f t="shared" si="5"/>
        <v>3456.1389655172534</v>
      </c>
      <c r="K107" s="12">
        <v>244905.93</v>
      </c>
      <c r="L107" s="12">
        <f>288100/1.16</f>
        <v>248362.06896551725</v>
      </c>
    </row>
    <row r="108" spans="1:12">
      <c r="A108" t="s">
        <v>116</v>
      </c>
      <c r="B108" t="s">
        <v>18</v>
      </c>
      <c r="C108" s="3">
        <v>42570</v>
      </c>
      <c r="D108" s="4">
        <v>180810</v>
      </c>
      <c r="E108" s="4">
        <v>15800</v>
      </c>
      <c r="F108" s="4">
        <v>18236.18</v>
      </c>
      <c r="G108" s="4"/>
      <c r="H108" s="4">
        <f t="shared" si="3"/>
        <v>178373.82</v>
      </c>
      <c r="I108" s="4">
        <f t="shared" si="4"/>
        <v>6243.083700000001</v>
      </c>
      <c r="J108" s="12">
        <f t="shared" si="5"/>
        <v>-1440.7148275861982</v>
      </c>
      <c r="K108" s="12">
        <v>174630.37</v>
      </c>
      <c r="L108" s="12">
        <f>200900/1.16</f>
        <v>173189.6551724138</v>
      </c>
    </row>
    <row r="109" spans="1:12">
      <c r="A109" t="s">
        <v>117</v>
      </c>
      <c r="B109" t="s">
        <v>23</v>
      </c>
      <c r="C109" s="3">
        <v>180716</v>
      </c>
      <c r="D109" s="4">
        <v>128900</v>
      </c>
      <c r="E109" s="4"/>
      <c r="F109" s="4">
        <v>20422.560000000001</v>
      </c>
      <c r="G109" s="4"/>
      <c r="H109" s="4">
        <f t="shared" si="3"/>
        <v>108477.44</v>
      </c>
      <c r="I109" s="4">
        <f t="shared" si="4"/>
        <v>3796.7104000000004</v>
      </c>
      <c r="J109" s="12">
        <f t="shared" si="5"/>
        <v>-931.30482758619473</v>
      </c>
      <c r="K109" s="12">
        <v>174120.95999999999</v>
      </c>
      <c r="L109" s="12">
        <f>200900/1.16</f>
        <v>173189.6551724138</v>
      </c>
    </row>
    <row r="110" spans="1:12">
      <c r="A110" t="s">
        <v>118</v>
      </c>
      <c r="B110" t="s">
        <v>18</v>
      </c>
      <c r="C110" s="3">
        <v>42571</v>
      </c>
      <c r="D110" s="4">
        <v>130585</v>
      </c>
      <c r="E110" s="4"/>
      <c r="F110" s="4">
        <v>6228.02</v>
      </c>
      <c r="G110" s="4"/>
      <c r="H110" s="4">
        <f t="shared" si="3"/>
        <v>124356.98</v>
      </c>
      <c r="I110" s="4">
        <f t="shared" si="4"/>
        <v>4352.4943000000003</v>
      </c>
      <c r="J110" s="12">
        <f t="shared" si="5"/>
        <v>-1440.7148275861982</v>
      </c>
      <c r="K110" s="12">
        <v>174630.37</v>
      </c>
      <c r="L110" s="12">
        <f>200900/1.16</f>
        <v>173189.6551724138</v>
      </c>
    </row>
    <row r="111" spans="1:12">
      <c r="A111" t="s">
        <v>119</v>
      </c>
      <c r="B111" t="s">
        <v>44</v>
      </c>
      <c r="C111" s="3">
        <v>42571</v>
      </c>
      <c r="D111" s="4">
        <v>266824.99</v>
      </c>
      <c r="E111" s="4"/>
      <c r="F111" s="4">
        <v>13152.45</v>
      </c>
      <c r="G111" s="4"/>
      <c r="H111" s="4">
        <f t="shared" si="3"/>
        <v>253672.53999999998</v>
      </c>
      <c r="I111" s="4">
        <f t="shared" si="4"/>
        <v>8878.5388999999996</v>
      </c>
      <c r="J111" s="12">
        <f t="shared" si="5"/>
        <v>29216.330344827613</v>
      </c>
      <c r="K111" s="12">
        <v>324662.98</v>
      </c>
      <c r="L111" s="12">
        <f>410500/1.16</f>
        <v>353879.31034482759</v>
      </c>
    </row>
    <row r="112" spans="1:12">
      <c r="A112" t="s">
        <v>120</v>
      </c>
      <c r="B112" t="s">
        <v>18</v>
      </c>
      <c r="C112" s="3">
        <v>42571</v>
      </c>
      <c r="D112" s="4">
        <v>180810</v>
      </c>
      <c r="E112" s="4">
        <v>15800</v>
      </c>
      <c r="F112" s="4">
        <v>23520.080000000002</v>
      </c>
      <c r="G112" s="4"/>
      <c r="H112" s="4">
        <f t="shared" si="3"/>
        <v>173089.91999999998</v>
      </c>
      <c r="I112" s="4">
        <f t="shared" si="4"/>
        <v>6058.1472000000003</v>
      </c>
      <c r="J112" s="12">
        <f t="shared" si="5"/>
        <v>-1440.7148275861982</v>
      </c>
      <c r="K112" s="12">
        <v>174630.37</v>
      </c>
      <c r="L112" s="12">
        <f>200900/1.16</f>
        <v>173189.6551724138</v>
      </c>
    </row>
    <row r="113" spans="1:12">
      <c r="A113" t="s">
        <v>121</v>
      </c>
      <c r="B113" t="s">
        <v>12</v>
      </c>
      <c r="C113" s="3">
        <v>42571</v>
      </c>
      <c r="D113" s="4">
        <v>133400</v>
      </c>
      <c r="E113" s="4">
        <v>8500</v>
      </c>
      <c r="F113" s="4">
        <v>19091.16</v>
      </c>
      <c r="G113" s="4"/>
      <c r="H113" s="4">
        <f t="shared" si="3"/>
        <v>122808.84</v>
      </c>
      <c r="I113" s="4">
        <f t="shared" si="4"/>
        <v>4298.3094000000001</v>
      </c>
      <c r="J113" s="12">
        <f t="shared" si="5"/>
        <v>-2888.1979310344614</v>
      </c>
      <c r="K113" s="12">
        <v>141164.06</v>
      </c>
      <c r="L113" s="12">
        <f>160400/1.16</f>
        <v>138275.86206896554</v>
      </c>
    </row>
    <row r="114" spans="1:12">
      <c r="A114" t="s">
        <v>122</v>
      </c>
      <c r="B114" t="s">
        <v>23</v>
      </c>
      <c r="C114" s="3">
        <v>42557</v>
      </c>
      <c r="D114" s="4">
        <v>228300</v>
      </c>
      <c r="E114" s="4">
        <v>11900</v>
      </c>
      <c r="F114" s="4">
        <v>11148.18</v>
      </c>
      <c r="G114" s="4"/>
      <c r="H114" s="4">
        <f t="shared" si="3"/>
        <v>229051.82</v>
      </c>
      <c r="I114" s="4">
        <f t="shared" si="4"/>
        <v>8016.8137000000006</v>
      </c>
      <c r="J114" s="12">
        <f t="shared" si="5"/>
        <v>-2631.8710344827559</v>
      </c>
      <c r="K114" s="12">
        <v>250993.94</v>
      </c>
      <c r="L114" s="12">
        <f>288100/1.16</f>
        <v>248362.06896551725</v>
      </c>
    </row>
    <row r="115" spans="1:12">
      <c r="A115" t="s">
        <v>123</v>
      </c>
      <c r="B115" t="s">
        <v>12</v>
      </c>
      <c r="C115" s="3">
        <v>42572</v>
      </c>
      <c r="D115" s="4">
        <v>115300</v>
      </c>
      <c r="E115" s="4">
        <v>15300</v>
      </c>
      <c r="F115" s="4">
        <v>23481.279999999999</v>
      </c>
      <c r="G115" s="4"/>
      <c r="H115" s="4">
        <f t="shared" si="3"/>
        <v>107118.72</v>
      </c>
      <c r="I115" s="4">
        <f t="shared" si="4"/>
        <v>3749.1552000000006</v>
      </c>
      <c r="J115" s="12">
        <f t="shared" si="5"/>
        <v>1277.1558620689757</v>
      </c>
      <c r="K115" s="12">
        <v>119671.12</v>
      </c>
      <c r="L115" s="12">
        <f>140300/1.16</f>
        <v>120948.27586206897</v>
      </c>
    </row>
    <row r="116" spans="1:12">
      <c r="A116" t="s">
        <v>124</v>
      </c>
      <c r="B116" t="s">
        <v>12</v>
      </c>
      <c r="C116" s="3">
        <v>42571</v>
      </c>
      <c r="D116" s="4">
        <v>128765</v>
      </c>
      <c r="E116" s="4"/>
      <c r="F116" s="4">
        <v>7294.95</v>
      </c>
      <c r="G116" s="4"/>
      <c r="H116" s="4">
        <f t="shared" si="3"/>
        <v>121470.05</v>
      </c>
      <c r="I116" s="4">
        <f t="shared" si="4"/>
        <v>4251.4517500000002</v>
      </c>
      <c r="J116" s="12">
        <f t="shared" si="5"/>
        <v>16442.202068965533</v>
      </c>
      <c r="K116" s="12">
        <v>154333.66</v>
      </c>
      <c r="L116" s="12">
        <f>198100/1.16</f>
        <v>170775.86206896554</v>
      </c>
    </row>
    <row r="117" spans="1:12">
      <c r="A117" t="s">
        <v>125</v>
      </c>
      <c r="B117" t="s">
        <v>18</v>
      </c>
      <c r="C117" s="3">
        <v>42572</v>
      </c>
      <c r="D117" s="4">
        <v>159900</v>
      </c>
      <c r="E117" s="4">
        <v>14900</v>
      </c>
      <c r="F117" s="4">
        <v>23520.080000000002</v>
      </c>
      <c r="G117" s="4"/>
      <c r="H117" s="4">
        <f t="shared" si="3"/>
        <v>151279.91999999998</v>
      </c>
      <c r="I117" s="4">
        <f t="shared" si="4"/>
        <v>5294.7972</v>
      </c>
      <c r="J117" s="12">
        <f t="shared" si="5"/>
        <v>-1440.7148275861982</v>
      </c>
      <c r="K117" s="12">
        <v>174630.37</v>
      </c>
      <c r="L117" s="12">
        <f>200900/1.16</f>
        <v>173189.6551724138</v>
      </c>
    </row>
    <row r="118" spans="1:12">
      <c r="A118" t="s">
        <v>126</v>
      </c>
      <c r="B118" t="s">
        <v>23</v>
      </c>
      <c r="C118" s="3">
        <v>42572</v>
      </c>
      <c r="D118" s="4">
        <v>154500</v>
      </c>
      <c r="E118" s="4">
        <v>8500</v>
      </c>
      <c r="F118" s="4">
        <v>22822.46</v>
      </c>
      <c r="G118" s="4"/>
      <c r="H118" s="4">
        <f t="shared" si="3"/>
        <v>140177.54</v>
      </c>
      <c r="I118" s="4">
        <f t="shared" si="4"/>
        <v>4906.2139000000006</v>
      </c>
      <c r="J118" s="12">
        <f t="shared" si="5"/>
        <v>-5599.6382758620603</v>
      </c>
      <c r="K118" s="12">
        <v>224996.19</v>
      </c>
      <c r="L118" s="12">
        <f>254500/1.16</f>
        <v>219396.55172413794</v>
      </c>
    </row>
    <row r="119" spans="1:12">
      <c r="A119" t="s">
        <v>127</v>
      </c>
      <c r="B119" t="s">
        <v>12</v>
      </c>
      <c r="C119" s="3">
        <v>42572</v>
      </c>
      <c r="D119" s="4">
        <v>110300</v>
      </c>
      <c r="E119" s="4"/>
      <c r="F119" s="4">
        <v>23481.279999999999</v>
      </c>
      <c r="G119" s="4"/>
      <c r="H119" s="4">
        <f t="shared" si="3"/>
        <v>86818.72</v>
      </c>
      <c r="I119" s="4">
        <f t="shared" si="4"/>
        <v>3038.6552000000001</v>
      </c>
      <c r="J119" s="12">
        <f t="shared" si="5"/>
        <v>6563.9558620689641</v>
      </c>
      <c r="K119" s="12">
        <v>114384.32000000001</v>
      </c>
      <c r="L119" s="12">
        <f>140300/1.16</f>
        <v>120948.27586206897</v>
      </c>
    </row>
    <row r="120" spans="1:12">
      <c r="A120" t="s">
        <v>128</v>
      </c>
      <c r="B120" t="s">
        <v>18</v>
      </c>
      <c r="C120" s="3">
        <v>42573</v>
      </c>
      <c r="D120" s="4">
        <v>180810</v>
      </c>
      <c r="E120" s="4">
        <v>8500</v>
      </c>
      <c r="F120" s="4">
        <v>23520.080000000002</v>
      </c>
      <c r="G120" s="4"/>
      <c r="H120" s="4">
        <f t="shared" si="3"/>
        <v>165789.91999999998</v>
      </c>
      <c r="I120" s="4">
        <f t="shared" si="4"/>
        <v>5802.6472000000003</v>
      </c>
      <c r="J120" s="12">
        <f t="shared" si="5"/>
        <v>-1440.7148275861982</v>
      </c>
      <c r="K120" s="12">
        <v>174630.37</v>
      </c>
      <c r="L120" s="12">
        <f>200900/1.16</f>
        <v>173189.6551724138</v>
      </c>
    </row>
    <row r="121" spans="1:12">
      <c r="A121" t="s">
        <v>129</v>
      </c>
      <c r="B121" t="s">
        <v>14</v>
      </c>
      <c r="C121" s="3">
        <v>42572</v>
      </c>
      <c r="D121" s="4">
        <v>133770</v>
      </c>
      <c r="E121" s="4"/>
      <c r="F121" s="4">
        <v>5595.8</v>
      </c>
      <c r="G121" s="4"/>
      <c r="H121" s="4">
        <f t="shared" si="3"/>
        <v>128174.2</v>
      </c>
      <c r="I121" s="4">
        <f t="shared" si="4"/>
        <v>4486.0970000000007</v>
      </c>
      <c r="J121" s="12">
        <f t="shared" si="5"/>
        <v>-428.48689655170892</v>
      </c>
      <c r="K121" s="12">
        <v>177842.28</v>
      </c>
      <c r="L121" s="12">
        <f>205800/1.16</f>
        <v>177413.79310344829</v>
      </c>
    </row>
    <row r="122" spans="1:12">
      <c r="A122" t="s">
        <v>130</v>
      </c>
      <c r="B122" t="s">
        <v>12</v>
      </c>
      <c r="C122" s="3">
        <v>42572</v>
      </c>
      <c r="D122" s="4">
        <v>120300</v>
      </c>
      <c r="E122" s="4">
        <v>15900</v>
      </c>
      <c r="F122" s="4">
        <v>23481.279999999999</v>
      </c>
      <c r="G122" s="4"/>
      <c r="H122" s="4">
        <f t="shared" si="3"/>
        <v>112718.72</v>
      </c>
      <c r="I122" s="4">
        <f t="shared" si="4"/>
        <v>3945.1552000000006</v>
      </c>
      <c r="J122" s="12">
        <f t="shared" si="5"/>
        <v>5029.4758620689681</v>
      </c>
      <c r="K122" s="12">
        <v>115918.8</v>
      </c>
      <c r="L122" s="12">
        <f>140300/1.16</f>
        <v>120948.27586206897</v>
      </c>
    </row>
    <row r="123" spans="1:12">
      <c r="A123" s="5" t="s">
        <v>131</v>
      </c>
      <c r="B123" s="5" t="s">
        <v>23</v>
      </c>
      <c r="C123" s="7">
        <v>42573</v>
      </c>
      <c r="D123" s="8">
        <v>239599.99</v>
      </c>
      <c r="E123" s="8">
        <v>8500</v>
      </c>
      <c r="F123" s="8">
        <v>21026.9</v>
      </c>
      <c r="G123" s="8"/>
      <c r="H123" s="4">
        <f t="shared" si="3"/>
        <v>227073.09</v>
      </c>
      <c r="I123" s="4">
        <f t="shared" si="4"/>
        <v>7947.5581500000008</v>
      </c>
      <c r="J123" s="12">
        <f t="shared" si="5"/>
        <v>3456.1389655172534</v>
      </c>
      <c r="K123" s="12">
        <v>244905.93</v>
      </c>
      <c r="L123" s="12">
        <f>288100/1.16</f>
        <v>248362.06896551725</v>
      </c>
    </row>
    <row r="124" spans="1:12">
      <c r="A124" s="5" t="s">
        <v>132</v>
      </c>
      <c r="B124" s="5" t="s">
        <v>14</v>
      </c>
      <c r="C124" s="7">
        <v>42573</v>
      </c>
      <c r="D124" s="8">
        <v>130400</v>
      </c>
      <c r="E124" s="8">
        <v>6000</v>
      </c>
      <c r="F124" s="8">
        <v>17528.16</v>
      </c>
      <c r="G124" s="8"/>
      <c r="H124" s="4">
        <f t="shared" si="3"/>
        <v>118871.84</v>
      </c>
      <c r="I124" s="4">
        <f t="shared" si="4"/>
        <v>4160.5144</v>
      </c>
      <c r="J124" s="12">
        <f t="shared" si="5"/>
        <v>-5638.1075862068828</v>
      </c>
      <c r="K124" s="12">
        <v>135293.28</v>
      </c>
      <c r="L124" s="12">
        <f>150400/1.16</f>
        <v>129655.17241379312</v>
      </c>
    </row>
    <row r="125" spans="1:12">
      <c r="A125" s="5" t="s">
        <v>133</v>
      </c>
      <c r="B125" s="5" t="s">
        <v>12</v>
      </c>
      <c r="C125" s="7">
        <v>42573</v>
      </c>
      <c r="D125" s="8">
        <v>144900</v>
      </c>
      <c r="E125" s="8">
        <v>10600</v>
      </c>
      <c r="F125" s="8">
        <v>25424.21</v>
      </c>
      <c r="G125" s="8"/>
      <c r="H125" s="4">
        <f t="shared" si="3"/>
        <v>130075.79000000001</v>
      </c>
      <c r="I125" s="4">
        <f t="shared" si="4"/>
        <v>4552.6526500000009</v>
      </c>
      <c r="J125" s="12">
        <f t="shared" si="5"/>
        <v>3252.7520689655503</v>
      </c>
      <c r="K125" s="12">
        <v>135023.10999999999</v>
      </c>
      <c r="L125" s="12">
        <f>160400/1.16</f>
        <v>138275.86206896554</v>
      </c>
    </row>
    <row r="126" spans="1:12">
      <c r="A126" s="5" t="s">
        <v>134</v>
      </c>
      <c r="B126" s="5" t="s">
        <v>12</v>
      </c>
      <c r="C126" s="7">
        <v>42573</v>
      </c>
      <c r="D126" s="8">
        <v>108890.97</v>
      </c>
      <c r="E126" s="8">
        <v>8500</v>
      </c>
      <c r="F126" s="8">
        <v>19091.16</v>
      </c>
      <c r="G126" s="8"/>
      <c r="H126" s="4">
        <f t="shared" si="3"/>
        <v>98299.81</v>
      </c>
      <c r="I126" s="4">
        <f t="shared" si="4"/>
        <v>3440.4933500000002</v>
      </c>
      <c r="J126" s="12">
        <f t="shared" si="5"/>
        <v>1553.1520689655445</v>
      </c>
      <c r="K126" s="12">
        <v>136722.71</v>
      </c>
      <c r="L126" s="12">
        <f>160400/1.16</f>
        <v>138275.86206896554</v>
      </c>
    </row>
    <row r="127" spans="1:12">
      <c r="A127" s="5" t="s">
        <v>135</v>
      </c>
      <c r="B127" s="5" t="s">
        <v>12</v>
      </c>
      <c r="C127" s="7">
        <v>42576</v>
      </c>
      <c r="D127" s="8">
        <v>120400</v>
      </c>
      <c r="E127" s="8"/>
      <c r="F127" s="8">
        <v>24978.880000000001</v>
      </c>
      <c r="G127" s="8"/>
      <c r="H127" s="4">
        <f t="shared" si="3"/>
        <v>95421.119999999995</v>
      </c>
      <c r="I127" s="4">
        <f t="shared" si="4"/>
        <v>3339.7392</v>
      </c>
      <c r="J127" s="12">
        <f t="shared" si="5"/>
        <v>3252.7520689655503</v>
      </c>
      <c r="K127" s="12">
        <v>135023.10999999999</v>
      </c>
      <c r="L127" s="12">
        <f>160400/1.16</f>
        <v>138275.86206896554</v>
      </c>
    </row>
    <row r="128" spans="1:12">
      <c r="A128" s="5" t="s">
        <v>136</v>
      </c>
      <c r="B128" s="5" t="s">
        <v>44</v>
      </c>
      <c r="C128" s="7">
        <v>42576</v>
      </c>
      <c r="D128" s="8">
        <v>289600</v>
      </c>
      <c r="E128" s="8">
        <v>12500</v>
      </c>
      <c r="F128" s="8">
        <v>52848.01</v>
      </c>
      <c r="G128" s="8"/>
      <c r="H128" s="4">
        <f t="shared" si="3"/>
        <v>249251.99</v>
      </c>
      <c r="I128" s="4">
        <f t="shared" si="4"/>
        <v>8723.8196500000013</v>
      </c>
      <c r="J128" s="12">
        <f t="shared" si="5"/>
        <v>-696.06448275863659</v>
      </c>
      <c r="K128" s="12">
        <v>335265.03000000003</v>
      </c>
      <c r="L128" s="12">
        <f>388100/1.16</f>
        <v>334568.96551724139</v>
      </c>
    </row>
    <row r="129" spans="1:12">
      <c r="A129" s="5" t="s">
        <v>137</v>
      </c>
      <c r="B129" s="5" t="s">
        <v>53</v>
      </c>
      <c r="C129" s="7">
        <v>42576</v>
      </c>
      <c r="D129" s="8">
        <v>182454.98</v>
      </c>
      <c r="E129" s="8">
        <v>10000</v>
      </c>
      <c r="F129" s="8">
        <v>40814.519999999997</v>
      </c>
      <c r="G129" s="8"/>
      <c r="H129" s="4">
        <f t="shared" si="3"/>
        <v>151640.46000000002</v>
      </c>
      <c r="I129" s="4">
        <f t="shared" si="4"/>
        <v>5307.4161000000013</v>
      </c>
      <c r="J129" s="12">
        <f t="shared" si="5"/>
        <v>9057.4386206896743</v>
      </c>
      <c r="K129" s="12">
        <v>232925.32</v>
      </c>
      <c r="L129" s="12">
        <f>280700/1.16</f>
        <v>241982.75862068968</v>
      </c>
    </row>
    <row r="130" spans="1:12">
      <c r="A130" s="5" t="s">
        <v>138</v>
      </c>
      <c r="B130" s="5" t="s">
        <v>139</v>
      </c>
      <c r="C130" s="7">
        <v>42576</v>
      </c>
      <c r="D130" s="8">
        <v>79699.27</v>
      </c>
      <c r="E130" s="8"/>
      <c r="F130" s="8">
        <v>25321.11</v>
      </c>
      <c r="G130" s="8"/>
      <c r="H130" s="4">
        <f t="shared" si="3"/>
        <v>54378.16</v>
      </c>
      <c r="I130" s="4">
        <f t="shared" si="4"/>
        <v>1903.2356000000002</v>
      </c>
      <c r="J130" s="12">
        <f t="shared" si="5"/>
        <v>-4357.3448275862029</v>
      </c>
      <c r="K130" s="12">
        <v>202547</v>
      </c>
      <c r="L130" s="12">
        <f>229900/1.16</f>
        <v>198189.6551724138</v>
      </c>
    </row>
    <row r="131" spans="1:12">
      <c r="A131" s="5" t="s">
        <v>140</v>
      </c>
      <c r="B131" s="5" t="s">
        <v>12</v>
      </c>
      <c r="C131" s="7">
        <v>42576</v>
      </c>
      <c r="D131" s="8">
        <v>73323</v>
      </c>
      <c r="E131" s="8"/>
      <c r="F131" s="8">
        <v>8676.3799999999992</v>
      </c>
      <c r="G131" s="8"/>
      <c r="H131" s="4">
        <f t="shared" si="3"/>
        <v>64646.62</v>
      </c>
      <c r="I131" s="4">
        <f t="shared" si="4"/>
        <v>2262.6317000000004</v>
      </c>
      <c r="J131" s="12">
        <f t="shared" si="5"/>
        <v>157.82137931034958</v>
      </c>
      <c r="K131" s="12">
        <v>107859.42</v>
      </c>
      <c r="L131" s="12">
        <f>125300/1.16</f>
        <v>108017.24137931035</v>
      </c>
    </row>
    <row r="132" spans="1:12">
      <c r="A132" s="5" t="s">
        <v>141</v>
      </c>
      <c r="B132" s="5" t="s">
        <v>18</v>
      </c>
      <c r="C132" s="7">
        <v>42576</v>
      </c>
      <c r="D132" s="8">
        <v>115900</v>
      </c>
      <c r="E132" s="8">
        <v>10700</v>
      </c>
      <c r="F132" s="8">
        <v>23520.080000000002</v>
      </c>
      <c r="G132" s="8"/>
      <c r="H132" s="4">
        <f t="shared" si="3"/>
        <v>103079.92</v>
      </c>
      <c r="I132" s="4">
        <f t="shared" si="4"/>
        <v>3607.7972000000004</v>
      </c>
      <c r="J132" s="12">
        <f t="shared" si="5"/>
        <v>-931.30482758619473</v>
      </c>
      <c r="K132" s="12">
        <v>174120.95999999999</v>
      </c>
      <c r="L132" s="12">
        <f>200900/1.16</f>
        <v>173189.6551724138</v>
      </c>
    </row>
    <row r="133" spans="1:12">
      <c r="A133" s="5" t="s">
        <v>142</v>
      </c>
      <c r="B133" s="5" t="s">
        <v>14</v>
      </c>
      <c r="C133" s="7">
        <v>42576</v>
      </c>
      <c r="D133" s="8">
        <v>65400</v>
      </c>
      <c r="E133" s="8"/>
      <c r="F133" s="8">
        <v>6090.68</v>
      </c>
      <c r="G133" s="8"/>
      <c r="H133" s="4">
        <f t="shared" si="3"/>
        <v>59309.32</v>
      </c>
      <c r="I133" s="4">
        <f t="shared" si="4"/>
        <v>2075.8262</v>
      </c>
      <c r="J133" s="12">
        <f t="shared" si="5"/>
        <v>-2799.1775862068898</v>
      </c>
      <c r="K133" s="12">
        <v>132454.35</v>
      </c>
      <c r="L133" s="12">
        <f>150400/1.16</f>
        <v>129655.17241379312</v>
      </c>
    </row>
    <row r="134" spans="1:12">
      <c r="A134" s="5" t="s">
        <v>143</v>
      </c>
      <c r="B134" s="5" t="s">
        <v>12</v>
      </c>
      <c r="C134" s="7">
        <v>42576</v>
      </c>
      <c r="D134" s="8">
        <v>124900</v>
      </c>
      <c r="E134" s="8">
        <v>12500</v>
      </c>
      <c r="F134" s="8">
        <v>24452.04</v>
      </c>
      <c r="G134" s="8"/>
      <c r="H134" s="4">
        <f t="shared" si="3"/>
        <v>112947.95999999999</v>
      </c>
      <c r="I134" s="4">
        <f t="shared" si="4"/>
        <v>3953.1786000000002</v>
      </c>
      <c r="J134" s="12">
        <f t="shared" si="5"/>
        <v>-2888.1979310344614</v>
      </c>
      <c r="K134" s="12">
        <v>141164.06</v>
      </c>
      <c r="L134" s="12">
        <f>160400/1.16</f>
        <v>138275.86206896554</v>
      </c>
    </row>
    <row r="135" spans="1:12">
      <c r="A135" s="5" t="s">
        <v>144</v>
      </c>
      <c r="B135" s="5" t="s">
        <v>18</v>
      </c>
      <c r="C135" s="7">
        <v>42572</v>
      </c>
      <c r="D135" s="8">
        <v>133900</v>
      </c>
      <c r="E135" s="8">
        <v>8500</v>
      </c>
      <c r="F135" s="8">
        <v>21172.48</v>
      </c>
      <c r="G135" s="8"/>
      <c r="H135" s="4">
        <f t="shared" si="3"/>
        <v>121227.52</v>
      </c>
      <c r="I135" s="4">
        <f t="shared" si="4"/>
        <v>4242.9632000000001</v>
      </c>
      <c r="J135" s="12">
        <f t="shared" si="5"/>
        <v>-4406.5441379310214</v>
      </c>
      <c r="K135" s="12">
        <v>160354.82</v>
      </c>
      <c r="L135" s="12">
        <f>180900/1.16</f>
        <v>155948.27586206899</v>
      </c>
    </row>
    <row r="136" spans="1:12">
      <c r="A136" s="5" t="s">
        <v>145</v>
      </c>
      <c r="B136" s="5" t="s">
        <v>12</v>
      </c>
      <c r="C136" s="7">
        <v>42577</v>
      </c>
      <c r="D136" s="8">
        <v>110120</v>
      </c>
      <c r="E136" s="8">
        <v>7000</v>
      </c>
      <c r="F136" s="8">
        <v>22363.68</v>
      </c>
      <c r="G136" s="8"/>
      <c r="H136" s="4">
        <f t="shared" si="3"/>
        <v>94756.32</v>
      </c>
      <c r="I136" s="4">
        <f t="shared" si="4"/>
        <v>3316.4712000000004</v>
      </c>
      <c r="J136" s="12">
        <f t="shared" si="5"/>
        <v>2097.3713793103525</v>
      </c>
      <c r="K136" s="12">
        <v>105919.87</v>
      </c>
      <c r="L136" s="12">
        <f>125300/1.16</f>
        <v>108017.24137931035</v>
      </c>
    </row>
    <row r="137" spans="1:12">
      <c r="A137" s="5" t="s">
        <v>146</v>
      </c>
      <c r="B137" t="s">
        <v>23</v>
      </c>
      <c r="C137" s="3">
        <v>42578</v>
      </c>
      <c r="D137" s="4">
        <v>214630</v>
      </c>
      <c r="E137" s="4"/>
      <c r="F137" s="4">
        <v>6674.04</v>
      </c>
      <c r="G137" s="4"/>
      <c r="H137" s="4">
        <f t="shared" si="3"/>
        <v>207955.96</v>
      </c>
      <c r="I137" s="4">
        <f t="shared" si="4"/>
        <v>7278.4586000000008</v>
      </c>
      <c r="J137" s="12">
        <f t="shared" si="5"/>
        <v>6255.1424137930735</v>
      </c>
      <c r="K137" s="12">
        <v>278400.03000000003</v>
      </c>
      <c r="L137" s="12">
        <f>330200/1.16</f>
        <v>284655.1724137931</v>
      </c>
    </row>
    <row r="138" spans="1:12">
      <c r="A138" t="s">
        <v>147</v>
      </c>
      <c r="B138" t="s">
        <v>18</v>
      </c>
      <c r="C138" s="3">
        <v>42578</v>
      </c>
      <c r="D138" s="4">
        <v>139143.72</v>
      </c>
      <c r="E138" s="4"/>
      <c r="F138" s="4">
        <v>6149.42</v>
      </c>
      <c r="G138" s="4"/>
      <c r="H138" s="4">
        <f t="shared" ref="H138:H156" si="6">SUM(+D138+E138-F138-G138)</f>
        <v>132994.29999999999</v>
      </c>
      <c r="I138" s="4">
        <f t="shared" ref="I138:I163" si="7">H138*$I$8</f>
        <v>4654.8005000000003</v>
      </c>
      <c r="J138" s="12">
        <f t="shared" ref="J138:J156" si="8">L138-K138</f>
        <v>-57512.497586206897</v>
      </c>
      <c r="K138" s="12">
        <v>187167.67</v>
      </c>
      <c r="L138" s="12">
        <f>150400/1.16</f>
        <v>129655.17241379312</v>
      </c>
    </row>
    <row r="139" spans="1:12">
      <c r="A139" t="s">
        <v>148</v>
      </c>
      <c r="B139" t="s">
        <v>14</v>
      </c>
      <c r="C139" s="3">
        <v>42578</v>
      </c>
      <c r="D139" s="4">
        <v>135360</v>
      </c>
      <c r="E139" s="4"/>
      <c r="F139" s="4">
        <v>17528.16</v>
      </c>
      <c r="G139" s="4"/>
      <c r="H139" s="4">
        <f t="shared" si="6"/>
        <v>117831.84</v>
      </c>
      <c r="I139" s="4">
        <f t="shared" si="7"/>
        <v>4124.1144000000004</v>
      </c>
      <c r="J139" s="12">
        <f t="shared" si="8"/>
        <v>-2799.1775862068898</v>
      </c>
      <c r="K139" s="12">
        <v>132454.35</v>
      </c>
      <c r="L139" s="12">
        <f>150400/1.16</f>
        <v>129655.17241379312</v>
      </c>
    </row>
    <row r="140" spans="1:12">
      <c r="A140" t="s">
        <v>149</v>
      </c>
      <c r="B140" t="s">
        <v>14</v>
      </c>
      <c r="C140" s="3">
        <v>42578</v>
      </c>
      <c r="D140" s="4">
        <v>97760</v>
      </c>
      <c r="E140" s="4"/>
      <c r="F140" s="4">
        <v>6863.06</v>
      </c>
      <c r="G140" s="4"/>
      <c r="H140" s="4">
        <f t="shared" si="6"/>
        <v>90896.94</v>
      </c>
      <c r="I140" s="4">
        <f t="shared" si="7"/>
        <v>3181.3929000000003</v>
      </c>
      <c r="J140" s="12">
        <f t="shared" si="8"/>
        <v>1024.5924137931142</v>
      </c>
      <c r="K140" s="12">
        <v>128630.58</v>
      </c>
      <c r="L140" s="12">
        <f>150400/1.16</f>
        <v>129655.17241379312</v>
      </c>
    </row>
    <row r="141" spans="1:12">
      <c r="A141" t="s">
        <v>150</v>
      </c>
      <c r="B141" t="s">
        <v>14</v>
      </c>
      <c r="C141" s="3">
        <v>42579</v>
      </c>
      <c r="D141" s="4">
        <v>111161.07</v>
      </c>
      <c r="E141" s="4"/>
      <c r="F141" s="4">
        <v>19485.3</v>
      </c>
      <c r="G141" s="4"/>
      <c r="H141" s="4">
        <f t="shared" si="6"/>
        <v>91675.77</v>
      </c>
      <c r="I141" s="4">
        <f t="shared" si="7"/>
        <v>3208.6519500000004</v>
      </c>
      <c r="J141" s="12">
        <f t="shared" si="8"/>
        <v>-20375.172413793101</v>
      </c>
      <c r="K141" s="12">
        <v>147720</v>
      </c>
      <c r="L141" s="12">
        <f>147720/1.16</f>
        <v>127344.8275862069</v>
      </c>
    </row>
    <row r="142" spans="1:12">
      <c r="A142" t="s">
        <v>151</v>
      </c>
      <c r="B142" t="s">
        <v>14</v>
      </c>
      <c r="C142" s="3">
        <v>42578</v>
      </c>
      <c r="D142" s="4">
        <v>174150</v>
      </c>
      <c r="E142" s="4">
        <v>8500</v>
      </c>
      <c r="F142" s="4">
        <v>20222.32</v>
      </c>
      <c r="G142" s="4"/>
      <c r="H142" s="4">
        <f t="shared" si="6"/>
        <v>162427.68</v>
      </c>
      <c r="I142" s="4">
        <f t="shared" si="7"/>
        <v>5684.9688000000006</v>
      </c>
      <c r="J142" s="12">
        <f t="shared" si="8"/>
        <v>295.64482758622034</v>
      </c>
      <c r="K142" s="12">
        <v>166514.70000000001</v>
      </c>
      <c r="L142" s="12">
        <f>193500/1.16</f>
        <v>166810.34482758623</v>
      </c>
    </row>
    <row r="143" spans="1:12">
      <c r="A143" t="s">
        <v>152</v>
      </c>
      <c r="B143" t="s">
        <v>12</v>
      </c>
      <c r="C143" s="3">
        <v>42578</v>
      </c>
      <c r="D143" s="4">
        <v>178290</v>
      </c>
      <c r="E143" s="4">
        <v>7500</v>
      </c>
      <c r="F143" s="4">
        <v>27787.8</v>
      </c>
      <c r="G143" s="4"/>
      <c r="H143" s="4">
        <f t="shared" si="6"/>
        <v>158002.20000000001</v>
      </c>
      <c r="I143" s="4">
        <f t="shared" si="7"/>
        <v>5530.0770000000011</v>
      </c>
      <c r="J143" s="12">
        <f t="shared" si="8"/>
        <v>13101.682068965543</v>
      </c>
      <c r="K143" s="12">
        <v>157674.18</v>
      </c>
      <c r="L143" s="12">
        <f>198100/1.16</f>
        <v>170775.86206896554</v>
      </c>
    </row>
    <row r="144" spans="1:12">
      <c r="A144" t="s">
        <v>153</v>
      </c>
      <c r="B144" t="s">
        <v>12</v>
      </c>
      <c r="C144" s="3">
        <v>42579</v>
      </c>
      <c r="D144" s="4">
        <v>112770</v>
      </c>
      <c r="E144" s="4">
        <v>8500</v>
      </c>
      <c r="F144" s="4">
        <v>22363.68</v>
      </c>
      <c r="G144" s="4"/>
      <c r="H144" s="4">
        <f t="shared" si="6"/>
        <v>98906.32</v>
      </c>
      <c r="I144" s="4">
        <f t="shared" si="7"/>
        <v>3461.7212000000004</v>
      </c>
      <c r="J144" s="12">
        <f t="shared" si="8"/>
        <v>-158.45862068964925</v>
      </c>
      <c r="K144" s="12">
        <v>108175.7</v>
      </c>
      <c r="L144" s="12">
        <f>125300/1.16</f>
        <v>108017.24137931035</v>
      </c>
    </row>
    <row r="145" spans="1:12">
      <c r="A145" t="s">
        <v>154</v>
      </c>
      <c r="B145" t="s">
        <v>14</v>
      </c>
      <c r="C145" s="3">
        <v>42579</v>
      </c>
      <c r="D145" s="4">
        <v>94900</v>
      </c>
      <c r="E145" s="4">
        <v>7500</v>
      </c>
      <c r="F145" s="4">
        <v>17528.16</v>
      </c>
      <c r="G145" s="4"/>
      <c r="H145" s="4">
        <f t="shared" si="6"/>
        <v>84871.84</v>
      </c>
      <c r="I145" s="4">
        <f t="shared" si="7"/>
        <v>2970.5144</v>
      </c>
      <c r="J145" s="12">
        <f t="shared" si="8"/>
        <v>-5246.5375862068759</v>
      </c>
      <c r="K145" s="12">
        <v>134901.71</v>
      </c>
      <c r="L145" s="12">
        <f>150400/1.16</f>
        <v>129655.17241379312</v>
      </c>
    </row>
    <row r="146" spans="1:12">
      <c r="A146" t="s">
        <v>155</v>
      </c>
      <c r="B146" t="s">
        <v>14</v>
      </c>
      <c r="C146" s="3">
        <v>42578</v>
      </c>
      <c r="D146" s="4">
        <v>90000</v>
      </c>
      <c r="E146" s="4"/>
      <c r="F146" s="4">
        <v>25648.76</v>
      </c>
      <c r="G146" s="4"/>
      <c r="H146" s="4">
        <f t="shared" si="6"/>
        <v>64351.240000000005</v>
      </c>
      <c r="I146" s="4">
        <f t="shared" si="7"/>
        <v>2252.2934000000005</v>
      </c>
      <c r="J146" s="12">
        <f t="shared" si="8"/>
        <v>-20689.655172413783</v>
      </c>
      <c r="K146" s="12">
        <v>150000</v>
      </c>
      <c r="L146" s="12">
        <f>150000/1.16</f>
        <v>129310.34482758622</v>
      </c>
    </row>
    <row r="147" spans="1:12">
      <c r="A147" t="s">
        <v>156</v>
      </c>
      <c r="B147" t="s">
        <v>12</v>
      </c>
      <c r="C147" s="3">
        <v>42579</v>
      </c>
      <c r="D147" s="4">
        <v>126270</v>
      </c>
      <c r="E147" s="4">
        <v>10600</v>
      </c>
      <c r="F147" s="4">
        <v>23481.279999999999</v>
      </c>
      <c r="G147" s="4"/>
      <c r="H147" s="4">
        <f t="shared" si="6"/>
        <v>113388.72</v>
      </c>
      <c r="I147" s="4">
        <f t="shared" si="7"/>
        <v>3968.6052000000004</v>
      </c>
      <c r="J147" s="12">
        <f t="shared" si="8"/>
        <v>1794.7158620689734</v>
      </c>
      <c r="K147" s="12">
        <v>119153.56</v>
      </c>
      <c r="L147" s="12">
        <f>140300/1.16</f>
        <v>120948.27586206897</v>
      </c>
    </row>
    <row r="148" spans="1:12">
      <c r="A148" s="5" t="s">
        <v>157</v>
      </c>
      <c r="B148" t="s">
        <v>18</v>
      </c>
      <c r="C148" s="3">
        <v>42578</v>
      </c>
      <c r="D148" s="4">
        <v>182310</v>
      </c>
      <c r="E148" s="4">
        <v>8500</v>
      </c>
      <c r="F148" s="4">
        <v>22311.1</v>
      </c>
      <c r="G148" s="4"/>
      <c r="H148" s="4">
        <f t="shared" si="6"/>
        <v>168498.9</v>
      </c>
      <c r="I148" s="4">
        <f t="shared" si="7"/>
        <v>5897.4615000000003</v>
      </c>
      <c r="J148" s="12">
        <f t="shared" si="8"/>
        <v>-931.30482758619473</v>
      </c>
      <c r="K148" s="12">
        <v>174120.95999999999</v>
      </c>
      <c r="L148" s="12">
        <f>200900/1.16</f>
        <v>173189.6551724138</v>
      </c>
    </row>
    <row r="149" spans="1:12">
      <c r="A149" t="s">
        <v>158</v>
      </c>
      <c r="B149" t="s">
        <v>23</v>
      </c>
      <c r="C149" s="3">
        <v>42579</v>
      </c>
      <c r="D149" s="4">
        <v>234980</v>
      </c>
      <c r="E149" s="4">
        <v>15000</v>
      </c>
      <c r="F149" s="4">
        <v>21832.36</v>
      </c>
      <c r="G149" s="4"/>
      <c r="H149" s="4">
        <f t="shared" si="6"/>
        <v>228147.64</v>
      </c>
      <c r="I149" s="4">
        <f t="shared" si="7"/>
        <v>7985.1674000000012</v>
      </c>
      <c r="J149" s="12">
        <f t="shared" si="8"/>
        <v>-2631.8710344827559</v>
      </c>
      <c r="K149" s="12">
        <v>250993.94</v>
      </c>
      <c r="L149" s="12">
        <f>288100/1.16</f>
        <v>248362.06896551725</v>
      </c>
    </row>
    <row r="150" spans="1:12">
      <c r="A150" t="s">
        <v>159</v>
      </c>
      <c r="B150" t="s">
        <v>14</v>
      </c>
      <c r="C150" s="3">
        <v>42580</v>
      </c>
      <c r="D150" s="4">
        <v>153450</v>
      </c>
      <c r="E150" s="4">
        <v>1500</v>
      </c>
      <c r="F150" s="4">
        <v>17813.240000000002</v>
      </c>
      <c r="G150" s="4"/>
      <c r="H150" s="4">
        <f t="shared" si="6"/>
        <v>137136.76</v>
      </c>
      <c r="I150" s="4">
        <f t="shared" si="7"/>
        <v>4799.7866000000004</v>
      </c>
      <c r="J150" s="12">
        <f t="shared" si="8"/>
        <v>2671.5986206896487</v>
      </c>
      <c r="K150" s="12">
        <v>144311.16</v>
      </c>
      <c r="L150" s="12">
        <f>170500/1.16</f>
        <v>146982.75862068965</v>
      </c>
    </row>
    <row r="151" spans="1:12">
      <c r="A151" t="s">
        <v>160</v>
      </c>
      <c r="B151" t="s">
        <v>23</v>
      </c>
      <c r="C151" s="3">
        <v>290716</v>
      </c>
      <c r="D151" s="4">
        <v>214630</v>
      </c>
      <c r="E151" s="4"/>
      <c r="F151" s="4">
        <v>6224.86</v>
      </c>
      <c r="G151" s="4"/>
      <c r="H151" s="4">
        <f t="shared" si="6"/>
        <v>208405.14</v>
      </c>
      <c r="I151" s="4">
        <f t="shared" si="7"/>
        <v>7294.179900000001</v>
      </c>
      <c r="J151" s="12">
        <f t="shared" si="8"/>
        <v>11379.362413793104</v>
      </c>
      <c r="K151" s="12">
        <v>273275.81</v>
      </c>
      <c r="L151" s="12">
        <f>330200/1.16</f>
        <v>284655.1724137931</v>
      </c>
    </row>
    <row r="152" spans="1:12">
      <c r="A152" t="s">
        <v>161</v>
      </c>
      <c r="B152" t="s">
        <v>12</v>
      </c>
      <c r="C152" s="3">
        <v>42580</v>
      </c>
      <c r="D152" s="4">
        <v>105100</v>
      </c>
      <c r="E152" s="4"/>
      <c r="F152" s="4">
        <v>7294.95</v>
      </c>
      <c r="G152" s="4"/>
      <c r="H152" s="4">
        <f t="shared" si="6"/>
        <v>97805.05</v>
      </c>
      <c r="I152" s="4">
        <f t="shared" si="7"/>
        <v>3423.1767500000005</v>
      </c>
      <c r="J152" s="12">
        <f t="shared" si="8"/>
        <v>12641.682068965543</v>
      </c>
      <c r="K152" s="12">
        <v>158134.18</v>
      </c>
      <c r="L152" s="12">
        <f>198100/1.16</f>
        <v>170775.86206896554</v>
      </c>
    </row>
    <row r="153" spans="1:12">
      <c r="A153" t="s">
        <v>162</v>
      </c>
      <c r="B153" t="s">
        <v>12</v>
      </c>
      <c r="C153" s="3">
        <v>42580</v>
      </c>
      <c r="D153" s="4">
        <v>104260</v>
      </c>
      <c r="E153" s="4"/>
      <c r="F153" s="4">
        <v>9657.08</v>
      </c>
      <c r="G153" s="4"/>
      <c r="H153" s="4">
        <f t="shared" si="6"/>
        <v>94602.92</v>
      </c>
      <c r="I153" s="4">
        <f t="shared" si="7"/>
        <v>3311.1022000000003</v>
      </c>
      <c r="J153" s="12">
        <f t="shared" si="8"/>
        <v>-3284.757931034459</v>
      </c>
      <c r="K153" s="12">
        <v>141560.62</v>
      </c>
      <c r="L153" s="12">
        <f>160400/1.16</f>
        <v>138275.86206896554</v>
      </c>
    </row>
    <row r="154" spans="1:12">
      <c r="A154" t="s">
        <v>163</v>
      </c>
      <c r="B154" t="s">
        <v>164</v>
      </c>
      <c r="C154" s="3">
        <v>42580</v>
      </c>
      <c r="D154" s="4">
        <v>75911.149999999994</v>
      </c>
      <c r="E154" s="4"/>
      <c r="F154" s="4">
        <v>18145.41</v>
      </c>
      <c r="G154" s="4">
        <v>6524.65</v>
      </c>
      <c r="H154" s="4">
        <f t="shared" si="6"/>
        <v>51241.089999999989</v>
      </c>
      <c r="I154" s="4">
        <f t="shared" si="7"/>
        <v>1793.4381499999997</v>
      </c>
      <c r="J154" s="12">
        <f t="shared" si="8"/>
        <v>-19172.413793103435</v>
      </c>
      <c r="K154" s="12">
        <v>139000</v>
      </c>
      <c r="L154" s="12">
        <f>139000/1.16</f>
        <v>119827.58620689657</v>
      </c>
    </row>
    <row r="155" spans="1:12">
      <c r="A155" t="s">
        <v>165</v>
      </c>
      <c r="B155" t="s">
        <v>14</v>
      </c>
      <c r="C155" s="3">
        <v>42580</v>
      </c>
      <c r="D155" s="4">
        <v>163500</v>
      </c>
      <c r="E155" s="4">
        <v>15000</v>
      </c>
      <c r="F155" s="4">
        <v>20222.32</v>
      </c>
      <c r="G155" s="4"/>
      <c r="H155" s="4">
        <f t="shared" si="6"/>
        <v>158277.68</v>
      </c>
      <c r="I155" s="4">
        <f t="shared" si="7"/>
        <v>5539.7188000000006</v>
      </c>
      <c r="J155" s="12">
        <f t="shared" si="8"/>
        <v>-1333.6651724137773</v>
      </c>
      <c r="K155" s="12">
        <v>168144.01</v>
      </c>
      <c r="L155" s="12">
        <f>193500/1.16</f>
        <v>166810.34482758623</v>
      </c>
    </row>
    <row r="156" spans="1:12">
      <c r="A156" t="s">
        <v>166</v>
      </c>
      <c r="B156" t="s">
        <v>53</v>
      </c>
      <c r="C156" s="3">
        <v>42580</v>
      </c>
      <c r="D156" s="4">
        <v>259560</v>
      </c>
      <c r="E156" s="4">
        <v>15200</v>
      </c>
      <c r="F156" s="4">
        <v>42923.44</v>
      </c>
      <c r="G156" s="4"/>
      <c r="H156" s="4">
        <f t="shared" si="6"/>
        <v>231836.56</v>
      </c>
      <c r="I156" s="4">
        <f t="shared" si="7"/>
        <v>8114.2796000000008</v>
      </c>
      <c r="J156" s="12">
        <f t="shared" si="8"/>
        <v>565.00965517244185</v>
      </c>
      <c r="K156" s="12">
        <v>248055.67999999999</v>
      </c>
      <c r="L156" s="12">
        <f>288400/1.16</f>
        <v>248620.68965517243</v>
      </c>
    </row>
    <row r="157" spans="1:12">
      <c r="D157" s="4"/>
      <c r="E157" s="4"/>
      <c r="F157" s="4"/>
      <c r="G157" s="4"/>
      <c r="H157" s="4"/>
      <c r="I157" s="4"/>
    </row>
    <row r="158" spans="1:12">
      <c r="D158" s="4"/>
      <c r="E158" s="4"/>
      <c r="F158" s="4"/>
      <c r="G158" s="4"/>
      <c r="H158" s="4"/>
      <c r="I158" s="4"/>
    </row>
    <row r="159" spans="1:12">
      <c r="D159" s="4"/>
      <c r="E159" s="4"/>
      <c r="F159" s="4"/>
      <c r="G159" s="4"/>
      <c r="H159" s="4"/>
      <c r="I159" s="4"/>
    </row>
    <row r="160" spans="1:12">
      <c r="D160" s="4"/>
      <c r="E160" s="4"/>
      <c r="F160" s="4"/>
      <c r="G160" s="4"/>
      <c r="H160" s="4"/>
      <c r="I160" s="4"/>
    </row>
    <row r="161" spans="4:9">
      <c r="D161" s="4"/>
      <c r="E161" s="4"/>
      <c r="F161" s="4"/>
      <c r="G161" s="4"/>
      <c r="H161" s="4"/>
      <c r="I161" s="4"/>
    </row>
    <row r="162" spans="4:9">
      <c r="H162" s="4"/>
      <c r="I162" s="4"/>
    </row>
    <row r="163" spans="4:9">
      <c r="I163" s="4">
        <f t="shared" si="7"/>
        <v>0</v>
      </c>
    </row>
  </sheetData>
  <mergeCells count="3">
    <mergeCell ref="A3:I3"/>
    <mergeCell ref="A2:I2"/>
    <mergeCell ref="A4:I4"/>
  </mergeCells>
  <phoneticPr fontId="9" type="noConversion"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62"/>
  <sheetViews>
    <sheetView workbookViewId="0">
      <selection activeCell="F25" sqref="F25"/>
    </sheetView>
  </sheetViews>
  <sheetFormatPr baseColWidth="10" defaultRowHeight="15"/>
  <cols>
    <col min="1" max="1" width="15.140625" customWidth="1"/>
    <col min="2" max="2" width="10.42578125" customWidth="1"/>
    <col min="3" max="3" width="18.42578125" customWidth="1"/>
    <col min="4" max="4" width="17" bestFit="1" customWidth="1"/>
    <col min="5" max="5" width="20.85546875" bestFit="1" customWidth="1"/>
    <col min="6" max="6" width="18.42578125" customWidth="1"/>
    <col min="7" max="7" width="14.5703125" customWidth="1"/>
    <col min="8" max="8" width="14.42578125" customWidth="1"/>
  </cols>
  <sheetData>
    <row r="2" spans="1:9" ht="15.75" customHeight="1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9" ht="15.75" customHeight="1">
      <c r="A3" s="14" t="s">
        <v>6</v>
      </c>
      <c r="B3" s="14"/>
      <c r="C3" s="14"/>
      <c r="D3" s="14"/>
      <c r="E3" s="14"/>
      <c r="F3" s="14"/>
      <c r="G3" s="14"/>
      <c r="H3" s="14"/>
      <c r="I3" s="14"/>
    </row>
    <row r="4" spans="1:9" ht="15.75">
      <c r="A4" s="15" t="s">
        <v>167</v>
      </c>
      <c r="B4" s="15"/>
      <c r="C4" s="15"/>
      <c r="D4" s="15"/>
      <c r="E4" s="15"/>
      <c r="F4" s="15"/>
      <c r="G4" s="15"/>
      <c r="H4" s="15"/>
      <c r="I4" s="15"/>
    </row>
    <row r="8" spans="1:9" ht="45">
      <c r="A8" s="1" t="s">
        <v>2</v>
      </c>
      <c r="B8" s="1" t="s">
        <v>3</v>
      </c>
      <c r="C8" s="1" t="s">
        <v>4</v>
      </c>
      <c r="D8" s="1" t="s">
        <v>7</v>
      </c>
      <c r="E8" s="1" t="s">
        <v>8</v>
      </c>
      <c r="F8" s="1" t="s">
        <v>9</v>
      </c>
      <c r="G8" s="1" t="s">
        <v>0</v>
      </c>
      <c r="H8" s="1" t="s">
        <v>1</v>
      </c>
      <c r="I8" s="2">
        <v>3.5000000000000003E-2</v>
      </c>
    </row>
    <row r="9" spans="1:9">
      <c r="A9" t="s">
        <v>168</v>
      </c>
      <c r="B9" t="s">
        <v>12</v>
      </c>
      <c r="C9" s="3">
        <v>42580</v>
      </c>
      <c r="D9" s="9">
        <v>129770</v>
      </c>
      <c r="E9" s="9">
        <v>8500</v>
      </c>
      <c r="F9" s="9">
        <v>23827.63</v>
      </c>
      <c r="G9" s="9"/>
      <c r="H9" s="9">
        <f t="shared" ref="H9:H40" si="0">SUM(+D9+E9-F9-G9)</f>
        <v>114442.37</v>
      </c>
      <c r="I9" s="9">
        <f t="shared" ref="I9:I40" si="1">H9*$I$8</f>
        <v>4005.4829500000001</v>
      </c>
    </row>
    <row r="10" spans="1:9">
      <c r="A10" t="s">
        <v>169</v>
      </c>
      <c r="B10" t="s">
        <v>12</v>
      </c>
      <c r="C10" s="3">
        <v>42580</v>
      </c>
      <c r="D10" s="9">
        <v>10221.51</v>
      </c>
      <c r="E10" s="9"/>
      <c r="F10" s="9">
        <v>9657.08</v>
      </c>
      <c r="G10" s="9"/>
      <c r="H10" s="9">
        <f t="shared" si="0"/>
        <v>564.43000000000029</v>
      </c>
      <c r="I10" s="9">
        <f t="shared" si="1"/>
        <v>19.755050000000011</v>
      </c>
    </row>
    <row r="11" spans="1:9">
      <c r="A11" t="s">
        <v>170</v>
      </c>
      <c r="B11" t="s">
        <v>18</v>
      </c>
      <c r="C11" s="3">
        <v>42563</v>
      </c>
      <c r="D11" s="9">
        <v>96667.58</v>
      </c>
      <c r="E11" s="9"/>
      <c r="F11" s="9">
        <v>6123.86</v>
      </c>
      <c r="G11" s="9"/>
      <c r="H11" s="9">
        <f t="shared" si="0"/>
        <v>90543.72</v>
      </c>
      <c r="I11" s="9">
        <f t="shared" si="1"/>
        <v>3169.0302000000001</v>
      </c>
    </row>
    <row r="12" spans="1:9">
      <c r="A12" t="s">
        <v>171</v>
      </c>
      <c r="B12" t="s">
        <v>14</v>
      </c>
      <c r="C12" s="3">
        <v>42580</v>
      </c>
      <c r="D12" s="9">
        <v>153450</v>
      </c>
      <c r="E12" s="9">
        <v>8500</v>
      </c>
      <c r="F12" s="9">
        <v>18784.599999999999</v>
      </c>
      <c r="G12" s="9"/>
      <c r="H12" s="9">
        <f t="shared" si="0"/>
        <v>143165.4</v>
      </c>
      <c r="I12" s="9">
        <f t="shared" si="1"/>
        <v>5010.7890000000007</v>
      </c>
    </row>
    <row r="13" spans="1:9">
      <c r="A13" t="s">
        <v>172</v>
      </c>
      <c r="B13" t="s">
        <v>14</v>
      </c>
      <c r="C13" s="3">
        <v>43675</v>
      </c>
      <c r="D13" s="9">
        <v>143375.85</v>
      </c>
      <c r="E13" s="9">
        <v>10700</v>
      </c>
      <c r="F13" s="9">
        <v>14654.28</v>
      </c>
      <c r="G13" s="9"/>
      <c r="H13" s="9">
        <f t="shared" si="0"/>
        <v>139421.57</v>
      </c>
      <c r="I13" s="9">
        <f t="shared" si="1"/>
        <v>4879.7549500000005</v>
      </c>
    </row>
    <row r="14" spans="1:9">
      <c r="A14" t="s">
        <v>173</v>
      </c>
      <c r="B14" t="s">
        <v>18</v>
      </c>
      <c r="C14" s="3">
        <v>42580</v>
      </c>
      <c r="D14" s="9">
        <v>88497.36</v>
      </c>
      <c r="E14" s="9"/>
      <c r="F14" s="9">
        <v>9277.2800000000007</v>
      </c>
      <c r="G14" s="9"/>
      <c r="H14" s="9">
        <f t="shared" si="0"/>
        <v>79220.08</v>
      </c>
      <c r="I14" s="9">
        <f t="shared" si="1"/>
        <v>2772.7028000000005</v>
      </c>
    </row>
    <row r="15" spans="1:9">
      <c r="A15" t="s">
        <v>174</v>
      </c>
      <c r="B15" t="s">
        <v>44</v>
      </c>
      <c r="C15" s="3">
        <v>42580</v>
      </c>
      <c r="D15" s="9">
        <v>130500</v>
      </c>
      <c r="E15" s="9">
        <v>8700</v>
      </c>
      <c r="F15" s="9">
        <v>13152.45</v>
      </c>
      <c r="G15" s="9"/>
      <c r="H15" s="9">
        <f t="shared" si="0"/>
        <v>126047.55</v>
      </c>
      <c r="I15" s="9">
        <f t="shared" si="1"/>
        <v>4411.6642500000007</v>
      </c>
    </row>
    <row r="16" spans="1:9">
      <c r="A16" t="s">
        <v>175</v>
      </c>
      <c r="B16" t="s">
        <v>14</v>
      </c>
      <c r="C16" s="3">
        <v>42583</v>
      </c>
      <c r="D16" s="9">
        <v>142360</v>
      </c>
      <c r="E16" s="9">
        <v>7000</v>
      </c>
      <c r="F16" s="9">
        <v>18700.77</v>
      </c>
      <c r="G16" s="9"/>
      <c r="H16" s="9">
        <f t="shared" si="0"/>
        <v>130659.23</v>
      </c>
      <c r="I16" s="9">
        <f t="shared" si="1"/>
        <v>4573.07305</v>
      </c>
    </row>
    <row r="17" spans="1:9">
      <c r="A17" t="s">
        <v>176</v>
      </c>
      <c r="B17" t="s">
        <v>12</v>
      </c>
      <c r="C17" s="3">
        <v>42583</v>
      </c>
      <c r="D17" s="9">
        <v>147860</v>
      </c>
      <c r="E17" s="9">
        <v>8500</v>
      </c>
      <c r="F17" s="9">
        <v>25325.23</v>
      </c>
      <c r="G17" s="9"/>
      <c r="H17" s="9">
        <f t="shared" si="0"/>
        <v>131034.77</v>
      </c>
      <c r="I17" s="9">
        <f t="shared" si="1"/>
        <v>4586.2169500000009</v>
      </c>
    </row>
    <row r="18" spans="1:9">
      <c r="A18" t="s">
        <v>177</v>
      </c>
      <c r="B18" t="s">
        <v>12</v>
      </c>
      <c r="C18" s="3">
        <v>42583</v>
      </c>
      <c r="D18" s="9">
        <v>140100</v>
      </c>
      <c r="E18" s="9">
        <v>8700</v>
      </c>
      <c r="F18" s="9">
        <v>27985.71</v>
      </c>
      <c r="G18" s="9"/>
      <c r="H18" s="9">
        <f t="shared" si="0"/>
        <v>120814.29000000001</v>
      </c>
      <c r="I18" s="9">
        <f t="shared" si="1"/>
        <v>4228.5001500000008</v>
      </c>
    </row>
    <row r="19" spans="1:9">
      <c r="A19" t="s">
        <v>178</v>
      </c>
      <c r="B19" t="s">
        <v>18</v>
      </c>
      <c r="C19" s="3">
        <v>42580</v>
      </c>
      <c r="D19" s="9">
        <v>152200</v>
      </c>
      <c r="E19" s="9">
        <v>15000</v>
      </c>
      <c r="F19" s="9">
        <v>24376</v>
      </c>
      <c r="G19" s="9"/>
      <c r="H19" s="9">
        <f t="shared" si="0"/>
        <v>142824</v>
      </c>
      <c r="I19" s="9">
        <f t="shared" si="1"/>
        <v>4998.84</v>
      </c>
    </row>
    <row r="20" spans="1:9">
      <c r="A20" t="s">
        <v>179</v>
      </c>
      <c r="B20" t="s">
        <v>23</v>
      </c>
      <c r="C20" s="3">
        <v>42584</v>
      </c>
      <c r="D20" s="9">
        <v>180200</v>
      </c>
      <c r="E20" s="9"/>
      <c r="F20" s="9">
        <v>11985.72</v>
      </c>
      <c r="G20" s="9"/>
      <c r="H20" s="9">
        <f t="shared" si="0"/>
        <v>168214.28</v>
      </c>
      <c r="I20" s="9">
        <f t="shared" si="1"/>
        <v>5887.4998000000005</v>
      </c>
    </row>
    <row r="21" spans="1:9">
      <c r="A21" t="s">
        <v>180</v>
      </c>
      <c r="B21" t="s">
        <v>23</v>
      </c>
      <c r="C21" s="3">
        <v>20816</v>
      </c>
      <c r="D21" s="9">
        <v>296480</v>
      </c>
      <c r="E21" s="9">
        <v>9300</v>
      </c>
      <c r="F21" s="9">
        <v>23989.43</v>
      </c>
      <c r="G21" s="9"/>
      <c r="H21" s="9">
        <f t="shared" si="0"/>
        <v>281790.57</v>
      </c>
      <c r="I21" s="9">
        <f t="shared" si="1"/>
        <v>9862.6699500000013</v>
      </c>
    </row>
    <row r="22" spans="1:9">
      <c r="A22" t="s">
        <v>181</v>
      </c>
      <c r="B22" t="s">
        <v>14</v>
      </c>
      <c r="C22" s="3">
        <v>42585</v>
      </c>
      <c r="D22" s="9">
        <v>174150</v>
      </c>
      <c r="E22" s="9"/>
      <c r="F22" s="9">
        <v>20222.32</v>
      </c>
      <c r="G22" s="9"/>
      <c r="H22" s="9">
        <f t="shared" si="0"/>
        <v>153927.67999999999</v>
      </c>
      <c r="I22" s="9">
        <f t="shared" si="1"/>
        <v>5387.4688000000006</v>
      </c>
    </row>
    <row r="23" spans="1:9">
      <c r="A23" t="s">
        <v>182</v>
      </c>
      <c r="B23" t="s">
        <v>23</v>
      </c>
      <c r="C23" s="3">
        <v>10816</v>
      </c>
      <c r="D23" s="9">
        <v>174500</v>
      </c>
      <c r="E23" s="9">
        <v>9700</v>
      </c>
      <c r="F23" s="9">
        <v>5471.88</v>
      </c>
      <c r="G23" s="9"/>
      <c r="H23" s="9">
        <f t="shared" si="0"/>
        <v>178728.12</v>
      </c>
      <c r="I23" s="9">
        <f t="shared" si="1"/>
        <v>6255.4842000000008</v>
      </c>
    </row>
    <row r="24" spans="1:9">
      <c r="A24" t="s">
        <v>183</v>
      </c>
      <c r="B24" t="s">
        <v>23</v>
      </c>
      <c r="C24" s="3">
        <v>42584</v>
      </c>
      <c r="D24" s="9">
        <v>228100</v>
      </c>
      <c r="E24" s="9">
        <v>9300</v>
      </c>
      <c r="F24" s="9">
        <v>21832.36</v>
      </c>
      <c r="G24" s="9"/>
      <c r="H24" s="9">
        <f t="shared" si="0"/>
        <v>215567.64</v>
      </c>
      <c r="I24" s="9">
        <f t="shared" si="1"/>
        <v>7544.867400000001</v>
      </c>
    </row>
    <row r="25" spans="1:9">
      <c r="A25" t="s">
        <v>184</v>
      </c>
      <c r="B25" t="s">
        <v>18</v>
      </c>
      <c r="C25" s="3">
        <v>42585</v>
      </c>
      <c r="D25" s="9">
        <v>130585</v>
      </c>
      <c r="E25" s="9">
        <v>8000</v>
      </c>
      <c r="F25" s="9">
        <v>6228.02</v>
      </c>
      <c r="G25" s="9"/>
      <c r="H25" s="9">
        <f t="shared" si="0"/>
        <v>132356.98000000001</v>
      </c>
      <c r="I25" s="9">
        <f t="shared" si="1"/>
        <v>4632.4943000000012</v>
      </c>
    </row>
    <row r="26" spans="1:9">
      <c r="C26" s="3"/>
      <c r="D26" s="9"/>
      <c r="E26" s="9"/>
      <c r="F26" s="9"/>
      <c r="G26" s="9"/>
      <c r="H26" s="9">
        <f t="shared" si="0"/>
        <v>0</v>
      </c>
      <c r="I26" s="9">
        <f t="shared" si="1"/>
        <v>0</v>
      </c>
    </row>
    <row r="27" spans="1:9">
      <c r="C27" s="3"/>
      <c r="D27" s="9"/>
      <c r="E27" s="9"/>
      <c r="F27" s="9"/>
      <c r="G27" s="9"/>
      <c r="H27" s="9">
        <f t="shared" si="0"/>
        <v>0</v>
      </c>
      <c r="I27" s="9">
        <f t="shared" si="1"/>
        <v>0</v>
      </c>
    </row>
    <row r="28" spans="1:9">
      <c r="C28" s="3"/>
      <c r="D28" s="9"/>
      <c r="E28" s="9"/>
      <c r="F28" s="9"/>
      <c r="G28" s="9"/>
      <c r="H28" s="9">
        <f t="shared" si="0"/>
        <v>0</v>
      </c>
      <c r="I28" s="9">
        <f t="shared" si="1"/>
        <v>0</v>
      </c>
    </row>
    <row r="29" spans="1:9">
      <c r="C29" s="3"/>
      <c r="D29" s="9"/>
      <c r="E29" s="9"/>
      <c r="F29" s="9"/>
      <c r="G29" s="9"/>
      <c r="H29" s="9">
        <f t="shared" si="0"/>
        <v>0</v>
      </c>
      <c r="I29" s="9">
        <f t="shared" si="1"/>
        <v>0</v>
      </c>
    </row>
    <row r="30" spans="1:9">
      <c r="C30" s="3"/>
      <c r="D30" s="9"/>
      <c r="E30" s="9"/>
      <c r="F30" s="9"/>
      <c r="G30" s="9"/>
      <c r="H30" s="9">
        <f t="shared" si="0"/>
        <v>0</v>
      </c>
      <c r="I30" s="9">
        <f t="shared" si="1"/>
        <v>0</v>
      </c>
    </row>
    <row r="31" spans="1:9">
      <c r="C31" s="3"/>
      <c r="D31" s="9"/>
      <c r="E31" s="9"/>
      <c r="F31" s="9"/>
      <c r="G31" s="9"/>
      <c r="H31" s="9">
        <f t="shared" si="0"/>
        <v>0</v>
      </c>
      <c r="I31" s="9">
        <f t="shared" si="1"/>
        <v>0</v>
      </c>
    </row>
    <row r="32" spans="1:9">
      <c r="A32" s="5"/>
      <c r="C32" s="3"/>
      <c r="D32" s="9"/>
      <c r="E32" s="9"/>
      <c r="F32" s="9"/>
      <c r="G32" s="9"/>
      <c r="H32" s="9">
        <f t="shared" si="0"/>
        <v>0</v>
      </c>
      <c r="I32" s="9">
        <f t="shared" si="1"/>
        <v>0</v>
      </c>
    </row>
    <row r="33" spans="3:9">
      <c r="C33" s="3"/>
      <c r="D33" s="9"/>
      <c r="E33" s="9"/>
      <c r="F33" s="9"/>
      <c r="G33" s="9"/>
      <c r="H33" s="9">
        <f t="shared" si="0"/>
        <v>0</v>
      </c>
      <c r="I33" s="9">
        <f t="shared" si="1"/>
        <v>0</v>
      </c>
    </row>
    <row r="34" spans="3:9">
      <c r="C34" s="3"/>
      <c r="D34" s="9"/>
      <c r="E34" s="9"/>
      <c r="F34" s="9"/>
      <c r="G34" s="9"/>
      <c r="H34" s="9">
        <f t="shared" si="0"/>
        <v>0</v>
      </c>
      <c r="I34" s="9">
        <f t="shared" si="1"/>
        <v>0</v>
      </c>
    </row>
    <row r="35" spans="3:9">
      <c r="C35" s="3"/>
      <c r="D35" s="9"/>
      <c r="E35" s="9"/>
      <c r="F35" s="9"/>
      <c r="G35" s="9"/>
      <c r="H35" s="9">
        <f t="shared" si="0"/>
        <v>0</v>
      </c>
      <c r="I35" s="9">
        <f t="shared" si="1"/>
        <v>0</v>
      </c>
    </row>
    <row r="36" spans="3:9">
      <c r="C36" s="3"/>
      <c r="D36" s="9"/>
      <c r="E36" s="9"/>
      <c r="F36" s="9"/>
      <c r="G36" s="9"/>
      <c r="H36" s="9">
        <f t="shared" si="0"/>
        <v>0</v>
      </c>
      <c r="I36" s="9">
        <f t="shared" si="1"/>
        <v>0</v>
      </c>
    </row>
    <row r="37" spans="3:9">
      <c r="C37" s="3"/>
      <c r="D37" s="9"/>
      <c r="E37" s="9"/>
      <c r="F37" s="9"/>
      <c r="G37" s="9"/>
      <c r="H37" s="9">
        <f t="shared" si="0"/>
        <v>0</v>
      </c>
      <c r="I37" s="9">
        <f t="shared" si="1"/>
        <v>0</v>
      </c>
    </row>
    <row r="38" spans="3:9">
      <c r="C38" s="3"/>
      <c r="D38" s="9"/>
      <c r="E38" s="9"/>
      <c r="F38" s="9"/>
      <c r="G38" s="9"/>
      <c r="H38" s="9">
        <f t="shared" si="0"/>
        <v>0</v>
      </c>
      <c r="I38" s="9">
        <f t="shared" si="1"/>
        <v>0</v>
      </c>
    </row>
    <row r="39" spans="3:9">
      <c r="C39" s="3"/>
      <c r="D39" s="9"/>
      <c r="E39" s="9"/>
      <c r="F39" s="9"/>
      <c r="G39" s="9"/>
      <c r="H39" s="9">
        <f t="shared" si="0"/>
        <v>0</v>
      </c>
      <c r="I39" s="9">
        <f t="shared" si="1"/>
        <v>0</v>
      </c>
    </row>
    <row r="40" spans="3:9">
      <c r="C40" s="3"/>
      <c r="D40" s="9"/>
      <c r="E40" s="9"/>
      <c r="F40" s="9"/>
      <c r="G40" s="9"/>
      <c r="H40" s="9">
        <f t="shared" si="0"/>
        <v>0</v>
      </c>
      <c r="I40" s="9">
        <f t="shared" si="1"/>
        <v>0</v>
      </c>
    </row>
    <row r="41" spans="3:9">
      <c r="C41" s="3"/>
      <c r="D41" s="9"/>
      <c r="E41" s="9"/>
      <c r="F41" s="9"/>
      <c r="G41" s="9"/>
      <c r="H41" s="9">
        <f t="shared" ref="H41:H72" si="2">SUM(+D41+E41-F41-G41)</f>
        <v>0</v>
      </c>
      <c r="I41" s="9">
        <f t="shared" ref="I41:I72" si="3">H41*$I$8</f>
        <v>0</v>
      </c>
    </row>
    <row r="42" spans="3:9">
      <c r="C42" s="3"/>
      <c r="D42" s="9"/>
      <c r="E42" s="9"/>
      <c r="F42" s="9"/>
      <c r="G42" s="9"/>
      <c r="H42" s="9">
        <f t="shared" si="2"/>
        <v>0</v>
      </c>
      <c r="I42" s="9">
        <f t="shared" si="3"/>
        <v>0</v>
      </c>
    </row>
    <row r="43" spans="3:9">
      <c r="C43" s="3"/>
      <c r="D43" s="9"/>
      <c r="E43" s="9"/>
      <c r="F43" s="9"/>
      <c r="G43" s="9"/>
      <c r="H43" s="9">
        <f t="shared" si="2"/>
        <v>0</v>
      </c>
      <c r="I43" s="9">
        <f t="shared" si="3"/>
        <v>0</v>
      </c>
    </row>
    <row r="44" spans="3:9">
      <c r="C44" s="3"/>
      <c r="D44" s="9"/>
      <c r="E44" s="9"/>
      <c r="F44" s="9"/>
      <c r="G44" s="9"/>
      <c r="H44" s="9">
        <f t="shared" si="2"/>
        <v>0</v>
      </c>
      <c r="I44" s="9">
        <f t="shared" si="3"/>
        <v>0</v>
      </c>
    </row>
    <row r="45" spans="3:9">
      <c r="C45" s="3"/>
      <c r="D45" s="9"/>
      <c r="E45" s="9"/>
      <c r="F45" s="9"/>
      <c r="G45" s="9"/>
      <c r="H45" s="9">
        <f t="shared" si="2"/>
        <v>0</v>
      </c>
      <c r="I45" s="9">
        <f t="shared" si="3"/>
        <v>0</v>
      </c>
    </row>
    <row r="46" spans="3:9">
      <c r="C46" s="3"/>
      <c r="D46" s="9"/>
      <c r="E46" s="9"/>
      <c r="F46" s="9"/>
      <c r="G46" s="9"/>
      <c r="H46" s="9">
        <f t="shared" si="2"/>
        <v>0</v>
      </c>
      <c r="I46" s="9">
        <f t="shared" si="3"/>
        <v>0</v>
      </c>
    </row>
    <row r="47" spans="3:9">
      <c r="C47" s="3"/>
      <c r="D47" s="9"/>
      <c r="E47" s="9"/>
      <c r="F47" s="9"/>
      <c r="G47" s="9"/>
      <c r="H47" s="9">
        <f t="shared" si="2"/>
        <v>0</v>
      </c>
      <c r="I47" s="9">
        <f t="shared" si="3"/>
        <v>0</v>
      </c>
    </row>
    <row r="48" spans="3:9">
      <c r="C48" s="3"/>
      <c r="D48" s="9"/>
      <c r="E48" s="9"/>
      <c r="F48" s="9"/>
      <c r="G48" s="9"/>
      <c r="H48" s="9">
        <f t="shared" si="2"/>
        <v>0</v>
      </c>
      <c r="I48" s="9">
        <f t="shared" si="3"/>
        <v>0</v>
      </c>
    </row>
    <row r="49" spans="1:9">
      <c r="C49" s="3"/>
      <c r="D49" s="9"/>
      <c r="E49" s="9"/>
      <c r="F49" s="9"/>
      <c r="G49" s="9"/>
      <c r="H49" s="9">
        <f t="shared" si="2"/>
        <v>0</v>
      </c>
      <c r="I49" s="9">
        <f t="shared" si="3"/>
        <v>0</v>
      </c>
    </row>
    <row r="50" spans="1:9">
      <c r="A50" s="5"/>
      <c r="C50" s="3"/>
      <c r="D50" s="9"/>
      <c r="E50" s="9"/>
      <c r="F50" s="9"/>
      <c r="G50" s="9"/>
      <c r="H50" s="9">
        <f t="shared" si="2"/>
        <v>0</v>
      </c>
      <c r="I50" s="9">
        <f t="shared" si="3"/>
        <v>0</v>
      </c>
    </row>
    <row r="51" spans="1:9">
      <c r="C51" s="3"/>
      <c r="D51" s="9"/>
      <c r="E51" s="9"/>
      <c r="F51" s="9"/>
      <c r="G51" s="9"/>
      <c r="H51" s="9">
        <f t="shared" si="2"/>
        <v>0</v>
      </c>
      <c r="I51" s="9">
        <f t="shared" si="3"/>
        <v>0</v>
      </c>
    </row>
    <row r="52" spans="1:9">
      <c r="C52" s="3"/>
      <c r="D52" s="9"/>
      <c r="E52" s="9"/>
      <c r="F52" s="9"/>
      <c r="G52" s="9"/>
      <c r="H52" s="9">
        <f t="shared" si="2"/>
        <v>0</v>
      </c>
      <c r="I52" s="9">
        <f t="shared" si="3"/>
        <v>0</v>
      </c>
    </row>
    <row r="53" spans="1:9">
      <c r="C53" s="3"/>
      <c r="D53" s="9"/>
      <c r="E53" s="9"/>
      <c r="F53" s="9"/>
      <c r="G53" s="9"/>
      <c r="H53" s="9">
        <f t="shared" si="2"/>
        <v>0</v>
      </c>
      <c r="I53" s="9">
        <f t="shared" si="3"/>
        <v>0</v>
      </c>
    </row>
    <row r="54" spans="1:9">
      <c r="C54" s="3"/>
      <c r="D54" s="9"/>
      <c r="E54" s="9"/>
      <c r="F54" s="9"/>
      <c r="G54" s="9"/>
      <c r="H54" s="9">
        <f t="shared" si="2"/>
        <v>0</v>
      </c>
      <c r="I54" s="9">
        <f t="shared" si="3"/>
        <v>0</v>
      </c>
    </row>
    <row r="55" spans="1:9">
      <c r="C55" s="3"/>
      <c r="D55" s="9"/>
      <c r="E55" s="9"/>
      <c r="F55" s="9"/>
      <c r="G55" s="9"/>
      <c r="H55" s="9">
        <f t="shared" si="2"/>
        <v>0</v>
      </c>
      <c r="I55" s="9">
        <f t="shared" si="3"/>
        <v>0</v>
      </c>
    </row>
    <row r="56" spans="1:9">
      <c r="C56" s="3"/>
      <c r="D56" s="9"/>
      <c r="E56" s="9"/>
      <c r="F56" s="9"/>
      <c r="G56" s="9"/>
      <c r="H56" s="9">
        <f t="shared" si="2"/>
        <v>0</v>
      </c>
      <c r="I56" s="9">
        <f t="shared" si="3"/>
        <v>0</v>
      </c>
    </row>
    <row r="57" spans="1:9">
      <c r="C57" s="3"/>
      <c r="D57" s="9"/>
      <c r="E57" s="9"/>
      <c r="F57" s="9"/>
      <c r="G57" s="9"/>
      <c r="H57" s="9">
        <f t="shared" si="2"/>
        <v>0</v>
      </c>
      <c r="I57" s="9">
        <f t="shared" si="3"/>
        <v>0</v>
      </c>
    </row>
    <row r="58" spans="1:9">
      <c r="C58" s="3"/>
      <c r="D58" s="9"/>
      <c r="E58" s="9"/>
      <c r="F58" s="9"/>
      <c r="G58" s="9"/>
      <c r="H58" s="9">
        <f t="shared" si="2"/>
        <v>0</v>
      </c>
      <c r="I58" s="9">
        <f t="shared" si="3"/>
        <v>0</v>
      </c>
    </row>
    <row r="59" spans="1:9">
      <c r="C59" s="3"/>
      <c r="D59" s="9"/>
      <c r="E59" s="9"/>
      <c r="F59" s="9"/>
      <c r="G59" s="9"/>
      <c r="H59" s="9">
        <f t="shared" si="2"/>
        <v>0</v>
      </c>
      <c r="I59" s="9">
        <f t="shared" si="3"/>
        <v>0</v>
      </c>
    </row>
    <row r="60" spans="1:9">
      <c r="C60" s="3"/>
      <c r="D60" s="9"/>
      <c r="E60" s="9"/>
      <c r="F60" s="9"/>
      <c r="G60" s="9"/>
      <c r="H60" s="9">
        <f t="shared" si="2"/>
        <v>0</v>
      </c>
      <c r="I60" s="9">
        <f t="shared" si="3"/>
        <v>0</v>
      </c>
    </row>
    <row r="61" spans="1:9">
      <c r="C61" s="3"/>
      <c r="D61" s="9"/>
      <c r="E61" s="9"/>
      <c r="F61" s="9"/>
      <c r="G61" s="9"/>
      <c r="H61" s="9">
        <f t="shared" si="2"/>
        <v>0</v>
      </c>
      <c r="I61" s="9">
        <f t="shared" si="3"/>
        <v>0</v>
      </c>
    </row>
    <row r="62" spans="1:9">
      <c r="C62" s="3"/>
      <c r="D62" s="9"/>
      <c r="E62" s="9"/>
      <c r="F62" s="9"/>
      <c r="G62" s="9"/>
      <c r="H62" s="9">
        <f t="shared" si="2"/>
        <v>0</v>
      </c>
      <c r="I62" s="9">
        <f t="shared" si="3"/>
        <v>0</v>
      </c>
    </row>
    <row r="63" spans="1:9">
      <c r="A63" s="5"/>
      <c r="C63" s="3"/>
      <c r="D63" s="9"/>
      <c r="E63" s="9"/>
      <c r="F63" s="9"/>
      <c r="G63" s="9"/>
      <c r="H63" s="9">
        <f t="shared" si="2"/>
        <v>0</v>
      </c>
      <c r="I63" s="9">
        <f t="shared" si="3"/>
        <v>0</v>
      </c>
    </row>
    <row r="64" spans="1:9">
      <c r="C64" s="3"/>
      <c r="D64" s="9"/>
      <c r="E64" s="9"/>
      <c r="F64" s="9"/>
      <c r="G64" s="9"/>
      <c r="H64" s="9">
        <f t="shared" si="2"/>
        <v>0</v>
      </c>
      <c r="I64" s="9">
        <f t="shared" si="3"/>
        <v>0</v>
      </c>
    </row>
    <row r="65" spans="1:9">
      <c r="C65" s="3"/>
      <c r="D65" s="9"/>
      <c r="E65" s="9"/>
      <c r="F65" s="9"/>
      <c r="G65" s="9"/>
      <c r="H65" s="9">
        <f t="shared" si="2"/>
        <v>0</v>
      </c>
      <c r="I65" s="9">
        <f t="shared" si="3"/>
        <v>0</v>
      </c>
    </row>
    <row r="66" spans="1:9">
      <c r="C66" s="3"/>
      <c r="D66" s="9"/>
      <c r="E66" s="9"/>
      <c r="F66" s="9"/>
      <c r="G66" s="9"/>
      <c r="H66" s="9">
        <f t="shared" si="2"/>
        <v>0</v>
      </c>
      <c r="I66" s="9">
        <f t="shared" si="3"/>
        <v>0</v>
      </c>
    </row>
    <row r="67" spans="1:9">
      <c r="C67" s="3"/>
      <c r="D67" s="9"/>
      <c r="E67" s="10"/>
      <c r="F67" s="9"/>
      <c r="G67" s="9"/>
      <c r="H67" s="9">
        <f t="shared" si="2"/>
        <v>0</v>
      </c>
      <c r="I67" s="9">
        <f t="shared" si="3"/>
        <v>0</v>
      </c>
    </row>
    <row r="68" spans="1:9">
      <c r="C68" s="3"/>
      <c r="D68" s="9"/>
      <c r="E68" s="9"/>
      <c r="F68" s="9"/>
      <c r="G68" s="9"/>
      <c r="H68" s="9">
        <f t="shared" si="2"/>
        <v>0</v>
      </c>
      <c r="I68" s="9">
        <f t="shared" si="3"/>
        <v>0</v>
      </c>
    </row>
    <row r="69" spans="1:9">
      <c r="C69" s="3"/>
      <c r="D69" s="9"/>
      <c r="E69" s="9"/>
      <c r="F69" s="9"/>
      <c r="G69" s="9"/>
      <c r="H69" s="9">
        <f t="shared" si="2"/>
        <v>0</v>
      </c>
      <c r="I69" s="9">
        <f t="shared" si="3"/>
        <v>0</v>
      </c>
    </row>
    <row r="70" spans="1:9">
      <c r="C70" s="3"/>
      <c r="D70" s="9"/>
      <c r="E70" s="9"/>
      <c r="F70" s="9"/>
      <c r="G70" s="9"/>
      <c r="H70" s="9">
        <f t="shared" si="2"/>
        <v>0</v>
      </c>
      <c r="I70" s="9">
        <f t="shared" si="3"/>
        <v>0</v>
      </c>
    </row>
    <row r="71" spans="1:9">
      <c r="C71" s="3"/>
      <c r="D71" s="9"/>
      <c r="E71" s="9"/>
      <c r="F71" s="9"/>
      <c r="G71" s="9"/>
      <c r="H71" s="9">
        <f t="shared" si="2"/>
        <v>0</v>
      </c>
      <c r="I71" s="9">
        <f t="shared" si="3"/>
        <v>0</v>
      </c>
    </row>
    <row r="72" spans="1:9">
      <c r="C72" s="3"/>
      <c r="D72" s="9"/>
      <c r="E72" s="9"/>
      <c r="F72" s="9"/>
      <c r="G72" s="9"/>
      <c r="H72" s="9">
        <f t="shared" si="2"/>
        <v>0</v>
      </c>
      <c r="I72" s="9">
        <f t="shared" si="3"/>
        <v>0</v>
      </c>
    </row>
    <row r="73" spans="1:9">
      <c r="C73" s="3"/>
      <c r="D73" s="9"/>
      <c r="E73" s="9"/>
      <c r="F73" s="9"/>
      <c r="G73" s="9"/>
      <c r="H73" s="9">
        <f t="shared" ref="H73:H104" si="4">SUM(+D73+E73-F73-G73)</f>
        <v>0</v>
      </c>
      <c r="I73" s="9">
        <f t="shared" ref="I73:I104" si="5">H73*$I$8</f>
        <v>0</v>
      </c>
    </row>
    <row r="74" spans="1:9">
      <c r="C74" s="3"/>
      <c r="D74" s="9"/>
      <c r="E74" s="9"/>
      <c r="F74" s="9"/>
      <c r="G74" s="9"/>
      <c r="H74" s="9">
        <f t="shared" si="4"/>
        <v>0</v>
      </c>
      <c r="I74" s="9">
        <f t="shared" si="5"/>
        <v>0</v>
      </c>
    </row>
    <row r="75" spans="1:9">
      <c r="C75" s="3"/>
      <c r="D75" s="9"/>
      <c r="E75" s="9"/>
      <c r="F75" s="9"/>
      <c r="G75" s="9"/>
      <c r="H75" s="9">
        <f t="shared" si="4"/>
        <v>0</v>
      </c>
      <c r="I75" s="9">
        <f t="shared" si="5"/>
        <v>0</v>
      </c>
    </row>
    <row r="76" spans="1:9">
      <c r="C76" s="3"/>
      <c r="D76" s="9"/>
      <c r="E76" s="9"/>
      <c r="F76" s="9"/>
      <c r="G76" s="9"/>
      <c r="H76" s="9">
        <f t="shared" si="4"/>
        <v>0</v>
      </c>
      <c r="I76" s="9">
        <f t="shared" si="5"/>
        <v>0</v>
      </c>
    </row>
    <row r="77" spans="1:9">
      <c r="C77" s="3"/>
      <c r="D77" s="9"/>
      <c r="E77" s="9"/>
      <c r="F77" s="9"/>
      <c r="G77" s="9"/>
      <c r="H77" s="9">
        <f t="shared" si="4"/>
        <v>0</v>
      </c>
      <c r="I77" s="9">
        <f t="shared" si="5"/>
        <v>0</v>
      </c>
    </row>
    <row r="78" spans="1:9">
      <c r="C78" s="3"/>
      <c r="D78" s="9"/>
      <c r="E78" s="9"/>
      <c r="F78" s="9"/>
      <c r="G78" s="9"/>
      <c r="H78" s="9">
        <f t="shared" si="4"/>
        <v>0</v>
      </c>
      <c r="I78" s="9">
        <f t="shared" si="5"/>
        <v>0</v>
      </c>
    </row>
    <row r="79" spans="1:9">
      <c r="A79" s="5"/>
      <c r="D79" s="9"/>
      <c r="E79" s="9"/>
      <c r="F79" s="9"/>
      <c r="G79" s="9"/>
      <c r="H79" s="9">
        <f t="shared" si="4"/>
        <v>0</v>
      </c>
      <c r="I79" s="9">
        <f t="shared" si="5"/>
        <v>0</v>
      </c>
    </row>
    <row r="80" spans="1:9">
      <c r="C80" s="3"/>
      <c r="D80" s="9"/>
      <c r="E80" s="9"/>
      <c r="F80" s="9"/>
      <c r="G80" s="9"/>
      <c r="H80" s="9">
        <f t="shared" si="4"/>
        <v>0</v>
      </c>
      <c r="I80" s="9">
        <f t="shared" si="5"/>
        <v>0</v>
      </c>
    </row>
    <row r="81" spans="1:9">
      <c r="C81" s="3"/>
      <c r="D81" s="9"/>
      <c r="E81" s="9"/>
      <c r="F81" s="9"/>
      <c r="G81" s="9"/>
      <c r="H81" s="9">
        <f t="shared" si="4"/>
        <v>0</v>
      </c>
      <c r="I81" s="9">
        <f t="shared" si="5"/>
        <v>0</v>
      </c>
    </row>
    <row r="82" spans="1:9">
      <c r="C82" s="3"/>
      <c r="D82" s="9"/>
      <c r="E82" s="9"/>
      <c r="F82" s="9"/>
      <c r="G82" s="9"/>
      <c r="H82" s="9">
        <f t="shared" si="4"/>
        <v>0</v>
      </c>
      <c r="I82" s="9">
        <f t="shared" si="5"/>
        <v>0</v>
      </c>
    </row>
    <row r="83" spans="1:9">
      <c r="C83" s="3"/>
      <c r="D83" s="9"/>
      <c r="E83" s="9"/>
      <c r="F83" s="9"/>
      <c r="G83" s="9"/>
      <c r="H83" s="9">
        <f t="shared" si="4"/>
        <v>0</v>
      </c>
      <c r="I83" s="9">
        <f t="shared" si="5"/>
        <v>0</v>
      </c>
    </row>
    <row r="84" spans="1:9">
      <c r="C84" s="3"/>
      <c r="D84" s="9"/>
      <c r="E84" s="9"/>
      <c r="F84" s="9"/>
      <c r="G84" s="9"/>
      <c r="H84" s="9">
        <f t="shared" si="4"/>
        <v>0</v>
      </c>
      <c r="I84" s="9">
        <f t="shared" si="5"/>
        <v>0</v>
      </c>
    </row>
    <row r="85" spans="1:9">
      <c r="C85" s="3"/>
      <c r="D85" s="9"/>
      <c r="E85" s="9"/>
      <c r="F85" s="9"/>
      <c r="G85" s="9"/>
      <c r="H85" s="9">
        <f t="shared" si="4"/>
        <v>0</v>
      </c>
      <c r="I85" s="9">
        <f t="shared" si="5"/>
        <v>0</v>
      </c>
    </row>
    <row r="86" spans="1:9">
      <c r="C86" s="3"/>
      <c r="D86" s="9"/>
      <c r="E86" s="9"/>
      <c r="F86" s="9"/>
      <c r="G86" s="9"/>
      <c r="H86" s="9">
        <f t="shared" si="4"/>
        <v>0</v>
      </c>
      <c r="I86" s="9">
        <f t="shared" si="5"/>
        <v>0</v>
      </c>
    </row>
    <row r="87" spans="1:9">
      <c r="C87" s="3"/>
      <c r="D87" s="9"/>
      <c r="E87" s="9"/>
      <c r="F87" s="9"/>
      <c r="G87" s="9"/>
      <c r="H87" s="9">
        <f t="shared" si="4"/>
        <v>0</v>
      </c>
      <c r="I87" s="9">
        <f t="shared" si="5"/>
        <v>0</v>
      </c>
    </row>
    <row r="88" spans="1:9">
      <c r="C88" s="3"/>
      <c r="D88" s="9"/>
      <c r="E88" s="9"/>
      <c r="F88" s="9"/>
      <c r="G88" s="9"/>
      <c r="H88" s="9">
        <f t="shared" si="4"/>
        <v>0</v>
      </c>
      <c r="I88" s="9">
        <f t="shared" si="5"/>
        <v>0</v>
      </c>
    </row>
    <row r="89" spans="1:9">
      <c r="C89" s="3"/>
      <c r="D89" s="9"/>
      <c r="E89" s="9"/>
      <c r="F89" s="9"/>
      <c r="G89" s="9"/>
      <c r="H89" s="9">
        <f t="shared" si="4"/>
        <v>0</v>
      </c>
      <c r="I89" s="9">
        <f t="shared" si="5"/>
        <v>0</v>
      </c>
    </row>
    <row r="90" spans="1:9">
      <c r="A90" s="5"/>
      <c r="C90" s="3"/>
      <c r="D90" s="9"/>
      <c r="E90" s="9"/>
      <c r="F90" s="9"/>
      <c r="G90" s="9"/>
      <c r="H90" s="9">
        <f t="shared" si="4"/>
        <v>0</v>
      </c>
      <c r="I90" s="9">
        <f t="shared" si="5"/>
        <v>0</v>
      </c>
    </row>
    <row r="91" spans="1:9">
      <c r="C91" s="3"/>
      <c r="D91" s="9"/>
      <c r="E91" s="9"/>
      <c r="F91" s="9"/>
      <c r="G91" s="9"/>
      <c r="H91" s="9">
        <f t="shared" si="4"/>
        <v>0</v>
      </c>
      <c r="I91" s="9">
        <f t="shared" si="5"/>
        <v>0</v>
      </c>
    </row>
    <row r="92" spans="1:9">
      <c r="C92" s="3"/>
      <c r="D92" s="9"/>
      <c r="E92" s="9"/>
      <c r="F92" s="9"/>
      <c r="G92" s="9"/>
      <c r="H92" s="9">
        <f t="shared" si="4"/>
        <v>0</v>
      </c>
      <c r="I92" s="9">
        <f t="shared" si="5"/>
        <v>0</v>
      </c>
    </row>
    <row r="93" spans="1:9">
      <c r="C93" s="3"/>
      <c r="D93" s="9"/>
      <c r="E93" s="9"/>
      <c r="F93" s="9"/>
      <c r="G93" s="9"/>
      <c r="H93" s="9">
        <f t="shared" si="4"/>
        <v>0</v>
      </c>
      <c r="I93" s="9">
        <f t="shared" si="5"/>
        <v>0</v>
      </c>
    </row>
    <row r="94" spans="1:9">
      <c r="C94" s="3"/>
      <c r="D94" s="9"/>
      <c r="E94" s="9"/>
      <c r="F94" s="9"/>
      <c r="G94" s="9"/>
      <c r="H94" s="9">
        <f t="shared" si="4"/>
        <v>0</v>
      </c>
      <c r="I94" s="9">
        <f t="shared" si="5"/>
        <v>0</v>
      </c>
    </row>
    <row r="95" spans="1:9">
      <c r="C95" s="3"/>
      <c r="D95" s="9"/>
      <c r="E95" s="9"/>
      <c r="F95" s="9"/>
      <c r="G95" s="9"/>
      <c r="H95" s="9">
        <f t="shared" si="4"/>
        <v>0</v>
      </c>
      <c r="I95" s="9">
        <f t="shared" si="5"/>
        <v>0</v>
      </c>
    </row>
    <row r="96" spans="1:9">
      <c r="C96" s="3"/>
      <c r="D96" s="9"/>
      <c r="E96" s="9"/>
      <c r="F96" s="9"/>
      <c r="G96" s="9"/>
      <c r="H96" s="9">
        <f t="shared" si="4"/>
        <v>0</v>
      </c>
      <c r="I96" s="9">
        <f t="shared" si="5"/>
        <v>0</v>
      </c>
    </row>
    <row r="97" spans="1:9">
      <c r="C97" s="3"/>
      <c r="D97" s="9"/>
      <c r="E97" s="9"/>
      <c r="F97" s="9"/>
      <c r="G97" s="9"/>
      <c r="H97" s="9">
        <f t="shared" si="4"/>
        <v>0</v>
      </c>
      <c r="I97" s="9">
        <f t="shared" si="5"/>
        <v>0</v>
      </c>
    </row>
    <row r="98" spans="1:9">
      <c r="C98" s="3"/>
      <c r="D98" s="9"/>
      <c r="E98" s="9"/>
      <c r="F98" s="9"/>
      <c r="G98" s="9"/>
      <c r="H98" s="9">
        <f t="shared" si="4"/>
        <v>0</v>
      </c>
      <c r="I98" s="9">
        <f t="shared" si="5"/>
        <v>0</v>
      </c>
    </row>
    <row r="99" spans="1:9">
      <c r="C99" s="3"/>
      <c r="D99" s="9"/>
      <c r="E99" s="9"/>
      <c r="F99" s="9"/>
      <c r="G99" s="9"/>
      <c r="H99" s="9">
        <f t="shared" si="4"/>
        <v>0</v>
      </c>
      <c r="I99" s="9">
        <f t="shared" si="5"/>
        <v>0</v>
      </c>
    </row>
    <row r="100" spans="1:9">
      <c r="C100" s="3"/>
      <c r="D100" s="9"/>
      <c r="E100" s="9"/>
      <c r="F100" s="9"/>
      <c r="G100" s="9"/>
      <c r="H100" s="9">
        <f t="shared" si="4"/>
        <v>0</v>
      </c>
      <c r="I100" s="9">
        <f t="shared" si="5"/>
        <v>0</v>
      </c>
    </row>
    <row r="101" spans="1:9">
      <c r="C101" s="3"/>
      <c r="D101" s="9"/>
      <c r="E101" s="9"/>
      <c r="F101" s="9"/>
      <c r="G101" s="9"/>
      <c r="H101" s="9">
        <f t="shared" si="4"/>
        <v>0</v>
      </c>
      <c r="I101" s="9">
        <f t="shared" si="5"/>
        <v>0</v>
      </c>
    </row>
    <row r="102" spans="1:9">
      <c r="C102" s="3"/>
      <c r="D102" s="9"/>
      <c r="E102" s="9"/>
      <c r="F102" s="9"/>
      <c r="G102" s="9"/>
      <c r="H102" s="9">
        <f t="shared" si="4"/>
        <v>0</v>
      </c>
      <c r="I102" s="9">
        <f t="shared" si="5"/>
        <v>0</v>
      </c>
    </row>
    <row r="103" spans="1:9">
      <c r="C103" s="3"/>
      <c r="D103" s="9"/>
      <c r="E103" s="9"/>
      <c r="F103" s="9"/>
      <c r="G103" s="9"/>
      <c r="H103" s="9">
        <f t="shared" si="4"/>
        <v>0</v>
      </c>
      <c r="I103" s="9">
        <f t="shared" si="5"/>
        <v>0</v>
      </c>
    </row>
    <row r="104" spans="1:9">
      <c r="C104" s="3"/>
      <c r="D104" s="9"/>
      <c r="E104" s="9"/>
      <c r="F104" s="9"/>
      <c r="G104" s="9"/>
      <c r="H104" s="9">
        <f t="shared" si="4"/>
        <v>0</v>
      </c>
      <c r="I104" s="9">
        <f t="shared" si="5"/>
        <v>0</v>
      </c>
    </row>
    <row r="105" spans="1:9">
      <c r="C105" s="3"/>
      <c r="D105" s="9"/>
      <c r="E105" s="9"/>
      <c r="F105" s="9"/>
      <c r="G105" s="9"/>
      <c r="H105" s="9">
        <f t="shared" ref="H105:H136" si="6">SUM(+D105+E105-F105-G105)</f>
        <v>0</v>
      </c>
      <c r="I105" s="9">
        <f t="shared" ref="I105:I136" si="7">H105*$I$8</f>
        <v>0</v>
      </c>
    </row>
    <row r="106" spans="1:9">
      <c r="A106" s="5"/>
      <c r="C106" s="3"/>
      <c r="D106" s="9"/>
      <c r="E106" s="9"/>
      <c r="F106" s="9"/>
      <c r="G106" s="9"/>
      <c r="H106" s="9">
        <f t="shared" si="6"/>
        <v>0</v>
      </c>
      <c r="I106" s="9">
        <f t="shared" si="7"/>
        <v>0</v>
      </c>
    </row>
    <row r="107" spans="1:9">
      <c r="C107" s="3"/>
      <c r="D107" s="9"/>
      <c r="E107" s="9"/>
      <c r="F107" s="9"/>
      <c r="G107" s="9"/>
      <c r="H107" s="9">
        <f t="shared" si="6"/>
        <v>0</v>
      </c>
      <c r="I107" s="9">
        <f t="shared" si="7"/>
        <v>0</v>
      </c>
    </row>
    <row r="108" spans="1:9">
      <c r="C108" s="3"/>
      <c r="D108" s="9"/>
      <c r="E108" s="9"/>
      <c r="F108" s="9"/>
      <c r="G108" s="9"/>
      <c r="H108" s="9">
        <f t="shared" si="6"/>
        <v>0</v>
      </c>
      <c r="I108" s="9">
        <f t="shared" si="7"/>
        <v>0</v>
      </c>
    </row>
    <row r="109" spans="1:9">
      <c r="C109" s="3"/>
      <c r="D109" s="9"/>
      <c r="E109" s="9"/>
      <c r="F109" s="9"/>
      <c r="G109" s="9"/>
      <c r="H109" s="9">
        <f t="shared" si="6"/>
        <v>0</v>
      </c>
      <c r="I109" s="9">
        <f t="shared" si="7"/>
        <v>0</v>
      </c>
    </row>
    <row r="110" spans="1:9">
      <c r="C110" s="3"/>
      <c r="D110" s="9"/>
      <c r="E110" s="9"/>
      <c r="F110" s="9"/>
      <c r="G110" s="9"/>
      <c r="H110" s="9">
        <f t="shared" si="6"/>
        <v>0</v>
      </c>
      <c r="I110" s="9">
        <f t="shared" si="7"/>
        <v>0</v>
      </c>
    </row>
    <row r="111" spans="1:9">
      <c r="C111" s="3"/>
      <c r="D111" s="9"/>
      <c r="E111" s="9"/>
      <c r="F111" s="9"/>
      <c r="G111" s="9"/>
      <c r="H111" s="9">
        <f t="shared" si="6"/>
        <v>0</v>
      </c>
      <c r="I111" s="9">
        <f t="shared" si="7"/>
        <v>0</v>
      </c>
    </row>
    <row r="112" spans="1:9">
      <c r="C112" s="3"/>
      <c r="D112" s="9"/>
      <c r="E112" s="9"/>
      <c r="F112" s="9"/>
      <c r="G112" s="9"/>
      <c r="H112" s="9">
        <f t="shared" si="6"/>
        <v>0</v>
      </c>
      <c r="I112" s="9">
        <f t="shared" si="7"/>
        <v>0</v>
      </c>
    </row>
    <row r="113" spans="1:9">
      <c r="C113" s="3"/>
      <c r="D113" s="9"/>
      <c r="E113" s="9"/>
      <c r="F113" s="9"/>
      <c r="G113" s="9"/>
      <c r="H113" s="9">
        <f t="shared" si="6"/>
        <v>0</v>
      </c>
      <c r="I113" s="9">
        <f t="shared" si="7"/>
        <v>0</v>
      </c>
    </row>
    <row r="114" spans="1:9">
      <c r="C114" s="3"/>
      <c r="D114" s="9"/>
      <c r="E114" s="9"/>
      <c r="F114" s="9"/>
      <c r="G114" s="9"/>
      <c r="H114" s="9">
        <f t="shared" si="6"/>
        <v>0</v>
      </c>
      <c r="I114" s="9">
        <f t="shared" si="7"/>
        <v>0</v>
      </c>
    </row>
    <row r="115" spans="1:9">
      <c r="C115" s="3"/>
      <c r="D115" s="9"/>
      <c r="E115" s="9"/>
      <c r="F115" s="9"/>
      <c r="G115" s="9"/>
      <c r="H115" s="9">
        <f t="shared" si="6"/>
        <v>0</v>
      </c>
      <c r="I115" s="9">
        <f t="shared" si="7"/>
        <v>0</v>
      </c>
    </row>
    <row r="116" spans="1:9">
      <c r="C116" s="3"/>
      <c r="D116" s="9"/>
      <c r="E116" s="9"/>
      <c r="F116" s="9"/>
      <c r="G116" s="9"/>
      <c r="H116" s="9">
        <f t="shared" si="6"/>
        <v>0</v>
      </c>
      <c r="I116" s="9">
        <f t="shared" si="7"/>
        <v>0</v>
      </c>
    </row>
    <row r="117" spans="1:9">
      <c r="C117" s="3"/>
      <c r="D117" s="9"/>
      <c r="E117" s="9"/>
      <c r="F117" s="9"/>
      <c r="G117" s="9"/>
      <c r="H117" s="9">
        <f t="shared" si="6"/>
        <v>0</v>
      </c>
      <c r="I117" s="9">
        <f t="shared" si="7"/>
        <v>0</v>
      </c>
    </row>
    <row r="118" spans="1:9">
      <c r="C118" s="3"/>
      <c r="D118" s="9"/>
      <c r="E118" s="9"/>
      <c r="F118" s="9"/>
      <c r="G118" s="9"/>
      <c r="H118" s="9">
        <f t="shared" si="6"/>
        <v>0</v>
      </c>
      <c r="I118" s="9">
        <f t="shared" si="7"/>
        <v>0</v>
      </c>
    </row>
    <row r="119" spans="1:9">
      <c r="C119" s="3"/>
      <c r="D119" s="9"/>
      <c r="E119" s="9"/>
      <c r="F119" s="9"/>
      <c r="G119" s="9"/>
      <c r="H119" s="9">
        <f t="shared" si="6"/>
        <v>0</v>
      </c>
      <c r="I119" s="9">
        <f t="shared" si="7"/>
        <v>0</v>
      </c>
    </row>
    <row r="120" spans="1:9">
      <c r="C120" s="3"/>
      <c r="D120" s="9"/>
      <c r="E120" s="9"/>
      <c r="F120" s="9"/>
      <c r="G120" s="9"/>
      <c r="H120" s="9">
        <f t="shared" si="6"/>
        <v>0</v>
      </c>
      <c r="I120" s="9">
        <f t="shared" si="7"/>
        <v>0</v>
      </c>
    </row>
    <row r="121" spans="1:9">
      <c r="C121" s="3"/>
      <c r="D121" s="9"/>
      <c r="E121" s="9"/>
      <c r="F121" s="9"/>
      <c r="G121" s="9"/>
      <c r="H121" s="9">
        <f t="shared" si="6"/>
        <v>0</v>
      </c>
      <c r="I121" s="9">
        <f t="shared" si="7"/>
        <v>0</v>
      </c>
    </row>
    <row r="122" spans="1:9">
      <c r="A122" s="5"/>
      <c r="B122" s="5"/>
      <c r="C122" s="7"/>
      <c r="D122" s="11"/>
      <c r="E122" s="11"/>
      <c r="F122" s="11"/>
      <c r="G122" s="11"/>
      <c r="H122" s="9">
        <f t="shared" si="6"/>
        <v>0</v>
      </c>
      <c r="I122" s="9">
        <f t="shared" si="7"/>
        <v>0</v>
      </c>
    </row>
    <row r="123" spans="1:9">
      <c r="A123" s="5"/>
      <c r="B123" s="5"/>
      <c r="C123" s="7"/>
      <c r="D123" s="11"/>
      <c r="E123" s="11"/>
      <c r="F123" s="11"/>
      <c r="G123" s="11"/>
      <c r="H123" s="9">
        <f t="shared" si="6"/>
        <v>0</v>
      </c>
      <c r="I123" s="9">
        <f t="shared" si="7"/>
        <v>0</v>
      </c>
    </row>
    <row r="124" spans="1:9">
      <c r="A124" s="5"/>
      <c r="B124" s="5"/>
      <c r="C124" s="7"/>
      <c r="D124" s="11"/>
      <c r="E124" s="11"/>
      <c r="F124" s="11"/>
      <c r="G124" s="11"/>
      <c r="H124" s="9">
        <f t="shared" si="6"/>
        <v>0</v>
      </c>
      <c r="I124" s="9">
        <f t="shared" si="7"/>
        <v>0</v>
      </c>
    </row>
    <row r="125" spans="1:9">
      <c r="A125" s="5"/>
      <c r="B125" s="5"/>
      <c r="C125" s="7"/>
      <c r="D125" s="11"/>
      <c r="E125" s="11"/>
      <c r="F125" s="11"/>
      <c r="G125" s="11"/>
      <c r="H125" s="9">
        <f t="shared" si="6"/>
        <v>0</v>
      </c>
      <c r="I125" s="9">
        <f t="shared" si="7"/>
        <v>0</v>
      </c>
    </row>
    <row r="126" spans="1:9">
      <c r="A126" s="5"/>
      <c r="B126" s="5"/>
      <c r="C126" s="7"/>
      <c r="D126" s="11"/>
      <c r="E126" s="11"/>
      <c r="F126" s="11"/>
      <c r="G126" s="11"/>
      <c r="H126" s="9">
        <f t="shared" si="6"/>
        <v>0</v>
      </c>
      <c r="I126" s="9">
        <f t="shared" si="7"/>
        <v>0</v>
      </c>
    </row>
    <row r="127" spans="1:9">
      <c r="A127" s="5"/>
      <c r="B127" s="5"/>
      <c r="C127" s="7"/>
      <c r="D127" s="11"/>
      <c r="E127" s="11"/>
      <c r="F127" s="11"/>
      <c r="G127" s="11"/>
      <c r="H127" s="9">
        <f t="shared" si="6"/>
        <v>0</v>
      </c>
      <c r="I127" s="9">
        <f t="shared" si="7"/>
        <v>0</v>
      </c>
    </row>
    <row r="128" spans="1:9">
      <c r="A128" s="5"/>
      <c r="B128" s="5"/>
      <c r="C128" s="7"/>
      <c r="D128" s="11"/>
      <c r="E128" s="11"/>
      <c r="F128" s="11"/>
      <c r="G128" s="11"/>
      <c r="H128" s="9">
        <f t="shared" si="6"/>
        <v>0</v>
      </c>
      <c r="I128" s="9">
        <f t="shared" si="7"/>
        <v>0</v>
      </c>
    </row>
    <row r="129" spans="1:9">
      <c r="A129" s="5"/>
      <c r="B129" s="5"/>
      <c r="C129" s="7"/>
      <c r="D129" s="11"/>
      <c r="E129" s="11"/>
      <c r="F129" s="11"/>
      <c r="G129" s="11"/>
      <c r="H129" s="9">
        <f t="shared" si="6"/>
        <v>0</v>
      </c>
      <c r="I129" s="9">
        <f t="shared" si="7"/>
        <v>0</v>
      </c>
    </row>
    <row r="130" spans="1:9">
      <c r="A130" s="5"/>
      <c r="B130" s="5"/>
      <c r="C130" s="7"/>
      <c r="D130" s="11"/>
      <c r="E130" s="11"/>
      <c r="F130" s="11"/>
      <c r="G130" s="11"/>
      <c r="H130" s="9">
        <f t="shared" si="6"/>
        <v>0</v>
      </c>
      <c r="I130" s="9">
        <f t="shared" si="7"/>
        <v>0</v>
      </c>
    </row>
    <row r="131" spans="1:9">
      <c r="A131" s="5"/>
      <c r="B131" s="5"/>
      <c r="C131" s="7"/>
      <c r="D131" s="11"/>
      <c r="E131" s="11"/>
      <c r="F131" s="11"/>
      <c r="G131" s="11"/>
      <c r="H131" s="9">
        <f t="shared" si="6"/>
        <v>0</v>
      </c>
      <c r="I131" s="9">
        <f t="shared" si="7"/>
        <v>0</v>
      </c>
    </row>
    <row r="132" spans="1:9">
      <c r="A132" s="5"/>
      <c r="B132" s="5"/>
      <c r="C132" s="7"/>
      <c r="D132" s="11"/>
      <c r="E132" s="11"/>
      <c r="F132" s="11"/>
      <c r="G132" s="11"/>
      <c r="H132" s="9">
        <f t="shared" si="6"/>
        <v>0</v>
      </c>
      <c r="I132" s="9">
        <f t="shared" si="7"/>
        <v>0</v>
      </c>
    </row>
    <row r="133" spans="1:9">
      <c r="A133" s="5"/>
      <c r="B133" s="5"/>
      <c r="C133" s="7"/>
      <c r="D133" s="11"/>
      <c r="E133" s="11"/>
      <c r="F133" s="11"/>
      <c r="G133" s="11"/>
      <c r="H133" s="9">
        <f t="shared" si="6"/>
        <v>0</v>
      </c>
      <c r="I133" s="9">
        <f t="shared" si="7"/>
        <v>0</v>
      </c>
    </row>
    <row r="134" spans="1:9">
      <c r="A134" s="5"/>
      <c r="B134" s="5"/>
      <c r="C134" s="7"/>
      <c r="D134" s="11"/>
      <c r="E134" s="11"/>
      <c r="F134" s="11"/>
      <c r="G134" s="11"/>
      <c r="H134" s="9">
        <f t="shared" si="6"/>
        <v>0</v>
      </c>
      <c r="I134" s="9">
        <f t="shared" si="7"/>
        <v>0</v>
      </c>
    </row>
    <row r="135" spans="1:9">
      <c r="A135" s="5"/>
      <c r="B135" s="5"/>
      <c r="C135" s="7"/>
      <c r="D135" s="11"/>
      <c r="E135" s="11"/>
      <c r="F135" s="11"/>
      <c r="G135" s="11"/>
      <c r="H135" s="9">
        <f t="shared" si="6"/>
        <v>0</v>
      </c>
      <c r="I135" s="9">
        <f t="shared" si="7"/>
        <v>0</v>
      </c>
    </row>
    <row r="136" spans="1:9">
      <c r="A136" s="5"/>
      <c r="C136" s="3"/>
      <c r="D136" s="9"/>
      <c r="E136" s="9"/>
      <c r="F136" s="9"/>
      <c r="G136" s="9"/>
      <c r="H136" s="9">
        <f t="shared" si="6"/>
        <v>0</v>
      </c>
      <c r="I136" s="9">
        <f t="shared" si="7"/>
        <v>0</v>
      </c>
    </row>
    <row r="137" spans="1:9">
      <c r="C137" s="3"/>
      <c r="D137" s="9"/>
      <c r="E137" s="9"/>
      <c r="F137" s="9"/>
      <c r="G137" s="9"/>
      <c r="H137" s="9">
        <f t="shared" ref="H137:H161" si="8">SUM(+D137+E137-F137-G137)</f>
        <v>0</v>
      </c>
      <c r="I137" s="9">
        <f t="shared" ref="I137:I162" si="9">H137*$I$8</f>
        <v>0</v>
      </c>
    </row>
    <row r="138" spans="1:9">
      <c r="C138" s="3"/>
      <c r="D138" s="9"/>
      <c r="E138" s="9"/>
      <c r="F138" s="9"/>
      <c r="G138" s="9"/>
      <c r="H138" s="9">
        <f t="shared" si="8"/>
        <v>0</v>
      </c>
      <c r="I138" s="9">
        <f t="shared" si="9"/>
        <v>0</v>
      </c>
    </row>
    <row r="139" spans="1:9">
      <c r="C139" s="3"/>
      <c r="D139" s="9"/>
      <c r="E139" s="9"/>
      <c r="F139" s="9"/>
      <c r="G139" s="9"/>
      <c r="H139" s="9">
        <f t="shared" si="8"/>
        <v>0</v>
      </c>
      <c r="I139" s="9">
        <f t="shared" si="9"/>
        <v>0</v>
      </c>
    </row>
    <row r="140" spans="1:9">
      <c r="C140" s="3"/>
      <c r="D140" s="9"/>
      <c r="E140" s="9"/>
      <c r="F140" s="9"/>
      <c r="G140" s="9"/>
      <c r="H140" s="9">
        <f t="shared" si="8"/>
        <v>0</v>
      </c>
      <c r="I140" s="9">
        <f t="shared" si="9"/>
        <v>0</v>
      </c>
    </row>
    <row r="141" spans="1:9">
      <c r="C141" s="3"/>
      <c r="D141" s="9"/>
      <c r="E141" s="9"/>
      <c r="F141" s="9"/>
      <c r="G141" s="9"/>
      <c r="H141" s="9">
        <f t="shared" si="8"/>
        <v>0</v>
      </c>
      <c r="I141" s="9">
        <f t="shared" si="9"/>
        <v>0</v>
      </c>
    </row>
    <row r="142" spans="1:9">
      <c r="C142" s="3"/>
      <c r="D142" s="9"/>
      <c r="E142" s="9"/>
      <c r="F142" s="9"/>
      <c r="G142" s="9"/>
      <c r="H142" s="9">
        <f t="shared" si="8"/>
        <v>0</v>
      </c>
      <c r="I142" s="9">
        <f t="shared" si="9"/>
        <v>0</v>
      </c>
    </row>
    <row r="143" spans="1:9">
      <c r="C143" s="3"/>
      <c r="D143" s="9"/>
      <c r="E143" s="9"/>
      <c r="F143" s="9"/>
      <c r="G143" s="9"/>
      <c r="H143" s="9">
        <f t="shared" si="8"/>
        <v>0</v>
      </c>
      <c r="I143" s="9">
        <f t="shared" si="9"/>
        <v>0</v>
      </c>
    </row>
    <row r="144" spans="1:9">
      <c r="C144" s="3"/>
      <c r="D144" s="9"/>
      <c r="E144" s="9"/>
      <c r="F144" s="9"/>
      <c r="G144" s="9"/>
      <c r="H144" s="9">
        <f t="shared" si="8"/>
        <v>0</v>
      </c>
      <c r="I144" s="9">
        <f t="shared" si="9"/>
        <v>0</v>
      </c>
    </row>
    <row r="145" spans="1:9">
      <c r="C145" s="3"/>
      <c r="D145" s="9"/>
      <c r="E145" s="9"/>
      <c r="F145" s="9"/>
      <c r="G145" s="9"/>
      <c r="H145" s="9">
        <f t="shared" si="8"/>
        <v>0</v>
      </c>
      <c r="I145" s="9">
        <f t="shared" si="9"/>
        <v>0</v>
      </c>
    </row>
    <row r="146" spans="1:9">
      <c r="C146" s="3"/>
      <c r="D146" s="9"/>
      <c r="E146" s="9"/>
      <c r="F146" s="9"/>
      <c r="G146" s="9"/>
      <c r="H146" s="9">
        <f t="shared" si="8"/>
        <v>0</v>
      </c>
      <c r="I146" s="9">
        <f t="shared" si="9"/>
        <v>0</v>
      </c>
    </row>
    <row r="147" spans="1:9">
      <c r="A147" s="5"/>
      <c r="C147" s="3"/>
      <c r="D147" s="9"/>
      <c r="E147" s="9"/>
      <c r="F147" s="9"/>
      <c r="G147" s="9"/>
      <c r="H147" s="9">
        <f t="shared" si="8"/>
        <v>0</v>
      </c>
      <c r="I147" s="9">
        <f t="shared" si="9"/>
        <v>0</v>
      </c>
    </row>
    <row r="148" spans="1:9">
      <c r="C148" s="3"/>
      <c r="D148" s="9"/>
      <c r="E148" s="9"/>
      <c r="F148" s="9"/>
      <c r="G148" s="9"/>
      <c r="H148" s="9">
        <f t="shared" si="8"/>
        <v>0</v>
      </c>
      <c r="I148" s="9">
        <f t="shared" si="9"/>
        <v>0</v>
      </c>
    </row>
    <row r="149" spans="1:9">
      <c r="C149" s="3"/>
      <c r="D149" s="9"/>
      <c r="E149" s="9"/>
      <c r="F149" s="9"/>
      <c r="G149" s="9"/>
      <c r="H149" s="9">
        <f t="shared" si="8"/>
        <v>0</v>
      </c>
      <c r="I149" s="9">
        <f t="shared" si="9"/>
        <v>0</v>
      </c>
    </row>
    <row r="150" spans="1:9">
      <c r="C150" s="3"/>
      <c r="D150" s="9"/>
      <c r="E150" s="9"/>
      <c r="F150" s="9"/>
      <c r="G150" s="9"/>
      <c r="H150" s="9">
        <f t="shared" si="8"/>
        <v>0</v>
      </c>
      <c r="I150" s="9">
        <f t="shared" si="9"/>
        <v>0</v>
      </c>
    </row>
    <row r="151" spans="1:9">
      <c r="C151" s="3"/>
      <c r="D151" s="9"/>
      <c r="E151" s="9"/>
      <c r="F151" s="9"/>
      <c r="G151" s="9"/>
      <c r="H151" s="9">
        <f t="shared" si="8"/>
        <v>0</v>
      </c>
      <c r="I151" s="9">
        <f t="shared" si="9"/>
        <v>0</v>
      </c>
    </row>
    <row r="152" spans="1:9">
      <c r="C152" s="3"/>
      <c r="D152" s="9"/>
      <c r="E152" s="9"/>
      <c r="F152" s="9"/>
      <c r="G152" s="9"/>
      <c r="H152" s="9">
        <f t="shared" si="8"/>
        <v>0</v>
      </c>
      <c r="I152" s="9">
        <f t="shared" si="9"/>
        <v>0</v>
      </c>
    </row>
    <row r="153" spans="1:9">
      <c r="C153" s="3"/>
      <c r="D153" s="9"/>
      <c r="E153" s="9"/>
      <c r="F153" s="9"/>
      <c r="G153" s="9"/>
      <c r="H153" s="9">
        <f t="shared" si="8"/>
        <v>0</v>
      </c>
      <c r="I153" s="9">
        <f t="shared" si="9"/>
        <v>0</v>
      </c>
    </row>
    <row r="154" spans="1:9">
      <c r="C154" s="3"/>
      <c r="D154" s="9"/>
      <c r="E154" s="9"/>
      <c r="F154" s="9"/>
      <c r="G154" s="9"/>
      <c r="H154" s="9">
        <f t="shared" si="8"/>
        <v>0</v>
      </c>
      <c r="I154" s="9">
        <f t="shared" si="9"/>
        <v>0</v>
      </c>
    </row>
    <row r="155" spans="1:9">
      <c r="C155" s="3"/>
      <c r="D155" s="9"/>
      <c r="E155" s="9"/>
      <c r="F155" s="9"/>
      <c r="G155" s="9"/>
      <c r="H155" s="9">
        <f t="shared" si="8"/>
        <v>0</v>
      </c>
      <c r="I155" s="9">
        <f t="shared" si="9"/>
        <v>0</v>
      </c>
    </row>
    <row r="156" spans="1:9">
      <c r="D156" s="9"/>
      <c r="E156" s="9"/>
      <c r="F156" s="9"/>
      <c r="G156" s="9"/>
      <c r="H156" s="9">
        <f t="shared" si="8"/>
        <v>0</v>
      </c>
      <c r="I156" s="9">
        <f t="shared" si="9"/>
        <v>0</v>
      </c>
    </row>
    <row r="157" spans="1:9">
      <c r="D157" s="9"/>
      <c r="E157" s="9"/>
      <c r="F157" s="9"/>
      <c r="G157" s="9"/>
      <c r="H157" s="9">
        <f t="shared" si="8"/>
        <v>0</v>
      </c>
      <c r="I157" s="9">
        <f t="shared" si="9"/>
        <v>0</v>
      </c>
    </row>
    <row r="158" spans="1:9">
      <c r="D158" s="9"/>
      <c r="E158" s="9"/>
      <c r="F158" s="9"/>
      <c r="G158" s="9"/>
      <c r="H158" s="9">
        <f t="shared" si="8"/>
        <v>0</v>
      </c>
      <c r="I158" s="9">
        <f t="shared" si="9"/>
        <v>0</v>
      </c>
    </row>
    <row r="159" spans="1:9">
      <c r="D159" s="9"/>
      <c r="E159" s="9"/>
      <c r="F159" s="9"/>
      <c r="G159" s="9"/>
      <c r="H159" s="9">
        <f t="shared" si="8"/>
        <v>0</v>
      </c>
      <c r="I159" s="9">
        <f t="shared" si="9"/>
        <v>0</v>
      </c>
    </row>
    <row r="160" spans="1:9">
      <c r="D160" s="9"/>
      <c r="E160" s="9"/>
      <c r="F160" s="9"/>
      <c r="G160" s="9"/>
      <c r="H160" s="9">
        <f t="shared" si="8"/>
        <v>0</v>
      </c>
      <c r="I160" s="9">
        <f t="shared" si="9"/>
        <v>0</v>
      </c>
    </row>
    <row r="161" spans="8:9">
      <c r="H161" s="9">
        <f t="shared" si="8"/>
        <v>0</v>
      </c>
      <c r="I161" s="9">
        <f t="shared" si="9"/>
        <v>0</v>
      </c>
    </row>
    <row r="162" spans="8:9">
      <c r="I162" s="9">
        <f t="shared" si="9"/>
        <v>0</v>
      </c>
    </row>
  </sheetData>
  <mergeCells count="3">
    <mergeCell ref="A3:I3"/>
    <mergeCell ref="A2:I2"/>
    <mergeCell ref="A4:I4"/>
  </mergeCells>
  <phoneticPr fontId="9" type="noConversion"/>
  <pageMargins left="0.7" right="0.7" top="0.75" bottom="0.75" header="0.3" footer="0.3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</vt:lpstr>
      <vt:lpstr>AGOSTO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2016-07-07T13:56:15Z</dcterms:created>
  <dcterms:modified xsi:type="dcterms:W3CDTF">2016-08-05T18:18:44Z</dcterms:modified>
</cp:coreProperties>
</file>