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445"/>
  </bookViews>
  <sheets>
    <sheet name="FACTURACIÓN" sheetId="1" r:id="rId1"/>
    <sheet name="FACTURACIÓN (2)" sheetId="6" r:id="rId2"/>
    <sheet name="C&amp;A" sheetId="4" r:id="rId3"/>
    <sheet name="SINDICATO" sheetId="2" r:id="rId4"/>
    <sheet name="Hoja3" sheetId="3" r:id="rId5"/>
    <sheet name="Hoja1" sheetId="5" r:id="rId6"/>
  </sheets>
  <calcPr calcId="144525"/>
</workbook>
</file>

<file path=xl/calcChain.xml><?xml version="1.0" encoding="utf-8"?>
<calcChain xmlns="http://schemas.openxmlformats.org/spreadsheetml/2006/main">
  <c r="L36" i="1" l="1"/>
  <c r="L37" i="1"/>
  <c r="L38" i="1"/>
  <c r="L3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16" i="1"/>
  <c r="L11" i="1"/>
  <c r="L12" i="1"/>
  <c r="L13" i="1"/>
  <c r="L14" i="1"/>
  <c r="L15" i="1"/>
  <c r="K36" i="1"/>
  <c r="K37" i="1"/>
  <c r="K38" i="1"/>
  <c r="K3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6" i="1"/>
  <c r="K11" i="1"/>
  <c r="K12" i="1"/>
  <c r="K13" i="1"/>
  <c r="K14" i="1"/>
  <c r="K15" i="1"/>
  <c r="J36" i="1"/>
  <c r="J37" i="1"/>
  <c r="J38" i="1"/>
  <c r="J39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6" i="1"/>
  <c r="J11" i="1"/>
  <c r="J12" i="1"/>
  <c r="J13" i="1"/>
  <c r="J14" i="1"/>
  <c r="J15" i="1"/>
  <c r="I36" i="1"/>
  <c r="I37" i="1"/>
  <c r="I38" i="1"/>
  <c r="I39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6" i="1"/>
  <c r="I11" i="1"/>
  <c r="I12" i="1"/>
  <c r="I13" i="1"/>
  <c r="I14" i="1"/>
  <c r="I15" i="1"/>
  <c r="H36" i="1"/>
  <c r="H37" i="1"/>
  <c r="H38" i="1"/>
  <c r="H39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6" i="1"/>
  <c r="H11" i="1"/>
  <c r="H12" i="1"/>
  <c r="H13" i="1"/>
  <c r="H14" i="1"/>
  <c r="H15" i="1"/>
  <c r="D41" i="1"/>
  <c r="E41" i="1"/>
  <c r="F41" i="1"/>
  <c r="G41" i="1"/>
  <c r="C41" i="1"/>
  <c r="G36" i="1"/>
  <c r="G37" i="1"/>
  <c r="G38" i="1"/>
  <c r="G39" i="1"/>
  <c r="G19" i="1"/>
  <c r="G22" i="1"/>
  <c r="G23" i="1"/>
  <c r="G26" i="1"/>
  <c r="G27" i="1"/>
  <c r="G28" i="1"/>
  <c r="G29" i="1"/>
  <c r="G32" i="1"/>
  <c r="G33" i="1"/>
  <c r="G34" i="1"/>
  <c r="G35" i="1"/>
  <c r="G16" i="1"/>
  <c r="G13" i="1"/>
  <c r="G14" i="1"/>
  <c r="G15" i="1"/>
  <c r="F25" i="1"/>
  <c r="G25" i="1" s="1"/>
  <c r="F16" i="1"/>
  <c r="F11" i="1"/>
  <c r="G11" i="1" s="1"/>
  <c r="I41" i="1" l="1"/>
  <c r="H41" i="1"/>
  <c r="F57" i="6" l="1"/>
  <c r="I64" i="6"/>
  <c r="F64" i="6"/>
  <c r="E64" i="6"/>
  <c r="C64" i="6"/>
  <c r="I63" i="6"/>
  <c r="F63" i="6"/>
  <c r="E63" i="6"/>
  <c r="C63" i="6"/>
  <c r="I62" i="6"/>
  <c r="F62" i="6"/>
  <c r="E62" i="6"/>
  <c r="D62" i="6"/>
  <c r="C62" i="6"/>
  <c r="I61" i="6"/>
  <c r="F61" i="6"/>
  <c r="E61" i="6"/>
  <c r="C61" i="6"/>
  <c r="I60" i="6"/>
  <c r="F60" i="6"/>
  <c r="E60" i="6"/>
  <c r="C60" i="6"/>
  <c r="I59" i="6"/>
  <c r="F59" i="6"/>
  <c r="E59" i="6"/>
  <c r="C59" i="6"/>
  <c r="I58" i="6"/>
  <c r="F58" i="6"/>
  <c r="E58" i="6"/>
  <c r="C58" i="6"/>
  <c r="I57" i="6"/>
  <c r="E57" i="6"/>
  <c r="D57" i="6"/>
  <c r="C57" i="6"/>
  <c r="I56" i="6"/>
  <c r="F56" i="6"/>
  <c r="E56" i="6"/>
  <c r="D56" i="6"/>
  <c r="C56" i="6"/>
  <c r="I55" i="6"/>
  <c r="F55" i="6"/>
  <c r="E55" i="6"/>
  <c r="C55" i="6"/>
  <c r="I54" i="6"/>
  <c r="F54" i="6"/>
  <c r="C54" i="6"/>
  <c r="I53" i="6"/>
  <c r="F53" i="6"/>
  <c r="E53" i="6"/>
  <c r="C53" i="6"/>
  <c r="I52" i="6"/>
  <c r="F52" i="6"/>
  <c r="E52" i="6"/>
  <c r="C52" i="6"/>
  <c r="I51" i="6"/>
  <c r="F51" i="6"/>
  <c r="E51" i="6"/>
  <c r="C51" i="6"/>
  <c r="I50" i="6"/>
  <c r="F50" i="6"/>
  <c r="E50" i="6"/>
  <c r="C50" i="6"/>
  <c r="I49" i="6"/>
  <c r="F49" i="6"/>
  <c r="E49" i="6"/>
  <c r="C49" i="6"/>
  <c r="I48" i="6"/>
  <c r="F48" i="6"/>
  <c r="E48" i="6"/>
  <c r="C48" i="6"/>
  <c r="I47" i="6"/>
  <c r="F47" i="6"/>
  <c r="E47" i="6"/>
  <c r="C47" i="6"/>
  <c r="I46" i="6"/>
  <c r="F46" i="6"/>
  <c r="C46" i="6"/>
  <c r="I45" i="6"/>
  <c r="F45" i="6"/>
  <c r="E45" i="6"/>
  <c r="I44" i="6"/>
  <c r="F44" i="6"/>
  <c r="E44" i="6"/>
  <c r="D44" i="6"/>
  <c r="I43" i="6"/>
  <c r="F43" i="6"/>
  <c r="E43" i="6"/>
  <c r="C43" i="6"/>
  <c r="I42" i="6"/>
  <c r="F42" i="6"/>
  <c r="E42" i="6"/>
  <c r="C42" i="6"/>
  <c r="I41" i="6"/>
  <c r="F41" i="6"/>
  <c r="E41" i="6"/>
  <c r="C41" i="6"/>
  <c r="I40" i="6"/>
  <c r="F40" i="6"/>
  <c r="E40" i="6"/>
  <c r="C40" i="6"/>
  <c r="I39" i="6"/>
  <c r="F39" i="6"/>
  <c r="E39" i="6"/>
  <c r="C39" i="6"/>
  <c r="I38" i="6"/>
  <c r="F38" i="6"/>
  <c r="E38" i="6"/>
  <c r="C38" i="6"/>
  <c r="I37" i="6"/>
  <c r="F37" i="6"/>
  <c r="E37" i="6"/>
  <c r="C37" i="6"/>
  <c r="I36" i="6"/>
  <c r="F36" i="6"/>
  <c r="E36" i="6"/>
  <c r="C36" i="6"/>
  <c r="I35" i="6"/>
  <c r="F35" i="6"/>
  <c r="E35" i="6"/>
  <c r="C35" i="6"/>
  <c r="I34" i="6"/>
  <c r="F34" i="6"/>
  <c r="E34" i="6"/>
  <c r="C34" i="6"/>
  <c r="I33" i="6"/>
  <c r="F33" i="6"/>
  <c r="E33" i="6"/>
  <c r="C33" i="6"/>
  <c r="I32" i="6"/>
  <c r="F32" i="6"/>
  <c r="E32" i="6"/>
  <c r="C32" i="6"/>
  <c r="I31" i="6"/>
  <c r="F31" i="6"/>
  <c r="E31" i="6"/>
  <c r="C31" i="6"/>
  <c r="I30" i="6"/>
  <c r="F30" i="6"/>
  <c r="E30" i="6"/>
  <c r="C30" i="6"/>
  <c r="I29" i="6"/>
  <c r="F29" i="6"/>
  <c r="E29" i="6"/>
  <c r="C29" i="6"/>
  <c r="I28" i="6"/>
  <c r="F28" i="6"/>
  <c r="E28" i="6"/>
  <c r="C28" i="6"/>
  <c r="AV27" i="6"/>
  <c r="AW27" i="6" s="1"/>
  <c r="AU27" i="6"/>
  <c r="I27" i="6"/>
  <c r="F27" i="6"/>
  <c r="D27" i="6"/>
  <c r="I26" i="6"/>
  <c r="F26" i="6"/>
  <c r="E26" i="6"/>
  <c r="C26" i="6"/>
  <c r="G26" i="6" s="1"/>
  <c r="I25" i="6"/>
  <c r="F25" i="6"/>
  <c r="E25" i="6"/>
  <c r="C25" i="6"/>
  <c r="I24" i="6"/>
  <c r="F24" i="6"/>
  <c r="E24" i="6"/>
  <c r="D24" i="6"/>
  <c r="I23" i="6"/>
  <c r="F23" i="6"/>
  <c r="E23" i="6"/>
  <c r="C23" i="6"/>
  <c r="I22" i="6"/>
  <c r="F22" i="6"/>
  <c r="E22" i="6"/>
  <c r="C22" i="6"/>
  <c r="I21" i="6"/>
  <c r="F21" i="6"/>
  <c r="E21" i="6"/>
  <c r="C21" i="6"/>
  <c r="I20" i="6"/>
  <c r="F20" i="6"/>
  <c r="E20" i="6"/>
  <c r="C20" i="6"/>
  <c r="I19" i="6"/>
  <c r="F19" i="6"/>
  <c r="E19" i="6"/>
  <c r="C19" i="6"/>
  <c r="I18" i="6"/>
  <c r="F18" i="6"/>
  <c r="E18" i="6"/>
  <c r="C18" i="6"/>
  <c r="I17" i="6"/>
  <c r="F17" i="6"/>
  <c r="E17" i="6"/>
  <c r="C17" i="6"/>
  <c r="I16" i="6"/>
  <c r="F16" i="6"/>
  <c r="E16" i="6"/>
  <c r="C16" i="6"/>
  <c r="I15" i="6"/>
  <c r="F15" i="6"/>
  <c r="E15" i="6"/>
  <c r="C15" i="6"/>
  <c r="I14" i="6"/>
  <c r="F14" i="6"/>
  <c r="E14" i="6"/>
  <c r="C14" i="6"/>
  <c r="I13" i="6"/>
  <c r="F13" i="6"/>
  <c r="E13" i="6"/>
  <c r="C13" i="6"/>
  <c r="I12" i="6"/>
  <c r="F12" i="6"/>
  <c r="E12" i="6"/>
  <c r="C12" i="6"/>
  <c r="I11" i="6"/>
  <c r="F11" i="6"/>
  <c r="E11" i="6"/>
  <c r="C11" i="6"/>
  <c r="I10" i="6"/>
  <c r="F10" i="6"/>
  <c r="E10" i="6"/>
  <c r="C10" i="6"/>
  <c r="I10" i="1"/>
  <c r="D71" i="4"/>
  <c r="E71" i="4"/>
  <c r="F71" i="4"/>
  <c r="G71" i="4"/>
  <c r="H71" i="4"/>
  <c r="I71" i="4"/>
  <c r="J71" i="4"/>
  <c r="C71" i="4"/>
  <c r="D71" i="2"/>
  <c r="F71" i="2"/>
  <c r="G71" i="2"/>
  <c r="H71" i="2"/>
  <c r="J71" i="2"/>
  <c r="E12" i="1"/>
  <c r="G12" i="1" s="1"/>
  <c r="E17" i="1"/>
  <c r="G17" i="1" s="1"/>
  <c r="E18" i="1"/>
  <c r="G18" i="1" s="1"/>
  <c r="E20" i="1"/>
  <c r="G20" i="1" s="1"/>
  <c r="E21" i="1"/>
  <c r="G21" i="1" s="1"/>
  <c r="E24" i="1"/>
  <c r="G24" i="1" s="1"/>
  <c r="E30" i="1"/>
  <c r="G30" i="1" s="1"/>
  <c r="E31" i="1"/>
  <c r="G31" i="1" s="1"/>
  <c r="E65" i="6" l="1"/>
  <c r="G27" i="6"/>
  <c r="G28" i="6"/>
  <c r="H28" i="6" s="1"/>
  <c r="G32" i="6"/>
  <c r="H32" i="6" s="1"/>
  <c r="G36" i="6"/>
  <c r="H36" i="6" s="1"/>
  <c r="G40" i="6"/>
  <c r="H40" i="6" s="1"/>
  <c r="G45" i="6"/>
  <c r="H45" i="6" s="1"/>
  <c r="G24" i="6"/>
  <c r="H24" i="6" s="1"/>
  <c r="J24" i="6" s="1"/>
  <c r="G44" i="6"/>
  <c r="H44" i="6" s="1"/>
  <c r="J44" i="6" s="1"/>
  <c r="I65" i="6"/>
  <c r="G53" i="6"/>
  <c r="H53" i="6" s="1"/>
  <c r="J53" i="6" s="1"/>
  <c r="G57" i="6"/>
  <c r="H57" i="6" s="1"/>
  <c r="J57" i="6" s="1"/>
  <c r="G61" i="6"/>
  <c r="G11" i="6"/>
  <c r="H11" i="6" s="1"/>
  <c r="J11" i="6" s="1"/>
  <c r="G15" i="6"/>
  <c r="H15" i="6" s="1"/>
  <c r="J15" i="6" s="1"/>
  <c r="G29" i="6"/>
  <c r="H29" i="6" s="1"/>
  <c r="J29" i="6" s="1"/>
  <c r="G33" i="6"/>
  <c r="G37" i="6"/>
  <c r="G41" i="6"/>
  <c r="H41" i="6" s="1"/>
  <c r="J41" i="6" s="1"/>
  <c r="G54" i="6"/>
  <c r="H54" i="6" s="1"/>
  <c r="J54" i="6" s="1"/>
  <c r="G58" i="6"/>
  <c r="H58" i="6" s="1"/>
  <c r="J58" i="6" s="1"/>
  <c r="G62" i="6"/>
  <c r="G20" i="6"/>
  <c r="H20" i="6" s="1"/>
  <c r="G47" i="6"/>
  <c r="H47" i="6" s="1"/>
  <c r="G51" i="6"/>
  <c r="H51" i="6" s="1"/>
  <c r="J51" i="6" s="1"/>
  <c r="G55" i="6"/>
  <c r="G59" i="6"/>
  <c r="G63" i="6"/>
  <c r="H63" i="6" s="1"/>
  <c r="J63" i="6" s="1"/>
  <c r="G13" i="6"/>
  <c r="H13" i="6" s="1"/>
  <c r="G17" i="6"/>
  <c r="H17" i="6" s="1"/>
  <c r="F65" i="6"/>
  <c r="G21" i="6"/>
  <c r="H21" i="6" s="1"/>
  <c r="J21" i="6" s="1"/>
  <c r="G48" i="6"/>
  <c r="H48" i="6" s="1"/>
  <c r="J48" i="6" s="1"/>
  <c r="G52" i="6"/>
  <c r="H52" i="6" s="1"/>
  <c r="J52" i="6" s="1"/>
  <c r="G56" i="6"/>
  <c r="G60" i="6"/>
  <c r="G64" i="6"/>
  <c r="H26" i="6"/>
  <c r="J26" i="6" s="1"/>
  <c r="G12" i="6"/>
  <c r="G16" i="6"/>
  <c r="G25" i="6"/>
  <c r="G10" i="6"/>
  <c r="G14" i="6"/>
  <c r="D65" i="6"/>
  <c r="J17" i="6"/>
  <c r="G19" i="6"/>
  <c r="J20" i="6"/>
  <c r="G22" i="6"/>
  <c r="J28" i="6"/>
  <c r="G30" i="6"/>
  <c r="G35" i="6"/>
  <c r="G38" i="6"/>
  <c r="G43" i="6"/>
  <c r="G50" i="6"/>
  <c r="H62" i="6"/>
  <c r="J62" i="6" s="1"/>
  <c r="H27" i="6"/>
  <c r="J27" i="6" s="1"/>
  <c r="H37" i="6"/>
  <c r="J37" i="6" s="1"/>
  <c r="J45" i="6"/>
  <c r="H55" i="6"/>
  <c r="J55" i="6" s="1"/>
  <c r="H59" i="6"/>
  <c r="J59" i="6" s="1"/>
  <c r="G18" i="6"/>
  <c r="G23" i="6"/>
  <c r="G31" i="6"/>
  <c r="G34" i="6"/>
  <c r="G39" i="6"/>
  <c r="J40" i="6"/>
  <c r="G42" i="6"/>
  <c r="G46" i="6"/>
  <c r="G49" i="6"/>
  <c r="H56" i="6"/>
  <c r="J56" i="6" s="1"/>
  <c r="H60" i="6"/>
  <c r="J60" i="6" s="1"/>
  <c r="C65" i="6"/>
  <c r="I48" i="2"/>
  <c r="J47" i="6" l="1"/>
  <c r="J32" i="6"/>
  <c r="H61" i="6"/>
  <c r="J61" i="6" s="1"/>
  <c r="K61" i="6" s="1"/>
  <c r="L61" i="6" s="1"/>
  <c r="J13" i="6"/>
  <c r="K13" i="6" s="1"/>
  <c r="L13" i="6" s="1"/>
  <c r="J36" i="6"/>
  <c r="K36" i="6" s="1"/>
  <c r="L36" i="6" s="1"/>
  <c r="K51" i="6"/>
  <c r="L51" i="6" s="1"/>
  <c r="H33" i="6"/>
  <c r="J33" i="6" s="1"/>
  <c r="K33" i="6" s="1"/>
  <c r="L33" i="6" s="1"/>
  <c r="H64" i="6"/>
  <c r="J64" i="6" s="1"/>
  <c r="K29" i="6"/>
  <c r="L29" i="6" s="1"/>
  <c r="K55" i="6"/>
  <c r="L55" i="6" s="1"/>
  <c r="K62" i="6"/>
  <c r="L62" i="6" s="1"/>
  <c r="K57" i="6"/>
  <c r="L57" i="6" s="1"/>
  <c r="K63" i="6"/>
  <c r="L63" i="6" s="1"/>
  <c r="K58" i="6"/>
  <c r="L58" i="6" s="1"/>
  <c r="K41" i="6"/>
  <c r="L41" i="6" s="1"/>
  <c r="K11" i="6"/>
  <c r="L11" i="6" s="1"/>
  <c r="K27" i="6"/>
  <c r="L27" i="6" s="1"/>
  <c r="K54" i="6"/>
  <c r="L54" i="6" s="1"/>
  <c r="K24" i="6"/>
  <c r="L24" i="6" s="1"/>
  <c r="K52" i="6"/>
  <c r="L52" i="6" s="1"/>
  <c r="K21" i="6"/>
  <c r="L21" i="6" s="1"/>
  <c r="K44" i="6"/>
  <c r="L44" i="6" s="1"/>
  <c r="K60" i="6"/>
  <c r="L60" i="6" s="1"/>
  <c r="K47" i="6"/>
  <c r="L47" i="6" s="1"/>
  <c r="H42" i="6"/>
  <c r="J42" i="6"/>
  <c r="K32" i="6"/>
  <c r="L32" i="6" s="1"/>
  <c r="K45" i="6"/>
  <c r="L45" i="6" s="1"/>
  <c r="H38" i="6"/>
  <c r="J38" i="6" s="1"/>
  <c r="K28" i="6"/>
  <c r="L28" i="6" s="1"/>
  <c r="K20" i="6"/>
  <c r="L20" i="6" s="1"/>
  <c r="H14" i="6"/>
  <c r="J14" i="6" s="1"/>
  <c r="H12" i="6"/>
  <c r="J12" i="6" s="1"/>
  <c r="K56" i="6"/>
  <c r="L56" i="6" s="1"/>
  <c r="H23" i="6"/>
  <c r="J23" i="6" s="1"/>
  <c r="H46" i="6"/>
  <c r="J46" i="6" s="1"/>
  <c r="K40" i="6"/>
  <c r="L40" i="6" s="1"/>
  <c r="H31" i="6"/>
  <c r="J31" i="6" s="1"/>
  <c r="H19" i="6"/>
  <c r="J19" i="6" s="1"/>
  <c r="G65" i="6"/>
  <c r="H10" i="6"/>
  <c r="J10" i="6" s="1"/>
  <c r="K48" i="6"/>
  <c r="L48" i="6" s="1"/>
  <c r="H39" i="6"/>
  <c r="J39" i="6" s="1"/>
  <c r="K59" i="6"/>
  <c r="L59" i="6" s="1"/>
  <c r="K37" i="6"/>
  <c r="L37" i="6" s="1"/>
  <c r="H50" i="6"/>
  <c r="J50" i="6" s="1"/>
  <c r="H35" i="6"/>
  <c r="J35" i="6" s="1"/>
  <c r="K17" i="6"/>
  <c r="L17" i="6" s="1"/>
  <c r="K53" i="6"/>
  <c r="L53" i="6" s="1"/>
  <c r="H25" i="6"/>
  <c r="J25" i="6" s="1"/>
  <c r="K15" i="6"/>
  <c r="L15" i="6" s="1"/>
  <c r="K26" i="6"/>
  <c r="L26" i="6" s="1"/>
  <c r="H49" i="6"/>
  <c r="J49" i="6" s="1"/>
  <c r="H34" i="6"/>
  <c r="J34" i="6" s="1"/>
  <c r="H18" i="6"/>
  <c r="J18" i="6" s="1"/>
  <c r="H43" i="6"/>
  <c r="J43" i="6" s="1"/>
  <c r="H30" i="6"/>
  <c r="J30" i="6" s="1"/>
  <c r="H22" i="6"/>
  <c r="J22" i="6" s="1"/>
  <c r="H16" i="6"/>
  <c r="J16" i="6" s="1"/>
  <c r="C48" i="2"/>
  <c r="E48" i="2" s="1"/>
  <c r="B4" i="2"/>
  <c r="K64" i="6" l="1"/>
  <c r="L64" i="6" s="1"/>
  <c r="K30" i="6"/>
  <c r="L30" i="6" s="1"/>
  <c r="K34" i="6"/>
  <c r="L34" i="6" s="1"/>
  <c r="K23" i="6"/>
  <c r="L23" i="6" s="1"/>
  <c r="K14" i="6"/>
  <c r="L14" i="6" s="1"/>
  <c r="K38" i="6"/>
  <c r="L38" i="6" s="1"/>
  <c r="K49" i="6"/>
  <c r="L49" i="6" s="1"/>
  <c r="K31" i="6"/>
  <c r="L31" i="6" s="1"/>
  <c r="K22" i="6"/>
  <c r="L22" i="6" s="1"/>
  <c r="K18" i="6"/>
  <c r="L18" i="6" s="1"/>
  <c r="K19" i="6"/>
  <c r="L19" i="6" s="1"/>
  <c r="K46" i="6"/>
  <c r="L46" i="6" s="1"/>
  <c r="K50" i="6"/>
  <c r="L50" i="6" s="1"/>
  <c r="K16" i="6"/>
  <c r="L16" i="6" s="1"/>
  <c r="K25" i="6"/>
  <c r="L25" i="6" s="1"/>
  <c r="K35" i="6"/>
  <c r="L35" i="6" s="1"/>
  <c r="K39" i="6"/>
  <c r="L39" i="6" s="1"/>
  <c r="K10" i="6"/>
  <c r="L10" i="6" s="1"/>
  <c r="J65" i="6"/>
  <c r="K12" i="6"/>
  <c r="L12" i="6" s="1"/>
  <c r="K43" i="6"/>
  <c r="L43" i="6" s="1"/>
  <c r="K42" i="6"/>
  <c r="L42" i="6" s="1"/>
  <c r="H65" i="6"/>
  <c r="B4" i="4"/>
  <c r="AA260" i="5"/>
  <c r="AA261" i="5" s="1"/>
  <c r="L65" i="6" l="1"/>
  <c r="K65" i="6"/>
  <c r="I67" i="2"/>
  <c r="C67" i="2"/>
  <c r="E67" i="2" s="1"/>
  <c r="I20" i="2"/>
  <c r="C20" i="2"/>
  <c r="E20" i="2" s="1"/>
  <c r="G10" i="1"/>
  <c r="H10" i="1" s="1"/>
  <c r="I59" i="2"/>
  <c r="C59" i="2"/>
  <c r="E59" i="2" s="1"/>
  <c r="I66" i="2"/>
  <c r="I47" i="2"/>
  <c r="I30" i="2"/>
  <c r="I60" i="2"/>
  <c r="I45" i="2"/>
  <c r="C30" i="2"/>
  <c r="C24" i="2" l="1"/>
  <c r="E24" i="2" s="1"/>
  <c r="C15" i="2"/>
  <c r="E15" i="2" s="1"/>
  <c r="I24" i="2"/>
  <c r="I15" i="2"/>
  <c r="I28" i="2"/>
  <c r="C19" i="2"/>
  <c r="E19" i="2" s="1"/>
  <c r="I19" i="2"/>
  <c r="C25" i="2"/>
  <c r="E25" i="2" s="1"/>
  <c r="I37" i="2"/>
  <c r="C56" i="2"/>
  <c r="E56" i="2" s="1"/>
  <c r="C23" i="2"/>
  <c r="E23" i="2" s="1"/>
  <c r="C66" i="2"/>
  <c r="E66" i="2" s="1"/>
  <c r="I41" i="2"/>
  <c r="C38" i="2"/>
  <c r="E38" i="2" s="1"/>
  <c r="I42" i="2"/>
  <c r="I25" i="2"/>
  <c r="C42" i="2"/>
  <c r="E42" i="2" s="1"/>
  <c r="I33" i="2"/>
  <c r="I55" i="2"/>
  <c r="I61" i="2"/>
  <c r="I29" i="2"/>
  <c r="I46" i="2"/>
  <c r="I23" i="2"/>
  <c r="I34" i="2"/>
  <c r="I52" i="2"/>
  <c r="C21" i="2"/>
  <c r="E21" i="2" s="1"/>
  <c r="C61" i="2"/>
  <c r="E61" i="2" s="1"/>
  <c r="I38" i="2"/>
  <c r="I56" i="2"/>
  <c r="C29" i="2"/>
  <c r="E29" i="2" s="1"/>
  <c r="C46" i="2"/>
  <c r="E46" i="2" s="1"/>
  <c r="I16" i="2"/>
  <c r="C16" i="2"/>
  <c r="E16" i="2" s="1"/>
  <c r="C34" i="2"/>
  <c r="E34" i="2" s="1"/>
  <c r="C52" i="2"/>
  <c r="E52" i="2" s="1"/>
  <c r="I64" i="2"/>
  <c r="I51" i="2"/>
  <c r="I18" i="2"/>
  <c r="I21" i="2"/>
  <c r="C18" i="2"/>
  <c r="E18" i="2" s="1"/>
  <c r="I65" i="2"/>
  <c r="I13" i="2"/>
  <c r="C14" i="2"/>
  <c r="E14" i="2" s="1"/>
  <c r="I14" i="2"/>
  <c r="I31" i="2"/>
  <c r="I35" i="2"/>
  <c r="I39" i="2"/>
  <c r="I43" i="2"/>
  <c r="I49" i="2"/>
  <c r="I53" i="2"/>
  <c r="I57" i="2"/>
  <c r="I62" i="2"/>
  <c r="I27" i="2"/>
  <c r="C28" i="2"/>
  <c r="E28" i="2" s="1"/>
  <c r="C33" i="2"/>
  <c r="E33" i="2" s="1"/>
  <c r="C37" i="2"/>
  <c r="E37" i="2" s="1"/>
  <c r="C41" i="2"/>
  <c r="E41" i="2" s="1"/>
  <c r="C45" i="2"/>
  <c r="E45" i="2" s="1"/>
  <c r="C51" i="2"/>
  <c r="E51" i="2" s="1"/>
  <c r="C55" i="2"/>
  <c r="E55" i="2" s="1"/>
  <c r="C60" i="2"/>
  <c r="E60" i="2" s="1"/>
  <c r="C64" i="2"/>
  <c r="E64" i="2" s="1"/>
  <c r="C65" i="2"/>
  <c r="E65" i="2" s="1"/>
  <c r="C17" i="2"/>
  <c r="E17" i="2" s="1"/>
  <c r="I17" i="2"/>
  <c r="I22" i="2"/>
  <c r="I26" i="2"/>
  <c r="I32" i="2"/>
  <c r="I36" i="2"/>
  <c r="I40" i="2"/>
  <c r="I44" i="2"/>
  <c r="I50" i="2"/>
  <c r="I54" i="2"/>
  <c r="I58" i="2"/>
  <c r="I63" i="2"/>
  <c r="E30" i="2"/>
  <c r="C32" i="2"/>
  <c r="E32" i="2" s="1"/>
  <c r="C27" i="2"/>
  <c r="E27" i="2" s="1"/>
  <c r="C50" i="2"/>
  <c r="E50" i="2" s="1"/>
  <c r="C43" i="2"/>
  <c r="E43" i="2" s="1"/>
  <c r="C22" i="2"/>
  <c r="E22" i="2" s="1"/>
  <c r="C40" i="2"/>
  <c r="E40" i="2" s="1"/>
  <c r="C58" i="2"/>
  <c r="E58" i="2" s="1"/>
  <c r="C57" i="2"/>
  <c r="E57" i="2" s="1"/>
  <c r="C35" i="2"/>
  <c r="E35" i="2" s="1"/>
  <c r="C31" i="2"/>
  <c r="E31" i="2" s="1"/>
  <c r="C39" i="2"/>
  <c r="E39" i="2" s="1"/>
  <c r="C49" i="2"/>
  <c r="E49" i="2" s="1"/>
  <c r="C62" i="2"/>
  <c r="E62" i="2" s="1"/>
  <c r="C47" i="2"/>
  <c r="E47" i="2" s="1"/>
  <c r="C26" i="2"/>
  <c r="E26" i="2" s="1"/>
  <c r="C36" i="2"/>
  <c r="E36" i="2" s="1"/>
  <c r="C44" i="2"/>
  <c r="E44" i="2" s="1"/>
  <c r="C54" i="2"/>
  <c r="E54" i="2" s="1"/>
  <c r="C63" i="2"/>
  <c r="E63" i="2" s="1"/>
  <c r="C53" i="2"/>
  <c r="E53" i="2" s="1"/>
  <c r="C13" i="2"/>
  <c r="E13" i="2" s="1"/>
  <c r="J41" i="1" l="1"/>
  <c r="J10" i="1"/>
  <c r="K10" i="1" s="1"/>
  <c r="L10" i="1" s="1"/>
  <c r="I71" i="2"/>
  <c r="E71" i="2"/>
  <c r="C71" i="2"/>
  <c r="L41" i="1" l="1"/>
  <c r="K41" i="1"/>
</calcChain>
</file>

<file path=xl/sharedStrings.xml><?xml version="1.0" encoding="utf-8"?>
<sst xmlns="http://schemas.openxmlformats.org/spreadsheetml/2006/main" count="2321" uniqueCount="644">
  <si>
    <t>CONTPAQ i</t>
  </si>
  <si>
    <t xml:space="preserve">      NÓMINAS</t>
  </si>
  <si>
    <t>05 CONSULTORES &amp; ASESORES INTEGRALES SC_</t>
  </si>
  <si>
    <t>Lista de Raya (forma tabular)</t>
  </si>
  <si>
    <t>Reg Pat IMSS: 00000000000,B4251548102</t>
  </si>
  <si>
    <t xml:space="preserve">RFC: C&amp;A -050406-NL0 </t>
  </si>
  <si>
    <t>Código</t>
  </si>
  <si>
    <t>Empleado</t>
  </si>
  <si>
    <t>Sueldo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</si>
  <si>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</si>
  <si>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</si>
  <si>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</si>
  <si>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</si>
  <si>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</si>
  <si>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</si>
  <si>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</si>
  <si>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B4251548102</t>
  </si>
  <si>
    <t>AT09</t>
  </si>
  <si>
    <t>Aguillon Torres Jonathan Ramiro</t>
  </si>
  <si>
    <t>AC19</t>
  </si>
  <si>
    <t>Arias Cortes Ricardo</t>
  </si>
  <si>
    <t>AJ28</t>
  </si>
  <si>
    <t>Avendaño Jauregui Mauricio</t>
  </si>
  <si>
    <t>BS07</t>
  </si>
  <si>
    <t>Balbuena Salazar Patricia</t>
  </si>
  <si>
    <t>BC09</t>
  </si>
  <si>
    <t>Baltazar Cruz Desiree De Jesus</t>
  </si>
  <si>
    <t>BS22</t>
  </si>
  <si>
    <t>Blancas Esteves Javier Rene</t>
  </si>
  <si>
    <t>CR21</t>
  </si>
  <si>
    <t>Camacho Rivera Martha Sarahi</t>
  </si>
  <si>
    <t>CS27</t>
  </si>
  <si>
    <t>Campos Sancen Luis Felipe</t>
  </si>
  <si>
    <t>CM01</t>
  </si>
  <si>
    <t>Carranco Mancera Viridiana</t>
  </si>
  <si>
    <t>CG02</t>
  </si>
  <si>
    <t>Castillo Galindo Marlene Samantha Graciela</t>
  </si>
  <si>
    <t>AC03</t>
  </si>
  <si>
    <t>Del Alto Castellanos Xochitl</t>
  </si>
  <si>
    <t>GM14</t>
  </si>
  <si>
    <t>Gaytan Martinez Raul</t>
  </si>
  <si>
    <t>GM21</t>
  </si>
  <si>
    <t>Guardian Martinez Mayra Veronica</t>
  </si>
  <si>
    <t>GA21</t>
  </si>
  <si>
    <t>Guerra Aguilar Alejandro</t>
  </si>
  <si>
    <t>HE04</t>
  </si>
  <si>
    <t>Hernandez Espinoza Victor Benjami</t>
  </si>
  <si>
    <t>HP29</t>
  </si>
  <si>
    <t>Hernandez Perez Jose Ricardo</t>
  </si>
  <si>
    <t>JR02</t>
  </si>
  <si>
    <t>Jimenez Revilla Valentin Israel</t>
  </si>
  <si>
    <t>0003</t>
  </si>
  <si>
    <t>Jimenez Suarez Ludivina</t>
  </si>
  <si>
    <t>LA2</t>
  </si>
  <si>
    <t>Loyola Acosta Carlos Alberto</t>
  </si>
  <si>
    <t>ME05</t>
  </si>
  <si>
    <t>Mandujano Estrada  Ilse Georgina</t>
  </si>
  <si>
    <t>MH02</t>
  </si>
  <si>
    <t>Martinez Herrera Cristian</t>
  </si>
  <si>
    <t>MP11</t>
  </si>
  <si>
    <t>Medina Puga Sandra</t>
  </si>
  <si>
    <t>MV23</t>
  </si>
  <si>
    <t>Mejia Villegas Nallely Beatriz</t>
  </si>
  <si>
    <t>MM25</t>
  </si>
  <si>
    <t>Meza Muñiz Jose Angel</t>
  </si>
  <si>
    <t>MN09</t>
  </si>
  <si>
    <t>Morales Naif Diana</t>
  </si>
  <si>
    <t>MG17</t>
  </si>
  <si>
    <t>Muñiz Rodriguez Jesus</t>
  </si>
  <si>
    <t>0056</t>
  </si>
  <si>
    <t>Muñoz Macias Marco Alfredo</t>
  </si>
  <si>
    <t>NA28</t>
  </si>
  <si>
    <t>Nava Ambriz Thania</t>
  </si>
  <si>
    <t>0012</t>
  </si>
  <si>
    <t>Navarrete Rodriguez Maria Teresa</t>
  </si>
  <si>
    <t>0023</t>
  </si>
  <si>
    <t>Navarrete Rodriguez Miguel Angel</t>
  </si>
  <si>
    <t>NO05</t>
  </si>
  <si>
    <t>Nieves Osornio Silvestre</t>
  </si>
  <si>
    <t>PG30</t>
  </si>
  <si>
    <t>Patiño Gonzalez Ricardo</t>
  </si>
  <si>
    <t>009</t>
  </si>
  <si>
    <t>Patiño Muñoz Ana Laura</t>
  </si>
  <si>
    <t>PM15</t>
  </si>
  <si>
    <t>Perez Moron Isaac Omar</t>
  </si>
  <si>
    <t>0013</t>
  </si>
  <si>
    <t>Perez Saavedra Julio Cesar</t>
  </si>
  <si>
    <t>PH18</t>
  </si>
  <si>
    <t>Piña Hernandez Carlos Eliseo</t>
  </si>
  <si>
    <t>RZ01</t>
  </si>
  <si>
    <t>Ramirez Zacarias Jorge Alberto</t>
  </si>
  <si>
    <t>RC27</t>
  </si>
  <si>
    <t>Rodriguez Cruz Fernando Antonio</t>
  </si>
  <si>
    <t>0033</t>
  </si>
  <si>
    <t>Rodriguez Nuñez Jose Antonio</t>
  </si>
  <si>
    <t>RH23</t>
  </si>
  <si>
    <t>Ruelas Hernandez Cecilia</t>
  </si>
  <si>
    <t>RL10</t>
  </si>
  <si>
    <t>Ruiz Laguna Anabel</t>
  </si>
  <si>
    <t>SM06</t>
  </si>
  <si>
    <t>Salcedo Moreno Janitzy Xochitl</t>
  </si>
  <si>
    <t>SM00</t>
  </si>
  <si>
    <t>Salomon Muñoz Martin</t>
  </si>
  <si>
    <t>SV030</t>
  </si>
  <si>
    <t xml:space="preserve">Sambrano Villarreal Hernan Andres </t>
  </si>
  <si>
    <t>SE03</t>
  </si>
  <si>
    <t>Sanchez Escamilla Rosalba</t>
  </si>
  <si>
    <t>0008</t>
  </si>
  <si>
    <t>Sanchez Veana Javier</t>
  </si>
  <si>
    <t>SA03</t>
  </si>
  <si>
    <t>Santana Anaya Gildardo Enrique</t>
  </si>
  <si>
    <t>SL29</t>
  </si>
  <si>
    <t>Serrano Lona Maria Del Carmen</t>
  </si>
  <si>
    <t>0018</t>
  </si>
  <si>
    <t>Tierrablanca Sanchez Victor Hugo</t>
  </si>
  <si>
    <t>TM19</t>
  </si>
  <si>
    <t>Toledo Moreno Elizabeth Victoria</t>
  </si>
  <si>
    <t>TP12</t>
  </si>
  <si>
    <t>Toledo Perez Jose Francisco</t>
  </si>
  <si>
    <t>TR24</t>
  </si>
  <si>
    <t>Trejo Rodriguez Luis Fernando</t>
  </si>
  <si>
    <t>VC22</t>
  </si>
  <si>
    <t>Vargas Cosme Susana</t>
  </si>
  <si>
    <t>VF00</t>
  </si>
  <si>
    <t>Vega Fernandez Amalia</t>
  </si>
  <si>
    <t>YV27</t>
  </si>
  <si>
    <t>Yerena Vazquez Alejandro</t>
  </si>
  <si>
    <t xml:space="preserve">  =============</t>
  </si>
  <si>
    <t>Total Gral.</t>
  </si>
  <si>
    <t xml:space="preserve"> </t>
  </si>
  <si>
    <t xml:space="preserve">HERNANDEZ </t>
  </si>
  <si>
    <t xml:space="preserve">VICTOR </t>
  </si>
  <si>
    <t>GERENTE GRAL</t>
  </si>
  <si>
    <t>-</t>
  </si>
  <si>
    <t xml:space="preserve">PEREZ MORÓN </t>
  </si>
  <si>
    <t>ISAAC OMAR</t>
  </si>
  <si>
    <t>GERENTE DE VENTAS</t>
  </si>
  <si>
    <t xml:space="preserve">BALBUENA SALAZAR </t>
  </si>
  <si>
    <t>PATRICIA</t>
  </si>
  <si>
    <t>AUX.ADMINISTRATIVO</t>
  </si>
  <si>
    <t>GUARDÍAN MARTINEZ</t>
  </si>
  <si>
    <t xml:space="preserve">MAYRA VERONICA </t>
  </si>
  <si>
    <t>AUX. ADMINISTRATIVO</t>
  </si>
  <si>
    <t xml:space="preserve">NAVA AMBRIZ </t>
  </si>
  <si>
    <t>THANIA</t>
  </si>
  <si>
    <t>SERRANO LONA</t>
  </si>
  <si>
    <t>MARIA DEL CARMEN</t>
  </si>
  <si>
    <t>AUX. CONTABLE</t>
  </si>
  <si>
    <t>NAVARRETE RODRIGUEZ</t>
  </si>
  <si>
    <t>MARIA TERESA</t>
  </si>
  <si>
    <t>INTERCAMBIOS</t>
  </si>
  <si>
    <t>PATIÑO MUÑOZ</t>
  </si>
  <si>
    <t xml:space="preserve">LAURA </t>
  </si>
  <si>
    <t xml:space="preserve">F&amp; I </t>
  </si>
  <si>
    <t>ARIAS CORTES</t>
  </si>
  <si>
    <t>RICARDO</t>
  </si>
  <si>
    <t>SISTEMAS</t>
  </si>
  <si>
    <t>CASTILLO GALINDO</t>
  </si>
  <si>
    <t>MARLENE</t>
  </si>
  <si>
    <t>LIMPIEZA</t>
  </si>
  <si>
    <t>TRASLADISTA</t>
  </si>
  <si>
    <t>MUÑOZ MACIAS</t>
  </si>
  <si>
    <t>MARCO ALFREDO</t>
  </si>
  <si>
    <t xml:space="preserve">PEREZ SAAVEDRA </t>
  </si>
  <si>
    <t>JULIO CESAR</t>
  </si>
  <si>
    <t>GERENTE DE SEERVICIO</t>
  </si>
  <si>
    <t>DEL ALTO   CASTELLANOS</t>
  </si>
  <si>
    <t>XOCHITL</t>
  </si>
  <si>
    <t>LOYOLA ACOSTA</t>
  </si>
  <si>
    <t>CARLOS</t>
  </si>
  <si>
    <t>MENSAJERO</t>
  </si>
  <si>
    <t>GAYTAN MARTINEZ</t>
  </si>
  <si>
    <t>RAÚL</t>
  </si>
  <si>
    <t>VIGILANTE  MATUTINO</t>
  </si>
  <si>
    <t>AVENDAÑO JAUREGUI</t>
  </si>
  <si>
    <t>MAURICIO</t>
  </si>
  <si>
    <t>VIGILANTE  VESPERTINO</t>
  </si>
  <si>
    <t>BLANCAS ESTÉVEZ</t>
  </si>
  <si>
    <t>JAVIER RENE</t>
  </si>
  <si>
    <t>RECURSOS HUMANOS</t>
  </si>
  <si>
    <t>SALCEDO MORENO</t>
  </si>
  <si>
    <t>JANITZY XOCHITL</t>
  </si>
  <si>
    <t xml:space="preserve">ATENCION A CLIENTES </t>
  </si>
  <si>
    <t xml:space="preserve">PATIÑO GONZALEZ </t>
  </si>
  <si>
    <t xml:space="preserve">VELADOR </t>
  </si>
  <si>
    <t>VEGA FERNANDEZ</t>
  </si>
  <si>
    <t>AMALIA</t>
  </si>
  <si>
    <t>GREETER</t>
  </si>
  <si>
    <t>MANDUJANO ESTRADA</t>
  </si>
  <si>
    <t>ILSE GEORGINA</t>
  </si>
  <si>
    <t>MORALES  NAIF</t>
  </si>
  <si>
    <t xml:space="preserve">DIANA  </t>
  </si>
  <si>
    <t xml:space="preserve">TOLEDO MORENO </t>
  </si>
  <si>
    <t>ELIZABETH  VICTORIA</t>
  </si>
  <si>
    <t>SEGUROS/MARKETING</t>
  </si>
  <si>
    <t>MIGUEL ANGEL</t>
  </si>
  <si>
    <t xml:space="preserve">CITAS </t>
  </si>
  <si>
    <t>MEJIA VILLEGAS</t>
  </si>
  <si>
    <t>NALLELY BEATRIZ</t>
  </si>
  <si>
    <t>SANCHEZ  ESCAMILLA</t>
  </si>
  <si>
    <t>ROSALBA</t>
  </si>
  <si>
    <t>GARANTIAS</t>
  </si>
  <si>
    <t>CARRANCO MANCERA</t>
  </si>
  <si>
    <t>VIRIDIANA</t>
  </si>
  <si>
    <t>AUXILIAR DE F&amp;I</t>
  </si>
  <si>
    <t>MEDINA PUGA</t>
  </si>
  <si>
    <t>SANDRA</t>
  </si>
  <si>
    <t>CAJERA  AUXILIAR</t>
  </si>
  <si>
    <t>BALTAZAR CRUZ</t>
  </si>
  <si>
    <t>DESIREE DE JESUS</t>
  </si>
  <si>
    <t xml:space="preserve">RUELAS HERNANDEZ </t>
  </si>
  <si>
    <t>CECILIA</t>
  </si>
  <si>
    <t>V.D.Q.I.</t>
  </si>
  <si>
    <t>CAMACHO RIVERA</t>
  </si>
  <si>
    <t>MARTHA SARAHÍ</t>
  </si>
  <si>
    <t xml:space="preserve">ENCARGADO DE CITAS </t>
  </si>
  <si>
    <t>GUERRA AGUILAR</t>
  </si>
  <si>
    <t>ALEJANDRO</t>
  </si>
  <si>
    <t>AUXILIAR DE PROCESOS</t>
  </si>
  <si>
    <t>TIERRABLANCA SANCHEZ</t>
  </si>
  <si>
    <t>VICTOR HUGO</t>
  </si>
  <si>
    <t>TECNICO</t>
  </si>
  <si>
    <t xml:space="preserve">MUÑIZ RODRIGUEZ </t>
  </si>
  <si>
    <t xml:space="preserve">JESUS </t>
  </si>
  <si>
    <t>RODRIGUEZ NUÑEZ</t>
  </si>
  <si>
    <t>JOSE ANTONIO</t>
  </si>
  <si>
    <t>RAMIREZ ZACARIAS</t>
  </si>
  <si>
    <t>JORGE ALBERTO</t>
  </si>
  <si>
    <t>TECNICO MA. DIAGNOSTICO</t>
  </si>
  <si>
    <t>NIEVES OSORNIO</t>
  </si>
  <si>
    <t>SILVESTRE</t>
  </si>
  <si>
    <t>DETALLADOR</t>
  </si>
  <si>
    <t xml:space="preserve">TOLEDO PEREZ </t>
  </si>
  <si>
    <t xml:space="preserve">FRANCISCO  </t>
  </si>
  <si>
    <t>SAMBRANO VILLAREAL</t>
  </si>
  <si>
    <t>HERNAN ANDRES</t>
  </si>
  <si>
    <t>SALOMON MUÑOz</t>
  </si>
  <si>
    <t>MARTIN</t>
  </si>
  <si>
    <t xml:space="preserve">PREVIADOR </t>
  </si>
  <si>
    <t>MARTINEZ HERRERA</t>
  </si>
  <si>
    <t>CRISTIAN</t>
  </si>
  <si>
    <t>TREJO RORIGUEZ L</t>
  </si>
  <si>
    <t>LUIS FERNANDO</t>
  </si>
  <si>
    <t>LAVADOR PREVIADOR</t>
  </si>
  <si>
    <t>AGUILLON TORRES</t>
  </si>
  <si>
    <t>JONATHAN RAMIRO</t>
  </si>
  <si>
    <t>MEZA MUÑIZ</t>
  </si>
  <si>
    <t>JOSE ANGEL</t>
  </si>
  <si>
    <t xml:space="preserve">LAVADOR </t>
  </si>
  <si>
    <t>HERNANDEZ PEREZ</t>
  </si>
  <si>
    <t>JOSE RICARDO</t>
  </si>
  <si>
    <t>RODRIGUEZ CRUZ</t>
  </si>
  <si>
    <t>FERNANDO ANTONIO</t>
  </si>
  <si>
    <t>YERENA VAZQUEZ</t>
  </si>
  <si>
    <t>LAVADOR</t>
  </si>
  <si>
    <t>JIMENEZ REVILLA</t>
  </si>
  <si>
    <t>VALENTIN ISRAEL</t>
  </si>
  <si>
    <t xml:space="preserve">SANCHEZ VEANA </t>
  </si>
  <si>
    <t>JAVIER</t>
  </si>
  <si>
    <t>ENCARGADO DE REFACCIONES</t>
  </si>
  <si>
    <t xml:space="preserve">RUIZ LAGUNA </t>
  </si>
  <si>
    <t xml:space="preserve">ANABEL </t>
  </si>
  <si>
    <t xml:space="preserve">AUXILIAR REFACCIONES </t>
  </si>
  <si>
    <t>Q0-01/2016</t>
  </si>
  <si>
    <t>/16 12:26</t>
  </si>
  <si>
    <t xml:space="preserve">            P</t>
  </si>
  <si>
    <t>AG. 1</t>
  </si>
  <si>
    <t xml:space="preserve">               ALECSA CELAYA S. D E R.L. DE C.V.</t>
  </si>
  <si>
    <t xml:space="preserve">      N  O</t>
  </si>
  <si>
    <t xml:space="preserve"> M  I  N  A</t>
  </si>
  <si>
    <t xml:space="preserve">    G  E  N</t>
  </si>
  <si>
    <t xml:space="preserve"> E  R  A  L</t>
  </si>
  <si>
    <t xml:space="preserve"> A 15/01/16</t>
  </si>
  <si>
    <t xml:space="preserve">  Salario</t>
  </si>
  <si>
    <t xml:space="preserve">   Sueldo</t>
  </si>
  <si>
    <t>TOTAL</t>
  </si>
  <si>
    <t xml:space="preserve">            D</t>
  </si>
  <si>
    <t>escuento</t>
  </si>
  <si>
    <t>Descuentos   D</t>
  </si>
  <si>
    <t>escuentos</t>
  </si>
  <si>
    <t xml:space="preserve">          A</t>
  </si>
  <si>
    <t>nticipos o</t>
  </si>
  <si>
    <t xml:space="preserve">   TOTAL</t>
  </si>
  <si>
    <t xml:space="preserve">    TOTAL</t>
  </si>
  <si>
    <t xml:space="preserve"> -   OUTSOUR</t>
  </si>
  <si>
    <t>CING   -</t>
  </si>
  <si>
    <t xml:space="preserve">   NETO</t>
  </si>
  <si>
    <t>Impuesto</t>
  </si>
  <si>
    <t xml:space="preserve"> Aportacion</t>
  </si>
  <si>
    <t xml:space="preserve"> TOTAL A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</si>
  <si>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</si>
  <si>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</si>
  <si>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</si>
  <si>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</si>
  <si>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</si>
  <si>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</si>
  <si>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</si>
  <si>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</si>
  <si>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</si>
  <si>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</si>
  <si>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</si>
  <si>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</si>
  <si>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</si>
  <si>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</si>
  <si>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</si>
  <si>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</si>
  <si>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</si>
  <si>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</si>
  <si>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</si>
  <si>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</si>
  <si>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</si>
  <si>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</si>
  <si>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</si>
  <si>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</si>
  <si>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</si>
  <si>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</si>
  <si>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</si>
  <si>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------------</t>
  </si>
  <si>
    <t>---------------------</t>
  </si>
  <si>
    <t>--------------------------</t>
  </si>
  <si>
    <t>-------------</t>
  </si>
  <si>
    <t>-----------</t>
  </si>
  <si>
    <t>--------------</t>
  </si>
  <si>
    <t>ADM    ADMIN</t>
  </si>
  <si>
    <t>ISTRATIVO</t>
  </si>
  <si>
    <t>JIMENEZ SUAREZ LUDIV</t>
  </si>
  <si>
    <t xml:space="preserve"> AUXILIAR CONTABLE</t>
  </si>
  <si>
    <t xml:space="preserve">     Descuentos</t>
  </si>
  <si>
    <t xml:space="preserve">      Monto</t>
  </si>
  <si>
    <t xml:space="preserve">   Anticipo o</t>
  </si>
  <si>
    <t xml:space="preserve"> Prestamo</t>
  </si>
  <si>
    <t xml:space="preserve">   Prestacio</t>
  </si>
  <si>
    <t>nes</t>
  </si>
  <si>
    <t xml:space="preserve">     Monto</t>
  </si>
  <si>
    <t xml:space="preserve">   Descuentos</t>
  </si>
  <si>
    <t xml:space="preserve"> Especiales</t>
  </si>
  <si>
    <t xml:space="preserve">     ---------------------</t>
  </si>
  <si>
    <t xml:space="preserve">   ----------</t>
  </si>
  <si>
    <t xml:space="preserve">   ---------</t>
  </si>
  <si>
    <t>--------- --</t>
  </si>
  <si>
    <t>----------</t>
  </si>
  <si>
    <t>----------- --</t>
  </si>
  <si>
    <t>---------</t>
  </si>
  <si>
    <t xml:space="preserve">     PRESTAMO (14)</t>
  </si>
  <si>
    <t xml:space="preserve">     SGMM (3)</t>
  </si>
  <si>
    <t xml:space="preserve">     SGV (1)</t>
  </si>
  <si>
    <t>MUñOZ MACIAS MARCO A</t>
  </si>
  <si>
    <t xml:space="preserve"> TRASLADISTA</t>
  </si>
  <si>
    <t>PATIÑO MUÑOZ ANA LAU</t>
  </si>
  <si>
    <t xml:space="preserve"> F&amp;I</t>
  </si>
  <si>
    <t>DEL ALTO CASTELLANOS</t>
  </si>
  <si>
    <t xml:space="preserve"> INTENDENCIA</t>
  </si>
  <si>
    <t>ARIAS CORTES RICARDO</t>
  </si>
  <si>
    <t xml:space="preserve"> ENCARGADO DE SISTEMA</t>
  </si>
  <si>
    <t>AVENDAñO JAUREGUI MA</t>
  </si>
  <si>
    <t xml:space="preserve"> VIGILANTE</t>
  </si>
  <si>
    <t>BALTAZAR CRUZ DESIRE</t>
  </si>
  <si>
    <t xml:space="preserve"> CAJERA</t>
  </si>
  <si>
    <t>BALBUENA SALAZAR PAT</t>
  </si>
  <si>
    <t xml:space="preserve"> AUX ADMINISTRATIVO</t>
  </si>
  <si>
    <t>CAMACHO RIVERA MARTH</t>
  </si>
  <si>
    <t xml:space="preserve"> AUXILIAR DE PROCESOS</t>
  </si>
  <si>
    <t>CAMPOS SANCEN LUIS F</t>
  </si>
  <si>
    <t xml:space="preserve"> AUX CONTABLE</t>
  </si>
  <si>
    <t>GUERRA AGUILAR ALEJA</t>
  </si>
  <si>
    <t xml:space="preserve">   BONO DE P</t>
  </si>
  <si>
    <t>UNTUALIDAD</t>
  </si>
  <si>
    <t>GAYTAN MARTINEZ RAUL</t>
  </si>
  <si>
    <t xml:space="preserve"> VIGILANTE MATUTINO</t>
  </si>
  <si>
    <t xml:space="preserve">   ATRASO INF</t>
  </si>
  <si>
    <t>GUARDIAN MARTINEZ MA</t>
  </si>
  <si>
    <t xml:space="preserve"> AUX. ADMINISTRATIVO</t>
  </si>
  <si>
    <t>MANDUJANO ESTRADA IL</t>
  </si>
  <si>
    <t xml:space="preserve"> GREETER</t>
  </si>
  <si>
    <t>ATRASO INF (</t>
  </si>
  <si>
    <t>1)</t>
  </si>
  <si>
    <t>AG. 2</t>
  </si>
  <si>
    <t>MORALES NAIF DIANA</t>
  </si>
  <si>
    <t xml:space="preserve"> RECEPCIONISTA</t>
  </si>
  <si>
    <t>MEDINA PUGA SANDRA</t>
  </si>
  <si>
    <t xml:space="preserve"> CAJERA AUXILIAR</t>
  </si>
  <si>
    <t>NAVA AMBRIZ THANIA</t>
  </si>
  <si>
    <t xml:space="preserve"> AUXILIAR ADMINISTRAT</t>
  </si>
  <si>
    <t>PIÑA HERNANDEZ CARLO</t>
  </si>
  <si>
    <t xml:space="preserve"> ASISTENTE DE DIRECCI</t>
  </si>
  <si>
    <t>RUELAS HERNANDEZ CEC</t>
  </si>
  <si>
    <t>SANCHEZ ESCAMILLA RO</t>
  </si>
  <si>
    <t xml:space="preserve"> GARANTIAS</t>
  </si>
  <si>
    <t>SERRANO LONA MARIA D</t>
  </si>
  <si>
    <t>SALCEDO MORENO JANIT</t>
  </si>
  <si>
    <t xml:space="preserve"> ATENCION A CLIENTES</t>
  </si>
  <si>
    <t>VARGAS COSME SUSANA</t>
  </si>
  <si>
    <t xml:space="preserve"> AUX. CONTABLE</t>
  </si>
  <si>
    <t>YERENA VAZQUEZ ALEJA</t>
  </si>
  <si>
    <t xml:space="preserve"> LAVADOR</t>
  </si>
  <si>
    <t>Totales para</t>
  </si>
  <si>
    <t xml:space="preserve"> ADM</t>
  </si>
  <si>
    <t>COR    CORPO</t>
  </si>
  <si>
    <t>RATIVO</t>
  </si>
  <si>
    <t>SANTANA ANAYA GILDAR</t>
  </si>
  <si>
    <t xml:space="preserve"> GERENTE DE SISTEMAS</t>
  </si>
  <si>
    <t xml:space="preserve"> COR</t>
  </si>
  <si>
    <t>REF    REFAC</t>
  </si>
  <si>
    <t>CIONES</t>
  </si>
  <si>
    <t>SANCHEZ VEANA JAVIER</t>
  </si>
  <si>
    <t xml:space="preserve"> GERENTE DE REFACCION</t>
  </si>
  <si>
    <t>RUIZ LAGUNA ANABEL</t>
  </si>
  <si>
    <t xml:space="preserve"> AUXILIAR DE REFACCIO</t>
  </si>
  <si>
    <t xml:space="preserve">     SGV NOV (1)</t>
  </si>
  <si>
    <t xml:space="preserve"> REF</t>
  </si>
  <si>
    <t>AG. 3</t>
  </si>
  <si>
    <t>SADM   ADMIN</t>
  </si>
  <si>
    <t>ISTRATIVO DE SERVICIO</t>
  </si>
  <si>
    <t>PEREZ SAAVEDRA JULIO</t>
  </si>
  <si>
    <t xml:space="preserve"> GERENTE DE SERVICIO</t>
  </si>
  <si>
    <t xml:space="preserve"> TECNICO</t>
  </si>
  <si>
    <t>MEJIA VILLEGAS NALLE</t>
  </si>
  <si>
    <t xml:space="preserve"> CITAS</t>
  </si>
  <si>
    <t xml:space="preserve"> SADM</t>
  </si>
  <si>
    <t>SER    SERVI</t>
  </si>
  <si>
    <t>CIO</t>
  </si>
  <si>
    <t xml:space="preserve"> LAVADOR SER Y SN</t>
  </si>
  <si>
    <t>AGUILLON TORRES JONA</t>
  </si>
  <si>
    <t>CASTILLO GALINDO MAR</t>
  </si>
  <si>
    <t>HERNANDEZ PEREZ JOSE</t>
  </si>
  <si>
    <t>JIMENEZ REVILLA VELE</t>
  </si>
  <si>
    <t>MUñIZ RODRIGUEZ JESU</t>
  </si>
  <si>
    <t>MARTINEZ HERRERA CRI</t>
  </si>
  <si>
    <t>MEZA MUÑIZ JOSE ANGE</t>
  </si>
  <si>
    <t xml:space="preserve"> LAVADOR PREVIADOR</t>
  </si>
  <si>
    <t>NIEVES OSORNIO SILVE</t>
  </si>
  <si>
    <t xml:space="preserve"> ESTETICAS</t>
  </si>
  <si>
    <t>PATIñO GONZALEZ RICA</t>
  </si>
  <si>
    <t>RAMIREZ ZACARIAS JOR</t>
  </si>
  <si>
    <t xml:space="preserve"> TECNICO MAESTRO EN D</t>
  </si>
  <si>
    <t>AG. 4</t>
  </si>
  <si>
    <t xml:space="preserve">     DESC AGUINALDO (1)</t>
  </si>
  <si>
    <t xml:space="preserve">   ATRSAO INF</t>
  </si>
  <si>
    <t>SALOMON MUñOZ MARTIN</t>
  </si>
  <si>
    <t>SAMBRANO VILLARREAL</t>
  </si>
  <si>
    <t xml:space="preserve"> LAVADOR NUEVOS</t>
  </si>
  <si>
    <t>TOLEDO PEREZ JOSE FR</t>
  </si>
  <si>
    <t>TREJO RODRIGUEZ LUIS</t>
  </si>
  <si>
    <t xml:space="preserve"> LAVADOR/PREVIADOR</t>
  </si>
  <si>
    <t xml:space="preserve"> SER</t>
  </si>
  <si>
    <t>VADM   ADMIN</t>
  </si>
  <si>
    <t>ISTRATIVO DE VENTAS</t>
  </si>
  <si>
    <t xml:space="preserve"> INTERCAMBIOS</t>
  </si>
  <si>
    <t>RODRIGUEZ NUñEZ JOSE</t>
  </si>
  <si>
    <t xml:space="preserve"> PREVIADOR</t>
  </si>
  <si>
    <t>RODRIGUEZ CRUZ FERNA</t>
  </si>
  <si>
    <t>TOLEDO MORENO ELIZAB</t>
  </si>
  <si>
    <t xml:space="preserve"> SEGUROS</t>
  </si>
  <si>
    <t>VEGA FERNANDEZ AMALI</t>
  </si>
  <si>
    <t xml:space="preserve"> VADM</t>
  </si>
  <si>
    <t>VTAS   VENTA</t>
  </si>
  <si>
    <t>S</t>
  </si>
  <si>
    <t>BE22</t>
  </si>
  <si>
    <t>BLANCAS ESTEVEZ JAVI</t>
  </si>
  <si>
    <t xml:space="preserve"> ASESOR DE VENTAS</t>
  </si>
  <si>
    <t>CM12</t>
  </si>
  <si>
    <t>CARRANCO MANCERA VIR</t>
  </si>
  <si>
    <t>HERNANDEZ ESPINOZA V</t>
  </si>
  <si>
    <t xml:space="preserve"> GERENTE GENERAL</t>
  </si>
  <si>
    <t>LA02</t>
  </si>
  <si>
    <t>LOYOLA ACOSTA CARLOS</t>
  </si>
  <si>
    <t xml:space="preserve"> MENSAJERO</t>
  </si>
  <si>
    <t>PEREZ MORON ISAAC OM</t>
  </si>
  <si>
    <t xml:space="preserve"> COACH DE VENTAS</t>
  </si>
  <si>
    <t xml:space="preserve"> VTAS</t>
  </si>
  <si>
    <t>Gran Total d</t>
  </si>
  <si>
    <t>el Reporte</t>
  </si>
  <si>
    <t>IVA</t>
  </si>
  <si>
    <t xml:space="preserve"> --- NOTAS I</t>
  </si>
  <si>
    <t>MPORTANTES ----------</t>
  </si>
  <si>
    <t>INFONAVIT</t>
  </si>
  <si>
    <t xml:space="preserve"> 1. Percepci</t>
  </si>
  <si>
    <t>ones = Sueldo base +</t>
  </si>
  <si>
    <t>Comisiones + Prestaciones</t>
  </si>
  <si>
    <t xml:space="preserve"> 2. TOTAL PE</t>
  </si>
  <si>
    <t>RCEPCIONES = Percepci</t>
  </si>
  <si>
    <t>ones + Subsidio</t>
  </si>
  <si>
    <t xml:space="preserve"> 3. TOTAL DE</t>
  </si>
  <si>
    <t xml:space="preserve"> DEDUCCIONES = Descue</t>
  </si>
  <si>
    <t>nto falta + Descuentos gen</t>
  </si>
  <si>
    <t>erales + Des</t>
  </si>
  <si>
    <t>cuentos espe</t>
  </si>
  <si>
    <t>ciales + Info</t>
  </si>
  <si>
    <t>navit</t>
  </si>
  <si>
    <t xml:space="preserve"> 4. TOTAL NO</t>
  </si>
  <si>
    <t>MINA = TOTAL PERCEPCI</t>
  </si>
  <si>
    <t>ONES - TOTAL DE DEDUCCIONE</t>
  </si>
  <si>
    <t xml:space="preserve"> 5. NETO EMP</t>
  </si>
  <si>
    <t>LEADO = TOTAL NOMINA</t>
  </si>
  <si>
    <t>- OUTSOURCING EMPLEADO</t>
  </si>
  <si>
    <t xml:space="preserve"> 6. NETO FAC</t>
  </si>
  <si>
    <t>TURA = NETO EMPLEADO</t>
  </si>
  <si>
    <t>+ Infonavit + OUTSOURCING</t>
  </si>
  <si>
    <t>EMPRESA + OU</t>
  </si>
  <si>
    <t>TSOURCING EM</t>
  </si>
  <si>
    <t>PLEADO + Impu</t>
  </si>
  <si>
    <t>esto Nomina</t>
  </si>
  <si>
    <t xml:space="preserve"> + Aportacio</t>
  </si>
  <si>
    <t>n Empresa</t>
  </si>
  <si>
    <t xml:space="preserve"> 7. EL RENGL</t>
  </si>
  <si>
    <t>ON DE ANTICIPOS ES ME</t>
  </si>
  <si>
    <t>RAMENTE INFORMATIVO</t>
  </si>
  <si>
    <t>TOTAL PERCEPCIONES</t>
  </si>
  <si>
    <t>SUELDO BASE</t>
  </si>
  <si>
    <t>COMISIONES</t>
  </si>
  <si>
    <t>Periodo 2 al 2 Quincenal del 16/01/2016 al 31/01/2016</t>
  </si>
  <si>
    <t>Comision 10%</t>
  </si>
  <si>
    <t>2% S/N</t>
  </si>
  <si>
    <t>SUBTOTAL</t>
  </si>
  <si>
    <t>TOTOAL</t>
  </si>
  <si>
    <t>SUBSIDO ENTREGADO</t>
  </si>
  <si>
    <t>Apoyo Sindicato Apoyo 23 c.c.</t>
  </si>
  <si>
    <t>Apoyo Extra</t>
  </si>
  <si>
    <t xml:space="preserve"> generales</t>
  </si>
  <si>
    <t xml:space="preserve"> especiales</t>
  </si>
  <si>
    <t xml:space="preserve"> Infonavit</t>
  </si>
  <si>
    <t>Comisión</t>
  </si>
  <si>
    <t>SGV</t>
  </si>
  <si>
    <t>NOMINA SEMANA ANTERIOR</t>
  </si>
  <si>
    <t>Periodo 5 Semanal del 27/01/2016 al 02/02/2016</t>
  </si>
  <si>
    <t>ALARCON MICHEL</t>
  </si>
  <si>
    <t>SAMUEL</t>
  </si>
  <si>
    <t>VENDEDOR</t>
  </si>
  <si>
    <t>CARDENAS MARTINEZ</t>
  </si>
  <si>
    <t>MOISES</t>
  </si>
  <si>
    <t>GONZALEZ DUARTE</t>
  </si>
  <si>
    <t>DAVID</t>
  </si>
  <si>
    <t>CAMARENA GAMEZ</t>
  </si>
  <si>
    <t>GUILLERMO</t>
  </si>
  <si>
    <t>TIERRAFRIA ESCARAMUZA</t>
  </si>
  <si>
    <t>ISRAEL</t>
  </si>
  <si>
    <t>ARELLANO ALVAREZ</t>
  </si>
  <si>
    <t>GUILLEN AYALA</t>
  </si>
  <si>
    <t>JUAN CARLOS</t>
  </si>
  <si>
    <t>CASTRO ROMERO</t>
  </si>
  <si>
    <t>LIZBETH</t>
  </si>
  <si>
    <t>LOPEZ LOPEZ</t>
  </si>
  <si>
    <t>JOSE MARIA</t>
  </si>
  <si>
    <t>LEON CABELLO</t>
  </si>
  <si>
    <t>LUIS ALBERTO</t>
  </si>
  <si>
    <t>HERRERA PARRA</t>
  </si>
  <si>
    <t>LUIS ENRIQUE</t>
  </si>
  <si>
    <t>GONZALEZ GARCIA</t>
  </si>
  <si>
    <t>LUIS ROBERTO</t>
  </si>
  <si>
    <t>VAZQUEZ VILLALOBOS</t>
  </si>
  <si>
    <t>MA FELISA</t>
  </si>
  <si>
    <t>CASAS VILLANUEVA</t>
  </si>
  <si>
    <t>MARIO</t>
  </si>
  <si>
    <t>MENDOZA HURTADO</t>
  </si>
  <si>
    <t>ARMANDO AMANTHOS</t>
  </si>
  <si>
    <t>ANDRADE RODRIGUEZ</t>
  </si>
  <si>
    <t>RICARDO HERIBERTO</t>
  </si>
  <si>
    <t>ZARATE MARTINEZ</t>
  </si>
  <si>
    <t xml:space="preserve">RICARDO </t>
  </si>
  <si>
    <t>GOMEZ TORRES</t>
  </si>
  <si>
    <t>ROSAURA</t>
  </si>
  <si>
    <t>SERGIO</t>
  </si>
  <si>
    <t>ALBERTO</t>
  </si>
  <si>
    <t>COUCH</t>
  </si>
  <si>
    <t>ERNESTO</t>
  </si>
  <si>
    <t>PABLO</t>
  </si>
  <si>
    <t>ALARCON MICHEL SAMUEL</t>
  </si>
  <si>
    <t>CARDENAS MARTINES MOISES</t>
  </si>
  <si>
    <t>DAVID GONZALEZ DUARTE</t>
  </si>
  <si>
    <t>GUILLERMO CAMARENA GAMEZ</t>
  </si>
  <si>
    <t>ISRAEL TIERRAFRIA ESCARAMUZA</t>
  </si>
  <si>
    <t>JAVIER ARELLANO ALVAREZ</t>
  </si>
  <si>
    <t>JUAN CARLOS GUILLEN AYALA</t>
  </si>
  <si>
    <t>LIZBETH CASTRO ROMERO</t>
  </si>
  <si>
    <t>LOPEZ LOPEZ JOSE MARIA</t>
  </si>
  <si>
    <t>LUIS ALBERTO LEON CABELLO</t>
  </si>
  <si>
    <t>LUIS ENRIQUE HERRERA PARRA</t>
  </si>
  <si>
    <t>LUIS ROBERTO GONZALEZ GARCIA</t>
  </si>
  <si>
    <t>MA FELISA VAZQUEZ VILLALOBOS</t>
  </si>
  <si>
    <t>MARIO CASAS VILLANUEVA</t>
  </si>
  <si>
    <t>MENDOZA HURTADO ARMANDO AMANTHOS</t>
  </si>
  <si>
    <t>MIGUEL ANGEL ANDRADE RODRIGUEZ</t>
  </si>
  <si>
    <t>RICARDO ZARATE MARTINEZ</t>
  </si>
  <si>
    <t>ROSAURA GOMEZ TORREZ</t>
  </si>
  <si>
    <t xml:space="preserve">SERGIO LUIS ALBERTO </t>
  </si>
  <si>
    <t>HERRERA ALMAZAR BLANCA</t>
  </si>
  <si>
    <t>BECERRA JIMENEZ ALEJANDRO</t>
  </si>
  <si>
    <t>HA11</t>
  </si>
  <si>
    <t>BJ00</t>
  </si>
  <si>
    <t>GUZMAN SPILLER SERGI</t>
  </si>
  <si>
    <t>10</t>
  </si>
  <si>
    <t>CC08</t>
  </si>
  <si>
    <t>LC03</t>
  </si>
  <si>
    <t>TE10</t>
  </si>
  <si>
    <t>5</t>
  </si>
  <si>
    <t>AA30</t>
  </si>
  <si>
    <t>AM11</t>
  </si>
  <si>
    <t>ALFARO QUEZADA PABLO</t>
  </si>
  <si>
    <t>AQ28</t>
  </si>
  <si>
    <t>AR02</t>
  </si>
  <si>
    <t>BECERRA JIMENEZ</t>
  </si>
  <si>
    <t>JARDINERO</t>
  </si>
  <si>
    <t>CAZARES CHAIRES ERIK</t>
  </si>
  <si>
    <t>CAZARES CHAIRES</t>
  </si>
  <si>
    <t>ERIK</t>
  </si>
  <si>
    <t>GUZMAN SPILLER</t>
  </si>
  <si>
    <t>ASESOR DE SERVICIO</t>
  </si>
  <si>
    <t>ASESOR DE VENTAS</t>
  </si>
  <si>
    <t>ALBERTO GALLEGOS RIOS</t>
  </si>
  <si>
    <t>GALLEGOS RIOS</t>
  </si>
  <si>
    <t>VENTAS POR INTERNET</t>
  </si>
  <si>
    <t>ALFARO QUEZADA</t>
  </si>
  <si>
    <t>CG22</t>
  </si>
  <si>
    <t>CM04</t>
  </si>
  <si>
    <t>CR06</t>
  </si>
  <si>
    <t>GA03</t>
  </si>
  <si>
    <t>GD09</t>
  </si>
  <si>
    <t>GG14</t>
  </si>
  <si>
    <t>GT22</t>
  </si>
  <si>
    <t>HP01</t>
  </si>
  <si>
    <t>HQ10</t>
  </si>
  <si>
    <t>HERNANDEZ QUINTERO M</t>
  </si>
  <si>
    <t>HERNANDEZ QUINTERO</t>
  </si>
  <si>
    <t>M</t>
  </si>
  <si>
    <t>LL07</t>
  </si>
  <si>
    <t>MH04</t>
  </si>
  <si>
    <t>RL14</t>
  </si>
  <si>
    <t>RAMIREZ LATOUR</t>
  </si>
  <si>
    <t>RAMIREZ LATOUR VICTOR</t>
  </si>
  <si>
    <t>VICTOR</t>
  </si>
  <si>
    <t>RAMIREZ MONDRAGON</t>
  </si>
  <si>
    <t>RICARDO HERIBERTO RAMIREZ MONDRAGON</t>
  </si>
  <si>
    <t>RMR26</t>
  </si>
  <si>
    <t>RRJ30</t>
  </si>
  <si>
    <t>RAMIREZ REYNOSO JUAN</t>
  </si>
  <si>
    <t>RAMIREZ REYNOSO</t>
  </si>
  <si>
    <t>JUAN</t>
  </si>
  <si>
    <t>RS16</t>
  </si>
  <si>
    <t>ERNESTO RAMIREZ SOLORZANO</t>
  </si>
  <si>
    <t>RAMIREZ SOLORZANO</t>
  </si>
  <si>
    <t>VV28</t>
  </si>
  <si>
    <t>ZM30</t>
  </si>
  <si>
    <t>HERRERA ALMAZAR</t>
  </si>
  <si>
    <t>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</si>
</sst>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_-;\-* #,##0.00_-;_-* \-??_-;_-@_-"/>
    <numFmt numFmtId="166" formatCode="dd/mm/yy"/>
    <numFmt numFmtId="167" formatCode="0.00_ ;[Red]\-0.00\ "/>
  </numFmts>
  <fonts count="3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</fills>
  <borders count="9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0" fillId="0" borderId="0" xfId="0" applyAlignme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0" fontId="0" fillId="0" borderId="0" xfId="0" applyAlignment="1"/>
    <xf numFmtId="0" fontId="15" fillId="0" borderId="2" xfId="0" applyFont="1" applyFill="1" applyBorder="1"/>
    <xf numFmtId="0" fontId="16" fillId="0" borderId="2" xfId="0" applyFont="1" applyFill="1" applyBorder="1"/>
    <xf numFmtId="165" fontId="15" fillId="0" borderId="2" xfId="1" applyNumberFormat="1" applyFont="1" applyFill="1" applyBorder="1" applyAlignment="1" applyProtection="1">
      <alignment horizontal="center"/>
    </xf>
    <xf numFmtId="165" fontId="15" fillId="0" borderId="3" xfId="1" applyNumberFormat="1" applyFont="1" applyFill="1" applyBorder="1" applyAlignment="1" applyProtection="1">
      <alignment horizontal="center"/>
    </xf>
    <xf numFmtId="165" fontId="15" fillId="0" borderId="5" xfId="1" applyNumberFormat="1" applyFont="1" applyFill="1" applyBorder="1" applyAlignment="1" applyProtection="1">
      <alignment horizontal="center"/>
    </xf>
    <xf numFmtId="165" fontId="15" fillId="0" borderId="2" xfId="1" applyNumberFormat="1" applyFont="1" applyFill="1" applyBorder="1" applyAlignment="1">
      <alignment horizontal="center"/>
    </xf>
    <xf numFmtId="0" fontId="15" fillId="0" borderId="5" xfId="0" applyFont="1" applyFill="1" applyBorder="1"/>
    <xf numFmtId="0" fontId="16" fillId="0" borderId="5" xfId="0" applyFont="1" applyFill="1" applyBorder="1"/>
    <xf numFmtId="165" fontId="15" fillId="0" borderId="5" xfId="1" applyNumberFormat="1" applyFont="1" applyFill="1" applyBorder="1" applyAlignment="1">
      <alignment horizontal="center"/>
    </xf>
    <xf numFmtId="0" fontId="15" fillId="0" borderId="6" xfId="0" applyFont="1" applyFill="1" applyBorder="1"/>
    <xf numFmtId="165" fontId="15" fillId="0" borderId="6" xfId="1" applyNumberFormat="1" applyFont="1" applyFill="1" applyBorder="1" applyAlignment="1" applyProtection="1">
      <alignment horizontal="center"/>
    </xf>
    <xf numFmtId="0" fontId="15" fillId="0" borderId="3" xfId="0" applyFont="1" applyFill="1" applyBorder="1"/>
    <xf numFmtId="0" fontId="16" fillId="0" borderId="3" xfId="0" applyFont="1" applyFill="1" applyBorder="1"/>
    <xf numFmtId="0" fontId="16" fillId="0" borderId="4" xfId="0" applyFont="1" applyFill="1" applyBorder="1"/>
    <xf numFmtId="165" fontId="15" fillId="0" borderId="5" xfId="1" applyNumberFormat="1" applyFont="1" applyFill="1" applyBorder="1" applyAlignment="1" applyProtection="1">
      <alignment horizontal="center" vertical="center"/>
    </xf>
    <xf numFmtId="165" fontId="15" fillId="0" borderId="3" xfId="1" applyNumberFormat="1" applyFont="1" applyFill="1" applyBorder="1" applyAlignment="1">
      <alignment horizontal="center"/>
    </xf>
    <xf numFmtId="49" fontId="2" fillId="3" borderId="0" xfId="0" applyNumberFormat="1" applyFont="1" applyFill="1"/>
    <xf numFmtId="0" fontId="2" fillId="3" borderId="0" xfId="0" applyFont="1" applyFill="1"/>
    <xf numFmtId="166" fontId="0" fillId="0" borderId="0" xfId="0" applyNumberFormat="1"/>
    <xf numFmtId="4" fontId="0" fillId="0" borderId="0" xfId="0" applyNumberFormat="1"/>
    <xf numFmtId="4" fontId="18" fillId="0" borderId="0" xfId="0" applyNumberFormat="1" applyFont="1"/>
    <xf numFmtId="4" fontId="19" fillId="4" borderId="0" xfId="0" applyNumberFormat="1" applyFont="1" applyFill="1"/>
    <xf numFmtId="4" fontId="20" fillId="5" borderId="0" xfId="0" applyNumberFormat="1" applyFont="1" applyFill="1"/>
    <xf numFmtId="43" fontId="17" fillId="0" borderId="0" xfId="1" applyFont="1"/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 applyProtection="1">
      <alignment horizontal="center"/>
    </xf>
    <xf numFmtId="165" fontId="15" fillId="0" borderId="7" xfId="1" applyNumberFormat="1" applyFont="1" applyFill="1" applyBorder="1" applyAlignment="1" applyProtection="1">
      <alignment horizontal="center"/>
    </xf>
    <xf numFmtId="165" fontId="15" fillId="0" borderId="0" xfId="1" applyNumberFormat="1" applyFont="1" applyFill="1" applyBorder="1" applyAlignment="1" applyProtection="1"/>
    <xf numFmtId="0" fontId="16" fillId="0" borderId="6" xfId="0" applyFont="1" applyFill="1" applyBorder="1"/>
    <xf numFmtId="0" fontId="15" fillId="0" borderId="0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Continuous"/>
    </xf>
    <xf numFmtId="0" fontId="23" fillId="0" borderId="0" xfId="0" applyFont="1" applyAlignment="1"/>
    <xf numFmtId="0" fontId="22" fillId="0" borderId="0" xfId="0" applyFont="1"/>
    <xf numFmtId="49" fontId="24" fillId="0" borderId="0" xfId="0" applyNumberFormat="1" applyFont="1" applyAlignment="1">
      <alignment horizontal="centerContinuous" vertical="top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2" fillId="0" borderId="0" xfId="0" applyNumberFormat="1" applyFont="1"/>
    <xf numFmtId="0" fontId="17" fillId="3" borderId="0" xfId="0" applyFont="1" applyFill="1" applyAlignment="1"/>
    <xf numFmtId="43" fontId="22" fillId="0" borderId="0" xfId="0" applyNumberFormat="1" applyFont="1"/>
    <xf numFmtId="0" fontId="22" fillId="0" borderId="0" xfId="0" applyFont="1" applyAlignment="1">
      <alignment horizontal="left"/>
    </xf>
    <xf numFmtId="0" fontId="27" fillId="2" borderId="1" xfId="0" applyFont="1" applyFill="1" applyBorder="1" applyAlignment="1">
      <alignment horizontal="center" vertical="center" wrapText="1"/>
    </xf>
    <xf numFmtId="49" fontId="27" fillId="0" borderId="0" xfId="0" applyNumberFormat="1" applyFont="1"/>
    <xf numFmtId="0" fontId="23" fillId="0" borderId="0" xfId="0" applyFont="1"/>
    <xf numFmtId="164" fontId="22" fillId="0" borderId="0" xfId="0" applyNumberFormat="1" applyFont="1"/>
    <xf numFmtId="49" fontId="22" fillId="0" borderId="0" xfId="0" applyNumberFormat="1" applyFont="1" applyFill="1"/>
    <xf numFmtId="0" fontId="22" fillId="0" borderId="0" xfId="0" applyFont="1" applyFill="1"/>
    <xf numFmtId="44" fontId="22" fillId="0" borderId="0" xfId="2" applyFont="1" applyFill="1"/>
    <xf numFmtId="0" fontId="23" fillId="0" borderId="0" xfId="0" applyFont="1" applyFill="1"/>
    <xf numFmtId="43" fontId="17" fillId="0" borderId="0" xfId="1" applyFont="1" applyFill="1"/>
    <xf numFmtId="0" fontId="22" fillId="0" borderId="0" xfId="0" applyFont="1" applyFill="1" applyAlignment="1">
      <alignment horizontal="right"/>
    </xf>
    <xf numFmtId="0" fontId="28" fillId="0" borderId="0" xfId="0" applyFont="1" applyFill="1"/>
    <xf numFmtId="49" fontId="29" fillId="0" borderId="0" xfId="0" applyNumberFormat="1" applyFont="1" applyFill="1" applyAlignment="1">
      <alignment horizontal="left"/>
    </xf>
    <xf numFmtId="164" fontId="29" fillId="0" borderId="8" xfId="0" applyNumberFormat="1" applyFont="1" applyFill="1" applyBorder="1"/>
    <xf numFmtId="0" fontId="27" fillId="0" borderId="0" xfId="0" applyFont="1" applyFill="1"/>
    <xf numFmtId="167" fontId="11" fillId="2" borderId="1" xfId="0" applyNumberFormat="1" applyFont="1" applyFill="1" applyBorder="1" applyAlignment="1">
      <alignment horizontal="center" vertical="center" wrapText="1"/>
    </xf>
    <xf numFmtId="43" fontId="22" fillId="0" borderId="0" xfId="0" applyNumberFormat="1" applyFont="1" applyFill="1"/>
    <xf numFmtId="49" fontId="27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5" fillId="0" borderId="0" xfId="0" applyFont="1" applyFill="1" applyBorder="1"/>
    <xf numFmtId="0" fontId="16" fillId="0" borderId="0" xfId="0" applyFont="1" applyFill="1" applyBorder="1"/>
    <xf numFmtId="0" fontId="0" fillId="0" borderId="0" xfId="0" applyFill="1"/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workbookViewId="0">
      <selection activeCell="F18" sqref="F18"/>
    </sheetView>
  </sheetViews>
  <sheetFormatPr baseColWidth="10" defaultRowHeight="11.25"/>
  <cols>
    <col min="1" max="1" width="12.28515625" style="63" customWidth="1"/>
    <col min="2" max="2" width="30.7109375" style="59" customWidth="1"/>
    <col min="3" max="3" width="13" style="59" bestFit="1" customWidth="1"/>
    <col min="4" max="6" width="13" style="59" customWidth="1"/>
    <col min="7" max="7" width="13.5703125" style="59" bestFit="1" customWidth="1"/>
    <col min="8" max="12" width="13" style="59" bestFit="1" customWidth="1"/>
    <col min="13" max="13" width="10.28515625" style="59" customWidth="1"/>
    <col min="14" max="14" width="28.5703125" style="59" customWidth="1"/>
    <col min="15" max="15" width="23.85546875" style="59" bestFit="1" customWidth="1"/>
    <col min="16" max="16" width="34.28515625" style="59" bestFit="1" customWidth="1"/>
    <col min="17" max="17" width="11.85546875" style="59" customWidth="1"/>
    <col min="18" max="18" width="11.5703125" style="72" bestFit="1" customWidth="1"/>
    <col min="19" max="16384" width="11.42578125" style="59"/>
  </cols>
  <sheetData>
    <row r="1" spans="1:18" ht="18" customHeight="1">
      <c r="A1" s="57" t="s">
        <v>0</v>
      </c>
      <c r="B1" s="90" t="s">
        <v>129</v>
      </c>
      <c r="C1" s="91"/>
      <c r="D1" s="58"/>
      <c r="E1" s="58"/>
      <c r="F1" s="58"/>
    </row>
    <row r="2" spans="1:18" ht="24.95" customHeight="1">
      <c r="A2" s="60" t="s">
        <v>1</v>
      </c>
      <c r="B2" s="61" t="s">
        <v>2</v>
      </c>
      <c r="C2" s="62"/>
      <c r="D2" s="62"/>
      <c r="E2" s="62"/>
      <c r="F2" s="62"/>
    </row>
    <row r="3" spans="1:18" ht="15.75">
      <c r="B3" s="92" t="s">
        <v>3</v>
      </c>
      <c r="C3" s="91"/>
      <c r="D3" s="58"/>
      <c r="E3" s="58"/>
      <c r="F3" s="58"/>
    </row>
    <row r="4" spans="1:18" ht="15">
      <c r="B4" s="64" t="s">
        <v>524</v>
      </c>
      <c r="C4" s="58"/>
      <c r="D4" s="58"/>
      <c r="E4" s="58"/>
      <c r="F4" s="58"/>
    </row>
    <row r="5" spans="1:18">
      <c r="B5" s="66" t="s">
        <v>4</v>
      </c>
    </row>
    <row r="6" spans="1:18">
      <c r="B6" s="66" t="s">
        <v>5</v>
      </c>
    </row>
    <row r="7" spans="1:18">
      <c r="C7" s="59" t="s">
        <v>508</v>
      </c>
    </row>
    <row r="8" spans="1:18" s="84" customFormat="1" ht="23.25" thickBot="1">
      <c r="A8" s="83" t="s">
        <v>6</v>
      </c>
      <c r="B8" s="67" t="s">
        <v>7</v>
      </c>
      <c r="C8" s="67" t="s">
        <v>507</v>
      </c>
      <c r="D8" s="67" t="s">
        <v>515</v>
      </c>
      <c r="E8" s="67" t="s">
        <v>509</v>
      </c>
      <c r="F8" s="67" t="s">
        <v>522</v>
      </c>
      <c r="G8" s="67" t="s">
        <v>9</v>
      </c>
      <c r="H8" s="67" t="s">
        <v>511</v>
      </c>
      <c r="I8" s="67" t="s">
        <v>512</v>
      </c>
      <c r="J8" s="67" t="s">
        <v>513</v>
      </c>
      <c r="K8" s="67" t="s">
        <v>472</v>
      </c>
      <c r="L8" s="67" t="s">
        <v>514</v>
      </c>
      <c r="R8" s="85"/>
    </row>
    <row r="9" spans="1:18" ht="12" thickTop="1">
      <c r="A9" s="68" t="s">
        <v>16</v>
      </c>
    </row>
    <row r="10" spans="1:18" s="72" customFormat="1" ht="15">
      <c r="A10" s="71" t="s">
        <v>596</v>
      </c>
      <c r="B10" s="74" t="s">
        <v>566</v>
      </c>
      <c r="C10" s="73">
        <v>700</v>
      </c>
      <c r="D10" s="73">
        <v>0</v>
      </c>
      <c r="E10" s="73">
        <v>93.63</v>
      </c>
      <c r="F10" s="73">
        <v>0</v>
      </c>
      <c r="G10" s="73">
        <f>SUM(C10:F10)</f>
        <v>793.63</v>
      </c>
      <c r="H10" s="73">
        <f>IF(G10&lt;=5000,G10*0.1,0)</f>
        <v>79.363</v>
      </c>
      <c r="I10" s="73">
        <f>+'C&amp;A'!D13*0.02</f>
        <v>21.911999999999999</v>
      </c>
      <c r="J10" s="73">
        <f>SUM(G10:I10)</f>
        <v>894.90499999999997</v>
      </c>
      <c r="K10" s="73">
        <f>+J10*0.16</f>
        <v>143.1848</v>
      </c>
      <c r="L10" s="73">
        <f>+J10+K10</f>
        <v>1038.0898</v>
      </c>
      <c r="N10" s="25" t="s">
        <v>525</v>
      </c>
      <c r="O10" s="25" t="s">
        <v>526</v>
      </c>
      <c r="P10" s="26" t="s">
        <v>610</v>
      </c>
      <c r="Q10" s="27">
        <v>700</v>
      </c>
      <c r="R10" s="49"/>
    </row>
    <row r="11" spans="1:18" s="72" customFormat="1" ht="15">
      <c r="A11" s="71">
        <v>21</v>
      </c>
      <c r="B11" s="89" t="s">
        <v>608</v>
      </c>
      <c r="C11" s="73">
        <v>1633.33</v>
      </c>
      <c r="D11" s="73">
        <v>0</v>
      </c>
      <c r="E11" s="73">
        <v>1908.87</v>
      </c>
      <c r="F11" s="73">
        <f>-524.17-144.03</f>
        <v>-668.19999999999993</v>
      </c>
      <c r="G11" s="73">
        <f t="shared" ref="G11:G15" si="0">SUM(C11:F11)</f>
        <v>2874</v>
      </c>
      <c r="H11" s="73">
        <f t="shared" ref="H11:H15" si="1">IF(G11&lt;=5000,G11*0.1,0)</f>
        <v>287.40000000000003</v>
      </c>
      <c r="I11" s="73">
        <f>+'C&amp;A'!D14*0.02</f>
        <v>21.911999999999999</v>
      </c>
      <c r="J11" s="73">
        <f t="shared" ref="J11:J15" si="2">SUM(G11:I11)</f>
        <v>3183.3119999999999</v>
      </c>
      <c r="K11" s="73">
        <f t="shared" ref="K11:K15" si="3">+J11*0.16</f>
        <v>509.32992000000002</v>
      </c>
      <c r="L11" s="73">
        <f t="shared" ref="L11:L15" si="4">+J11+K11</f>
        <v>3692.64192</v>
      </c>
      <c r="N11" s="25" t="s">
        <v>609</v>
      </c>
      <c r="O11" s="25" t="s">
        <v>562</v>
      </c>
      <c r="P11" s="26" t="s">
        <v>607</v>
      </c>
      <c r="Q11" s="27">
        <v>1633.33</v>
      </c>
      <c r="R11" s="49"/>
    </row>
    <row r="12" spans="1:18" s="72" customFormat="1" ht="15">
      <c r="A12" s="71" t="s">
        <v>613</v>
      </c>
      <c r="B12" s="74" t="s">
        <v>567</v>
      </c>
      <c r="C12" s="73">
        <v>700</v>
      </c>
      <c r="D12" s="73">
        <v>93.63</v>
      </c>
      <c r="E12" s="73">
        <f>+R12</f>
        <v>0</v>
      </c>
      <c r="F12" s="73">
        <v>-323.13</v>
      </c>
      <c r="G12" s="73">
        <f t="shared" si="0"/>
        <v>470.5</v>
      </c>
      <c r="H12" s="73">
        <f t="shared" si="1"/>
        <v>47.050000000000004</v>
      </c>
      <c r="I12" s="73">
        <f>+'C&amp;A'!D15*0.02</f>
        <v>21.911999999999999</v>
      </c>
      <c r="J12" s="73">
        <f t="shared" si="2"/>
        <v>539.46199999999999</v>
      </c>
      <c r="K12" s="73">
        <f t="shared" si="3"/>
        <v>86.313919999999996</v>
      </c>
      <c r="L12" s="73">
        <f t="shared" si="4"/>
        <v>625.77592000000004</v>
      </c>
      <c r="N12" s="25" t="s">
        <v>528</v>
      </c>
      <c r="O12" s="25" t="s">
        <v>529</v>
      </c>
      <c r="P12" s="26" t="s">
        <v>607</v>
      </c>
      <c r="Q12" s="27">
        <v>700</v>
      </c>
      <c r="R12" s="50"/>
    </row>
    <row r="13" spans="1:18" s="72" customFormat="1" ht="15">
      <c r="A13" s="71" t="s">
        <v>616</v>
      </c>
      <c r="B13" s="74" t="s">
        <v>568</v>
      </c>
      <c r="C13" s="73">
        <v>511.28</v>
      </c>
      <c r="D13" s="73">
        <v>0</v>
      </c>
      <c r="E13" s="73">
        <v>5793.28</v>
      </c>
      <c r="F13" s="73">
        <v>0</v>
      </c>
      <c r="G13" s="73">
        <f t="shared" si="0"/>
        <v>6304.5599999999995</v>
      </c>
      <c r="H13" s="73">
        <f t="shared" si="1"/>
        <v>0</v>
      </c>
      <c r="I13" s="73">
        <f>+'C&amp;A'!D16*0.02</f>
        <v>21.911999999999999</v>
      </c>
      <c r="J13" s="73">
        <f t="shared" si="2"/>
        <v>6326.4719999999998</v>
      </c>
      <c r="K13" s="73">
        <f t="shared" si="3"/>
        <v>1012.23552</v>
      </c>
      <c r="L13" s="73">
        <f t="shared" si="4"/>
        <v>7338.7075199999999</v>
      </c>
      <c r="N13" s="25" t="s">
        <v>530</v>
      </c>
      <c r="O13" s="25" t="s">
        <v>531</v>
      </c>
      <c r="P13" s="26" t="s">
        <v>607</v>
      </c>
      <c r="Q13" s="27">
        <v>511.28</v>
      </c>
      <c r="R13" s="52"/>
    </row>
    <row r="14" spans="1:18" s="72" customFormat="1" ht="15">
      <c r="A14" s="71" t="s">
        <v>591</v>
      </c>
      <c r="B14" s="89" t="s">
        <v>602</v>
      </c>
      <c r="C14" s="73">
        <v>1166.6600000000001</v>
      </c>
      <c r="D14" s="73">
        <v>0</v>
      </c>
      <c r="E14" s="73">
        <v>2315.02</v>
      </c>
      <c r="F14" s="73">
        <v>-498.65</v>
      </c>
      <c r="G14" s="73">
        <f t="shared" si="0"/>
        <v>2983.03</v>
      </c>
      <c r="H14" s="73">
        <f t="shared" si="1"/>
        <v>298.30300000000005</v>
      </c>
      <c r="I14" s="73">
        <f>+'C&amp;A'!D17*0.02</f>
        <v>21.911999999999999</v>
      </c>
      <c r="J14" s="73">
        <f t="shared" si="2"/>
        <v>3303.2449999999999</v>
      </c>
      <c r="K14" s="73">
        <f t="shared" si="3"/>
        <v>528.51919999999996</v>
      </c>
      <c r="L14" s="73">
        <f t="shared" si="4"/>
        <v>3831.7641999999996</v>
      </c>
      <c r="N14" s="25" t="s">
        <v>603</v>
      </c>
      <c r="O14" s="25" t="s">
        <v>604</v>
      </c>
      <c r="P14" s="26" t="s">
        <v>606</v>
      </c>
      <c r="Q14" s="30">
        <v>1166.6600000000001</v>
      </c>
      <c r="R14" s="50"/>
    </row>
    <row r="15" spans="1:18" s="72" customFormat="1" ht="15">
      <c r="A15" s="71" t="s">
        <v>637</v>
      </c>
      <c r="B15" s="89" t="s">
        <v>638</v>
      </c>
      <c r="C15" s="73">
        <v>1633.33</v>
      </c>
      <c r="D15" s="73">
        <v>0</v>
      </c>
      <c r="E15" s="73">
        <v>2341.14</v>
      </c>
      <c r="F15" s="73">
        <v>-786.47</v>
      </c>
      <c r="G15" s="73">
        <f t="shared" si="0"/>
        <v>3188</v>
      </c>
      <c r="H15" s="73">
        <f t="shared" si="1"/>
        <v>318.8</v>
      </c>
      <c r="I15" s="73">
        <f>+'C&amp;A'!D18*0.02</f>
        <v>21.911999999999999</v>
      </c>
      <c r="J15" s="73">
        <f t="shared" si="2"/>
        <v>3528.712</v>
      </c>
      <c r="K15" s="73">
        <f t="shared" si="3"/>
        <v>564.59392000000003</v>
      </c>
      <c r="L15" s="73">
        <f t="shared" si="4"/>
        <v>4093.3059199999998</v>
      </c>
      <c r="N15" s="25" t="s">
        <v>639</v>
      </c>
      <c r="O15" s="25" t="s">
        <v>564</v>
      </c>
      <c r="P15" s="26" t="s">
        <v>563</v>
      </c>
      <c r="Q15" s="27">
        <v>1633.33</v>
      </c>
      <c r="R15" s="49"/>
    </row>
    <row r="16" spans="1:18" s="72" customFormat="1" ht="16.5">
      <c r="A16" s="71" t="s">
        <v>612</v>
      </c>
      <c r="B16" s="74" t="s">
        <v>569</v>
      </c>
      <c r="C16" s="73">
        <v>511.28</v>
      </c>
      <c r="D16" s="73">
        <v>0</v>
      </c>
      <c r="E16" s="73">
        <v>0</v>
      </c>
      <c r="F16" s="73">
        <f>-90.26-1184.12</f>
        <v>-1274.3799999999999</v>
      </c>
      <c r="G16" s="73">
        <f>SUM(C16:F16)</f>
        <v>-763.09999999999991</v>
      </c>
      <c r="H16" s="73">
        <f>IF(G16&lt;=5000,G16*0.1,0)</f>
        <v>-76.309999999999988</v>
      </c>
      <c r="I16" s="73">
        <f>+'C&amp;A'!D19*0.02</f>
        <v>21.911999999999999</v>
      </c>
      <c r="J16" s="73">
        <f>SUM(G16:I16)</f>
        <v>-817.49799999999982</v>
      </c>
      <c r="K16" s="73">
        <f>+J16*0.16</f>
        <v>-130.79967999999997</v>
      </c>
      <c r="L16" s="73">
        <f>+J16+K16</f>
        <v>-948.29767999999979</v>
      </c>
      <c r="N16" s="25" t="s">
        <v>532</v>
      </c>
      <c r="O16" s="25" t="s">
        <v>533</v>
      </c>
      <c r="P16" s="26" t="s">
        <v>607</v>
      </c>
      <c r="Q16" s="27">
        <v>511.28</v>
      </c>
      <c r="R16" s="49"/>
    </row>
    <row r="17" spans="1:18" s="72" customFormat="1" ht="15">
      <c r="A17" s="71" t="s">
        <v>593</v>
      </c>
      <c r="B17" s="74" t="s">
        <v>570</v>
      </c>
      <c r="C17" s="73">
        <v>511.28</v>
      </c>
      <c r="D17" s="73">
        <v>93.68</v>
      </c>
      <c r="E17" s="73">
        <f>+R17</f>
        <v>0</v>
      </c>
      <c r="F17" s="73">
        <v>-134.6</v>
      </c>
      <c r="G17" s="73">
        <f t="shared" ref="G17:G35" si="5">SUM(C17:F17)</f>
        <v>470.36</v>
      </c>
      <c r="H17" s="73">
        <f t="shared" ref="H17:H35" si="6">IF(G17&lt;=5000,G17*0.1,0)</f>
        <v>47.036000000000001</v>
      </c>
      <c r="I17" s="73">
        <f>+'C&amp;A'!D20*0.02</f>
        <v>21.911999999999999</v>
      </c>
      <c r="J17" s="73">
        <f t="shared" ref="J17:J35" si="7">SUM(G17:I17)</f>
        <v>539.30799999999999</v>
      </c>
      <c r="K17" s="73">
        <f t="shared" ref="K17:K35" si="8">+J17*0.16</f>
        <v>86.289280000000005</v>
      </c>
      <c r="L17" s="73">
        <f t="shared" ref="L17:L35" si="9">+J17+K17</f>
        <v>625.59727999999996</v>
      </c>
      <c r="N17" s="25" t="s">
        <v>534</v>
      </c>
      <c r="O17" s="25" t="s">
        <v>535</v>
      </c>
      <c r="P17" s="26" t="s">
        <v>607</v>
      </c>
      <c r="Q17" s="30">
        <v>511.28</v>
      </c>
      <c r="R17" s="50"/>
    </row>
    <row r="18" spans="1:18" s="72" customFormat="1" ht="15">
      <c r="A18" s="71" t="s">
        <v>595</v>
      </c>
      <c r="B18" s="74" t="s">
        <v>571</v>
      </c>
      <c r="C18" s="73">
        <v>511.28</v>
      </c>
      <c r="D18" s="73">
        <v>93.68</v>
      </c>
      <c r="E18" s="73">
        <f>+R18</f>
        <v>0</v>
      </c>
      <c r="F18" s="73">
        <v>-134.46</v>
      </c>
      <c r="G18" s="73">
        <f t="shared" si="5"/>
        <v>470.5</v>
      </c>
      <c r="H18" s="73">
        <f t="shared" si="6"/>
        <v>47.050000000000004</v>
      </c>
      <c r="I18" s="73">
        <f>+'C&amp;A'!D21*0.02</f>
        <v>21.911999999999999</v>
      </c>
      <c r="J18" s="73">
        <f t="shared" si="7"/>
        <v>539.46199999999999</v>
      </c>
      <c r="K18" s="73">
        <f t="shared" si="8"/>
        <v>86.313919999999996</v>
      </c>
      <c r="L18" s="73">
        <f t="shared" si="9"/>
        <v>625.77592000000004</v>
      </c>
      <c r="N18" s="25" t="s">
        <v>536</v>
      </c>
      <c r="O18" s="25" t="s">
        <v>258</v>
      </c>
      <c r="P18" s="26" t="s">
        <v>607</v>
      </c>
      <c r="Q18" s="30">
        <v>511.28</v>
      </c>
      <c r="R18" s="50"/>
    </row>
    <row r="19" spans="1:18" s="72" customFormat="1" ht="15">
      <c r="A19" s="71" t="s">
        <v>615</v>
      </c>
      <c r="B19" s="74" t="s">
        <v>572</v>
      </c>
      <c r="C19" s="73">
        <v>511.28</v>
      </c>
      <c r="D19" s="73">
        <v>0</v>
      </c>
      <c r="E19" s="73">
        <v>2208.62</v>
      </c>
      <c r="F19" s="73">
        <v>-115.26</v>
      </c>
      <c r="G19" s="73">
        <f t="shared" si="5"/>
        <v>2604.6399999999994</v>
      </c>
      <c r="H19" s="73">
        <f t="shared" si="6"/>
        <v>260.46399999999994</v>
      </c>
      <c r="I19" s="73">
        <f>+'C&amp;A'!D22*0.02</f>
        <v>21.911999999999999</v>
      </c>
      <c r="J19" s="73">
        <f t="shared" si="7"/>
        <v>2887.0159999999992</v>
      </c>
      <c r="K19" s="73">
        <f t="shared" si="8"/>
        <v>461.92255999999986</v>
      </c>
      <c r="L19" s="73">
        <f t="shared" si="9"/>
        <v>3348.9385599999991</v>
      </c>
      <c r="N19" s="25" t="s">
        <v>537</v>
      </c>
      <c r="O19" s="25" t="s">
        <v>538</v>
      </c>
      <c r="P19" s="26" t="s">
        <v>607</v>
      </c>
      <c r="Q19" s="30">
        <v>511.28</v>
      </c>
      <c r="R19" s="50"/>
    </row>
    <row r="20" spans="1:18" s="72" customFormat="1" ht="15">
      <c r="A20" s="71" t="s">
        <v>614</v>
      </c>
      <c r="B20" s="74" t="s">
        <v>573</v>
      </c>
      <c r="C20" s="73">
        <v>511.28</v>
      </c>
      <c r="D20" s="73">
        <v>0</v>
      </c>
      <c r="E20" s="73">
        <f>+R20</f>
        <v>0</v>
      </c>
      <c r="F20" s="73">
        <v>0</v>
      </c>
      <c r="G20" s="73">
        <f t="shared" si="5"/>
        <v>511.28</v>
      </c>
      <c r="H20" s="73">
        <f t="shared" si="6"/>
        <v>51.128</v>
      </c>
      <c r="I20" s="73">
        <f>+'C&amp;A'!D23*0.02</f>
        <v>21.911999999999999</v>
      </c>
      <c r="J20" s="73">
        <f t="shared" si="7"/>
        <v>584.32000000000005</v>
      </c>
      <c r="K20" s="73">
        <f t="shared" si="8"/>
        <v>93.491200000000006</v>
      </c>
      <c r="L20" s="73">
        <f t="shared" si="9"/>
        <v>677.8112000000001</v>
      </c>
      <c r="N20" s="25" t="s">
        <v>539</v>
      </c>
      <c r="O20" s="25" t="s">
        <v>540</v>
      </c>
      <c r="P20" s="26" t="s">
        <v>607</v>
      </c>
      <c r="Q20" s="27">
        <v>511.28</v>
      </c>
      <c r="R20" s="50"/>
    </row>
    <row r="21" spans="1:18" s="72" customFormat="1" ht="15">
      <c r="A21" s="71" t="s">
        <v>624</v>
      </c>
      <c r="B21" s="74" t="s">
        <v>574</v>
      </c>
      <c r="C21" s="73">
        <v>700</v>
      </c>
      <c r="D21" s="73">
        <v>93.63</v>
      </c>
      <c r="E21" s="73">
        <f>+R21</f>
        <v>0</v>
      </c>
      <c r="F21" s="73">
        <v>0</v>
      </c>
      <c r="G21" s="73">
        <f t="shared" si="5"/>
        <v>793.63</v>
      </c>
      <c r="H21" s="73">
        <f t="shared" si="6"/>
        <v>79.363</v>
      </c>
      <c r="I21" s="73">
        <f>+'C&amp;A'!D24*0.02</f>
        <v>21.911999999999999</v>
      </c>
      <c r="J21" s="73">
        <f t="shared" si="7"/>
        <v>894.90499999999997</v>
      </c>
      <c r="K21" s="73">
        <f t="shared" si="8"/>
        <v>143.1848</v>
      </c>
      <c r="L21" s="73">
        <f t="shared" si="9"/>
        <v>1038.0898</v>
      </c>
      <c r="N21" s="25" t="s">
        <v>541</v>
      </c>
      <c r="O21" s="25" t="s">
        <v>542</v>
      </c>
      <c r="P21" s="26" t="s">
        <v>607</v>
      </c>
      <c r="Q21" s="27">
        <v>700</v>
      </c>
      <c r="R21" s="50"/>
    </row>
    <row r="22" spans="1:18" s="72" customFormat="1" ht="16.5">
      <c r="A22" s="71" t="s">
        <v>592</v>
      </c>
      <c r="B22" s="89" t="s">
        <v>575</v>
      </c>
      <c r="C22" s="73">
        <v>1166.67</v>
      </c>
      <c r="D22" s="73">
        <v>0</v>
      </c>
      <c r="E22" s="73">
        <v>713.31</v>
      </c>
      <c r="F22" s="73">
        <v>0</v>
      </c>
      <c r="G22" s="73">
        <f t="shared" si="5"/>
        <v>1879.98</v>
      </c>
      <c r="H22" s="73">
        <f t="shared" si="6"/>
        <v>187.99800000000002</v>
      </c>
      <c r="I22" s="73">
        <f>+'C&amp;A'!D25*0.02</f>
        <v>21.911999999999999</v>
      </c>
      <c r="J22" s="73">
        <f t="shared" si="7"/>
        <v>2089.89</v>
      </c>
      <c r="K22" s="73">
        <f t="shared" si="8"/>
        <v>334.38239999999996</v>
      </c>
      <c r="L22" s="73">
        <f t="shared" si="9"/>
        <v>2424.2723999999998</v>
      </c>
      <c r="N22" s="25" t="s">
        <v>543</v>
      </c>
      <c r="O22" s="25" t="s">
        <v>544</v>
      </c>
      <c r="P22" s="26" t="s">
        <v>254</v>
      </c>
      <c r="Q22" s="27">
        <v>1166.67</v>
      </c>
      <c r="R22" s="50"/>
    </row>
    <row r="23" spans="1:18" s="72" customFormat="1" ht="15">
      <c r="A23" s="71" t="s">
        <v>619</v>
      </c>
      <c r="B23" s="74" t="s">
        <v>576</v>
      </c>
      <c r="C23" s="73">
        <v>511.28</v>
      </c>
      <c r="D23" s="73">
        <v>93.68</v>
      </c>
      <c r="E23" s="73">
        <v>14328.37</v>
      </c>
      <c r="F23" s="73">
        <v>0</v>
      </c>
      <c r="G23" s="73">
        <f t="shared" si="5"/>
        <v>14933.330000000002</v>
      </c>
      <c r="H23" s="73">
        <f t="shared" si="6"/>
        <v>0</v>
      </c>
      <c r="I23" s="73">
        <f>+'C&amp;A'!D26*0.02</f>
        <v>21.911999999999999</v>
      </c>
      <c r="J23" s="73">
        <f t="shared" si="7"/>
        <v>14955.242000000002</v>
      </c>
      <c r="K23" s="73">
        <f t="shared" si="8"/>
        <v>2392.8387200000002</v>
      </c>
      <c r="L23" s="73">
        <f t="shared" si="9"/>
        <v>17348.080720000002</v>
      </c>
      <c r="N23" s="25" t="s">
        <v>545</v>
      </c>
      <c r="O23" s="25" t="s">
        <v>546</v>
      </c>
      <c r="P23" s="26" t="s">
        <v>607</v>
      </c>
      <c r="Q23" s="27">
        <v>511.28</v>
      </c>
      <c r="R23" s="52"/>
    </row>
    <row r="24" spans="1:18" s="72" customFormat="1" ht="15">
      <c r="A24" s="71" t="s">
        <v>617</v>
      </c>
      <c r="B24" s="74" t="s">
        <v>577</v>
      </c>
      <c r="C24" s="73">
        <v>511.28</v>
      </c>
      <c r="D24" s="73">
        <v>0</v>
      </c>
      <c r="E24" s="73">
        <f>+R24</f>
        <v>0</v>
      </c>
      <c r="F24" s="73">
        <v>0</v>
      </c>
      <c r="G24" s="73">
        <f t="shared" si="5"/>
        <v>511.28</v>
      </c>
      <c r="H24" s="73">
        <f t="shared" si="6"/>
        <v>51.128</v>
      </c>
      <c r="I24" s="73">
        <f>+'C&amp;A'!D27*0.02</f>
        <v>21.911999999999999</v>
      </c>
      <c r="J24" s="73">
        <f t="shared" si="7"/>
        <v>584.32000000000005</v>
      </c>
      <c r="K24" s="73">
        <f t="shared" si="8"/>
        <v>93.491200000000006</v>
      </c>
      <c r="L24" s="73">
        <f t="shared" si="9"/>
        <v>677.8112000000001</v>
      </c>
      <c r="N24" s="25" t="s">
        <v>547</v>
      </c>
      <c r="O24" s="25" t="s">
        <v>548</v>
      </c>
      <c r="P24" s="26" t="s">
        <v>607</v>
      </c>
      <c r="Q24" s="40">
        <v>511.28</v>
      </c>
      <c r="R24" s="50"/>
    </row>
    <row r="25" spans="1:18" s="72" customFormat="1" ht="15">
      <c r="A25" s="71" t="s">
        <v>640</v>
      </c>
      <c r="B25" s="74" t="s">
        <v>578</v>
      </c>
      <c r="C25" s="73">
        <v>511.28</v>
      </c>
      <c r="D25" s="73">
        <v>0</v>
      </c>
      <c r="E25" s="73">
        <v>1314.34</v>
      </c>
      <c r="F25" s="73">
        <f>-45.13-1148.7</f>
        <v>-1193.8300000000002</v>
      </c>
      <c r="G25" s="73">
        <f t="shared" si="5"/>
        <v>631.78999999999974</v>
      </c>
      <c r="H25" s="73">
        <f t="shared" si="6"/>
        <v>63.178999999999974</v>
      </c>
      <c r="I25" s="73">
        <f>+'C&amp;A'!D28*0.02</f>
        <v>21.911999999999999</v>
      </c>
      <c r="J25" s="73">
        <f t="shared" si="7"/>
        <v>716.88099999999974</v>
      </c>
      <c r="K25" s="73">
        <f t="shared" si="8"/>
        <v>114.70095999999997</v>
      </c>
      <c r="L25" s="73">
        <f t="shared" si="9"/>
        <v>831.58195999999975</v>
      </c>
      <c r="N25" s="25" t="s">
        <v>549</v>
      </c>
      <c r="O25" s="25" t="s">
        <v>550</v>
      </c>
      <c r="P25" s="38" t="s">
        <v>607</v>
      </c>
      <c r="Q25" s="29">
        <v>511.28</v>
      </c>
      <c r="R25" s="50"/>
    </row>
    <row r="26" spans="1:18" s="72" customFormat="1" ht="15">
      <c r="A26" s="71" t="s">
        <v>594</v>
      </c>
      <c r="B26" s="74" t="s">
        <v>579</v>
      </c>
      <c r="C26" s="73">
        <v>511.28</v>
      </c>
      <c r="D26" s="73">
        <v>0</v>
      </c>
      <c r="E26" s="73">
        <v>2859.15</v>
      </c>
      <c r="F26" s="73">
        <v>0</v>
      </c>
      <c r="G26" s="73">
        <f t="shared" si="5"/>
        <v>3370.4300000000003</v>
      </c>
      <c r="H26" s="73">
        <f t="shared" si="6"/>
        <v>337.04300000000006</v>
      </c>
      <c r="I26" s="73">
        <f>+'C&amp;A'!D29*0.02</f>
        <v>21.911999999999999</v>
      </c>
      <c r="J26" s="73">
        <f t="shared" si="7"/>
        <v>3729.3850000000002</v>
      </c>
      <c r="K26" s="73">
        <f t="shared" si="8"/>
        <v>596.7016000000001</v>
      </c>
      <c r="L26" s="73">
        <f t="shared" si="9"/>
        <v>4326.0866000000005</v>
      </c>
      <c r="N26" s="36" t="s">
        <v>551</v>
      </c>
      <c r="O26" s="36" t="s">
        <v>552</v>
      </c>
      <c r="P26" s="37" t="s">
        <v>607</v>
      </c>
      <c r="Q26" s="28">
        <v>511.28</v>
      </c>
      <c r="R26" s="49"/>
    </row>
    <row r="27" spans="1:18" s="72" customFormat="1" ht="16.5">
      <c r="A27" s="71" t="s">
        <v>625</v>
      </c>
      <c r="B27" s="74" t="s">
        <v>580</v>
      </c>
      <c r="C27" s="73">
        <v>700</v>
      </c>
      <c r="D27" s="73">
        <v>93.63</v>
      </c>
      <c r="E27" s="73">
        <v>0</v>
      </c>
      <c r="F27" s="73">
        <v>0</v>
      </c>
      <c r="G27" s="73">
        <f t="shared" si="5"/>
        <v>793.63</v>
      </c>
      <c r="H27" s="73">
        <f t="shared" si="6"/>
        <v>79.363</v>
      </c>
      <c r="I27" s="73">
        <f>+'C&amp;A'!D30*0.02</f>
        <v>21.911999999999999</v>
      </c>
      <c r="J27" s="73">
        <f t="shared" si="7"/>
        <v>894.90499999999997</v>
      </c>
      <c r="K27" s="73">
        <f t="shared" si="8"/>
        <v>143.1848</v>
      </c>
      <c r="L27" s="73">
        <f t="shared" si="9"/>
        <v>1038.0898</v>
      </c>
      <c r="N27" s="36" t="s">
        <v>553</v>
      </c>
      <c r="O27" s="36" t="s">
        <v>554</v>
      </c>
      <c r="P27" s="37" t="s">
        <v>607</v>
      </c>
      <c r="Q27" s="28">
        <v>700</v>
      </c>
      <c r="R27" s="49"/>
    </row>
    <row r="28" spans="1:18" s="72" customFormat="1" ht="15">
      <c r="A28" s="71" t="s">
        <v>599</v>
      </c>
      <c r="B28" s="74" t="s">
        <v>581</v>
      </c>
      <c r="C28" s="73">
        <v>511.28</v>
      </c>
      <c r="D28" s="73">
        <v>93.68</v>
      </c>
      <c r="E28" s="73">
        <v>2069.4499999999998</v>
      </c>
      <c r="F28" s="73">
        <v>0</v>
      </c>
      <c r="G28" s="73">
        <f t="shared" si="5"/>
        <v>2674.41</v>
      </c>
      <c r="H28" s="73">
        <f t="shared" si="6"/>
        <v>267.44099999999997</v>
      </c>
      <c r="I28" s="73">
        <f>+'C&amp;A'!D31*0.02</f>
        <v>21.911999999999999</v>
      </c>
      <c r="J28" s="73">
        <f t="shared" si="7"/>
        <v>2963.7629999999995</v>
      </c>
      <c r="K28" s="73">
        <f t="shared" si="8"/>
        <v>474.20207999999991</v>
      </c>
      <c r="L28" s="73">
        <f t="shared" si="9"/>
        <v>3437.9650799999995</v>
      </c>
      <c r="N28" s="25" t="s">
        <v>555</v>
      </c>
      <c r="O28" s="25" t="s">
        <v>195</v>
      </c>
      <c r="P28" s="26" t="s">
        <v>607</v>
      </c>
      <c r="Q28" s="27">
        <v>511.28</v>
      </c>
      <c r="R28" s="50"/>
    </row>
    <row r="29" spans="1:18" s="72" customFormat="1" ht="15">
      <c r="A29" s="71" t="s">
        <v>632</v>
      </c>
      <c r="B29" s="74" t="s">
        <v>631</v>
      </c>
      <c r="C29" s="73">
        <v>511.28</v>
      </c>
      <c r="D29" s="73">
        <v>0</v>
      </c>
      <c r="E29" s="73">
        <v>2115.4699999999998</v>
      </c>
      <c r="F29" s="73">
        <v>0</v>
      </c>
      <c r="G29" s="73">
        <f t="shared" si="5"/>
        <v>2626.75</v>
      </c>
      <c r="H29" s="73">
        <f t="shared" si="6"/>
        <v>262.67500000000001</v>
      </c>
      <c r="I29" s="73">
        <f>+'C&amp;A'!D32*0.02</f>
        <v>21.911999999999999</v>
      </c>
      <c r="J29" s="73">
        <f t="shared" si="7"/>
        <v>2911.337</v>
      </c>
      <c r="K29" s="73">
        <f t="shared" si="8"/>
        <v>465.81392</v>
      </c>
      <c r="L29" s="73">
        <f t="shared" si="9"/>
        <v>3377.15092</v>
      </c>
      <c r="N29" s="25" t="s">
        <v>630</v>
      </c>
      <c r="O29" s="25" t="s">
        <v>556</v>
      </c>
      <c r="P29" s="26" t="s">
        <v>607</v>
      </c>
      <c r="Q29" s="40">
        <v>511.28</v>
      </c>
      <c r="R29" s="49"/>
    </row>
    <row r="30" spans="1:18" s="72" customFormat="1" ht="15">
      <c r="A30" s="71" t="s">
        <v>641</v>
      </c>
      <c r="B30" s="74" t="s">
        <v>582</v>
      </c>
      <c r="C30" s="73">
        <v>511.28</v>
      </c>
      <c r="D30" s="73">
        <v>88.07</v>
      </c>
      <c r="E30" s="73">
        <f>+R30</f>
        <v>0</v>
      </c>
      <c r="F30" s="73">
        <v>0</v>
      </c>
      <c r="G30" s="73">
        <f t="shared" si="5"/>
        <v>599.34999999999991</v>
      </c>
      <c r="H30" s="73">
        <f t="shared" si="6"/>
        <v>59.934999999999995</v>
      </c>
      <c r="I30" s="73">
        <f>+'C&amp;A'!D33*0.02</f>
        <v>21.911999999999999</v>
      </c>
      <c r="J30" s="73">
        <f t="shared" si="7"/>
        <v>681.19699999999989</v>
      </c>
      <c r="K30" s="73">
        <f t="shared" si="8"/>
        <v>108.99151999999998</v>
      </c>
      <c r="L30" s="73">
        <f t="shared" si="9"/>
        <v>790.18851999999993</v>
      </c>
      <c r="N30" s="25" t="s">
        <v>557</v>
      </c>
      <c r="O30" s="25" t="s">
        <v>558</v>
      </c>
      <c r="P30" s="26" t="s">
        <v>607</v>
      </c>
      <c r="Q30" s="28">
        <v>511.28</v>
      </c>
      <c r="R30" s="49"/>
    </row>
    <row r="31" spans="1:18" s="72" customFormat="1" ht="15">
      <c r="A31" s="71" t="s">
        <v>618</v>
      </c>
      <c r="B31" s="74" t="s">
        <v>583</v>
      </c>
      <c r="C31" s="73">
        <v>511.28</v>
      </c>
      <c r="D31" s="73">
        <v>93.63</v>
      </c>
      <c r="E31" s="73">
        <f>+R31</f>
        <v>0</v>
      </c>
      <c r="F31" s="73">
        <v>0</v>
      </c>
      <c r="G31" s="73">
        <f t="shared" si="5"/>
        <v>604.91</v>
      </c>
      <c r="H31" s="73">
        <f t="shared" si="6"/>
        <v>60.491</v>
      </c>
      <c r="I31" s="73">
        <f>+'C&amp;A'!D34*0.02</f>
        <v>21.911999999999999</v>
      </c>
      <c r="J31" s="73">
        <f t="shared" si="7"/>
        <v>687.31299999999999</v>
      </c>
      <c r="K31" s="73">
        <f t="shared" si="8"/>
        <v>109.97008</v>
      </c>
      <c r="L31" s="73">
        <f t="shared" si="9"/>
        <v>797.28307999999993</v>
      </c>
      <c r="N31" s="25" t="s">
        <v>559</v>
      </c>
      <c r="O31" s="25" t="s">
        <v>560</v>
      </c>
      <c r="P31" s="26" t="s">
        <v>607</v>
      </c>
      <c r="Q31" s="30">
        <v>511.28</v>
      </c>
      <c r="R31" s="50"/>
    </row>
    <row r="32" spans="1:18" s="72" customFormat="1" ht="15">
      <c r="A32" s="71" t="s">
        <v>592</v>
      </c>
      <c r="B32" s="89" t="s">
        <v>584</v>
      </c>
      <c r="C32" s="73">
        <v>1166.6600000000001</v>
      </c>
      <c r="D32" s="73">
        <v>0</v>
      </c>
      <c r="E32" s="73">
        <v>1593.26</v>
      </c>
      <c r="F32" s="73">
        <v>0</v>
      </c>
      <c r="G32" s="73">
        <f t="shared" si="5"/>
        <v>2759.92</v>
      </c>
      <c r="H32" s="73">
        <f t="shared" si="6"/>
        <v>275.99200000000002</v>
      </c>
      <c r="I32" s="73">
        <f>+'C&amp;A'!D35*0.02</f>
        <v>21.911999999999999</v>
      </c>
      <c r="J32" s="73">
        <f t="shared" si="7"/>
        <v>3057.8240000000001</v>
      </c>
      <c r="K32" s="73">
        <f t="shared" si="8"/>
        <v>489.25184000000002</v>
      </c>
      <c r="L32" s="73">
        <f t="shared" si="9"/>
        <v>3547.07584</v>
      </c>
      <c r="N32" s="25" t="s">
        <v>561</v>
      </c>
      <c r="O32" s="25" t="s">
        <v>544</v>
      </c>
      <c r="P32" s="26" t="s">
        <v>527</v>
      </c>
      <c r="Q32" s="30">
        <v>1166.6600000000001</v>
      </c>
      <c r="R32" s="52"/>
    </row>
    <row r="33" spans="1:18" s="72" customFormat="1" ht="15">
      <c r="A33" s="71" t="s">
        <v>598</v>
      </c>
      <c r="B33" t="s">
        <v>597</v>
      </c>
      <c r="C33" s="73">
        <v>2333.31</v>
      </c>
      <c r="D33" s="73">
        <v>0</v>
      </c>
      <c r="E33" s="73">
        <v>5324</v>
      </c>
      <c r="F33" s="73">
        <v>0</v>
      </c>
      <c r="G33" s="73">
        <f t="shared" si="5"/>
        <v>7657.3099999999995</v>
      </c>
      <c r="H33" s="73">
        <f t="shared" si="6"/>
        <v>0</v>
      </c>
      <c r="I33" s="73">
        <f>+'C&amp;A'!D36*0.02</f>
        <v>21.911999999999999</v>
      </c>
      <c r="J33" s="73">
        <f t="shared" si="7"/>
        <v>7679.2219999999998</v>
      </c>
      <c r="K33" s="73">
        <f t="shared" si="8"/>
        <v>1228.67552</v>
      </c>
      <c r="L33" s="73">
        <f t="shared" si="9"/>
        <v>8907.8975200000004</v>
      </c>
      <c r="N33" s="25" t="s">
        <v>611</v>
      </c>
      <c r="O33" s="25" t="s">
        <v>565</v>
      </c>
      <c r="P33" s="26" t="s">
        <v>563</v>
      </c>
      <c r="Q33" s="30">
        <v>2333.31</v>
      </c>
      <c r="R33" s="49"/>
    </row>
    <row r="34" spans="1:18" s="72" customFormat="1" ht="16.5">
      <c r="A34" s="71" t="s">
        <v>587</v>
      </c>
      <c r="B34" s="74" t="s">
        <v>585</v>
      </c>
      <c r="C34" s="73">
        <v>700</v>
      </c>
      <c r="D34" s="73">
        <v>0</v>
      </c>
      <c r="E34" s="73">
        <v>0</v>
      </c>
      <c r="F34" s="73">
        <v>0</v>
      </c>
      <c r="G34" s="73">
        <f t="shared" si="5"/>
        <v>700</v>
      </c>
      <c r="H34" s="73">
        <f t="shared" si="6"/>
        <v>70</v>
      </c>
      <c r="I34" s="73">
        <f>+'C&amp;A'!D37*0.02</f>
        <v>21.911999999999999</v>
      </c>
      <c r="J34" s="73">
        <f t="shared" si="7"/>
        <v>791.91200000000003</v>
      </c>
      <c r="K34" s="73">
        <f t="shared" si="8"/>
        <v>126.70592000000001</v>
      </c>
      <c r="L34" s="73">
        <f t="shared" si="9"/>
        <v>918.61792000000003</v>
      </c>
      <c r="N34" s="25" t="s">
        <v>642</v>
      </c>
      <c r="O34" s="25" t="s">
        <v>643</v>
      </c>
      <c r="P34" s="26" t="s">
        <v>607</v>
      </c>
      <c r="Q34" s="30">
        <v>700</v>
      </c>
      <c r="R34" s="49"/>
    </row>
    <row r="35" spans="1:18" s="72" customFormat="1" ht="16.5">
      <c r="A35" s="71" t="s">
        <v>588</v>
      </c>
      <c r="B35" s="89" t="s">
        <v>586</v>
      </c>
      <c r="C35" s="73">
        <v>1750</v>
      </c>
      <c r="D35" s="73">
        <v>0</v>
      </c>
      <c r="E35" s="73">
        <v>0</v>
      </c>
      <c r="F35" s="73">
        <v>0</v>
      </c>
      <c r="G35" s="73">
        <f t="shared" si="5"/>
        <v>1750</v>
      </c>
      <c r="H35" s="73">
        <f t="shared" si="6"/>
        <v>175</v>
      </c>
      <c r="I35" s="73">
        <f>+'C&amp;A'!D38*0.02</f>
        <v>21.911999999999999</v>
      </c>
      <c r="J35" s="73">
        <f t="shared" si="7"/>
        <v>1946.912</v>
      </c>
      <c r="K35" s="73">
        <f t="shared" si="8"/>
        <v>311.50592</v>
      </c>
      <c r="L35" s="73">
        <f t="shared" si="9"/>
        <v>2258.4179199999999</v>
      </c>
      <c r="N35" s="25" t="s">
        <v>600</v>
      </c>
      <c r="O35" s="25" t="s">
        <v>217</v>
      </c>
      <c r="P35" s="26" t="s">
        <v>601</v>
      </c>
      <c r="Q35" s="30">
        <v>1750</v>
      </c>
      <c r="R35" s="49"/>
    </row>
    <row r="36" spans="1:18" s="72" customFormat="1" ht="15">
      <c r="A36" s="71" t="s">
        <v>590</v>
      </c>
      <c r="B36" t="s">
        <v>589</v>
      </c>
      <c r="C36" s="73">
        <v>1166.6600000000001</v>
      </c>
      <c r="D36" s="73">
        <v>0</v>
      </c>
      <c r="E36" s="73">
        <v>0</v>
      </c>
      <c r="F36" s="73">
        <v>-89.36</v>
      </c>
      <c r="G36" s="73">
        <f>SUM(C36:F36)</f>
        <v>1077.3000000000002</v>
      </c>
      <c r="H36" s="73">
        <f>IF(G36&lt;=5000,G36*0.1,0)</f>
        <v>107.73000000000002</v>
      </c>
      <c r="I36" s="73">
        <f>+'C&amp;A'!D39*0.02</f>
        <v>21.911999999999999</v>
      </c>
      <c r="J36" s="73">
        <f>SUM(G36:I36)</f>
        <v>1206.9420000000002</v>
      </c>
      <c r="K36" s="73">
        <f>+J36*0.16</f>
        <v>193.11072000000004</v>
      </c>
      <c r="L36" s="73">
        <f>+J36+K36</f>
        <v>1400.0527200000004</v>
      </c>
      <c r="N36" s="25" t="s">
        <v>605</v>
      </c>
      <c r="O36" s="25" t="s">
        <v>561</v>
      </c>
      <c r="P36" s="26" t="s">
        <v>606</v>
      </c>
      <c r="Q36" s="30">
        <v>1166.6600000000001</v>
      </c>
      <c r="R36" s="49"/>
    </row>
    <row r="37" spans="1:18" s="72" customFormat="1" ht="15">
      <c r="A37" s="71" t="s">
        <v>620</v>
      </c>
      <c r="B37" s="89" t="s">
        <v>621</v>
      </c>
      <c r="C37" s="73">
        <v>511.28</v>
      </c>
      <c r="D37" s="73">
        <v>0</v>
      </c>
      <c r="E37" s="73">
        <v>0</v>
      </c>
      <c r="F37" s="73">
        <v>0</v>
      </c>
      <c r="G37" s="73">
        <f t="shared" ref="G37:G39" si="10">SUM(C37:F37)</f>
        <v>511.28</v>
      </c>
      <c r="H37" s="73">
        <f t="shared" ref="H37:H39" si="11">IF(G37&lt;=5000,G37*0.1,0)</f>
        <v>51.128</v>
      </c>
      <c r="I37" s="73">
        <f>+'C&amp;A'!D40*0.02</f>
        <v>21.911999999999999</v>
      </c>
      <c r="J37" s="73">
        <f t="shared" ref="J37:J39" si="12">SUM(G37:I37)</f>
        <v>584.32000000000005</v>
      </c>
      <c r="K37" s="73">
        <f t="shared" ref="K37:K39" si="13">+J37*0.16</f>
        <v>93.491200000000006</v>
      </c>
      <c r="L37" s="73">
        <f t="shared" ref="L37:L39" si="14">+J37+K37</f>
        <v>677.8112000000001</v>
      </c>
      <c r="N37" s="25" t="s">
        <v>622</v>
      </c>
      <c r="O37" s="25" t="s">
        <v>623</v>
      </c>
      <c r="P37" s="26" t="s">
        <v>607</v>
      </c>
      <c r="Q37" s="30">
        <v>511.28</v>
      </c>
      <c r="R37" s="49"/>
    </row>
    <row r="38" spans="1:18" s="72" customFormat="1" ht="16.5">
      <c r="A38" s="71" t="s">
        <v>626</v>
      </c>
      <c r="B38" s="89" t="s">
        <v>628</v>
      </c>
      <c r="C38" s="73">
        <v>511.28</v>
      </c>
      <c r="D38" s="73">
        <v>0</v>
      </c>
      <c r="E38" s="73">
        <v>0</v>
      </c>
      <c r="F38" s="73">
        <v>0</v>
      </c>
      <c r="G38" s="73">
        <f t="shared" si="10"/>
        <v>511.28</v>
      </c>
      <c r="H38" s="73">
        <f t="shared" si="11"/>
        <v>51.128</v>
      </c>
      <c r="I38" s="73">
        <f>+'C&amp;A'!D41*0.02</f>
        <v>21.911999999999999</v>
      </c>
      <c r="J38" s="73">
        <f t="shared" si="12"/>
        <v>584.32000000000005</v>
      </c>
      <c r="K38" s="73">
        <f t="shared" si="13"/>
        <v>93.491200000000006</v>
      </c>
      <c r="L38" s="73">
        <f t="shared" si="14"/>
        <v>677.8112000000001</v>
      </c>
      <c r="N38" s="25" t="s">
        <v>627</v>
      </c>
      <c r="O38" s="25" t="s">
        <v>629</v>
      </c>
      <c r="P38" s="26" t="s">
        <v>607</v>
      </c>
      <c r="Q38" s="30">
        <v>511.28</v>
      </c>
      <c r="R38" s="49"/>
    </row>
    <row r="39" spans="1:18" s="72" customFormat="1" ht="15">
      <c r="A39" s="71" t="s">
        <v>633</v>
      </c>
      <c r="B39" s="89" t="s">
        <v>634</v>
      </c>
      <c r="C39" s="73">
        <v>511.28</v>
      </c>
      <c r="D39" s="73">
        <v>0</v>
      </c>
      <c r="E39" s="73">
        <v>0</v>
      </c>
      <c r="F39" s="73">
        <v>0</v>
      </c>
      <c r="G39" s="73">
        <f t="shared" si="10"/>
        <v>511.28</v>
      </c>
      <c r="H39" s="73">
        <f t="shared" si="11"/>
        <v>51.128</v>
      </c>
      <c r="I39" s="73">
        <f>+'C&amp;A'!D42*0.02</f>
        <v>21.911999999999999</v>
      </c>
      <c r="J39" s="73">
        <f t="shared" si="12"/>
        <v>584.32000000000005</v>
      </c>
      <c r="K39" s="73">
        <f t="shared" si="13"/>
        <v>93.491200000000006</v>
      </c>
      <c r="L39" s="73">
        <f t="shared" si="14"/>
        <v>677.8112000000001</v>
      </c>
      <c r="N39" s="25" t="s">
        <v>635</v>
      </c>
      <c r="O39" s="25" t="s">
        <v>636</v>
      </c>
      <c r="P39" s="26" t="s">
        <v>607</v>
      </c>
      <c r="Q39" s="30">
        <v>511.28</v>
      </c>
      <c r="R39" s="49"/>
    </row>
    <row r="40" spans="1:18" s="72" customFormat="1" ht="15">
      <c r="A40" s="71"/>
      <c r="B40" s="71"/>
      <c r="C40" s="73"/>
      <c r="D40" s="73"/>
      <c r="E40" s="73"/>
      <c r="F40" s="73"/>
      <c r="G40" s="73"/>
      <c r="H40" s="73"/>
      <c r="I40" s="73"/>
      <c r="J40" s="73"/>
      <c r="K40" s="73"/>
      <c r="L40" s="73"/>
      <c r="N40" s="87"/>
      <c r="O40" s="87"/>
      <c r="P40" s="88"/>
      <c r="Q40" s="49"/>
      <c r="R40" s="49"/>
    </row>
    <row r="41" spans="1:18" s="72" customFormat="1" ht="15.75" thickBot="1">
      <c r="A41" s="78" t="s">
        <v>128</v>
      </c>
      <c r="B41" s="71"/>
      <c r="C41" s="79">
        <f>SUM(C10:C39)</f>
        <v>24208.380000000005</v>
      </c>
      <c r="D41" s="79">
        <f t="shared" ref="D41:L41" si="15">SUM(D10:D39)</f>
        <v>837.31000000000006</v>
      </c>
      <c r="E41" s="79">
        <f t="shared" si="15"/>
        <v>44977.909999999996</v>
      </c>
      <c r="F41" s="79">
        <f t="shared" si="15"/>
        <v>-5218.34</v>
      </c>
      <c r="G41" s="79">
        <f t="shared" si="15"/>
        <v>64805.26</v>
      </c>
      <c r="H41" s="79">
        <f t="shared" si="15"/>
        <v>3591.0060000000008</v>
      </c>
      <c r="I41" s="79">
        <f t="shared" si="15"/>
        <v>657.36</v>
      </c>
      <c r="J41" s="79">
        <f t="shared" si="15"/>
        <v>69053.626000000018</v>
      </c>
      <c r="K41" s="79">
        <f t="shared" si="15"/>
        <v>11048.580160000003</v>
      </c>
      <c r="L41" s="79">
        <f t="shared" si="15"/>
        <v>80102.206160000002</v>
      </c>
      <c r="M41" s="76"/>
    </row>
    <row r="42" spans="1:18" s="72" customFormat="1" ht="15" thickTop="1">
      <c r="A42" s="71"/>
      <c r="B42" s="77" t="s">
        <v>129</v>
      </c>
      <c r="M42" s="77"/>
    </row>
    <row r="43" spans="1:18" s="72" customFormat="1">
      <c r="A43" s="71"/>
      <c r="C43" s="72" t="s">
        <v>129</v>
      </c>
      <c r="G43" s="72" t="s">
        <v>129</v>
      </c>
      <c r="H43" s="72" t="s">
        <v>129</v>
      </c>
      <c r="I43" s="72" t="s">
        <v>129</v>
      </c>
      <c r="J43" s="72" t="s">
        <v>129</v>
      </c>
      <c r="K43" s="72" t="s">
        <v>129</v>
      </c>
      <c r="L43" s="72" t="s">
        <v>129</v>
      </c>
    </row>
    <row r="44" spans="1:18" s="72" customFormat="1">
      <c r="A44" s="71" t="s">
        <v>129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18" s="72" customFormat="1">
      <c r="A45" s="71"/>
      <c r="B45" s="72" t="s">
        <v>129</v>
      </c>
    </row>
    <row r="46" spans="1:18" s="72" customFormat="1">
      <c r="A46" s="71"/>
    </row>
    <row r="47" spans="1:18" s="72" customFormat="1">
      <c r="A47" s="71"/>
    </row>
    <row r="48" spans="1:18" s="72" customFormat="1">
      <c r="A48" s="71"/>
    </row>
    <row r="49" spans="1:2" s="72" customFormat="1">
      <c r="A49" s="71"/>
    </row>
    <row r="50" spans="1:2" s="72" customFormat="1">
      <c r="A50" s="71"/>
    </row>
    <row r="51" spans="1:2" s="72" customFormat="1">
      <c r="A51" s="71"/>
    </row>
    <row r="52" spans="1:2">
      <c r="B52" s="72"/>
    </row>
  </sheetData>
  <sortState ref="N16:Q17">
    <sortCondition descending="1" ref="N16:N17"/>
  </sortState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5"/>
  <sheetViews>
    <sheetView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D10" sqref="D10"/>
    </sheetView>
  </sheetViews>
  <sheetFormatPr baseColWidth="10" defaultRowHeight="11.25"/>
  <cols>
    <col min="1" max="1" width="12.28515625" style="63" customWidth="1"/>
    <col min="2" max="2" width="30.7109375" style="59" customWidth="1"/>
    <col min="3" max="3" width="13" style="59" bestFit="1" customWidth="1"/>
    <col min="4" max="6" width="13" style="59" customWidth="1"/>
    <col min="7" max="7" width="13.5703125" style="59" bestFit="1" customWidth="1"/>
    <col min="8" max="12" width="13" style="59" bestFit="1" customWidth="1"/>
    <col min="13" max="13" width="10.28515625" style="59" customWidth="1"/>
    <col min="14" max="14" width="26.85546875" style="59" bestFit="1" customWidth="1"/>
    <col min="15" max="15" width="23.28515625" style="59" bestFit="1" customWidth="1"/>
    <col min="16" max="16" width="34.28515625" style="59" bestFit="1" customWidth="1"/>
    <col min="17" max="17" width="10.42578125" style="59" bestFit="1" customWidth="1"/>
    <col min="18" max="18" width="11.5703125" style="72" bestFit="1" customWidth="1"/>
    <col min="19" max="19" width="11.5703125" style="59" customWidth="1"/>
    <col min="20" max="20" width="6.42578125" style="59" bestFit="1" customWidth="1"/>
    <col min="21" max="21" width="25" style="59" bestFit="1" customWidth="1"/>
    <col min="22" max="24" width="10.28515625" style="59" hidden="1" customWidth="1"/>
    <col min="25" max="26" width="11.42578125" style="59" hidden="1" customWidth="1"/>
    <col min="27" max="16384" width="11.42578125" style="59"/>
  </cols>
  <sheetData>
    <row r="1" spans="1:46" ht="18" customHeight="1">
      <c r="A1" s="57" t="s">
        <v>0</v>
      </c>
      <c r="B1" s="90" t="s">
        <v>129</v>
      </c>
      <c r="C1" s="91"/>
      <c r="D1" s="58"/>
      <c r="E1" s="58"/>
      <c r="F1" s="58"/>
    </row>
    <row r="2" spans="1:46" ht="24.95" customHeight="1">
      <c r="A2" s="60" t="s">
        <v>1</v>
      </c>
      <c r="B2" s="61" t="s">
        <v>2</v>
      </c>
      <c r="C2" s="62"/>
      <c r="D2" s="62"/>
      <c r="E2" s="62"/>
      <c r="F2" s="62"/>
    </row>
    <row r="3" spans="1:46" ht="15.75">
      <c r="B3" s="92" t="s">
        <v>3</v>
      </c>
      <c r="C3" s="91"/>
      <c r="D3" s="58"/>
      <c r="E3" s="58"/>
      <c r="F3" s="58"/>
    </row>
    <row r="4" spans="1:46" ht="15">
      <c r="B4" s="64" t="s">
        <v>510</v>
      </c>
      <c r="C4" s="58"/>
      <c r="D4" s="58"/>
      <c r="E4" s="58"/>
      <c r="F4" s="58"/>
      <c r="AI4" s="65"/>
    </row>
    <row r="5" spans="1:46">
      <c r="B5" s="66" t="s">
        <v>4</v>
      </c>
    </row>
    <row r="6" spans="1:46">
      <c r="B6" s="66" t="s">
        <v>5</v>
      </c>
    </row>
    <row r="7" spans="1:46">
      <c r="C7" s="59" t="s">
        <v>508</v>
      </c>
    </row>
    <row r="8" spans="1:46" s="84" customFormat="1" ht="23.25" thickBot="1">
      <c r="A8" s="83" t="s">
        <v>6</v>
      </c>
      <c r="B8" s="67" t="s">
        <v>7</v>
      </c>
      <c r="C8" s="67" t="s">
        <v>507</v>
      </c>
      <c r="D8" s="67" t="s">
        <v>515</v>
      </c>
      <c r="E8" s="67" t="s">
        <v>509</v>
      </c>
      <c r="F8" s="67" t="s">
        <v>522</v>
      </c>
      <c r="G8" s="67" t="s">
        <v>9</v>
      </c>
      <c r="H8" s="67" t="s">
        <v>511</v>
      </c>
      <c r="I8" s="67" t="s">
        <v>512</v>
      </c>
      <c r="J8" s="67" t="s">
        <v>513</v>
      </c>
      <c r="K8" s="67" t="s">
        <v>472</v>
      </c>
      <c r="L8" s="67" t="s">
        <v>514</v>
      </c>
      <c r="R8" s="85"/>
      <c r="T8" s="86" t="s">
        <v>523</v>
      </c>
    </row>
    <row r="9" spans="1:46" ht="15.75" thickTop="1">
      <c r="A9" s="68" t="s">
        <v>16</v>
      </c>
      <c r="T9" s="69" t="s">
        <v>290</v>
      </c>
      <c r="U9" s="69" t="s">
        <v>291</v>
      </c>
      <c r="V9" s="69" t="s">
        <v>292</v>
      </c>
      <c r="W9" s="48" t="s">
        <v>293</v>
      </c>
      <c r="X9" s="48" t="s">
        <v>294</v>
      </c>
      <c r="Y9" s="48" t="s">
        <v>295</v>
      </c>
      <c r="Z9" s="48" t="s">
        <v>296</v>
      </c>
      <c r="AA9" s="48" t="s">
        <v>297</v>
      </c>
      <c r="AB9" s="48" t="s">
        <v>298</v>
      </c>
      <c r="AC9" s="48" t="s">
        <v>299</v>
      </c>
      <c r="AD9" s="48" t="s">
        <v>300</v>
      </c>
      <c r="AE9" s="48" t="s">
        <v>301</v>
      </c>
      <c r="AF9" s="48" t="s">
        <v>302</v>
      </c>
      <c r="AG9" s="48" t="s">
        <v>303</v>
      </c>
      <c r="AH9" s="48" t="s">
        <v>304</v>
      </c>
      <c r="AI9" s="48" t="s">
        <v>305</v>
      </c>
      <c r="AJ9" s="48" t="s">
        <v>306</v>
      </c>
      <c r="AK9" s="48" t="s">
        <v>307</v>
      </c>
      <c r="AL9" s="48" t="s">
        <v>308</v>
      </c>
      <c r="AM9" s="48" t="s">
        <v>309</v>
      </c>
      <c r="AN9" s="48" t="s">
        <v>310</v>
      </c>
      <c r="AO9" s="48" t="s">
        <v>311</v>
      </c>
      <c r="AP9" s="48" t="s">
        <v>312</v>
      </c>
      <c r="AQ9" s="48" t="s">
        <v>313</v>
      </c>
      <c r="AR9" s="48" t="s">
        <v>314</v>
      </c>
      <c r="AS9" s="48" t="s">
        <v>315</v>
      </c>
      <c r="AT9" s="48" t="s">
        <v>316</v>
      </c>
    </row>
    <row r="10" spans="1:46" s="72" customFormat="1" ht="16.5">
      <c r="A10" s="71" t="s">
        <v>17</v>
      </c>
      <c r="B10" s="72" t="s">
        <v>18</v>
      </c>
      <c r="C10" s="73">
        <f t="shared" ref="C10:C16" si="0">+Q10</f>
        <v>1200</v>
      </c>
      <c r="D10" s="73">
        <v>200.7</v>
      </c>
      <c r="E10" s="73">
        <f t="shared" ref="E10:E26" si="1">+R10</f>
        <v>0</v>
      </c>
      <c r="F10" s="73">
        <f>-SINDICATO!F13</f>
        <v>0</v>
      </c>
      <c r="G10" s="73">
        <f t="shared" ref="G10:G41" si="2">SUM(C10:F10)</f>
        <v>1400.7</v>
      </c>
      <c r="H10" s="73">
        <f>IF(G10&lt;=5000,G10*0.1,0)</f>
        <v>140.07000000000002</v>
      </c>
      <c r="I10" s="73">
        <f>+'C&amp;A'!D13*0.02</f>
        <v>21.911999999999999</v>
      </c>
      <c r="J10" s="73">
        <f>SUM(G10:I10)</f>
        <v>1562.682</v>
      </c>
      <c r="K10" s="73">
        <f>+J10*0.16</f>
        <v>250.02912000000001</v>
      </c>
      <c r="L10" s="73">
        <f>+J10+K10</f>
        <v>1812.7111199999999</v>
      </c>
      <c r="N10" s="25" t="s">
        <v>244</v>
      </c>
      <c r="O10" s="25" t="s">
        <v>245</v>
      </c>
      <c r="P10" s="26" t="s">
        <v>243</v>
      </c>
      <c r="Q10" s="27">
        <v>1200</v>
      </c>
      <c r="R10" s="49"/>
      <c r="S10" s="49"/>
      <c r="T10" s="74" t="s">
        <v>17</v>
      </c>
      <c r="U10" s="74" t="s">
        <v>422</v>
      </c>
      <c r="V10" s="74" t="s">
        <v>394</v>
      </c>
      <c r="W10" s="75">
        <v>1095.5999999999999</v>
      </c>
      <c r="X10" s="75">
        <v>141.63999999999999</v>
      </c>
      <c r="Y10" s="75">
        <v>0</v>
      </c>
      <c r="Z10" s="75">
        <v>0</v>
      </c>
      <c r="AA10" s="75">
        <v>1200</v>
      </c>
      <c r="AB10" s="75">
        <v>1800</v>
      </c>
      <c r="AC10" s="75">
        <v>0</v>
      </c>
      <c r="AD10" s="75">
        <v>3000</v>
      </c>
      <c r="AE10" s="75">
        <v>145.38</v>
      </c>
      <c r="AF10" s="75">
        <v>3145.38</v>
      </c>
      <c r="AG10" s="75">
        <v>0</v>
      </c>
      <c r="AH10" s="75">
        <v>0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3145.38</v>
      </c>
      <c r="AO10" s="75">
        <v>0</v>
      </c>
      <c r="AP10" s="75">
        <v>314.54000000000002</v>
      </c>
      <c r="AQ10" s="75">
        <v>3145.38</v>
      </c>
      <c r="AR10" s="75">
        <v>24.74</v>
      </c>
      <c r="AS10" s="75">
        <v>0</v>
      </c>
      <c r="AT10" s="75">
        <v>3484.66</v>
      </c>
    </row>
    <row r="11" spans="1:46" s="72" customFormat="1" ht="16.5">
      <c r="A11" s="71" t="s">
        <v>19</v>
      </c>
      <c r="B11" s="72" t="s">
        <v>20</v>
      </c>
      <c r="C11" s="73">
        <f t="shared" si="0"/>
        <v>3500</v>
      </c>
      <c r="D11" s="73">
        <v>125.1</v>
      </c>
      <c r="E11" s="73">
        <f t="shared" si="1"/>
        <v>0</v>
      </c>
      <c r="F11" s="73">
        <f>-SINDICATO!F14</f>
        <v>0</v>
      </c>
      <c r="G11" s="73">
        <f t="shared" si="2"/>
        <v>3625.1</v>
      </c>
      <c r="H11" s="73">
        <f t="shared" ref="H11:H64" si="3">IF(G11&lt;=5000,G11*0.1,0)</f>
        <v>362.51</v>
      </c>
      <c r="I11" s="73">
        <f>+'C&amp;A'!D14*0.02</f>
        <v>21.911999999999999</v>
      </c>
      <c r="J11" s="73">
        <f t="shared" ref="J11:J64" si="4">SUM(G11:I11)</f>
        <v>4009.5219999999995</v>
      </c>
      <c r="K11" s="73">
        <f t="shared" ref="K11:K64" si="5">+J11*0.16</f>
        <v>641.52351999999996</v>
      </c>
      <c r="L11" s="73">
        <f t="shared" ref="L11:L64" si="6">+J11+K11</f>
        <v>4651.0455199999997</v>
      </c>
      <c r="N11" s="25" t="s">
        <v>154</v>
      </c>
      <c r="O11" s="25" t="s">
        <v>155</v>
      </c>
      <c r="P11" s="26" t="s">
        <v>156</v>
      </c>
      <c r="Q11" s="27">
        <v>3500</v>
      </c>
      <c r="R11" s="50"/>
      <c r="S11" s="49"/>
      <c r="T11" s="74" t="s">
        <v>19</v>
      </c>
      <c r="U11" s="74" t="s">
        <v>352</v>
      </c>
      <c r="V11" s="74" t="s">
        <v>353</v>
      </c>
      <c r="W11" s="75">
        <v>1095.5999999999999</v>
      </c>
      <c r="X11" s="75">
        <v>141.63999999999999</v>
      </c>
      <c r="Y11" s="75">
        <v>0</v>
      </c>
      <c r="Z11" s="75">
        <v>0</v>
      </c>
      <c r="AA11" s="75">
        <v>3500</v>
      </c>
      <c r="AB11" s="75">
        <v>6650</v>
      </c>
      <c r="AC11" s="75">
        <v>0</v>
      </c>
      <c r="AD11" s="75">
        <v>10150</v>
      </c>
      <c r="AE11" s="75">
        <v>0</v>
      </c>
      <c r="AF11" s="75">
        <v>10150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10150</v>
      </c>
      <c r="AO11" s="75">
        <v>1015</v>
      </c>
      <c r="AP11" s="75">
        <v>0</v>
      </c>
      <c r="AQ11" s="75">
        <v>9135</v>
      </c>
      <c r="AR11" s="75">
        <v>24.74</v>
      </c>
      <c r="AS11" s="75">
        <v>0</v>
      </c>
      <c r="AT11" s="75">
        <v>10174.74</v>
      </c>
    </row>
    <row r="12" spans="1:46" s="72" customFormat="1" ht="15">
      <c r="A12" s="71" t="s">
        <v>21</v>
      </c>
      <c r="B12" s="72" t="s">
        <v>22</v>
      </c>
      <c r="C12" s="73">
        <f t="shared" si="0"/>
        <v>1250</v>
      </c>
      <c r="D12" s="73">
        <v>200.7</v>
      </c>
      <c r="E12" s="73">
        <f t="shared" si="1"/>
        <v>0</v>
      </c>
      <c r="F12" s="73">
        <f>-SINDICATO!F15</f>
        <v>-45.13</v>
      </c>
      <c r="G12" s="73">
        <f t="shared" si="2"/>
        <v>1405.57</v>
      </c>
      <c r="H12" s="73">
        <f t="shared" si="3"/>
        <v>140.55699999999999</v>
      </c>
      <c r="I12" s="73">
        <f>+'C&amp;A'!D15*0.02</f>
        <v>21.911999999999999</v>
      </c>
      <c r="J12" s="73">
        <f t="shared" si="4"/>
        <v>1568.039</v>
      </c>
      <c r="K12" s="73">
        <f t="shared" si="5"/>
        <v>250.88624000000002</v>
      </c>
      <c r="L12" s="73">
        <f t="shared" si="6"/>
        <v>1818.92524</v>
      </c>
      <c r="N12" s="25" t="s">
        <v>174</v>
      </c>
      <c r="O12" s="25" t="s">
        <v>175</v>
      </c>
      <c r="P12" s="26" t="s">
        <v>176</v>
      </c>
      <c r="Q12" s="30">
        <v>1250</v>
      </c>
      <c r="R12" s="51"/>
      <c r="S12" s="49"/>
      <c r="T12" s="74" t="s">
        <v>21</v>
      </c>
      <c r="U12" s="74" t="s">
        <v>354</v>
      </c>
      <c r="V12" s="74" t="s">
        <v>355</v>
      </c>
      <c r="W12" s="75">
        <v>1095.5999999999999</v>
      </c>
      <c r="X12" s="75">
        <v>141.63999999999999</v>
      </c>
      <c r="Y12" s="75">
        <v>0</v>
      </c>
      <c r="Z12" s="75">
        <v>0</v>
      </c>
      <c r="AA12" s="75">
        <v>1250</v>
      </c>
      <c r="AB12" s="75">
        <v>2500</v>
      </c>
      <c r="AC12" s="75">
        <v>0</v>
      </c>
      <c r="AD12" s="75">
        <v>3750</v>
      </c>
      <c r="AE12" s="75">
        <v>0</v>
      </c>
      <c r="AF12" s="75">
        <v>3750</v>
      </c>
      <c r="AG12" s="75">
        <v>0</v>
      </c>
      <c r="AH12" s="75">
        <v>0</v>
      </c>
      <c r="AI12" s="75">
        <v>45.13</v>
      </c>
      <c r="AJ12" s="75">
        <v>0</v>
      </c>
      <c r="AK12" s="75">
        <v>0</v>
      </c>
      <c r="AL12" s="75">
        <v>0</v>
      </c>
      <c r="AM12" s="75">
        <v>45.13</v>
      </c>
      <c r="AN12" s="75">
        <v>3704.87</v>
      </c>
      <c r="AO12" s="75">
        <v>0</v>
      </c>
      <c r="AP12" s="75">
        <v>370.49</v>
      </c>
      <c r="AQ12" s="75">
        <v>3704.87</v>
      </c>
      <c r="AR12" s="75">
        <v>24.74</v>
      </c>
      <c r="AS12" s="75">
        <v>0</v>
      </c>
      <c r="AT12" s="75">
        <v>4100.1000000000004</v>
      </c>
    </row>
    <row r="13" spans="1:46" s="72" customFormat="1" ht="16.5">
      <c r="A13" s="71" t="s">
        <v>23</v>
      </c>
      <c r="B13" s="72" t="s">
        <v>24</v>
      </c>
      <c r="C13" s="73">
        <f t="shared" si="0"/>
        <v>3500</v>
      </c>
      <c r="D13" s="73">
        <v>125.1</v>
      </c>
      <c r="E13" s="73">
        <f t="shared" si="1"/>
        <v>10978.93</v>
      </c>
      <c r="F13" s="73">
        <f>-SINDICATO!F16</f>
        <v>-45.13</v>
      </c>
      <c r="G13" s="73">
        <f t="shared" si="2"/>
        <v>14558.900000000001</v>
      </c>
      <c r="H13" s="73">
        <f t="shared" si="3"/>
        <v>0</v>
      </c>
      <c r="I13" s="73">
        <f>+'C&amp;A'!D16*0.02</f>
        <v>21.911999999999999</v>
      </c>
      <c r="J13" s="73">
        <f t="shared" si="4"/>
        <v>14580.812000000002</v>
      </c>
      <c r="K13" s="73">
        <f t="shared" si="5"/>
        <v>2332.9299200000005</v>
      </c>
      <c r="L13" s="73">
        <f t="shared" si="6"/>
        <v>16913.74192</v>
      </c>
      <c r="N13" s="25" t="s">
        <v>137</v>
      </c>
      <c r="O13" s="25" t="s">
        <v>138</v>
      </c>
      <c r="P13" s="26" t="s">
        <v>139</v>
      </c>
      <c r="Q13" s="27">
        <v>3500</v>
      </c>
      <c r="R13" s="52">
        <v>10978.93</v>
      </c>
      <c r="S13" s="49"/>
      <c r="T13" s="74" t="s">
        <v>23</v>
      </c>
      <c r="U13" s="74" t="s">
        <v>358</v>
      </c>
      <c r="V13" s="74" t="s">
        <v>359</v>
      </c>
      <c r="W13" s="75">
        <v>1095.5999999999999</v>
      </c>
      <c r="X13" s="75">
        <v>141.63999999999999</v>
      </c>
      <c r="Y13" s="75">
        <v>0</v>
      </c>
      <c r="Z13" s="75">
        <v>0</v>
      </c>
      <c r="AA13" s="75">
        <v>3500</v>
      </c>
      <c r="AB13" s="75">
        <v>14392.07</v>
      </c>
      <c r="AC13" s="75">
        <v>0</v>
      </c>
      <c r="AD13" s="75">
        <v>17892.07</v>
      </c>
      <c r="AE13" s="75">
        <v>0</v>
      </c>
      <c r="AF13" s="75">
        <v>17892.07</v>
      </c>
      <c r="AG13" s="75">
        <v>0</v>
      </c>
      <c r="AH13" s="75">
        <v>0</v>
      </c>
      <c r="AI13" s="75">
        <v>45.13</v>
      </c>
      <c r="AJ13" s="75">
        <v>0</v>
      </c>
      <c r="AK13" s="75">
        <v>2181.2800000000002</v>
      </c>
      <c r="AL13" s="75">
        <v>0</v>
      </c>
      <c r="AM13" s="75">
        <v>2226.41</v>
      </c>
      <c r="AN13" s="75">
        <v>15665.66</v>
      </c>
      <c r="AO13" s="75">
        <v>1566.57</v>
      </c>
      <c r="AP13" s="75">
        <v>0</v>
      </c>
      <c r="AQ13" s="75">
        <v>14099.09</v>
      </c>
      <c r="AR13" s="75">
        <v>24.74</v>
      </c>
      <c r="AS13" s="75">
        <v>0</v>
      </c>
      <c r="AT13" s="75">
        <v>17871.68</v>
      </c>
    </row>
    <row r="14" spans="1:46" s="72" customFormat="1" ht="16.5">
      <c r="A14" s="71" t="s">
        <v>25</v>
      </c>
      <c r="B14" s="72" t="s">
        <v>26</v>
      </c>
      <c r="C14" s="73">
        <f t="shared" si="0"/>
        <v>2250</v>
      </c>
      <c r="D14" s="73">
        <v>174.75</v>
      </c>
      <c r="E14" s="73">
        <f t="shared" si="1"/>
        <v>0</v>
      </c>
      <c r="F14" s="73">
        <f>-SINDICATO!F17</f>
        <v>0</v>
      </c>
      <c r="G14" s="73">
        <f t="shared" si="2"/>
        <v>2424.75</v>
      </c>
      <c r="H14" s="73">
        <f t="shared" si="3"/>
        <v>242.47500000000002</v>
      </c>
      <c r="I14" s="73">
        <f>+'C&amp;A'!D17*0.02</f>
        <v>21.911999999999999</v>
      </c>
      <c r="J14" s="73">
        <f t="shared" si="4"/>
        <v>2689.1369999999997</v>
      </c>
      <c r="K14" s="73">
        <f t="shared" si="5"/>
        <v>430.26191999999998</v>
      </c>
      <c r="L14" s="73">
        <f t="shared" si="6"/>
        <v>3119.3989199999996</v>
      </c>
      <c r="N14" s="25" t="s">
        <v>208</v>
      </c>
      <c r="O14" s="25" t="s">
        <v>209</v>
      </c>
      <c r="P14" s="26" t="s">
        <v>207</v>
      </c>
      <c r="Q14" s="30">
        <v>2250</v>
      </c>
      <c r="R14" s="50"/>
      <c r="S14" s="49"/>
      <c r="T14" s="74" t="s">
        <v>25</v>
      </c>
      <c r="U14" s="74" t="s">
        <v>356</v>
      </c>
      <c r="V14" s="74" t="s">
        <v>357</v>
      </c>
      <c r="W14" s="75">
        <v>1095.5999999999999</v>
      </c>
      <c r="X14" s="75">
        <v>141.63999999999999</v>
      </c>
      <c r="Y14" s="75">
        <v>0</v>
      </c>
      <c r="Z14" s="75">
        <v>0</v>
      </c>
      <c r="AA14" s="75">
        <v>2250</v>
      </c>
      <c r="AB14" s="75">
        <v>2000</v>
      </c>
      <c r="AC14" s="75">
        <v>0</v>
      </c>
      <c r="AD14" s="75">
        <v>4250</v>
      </c>
      <c r="AE14" s="75">
        <v>0</v>
      </c>
      <c r="AF14" s="75">
        <v>4250</v>
      </c>
      <c r="AG14" s="75">
        <v>0</v>
      </c>
      <c r="AH14" s="75">
        <v>0</v>
      </c>
      <c r="AI14" s="75">
        <v>0</v>
      </c>
      <c r="AJ14" s="75">
        <v>0</v>
      </c>
      <c r="AK14" s="75">
        <v>902.31</v>
      </c>
      <c r="AL14" s="75">
        <v>0</v>
      </c>
      <c r="AM14" s="75">
        <v>902.31</v>
      </c>
      <c r="AN14" s="75">
        <v>3347.69</v>
      </c>
      <c r="AO14" s="75">
        <v>0</v>
      </c>
      <c r="AP14" s="75">
        <v>334.77</v>
      </c>
      <c r="AQ14" s="75">
        <v>3347.69</v>
      </c>
      <c r="AR14" s="75">
        <v>24.74</v>
      </c>
      <c r="AS14" s="75">
        <v>0</v>
      </c>
      <c r="AT14" s="75">
        <v>4609.51</v>
      </c>
    </row>
    <row r="15" spans="1:46" s="72" customFormat="1" ht="15">
      <c r="A15" s="71" t="s">
        <v>27</v>
      </c>
      <c r="B15" s="72" t="s">
        <v>28</v>
      </c>
      <c r="C15" s="73">
        <f t="shared" si="0"/>
        <v>2500</v>
      </c>
      <c r="D15" s="73">
        <v>160.35</v>
      </c>
      <c r="E15" s="73">
        <f t="shared" si="1"/>
        <v>1000</v>
      </c>
      <c r="F15" s="73">
        <f>-SINDICATO!F18</f>
        <v>-45.13</v>
      </c>
      <c r="G15" s="73">
        <f t="shared" si="2"/>
        <v>3615.22</v>
      </c>
      <c r="H15" s="73">
        <f t="shared" si="3"/>
        <v>361.52199999999999</v>
      </c>
      <c r="I15" s="73">
        <f>+'C&amp;A'!D18*0.02</f>
        <v>21.911999999999999</v>
      </c>
      <c r="J15" s="73">
        <f t="shared" si="4"/>
        <v>3998.6539999999995</v>
      </c>
      <c r="K15" s="73">
        <f t="shared" si="5"/>
        <v>639.78463999999997</v>
      </c>
      <c r="L15" s="73">
        <f t="shared" si="6"/>
        <v>4638.4386399999994</v>
      </c>
      <c r="N15" s="25" t="s">
        <v>177</v>
      </c>
      <c r="O15" s="25" t="s">
        <v>178</v>
      </c>
      <c r="P15" s="26" t="s">
        <v>179</v>
      </c>
      <c r="Q15" s="27">
        <v>2500</v>
      </c>
      <c r="R15" s="49">
        <v>1000</v>
      </c>
      <c r="S15" s="49"/>
      <c r="T15" s="74" t="s">
        <v>457</v>
      </c>
      <c r="U15" s="74" t="s">
        <v>458</v>
      </c>
      <c r="V15" s="74" t="s">
        <v>459</v>
      </c>
      <c r="W15" s="75">
        <v>1095.5999999999999</v>
      </c>
      <c r="X15" s="75">
        <v>141.63999999999999</v>
      </c>
      <c r="Y15" s="75">
        <v>0</v>
      </c>
      <c r="Z15" s="75">
        <v>0</v>
      </c>
      <c r="AA15" s="75">
        <v>2500</v>
      </c>
      <c r="AB15" s="75">
        <v>3500</v>
      </c>
      <c r="AC15" s="75">
        <v>0</v>
      </c>
      <c r="AD15" s="75">
        <v>6000</v>
      </c>
      <c r="AE15" s="75">
        <v>0</v>
      </c>
      <c r="AF15" s="75">
        <v>6000</v>
      </c>
      <c r="AG15" s="75">
        <v>0</v>
      </c>
      <c r="AH15" s="75">
        <v>0</v>
      </c>
      <c r="AI15" s="75">
        <v>45.13</v>
      </c>
      <c r="AJ15" s="75">
        <v>0</v>
      </c>
      <c r="AK15" s="75">
        <v>0</v>
      </c>
      <c r="AL15" s="75">
        <v>0</v>
      </c>
      <c r="AM15" s="75">
        <v>45.13</v>
      </c>
      <c r="AN15" s="75">
        <v>5954.87</v>
      </c>
      <c r="AO15" s="75">
        <v>595.49</v>
      </c>
      <c r="AP15" s="75">
        <v>0</v>
      </c>
      <c r="AQ15" s="75">
        <v>5359.38</v>
      </c>
      <c r="AR15" s="75">
        <v>24.74</v>
      </c>
      <c r="AS15" s="75">
        <v>0</v>
      </c>
      <c r="AT15" s="75">
        <v>5979.61</v>
      </c>
    </row>
    <row r="16" spans="1:46" s="72" customFormat="1" ht="15">
      <c r="A16" s="71" t="s">
        <v>29</v>
      </c>
      <c r="B16" s="72" t="s">
        <v>30</v>
      </c>
      <c r="C16" s="73">
        <f t="shared" si="0"/>
        <v>2500</v>
      </c>
      <c r="D16" s="73">
        <v>160.35</v>
      </c>
      <c r="E16" s="73">
        <f t="shared" si="1"/>
        <v>0</v>
      </c>
      <c r="F16" s="73">
        <f>-SINDICATO!F19</f>
        <v>0</v>
      </c>
      <c r="G16" s="73">
        <f t="shared" si="2"/>
        <v>2660.35</v>
      </c>
      <c r="H16" s="73">
        <f t="shared" si="3"/>
        <v>266.03500000000003</v>
      </c>
      <c r="I16" s="73">
        <f>+'C&amp;A'!D19*0.02</f>
        <v>21.911999999999999</v>
      </c>
      <c r="J16" s="73">
        <f t="shared" si="4"/>
        <v>2948.2969999999996</v>
      </c>
      <c r="K16" s="73">
        <f t="shared" si="5"/>
        <v>471.72751999999991</v>
      </c>
      <c r="L16" s="73">
        <f t="shared" si="6"/>
        <v>3420.0245199999995</v>
      </c>
      <c r="N16" s="25" t="s">
        <v>213</v>
      </c>
      <c r="O16" s="25" t="s">
        <v>214</v>
      </c>
      <c r="P16" s="26" t="s">
        <v>215</v>
      </c>
      <c r="Q16" s="30">
        <v>2500</v>
      </c>
      <c r="R16" s="50"/>
      <c r="S16" s="49"/>
      <c r="T16" s="74" t="s">
        <v>29</v>
      </c>
      <c r="U16" s="74" t="s">
        <v>360</v>
      </c>
      <c r="V16" s="74" t="s">
        <v>361</v>
      </c>
      <c r="W16" s="75">
        <v>1095.5999999999999</v>
      </c>
      <c r="X16" s="75">
        <v>141.63999999999999</v>
      </c>
      <c r="Y16" s="75">
        <v>0</v>
      </c>
      <c r="Z16" s="75">
        <v>0</v>
      </c>
      <c r="AA16" s="75">
        <v>2500</v>
      </c>
      <c r="AB16" s="75">
        <v>3000</v>
      </c>
      <c r="AC16" s="75">
        <v>0</v>
      </c>
      <c r="AD16" s="75">
        <v>5500</v>
      </c>
      <c r="AE16" s="75">
        <v>0</v>
      </c>
      <c r="AF16" s="75">
        <v>5500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5500</v>
      </c>
      <c r="AO16" s="75">
        <v>550</v>
      </c>
      <c r="AP16" s="75">
        <v>0</v>
      </c>
      <c r="AQ16" s="75">
        <v>4950</v>
      </c>
      <c r="AR16" s="75">
        <v>24.74</v>
      </c>
      <c r="AS16" s="75">
        <v>0</v>
      </c>
      <c r="AT16" s="75">
        <v>5524.74</v>
      </c>
    </row>
    <row r="17" spans="1:49" s="72" customFormat="1" ht="16.5">
      <c r="A17" s="71" t="s">
        <v>31</v>
      </c>
      <c r="B17" s="72" t="s">
        <v>32</v>
      </c>
      <c r="C17" s="73">
        <f>+AA17</f>
        <v>6500</v>
      </c>
      <c r="D17" s="73">
        <v>0</v>
      </c>
      <c r="E17" s="73">
        <f t="shared" si="1"/>
        <v>0</v>
      </c>
      <c r="F17" s="73">
        <f>-SINDICATO!F20</f>
        <v>-223.04</v>
      </c>
      <c r="G17" s="73">
        <f t="shared" si="2"/>
        <v>6276.96</v>
      </c>
      <c r="H17" s="73">
        <f t="shared" si="3"/>
        <v>0</v>
      </c>
      <c r="I17" s="73">
        <f>+'C&amp;A'!D20*0.02</f>
        <v>21.911999999999999</v>
      </c>
      <c r="J17" s="73">
        <f t="shared" si="4"/>
        <v>6298.8720000000003</v>
      </c>
      <c r="K17" s="73">
        <f t="shared" si="5"/>
        <v>1007.8195200000001</v>
      </c>
      <c r="L17" s="73">
        <f t="shared" si="6"/>
        <v>7306.6915200000003</v>
      </c>
      <c r="N17" s="25"/>
      <c r="O17" s="25"/>
      <c r="P17" s="26"/>
      <c r="Q17" s="30"/>
      <c r="R17" s="50"/>
      <c r="S17" s="49"/>
      <c r="T17" s="74" t="s">
        <v>31</v>
      </c>
      <c r="U17" s="74" t="s">
        <v>362</v>
      </c>
      <c r="V17" s="74" t="s">
        <v>363</v>
      </c>
      <c r="W17" s="75">
        <v>1095.5999999999999</v>
      </c>
      <c r="X17" s="75">
        <v>141.63999999999999</v>
      </c>
      <c r="Y17" s="75">
        <v>0</v>
      </c>
      <c r="Z17" s="75">
        <v>0</v>
      </c>
      <c r="AA17" s="75">
        <v>6500</v>
      </c>
      <c r="AB17" s="75">
        <v>0</v>
      </c>
      <c r="AC17" s="75">
        <v>0</v>
      </c>
      <c r="AD17" s="75">
        <v>6500</v>
      </c>
      <c r="AE17" s="75">
        <v>0</v>
      </c>
      <c r="AF17" s="75">
        <v>6500</v>
      </c>
      <c r="AG17" s="75">
        <v>0</v>
      </c>
      <c r="AH17" s="75">
        <v>0</v>
      </c>
      <c r="AI17" s="75">
        <v>223.04</v>
      </c>
      <c r="AJ17" s="75">
        <v>0</v>
      </c>
      <c r="AK17" s="75">
        <v>0</v>
      </c>
      <c r="AL17" s="75">
        <v>0</v>
      </c>
      <c r="AM17" s="75">
        <v>223.04</v>
      </c>
      <c r="AN17" s="75">
        <v>6276.96</v>
      </c>
      <c r="AO17" s="75">
        <v>627.70000000000005</v>
      </c>
      <c r="AP17" s="75">
        <v>0</v>
      </c>
      <c r="AQ17" s="75">
        <v>5649.26</v>
      </c>
      <c r="AR17" s="75">
        <v>24.74</v>
      </c>
      <c r="AS17" s="75">
        <v>0</v>
      </c>
      <c r="AT17" s="75">
        <v>6301.7</v>
      </c>
    </row>
    <row r="18" spans="1:49" s="72" customFormat="1" ht="16.5">
      <c r="A18" s="71" t="s">
        <v>33</v>
      </c>
      <c r="B18" s="72" t="s">
        <v>34</v>
      </c>
      <c r="C18" s="73">
        <f t="shared" ref="C18:C23" si="7">+Q18</f>
        <v>2250</v>
      </c>
      <c r="D18" s="73">
        <v>174.75</v>
      </c>
      <c r="E18" s="73">
        <f t="shared" si="1"/>
        <v>0</v>
      </c>
      <c r="F18" s="73">
        <f>-SINDICATO!F21</f>
        <v>0</v>
      </c>
      <c r="G18" s="73">
        <f t="shared" si="2"/>
        <v>2424.75</v>
      </c>
      <c r="H18" s="73">
        <f t="shared" si="3"/>
        <v>242.47500000000002</v>
      </c>
      <c r="I18" s="73">
        <f>+'C&amp;A'!D21*0.02</f>
        <v>21.911999999999999</v>
      </c>
      <c r="J18" s="73">
        <f t="shared" si="4"/>
        <v>2689.1369999999997</v>
      </c>
      <c r="K18" s="73">
        <f t="shared" si="5"/>
        <v>430.26191999999998</v>
      </c>
      <c r="L18" s="73">
        <f t="shared" si="6"/>
        <v>3119.3989199999996</v>
      </c>
      <c r="N18" s="25" t="s">
        <v>202</v>
      </c>
      <c r="O18" s="25" t="s">
        <v>203</v>
      </c>
      <c r="P18" s="26" t="s">
        <v>204</v>
      </c>
      <c r="Q18" s="30">
        <v>2250</v>
      </c>
      <c r="R18" s="50"/>
      <c r="S18" s="49"/>
      <c r="T18" s="74" t="s">
        <v>460</v>
      </c>
      <c r="U18" s="74" t="s">
        <v>461</v>
      </c>
      <c r="V18" s="74" t="s">
        <v>459</v>
      </c>
      <c r="W18" s="75">
        <v>1095.5999999999999</v>
      </c>
      <c r="X18" s="75">
        <v>141.63999999999999</v>
      </c>
      <c r="Y18" s="75">
        <v>0</v>
      </c>
      <c r="Z18" s="75">
        <v>0</v>
      </c>
      <c r="AA18" s="75">
        <v>2250</v>
      </c>
      <c r="AB18" s="75">
        <v>2000</v>
      </c>
      <c r="AC18" s="75">
        <v>0</v>
      </c>
      <c r="AD18" s="75">
        <v>4250</v>
      </c>
      <c r="AE18" s="75">
        <v>0</v>
      </c>
      <c r="AF18" s="75">
        <v>4250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4250</v>
      </c>
      <c r="AO18" s="75">
        <v>0</v>
      </c>
      <c r="AP18" s="75">
        <v>425</v>
      </c>
      <c r="AQ18" s="75">
        <v>4250</v>
      </c>
      <c r="AR18" s="75">
        <v>24.74</v>
      </c>
      <c r="AS18" s="75">
        <v>0</v>
      </c>
      <c r="AT18" s="75">
        <v>4699.74</v>
      </c>
    </row>
    <row r="19" spans="1:49" s="72" customFormat="1" ht="16.5">
      <c r="A19" s="71" t="s">
        <v>35</v>
      </c>
      <c r="B19" s="72" t="s">
        <v>36</v>
      </c>
      <c r="C19" s="73">
        <f t="shared" si="7"/>
        <v>1400</v>
      </c>
      <c r="D19" s="73">
        <v>200.7</v>
      </c>
      <c r="E19" s="73">
        <f t="shared" si="1"/>
        <v>0</v>
      </c>
      <c r="F19" s="73">
        <f>-SINDICATO!F22</f>
        <v>-45.13</v>
      </c>
      <c r="G19" s="73">
        <f t="shared" si="2"/>
        <v>1555.57</v>
      </c>
      <c r="H19" s="73">
        <f t="shared" si="3"/>
        <v>155.55700000000002</v>
      </c>
      <c r="I19" s="73">
        <f>+'C&amp;A'!D22*0.02</f>
        <v>21.911999999999999</v>
      </c>
      <c r="J19" s="73">
        <f t="shared" si="4"/>
        <v>1733.039</v>
      </c>
      <c r="K19" s="73">
        <f t="shared" si="5"/>
        <v>277.28624000000002</v>
      </c>
      <c r="L19" s="73">
        <f t="shared" si="6"/>
        <v>2010.3252400000001</v>
      </c>
      <c r="N19" s="25" t="s">
        <v>157</v>
      </c>
      <c r="O19" s="25" t="s">
        <v>158</v>
      </c>
      <c r="P19" s="26" t="s">
        <v>159</v>
      </c>
      <c r="Q19" s="27">
        <v>1400</v>
      </c>
      <c r="R19" s="50"/>
      <c r="S19" s="49"/>
      <c r="T19" s="74" t="s">
        <v>35</v>
      </c>
      <c r="U19" s="74" t="s">
        <v>423</v>
      </c>
      <c r="V19" s="74" t="s">
        <v>351</v>
      </c>
      <c r="W19" s="75">
        <v>1095.5999999999999</v>
      </c>
      <c r="X19" s="75">
        <v>141.63999999999999</v>
      </c>
      <c r="Y19" s="75">
        <v>0</v>
      </c>
      <c r="Z19" s="75">
        <v>0</v>
      </c>
      <c r="AA19" s="75">
        <v>1400</v>
      </c>
      <c r="AB19" s="75">
        <v>0</v>
      </c>
      <c r="AC19" s="75">
        <v>0</v>
      </c>
      <c r="AD19" s="75">
        <v>1400</v>
      </c>
      <c r="AE19" s="75">
        <v>200.63</v>
      </c>
      <c r="AF19" s="75">
        <v>1600.63</v>
      </c>
      <c r="AG19" s="75">
        <v>0</v>
      </c>
      <c r="AH19" s="75">
        <v>0</v>
      </c>
      <c r="AI19" s="75">
        <v>45.13</v>
      </c>
      <c r="AJ19" s="75">
        <v>0</v>
      </c>
      <c r="AK19" s="75">
        <v>0</v>
      </c>
      <c r="AL19" s="75">
        <v>0</v>
      </c>
      <c r="AM19" s="75">
        <v>45.13</v>
      </c>
      <c r="AN19" s="75">
        <v>1555.5</v>
      </c>
      <c r="AO19" s="75">
        <v>0</v>
      </c>
      <c r="AP19" s="75">
        <v>155.55000000000001</v>
      </c>
      <c r="AQ19" s="75">
        <v>1555.5</v>
      </c>
      <c r="AR19" s="75">
        <v>24.74</v>
      </c>
      <c r="AS19" s="75">
        <v>0</v>
      </c>
      <c r="AT19" s="75">
        <v>1735.79</v>
      </c>
    </row>
    <row r="20" spans="1:49" s="72" customFormat="1" ht="16.5">
      <c r="A20" s="71" t="s">
        <v>37</v>
      </c>
      <c r="B20" s="72" t="s">
        <v>38</v>
      </c>
      <c r="C20" s="73">
        <f t="shared" si="7"/>
        <v>1400</v>
      </c>
      <c r="D20" s="73">
        <v>200.7</v>
      </c>
      <c r="E20" s="73">
        <f t="shared" si="1"/>
        <v>0</v>
      </c>
      <c r="F20" s="73">
        <f>-SINDICATO!F23</f>
        <v>-45.13</v>
      </c>
      <c r="G20" s="73">
        <f t="shared" si="2"/>
        <v>1555.57</v>
      </c>
      <c r="H20" s="73">
        <f t="shared" si="3"/>
        <v>155.55700000000002</v>
      </c>
      <c r="I20" s="73">
        <f>+'C&amp;A'!D23*0.02</f>
        <v>21.911999999999999</v>
      </c>
      <c r="J20" s="73">
        <f t="shared" si="4"/>
        <v>1733.039</v>
      </c>
      <c r="K20" s="73">
        <f t="shared" si="5"/>
        <v>277.28624000000002</v>
      </c>
      <c r="L20" s="73">
        <f t="shared" si="6"/>
        <v>2010.3252400000001</v>
      </c>
      <c r="N20" s="25" t="s">
        <v>166</v>
      </c>
      <c r="O20" s="25" t="s">
        <v>167</v>
      </c>
      <c r="P20" s="26" t="s">
        <v>159</v>
      </c>
      <c r="Q20" s="27">
        <v>1400</v>
      </c>
      <c r="R20" s="50"/>
      <c r="S20" s="49"/>
      <c r="T20" s="74" t="s">
        <v>37</v>
      </c>
      <c r="U20" s="74" t="s">
        <v>350</v>
      </c>
      <c r="V20" s="74" t="s">
        <v>351</v>
      </c>
      <c r="W20" s="75">
        <v>1095.5999999999999</v>
      </c>
      <c r="X20" s="75">
        <v>141.63999999999999</v>
      </c>
      <c r="Y20" s="75">
        <v>0</v>
      </c>
      <c r="Z20" s="75">
        <v>0</v>
      </c>
      <c r="AA20" s="75">
        <v>1400</v>
      </c>
      <c r="AB20" s="75">
        <v>1200</v>
      </c>
      <c r="AC20" s="75">
        <v>0</v>
      </c>
      <c r="AD20" s="75">
        <v>2600</v>
      </c>
      <c r="AE20" s="75">
        <v>160.30000000000001</v>
      </c>
      <c r="AF20" s="75">
        <v>2760.3</v>
      </c>
      <c r="AG20" s="75">
        <v>0</v>
      </c>
      <c r="AH20" s="75">
        <v>0</v>
      </c>
      <c r="AI20" s="75">
        <v>45.13</v>
      </c>
      <c r="AJ20" s="75">
        <v>0</v>
      </c>
      <c r="AK20" s="75">
        <v>0</v>
      </c>
      <c r="AL20" s="75">
        <v>0</v>
      </c>
      <c r="AM20" s="75">
        <v>45.13</v>
      </c>
      <c r="AN20" s="75">
        <v>2715.17</v>
      </c>
      <c r="AO20" s="75">
        <v>0</v>
      </c>
      <c r="AP20" s="75">
        <v>271.52</v>
      </c>
      <c r="AQ20" s="75">
        <v>2715.17</v>
      </c>
      <c r="AR20" s="75">
        <v>24.74</v>
      </c>
      <c r="AS20" s="75">
        <v>0</v>
      </c>
      <c r="AT20" s="75">
        <v>3011.43</v>
      </c>
    </row>
    <row r="21" spans="1:49" s="72" customFormat="1" ht="15">
      <c r="A21" s="71" t="s">
        <v>39</v>
      </c>
      <c r="B21" s="72" t="s">
        <v>40</v>
      </c>
      <c r="C21" s="73">
        <f t="shared" si="7"/>
        <v>2500</v>
      </c>
      <c r="D21" s="73">
        <v>160.35</v>
      </c>
      <c r="E21" s="73">
        <f t="shared" si="1"/>
        <v>0</v>
      </c>
      <c r="F21" s="73">
        <f>-SINDICATO!F24</f>
        <v>0</v>
      </c>
      <c r="G21" s="73">
        <f t="shared" si="2"/>
        <v>2660.35</v>
      </c>
      <c r="H21" s="73">
        <f t="shared" si="3"/>
        <v>266.03500000000003</v>
      </c>
      <c r="I21" s="73">
        <f>+'C&amp;A'!D24*0.02</f>
        <v>21.911999999999999</v>
      </c>
      <c r="J21" s="73">
        <f t="shared" si="4"/>
        <v>2948.2969999999996</v>
      </c>
      <c r="K21" s="73">
        <f t="shared" si="5"/>
        <v>471.72751999999991</v>
      </c>
      <c r="L21" s="73">
        <f t="shared" si="6"/>
        <v>3420.0245199999995</v>
      </c>
      <c r="N21" s="25" t="s">
        <v>171</v>
      </c>
      <c r="O21" s="25" t="s">
        <v>172</v>
      </c>
      <c r="P21" s="26" t="s">
        <v>173</v>
      </c>
      <c r="Q21" s="27">
        <v>2500</v>
      </c>
      <c r="R21" s="50"/>
      <c r="S21" s="49"/>
      <c r="T21" s="74" t="s">
        <v>39</v>
      </c>
      <c r="U21" s="74" t="s">
        <v>367</v>
      </c>
      <c r="V21" s="74" t="s">
        <v>368</v>
      </c>
      <c r="W21" s="75">
        <v>1095.5999999999999</v>
      </c>
      <c r="X21" s="75">
        <v>141.63999999999999</v>
      </c>
      <c r="Y21" s="75">
        <v>0</v>
      </c>
      <c r="Z21" s="75">
        <v>0</v>
      </c>
      <c r="AA21" s="75">
        <v>2500</v>
      </c>
      <c r="AB21" s="75">
        <v>1000</v>
      </c>
      <c r="AC21" s="75">
        <v>0</v>
      </c>
      <c r="AD21" s="75">
        <v>3500</v>
      </c>
      <c r="AE21" s="75">
        <v>125.1</v>
      </c>
      <c r="AF21" s="75">
        <v>3625.1</v>
      </c>
      <c r="AG21" s="75">
        <v>0</v>
      </c>
      <c r="AH21" s="75">
        <v>0</v>
      </c>
      <c r="AI21" s="75">
        <v>0</v>
      </c>
      <c r="AJ21" s="75">
        <v>300</v>
      </c>
      <c r="AK21" s="75">
        <v>1551.8</v>
      </c>
      <c r="AL21" s="75">
        <v>0</v>
      </c>
      <c r="AM21" s="75">
        <v>1851.8</v>
      </c>
      <c r="AN21" s="75">
        <v>1773.3</v>
      </c>
      <c r="AO21" s="75">
        <v>0</v>
      </c>
      <c r="AP21" s="75">
        <v>177.33</v>
      </c>
      <c r="AQ21" s="75">
        <v>1773.3</v>
      </c>
      <c r="AR21" s="75">
        <v>24.74</v>
      </c>
      <c r="AS21" s="75">
        <v>0</v>
      </c>
      <c r="AT21" s="75">
        <v>3827.17</v>
      </c>
    </row>
    <row r="22" spans="1:49" s="72" customFormat="1" ht="15">
      <c r="A22" s="71" t="s">
        <v>41</v>
      </c>
      <c r="B22" s="72" t="s">
        <v>42</v>
      </c>
      <c r="C22" s="73">
        <f t="shared" si="7"/>
        <v>2750</v>
      </c>
      <c r="D22" s="73">
        <v>145.35</v>
      </c>
      <c r="E22" s="73">
        <f t="shared" si="1"/>
        <v>0</v>
      </c>
      <c r="F22" s="73">
        <f>-SINDICATO!F25</f>
        <v>0</v>
      </c>
      <c r="G22" s="73">
        <f t="shared" si="2"/>
        <v>2895.35</v>
      </c>
      <c r="H22" s="73">
        <f t="shared" si="3"/>
        <v>289.53500000000003</v>
      </c>
      <c r="I22" s="73">
        <f>+'C&amp;A'!D25*0.02</f>
        <v>21.911999999999999</v>
      </c>
      <c r="J22" s="73">
        <f t="shared" si="4"/>
        <v>3206.7969999999996</v>
      </c>
      <c r="K22" s="73">
        <f t="shared" si="5"/>
        <v>513.08751999999993</v>
      </c>
      <c r="L22" s="73">
        <f t="shared" si="6"/>
        <v>3719.8845199999996</v>
      </c>
      <c r="N22" s="25" t="s">
        <v>140</v>
      </c>
      <c r="O22" s="25" t="s">
        <v>141</v>
      </c>
      <c r="P22" s="26" t="s">
        <v>142</v>
      </c>
      <c r="Q22" s="27">
        <v>2750</v>
      </c>
      <c r="R22" s="52"/>
      <c r="S22" s="49"/>
      <c r="T22" s="74" t="s">
        <v>41</v>
      </c>
      <c r="U22" s="74" t="s">
        <v>370</v>
      </c>
      <c r="V22" s="74" t="s">
        <v>371</v>
      </c>
      <c r="W22" s="75">
        <v>1095.5999999999999</v>
      </c>
      <c r="X22" s="75">
        <v>141.63999999999999</v>
      </c>
      <c r="Y22" s="75">
        <v>0</v>
      </c>
      <c r="Z22" s="75">
        <v>0</v>
      </c>
      <c r="AA22" s="75">
        <v>2750</v>
      </c>
      <c r="AB22" s="75">
        <v>4965</v>
      </c>
      <c r="AC22" s="75">
        <v>0</v>
      </c>
      <c r="AD22" s="75">
        <v>7715</v>
      </c>
      <c r="AE22" s="75">
        <v>0</v>
      </c>
      <c r="AF22" s="75">
        <v>7715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7715</v>
      </c>
      <c r="AO22" s="75">
        <v>771.5</v>
      </c>
      <c r="AP22" s="75">
        <v>0</v>
      </c>
      <c r="AQ22" s="75">
        <v>6943.5</v>
      </c>
      <c r="AR22" s="75">
        <v>24.74</v>
      </c>
      <c r="AS22" s="75">
        <v>0</v>
      </c>
      <c r="AT22" s="75">
        <v>7739.74</v>
      </c>
    </row>
    <row r="23" spans="1:49" s="72" customFormat="1" ht="16.5">
      <c r="A23" s="71" t="s">
        <v>43</v>
      </c>
      <c r="B23" s="72" t="s">
        <v>44</v>
      </c>
      <c r="C23" s="73">
        <f t="shared" si="7"/>
        <v>2500</v>
      </c>
      <c r="D23" s="73">
        <v>160.35</v>
      </c>
      <c r="E23" s="73">
        <f t="shared" si="1"/>
        <v>0</v>
      </c>
      <c r="F23" s="73">
        <f>-SINDICATO!F26</f>
        <v>0</v>
      </c>
      <c r="G23" s="73">
        <f t="shared" si="2"/>
        <v>2660.35</v>
      </c>
      <c r="H23" s="73">
        <f t="shared" si="3"/>
        <v>266.03500000000003</v>
      </c>
      <c r="I23" s="73">
        <f>+'C&amp;A'!D26*0.02</f>
        <v>21.911999999999999</v>
      </c>
      <c r="J23" s="73">
        <f t="shared" si="4"/>
        <v>2948.2969999999996</v>
      </c>
      <c r="K23" s="73">
        <f t="shared" si="5"/>
        <v>471.72751999999991</v>
      </c>
      <c r="L23" s="73">
        <f t="shared" si="6"/>
        <v>3420.0245199999995</v>
      </c>
      <c r="N23" s="25" t="s">
        <v>216</v>
      </c>
      <c r="O23" s="25" t="s">
        <v>217</v>
      </c>
      <c r="P23" s="26" t="s">
        <v>218</v>
      </c>
      <c r="Q23" s="40">
        <v>2500</v>
      </c>
      <c r="R23" s="50">
        <v>0</v>
      </c>
      <c r="S23" s="49"/>
      <c r="T23" s="74" t="s">
        <v>43</v>
      </c>
      <c r="U23" s="74" t="s">
        <v>364</v>
      </c>
      <c r="V23" s="74" t="s">
        <v>361</v>
      </c>
      <c r="W23" s="75">
        <v>1095.5999999999999</v>
      </c>
      <c r="X23" s="75">
        <v>141.63999999999999</v>
      </c>
      <c r="Y23" s="75">
        <v>0</v>
      </c>
      <c r="Z23" s="75">
        <v>0</v>
      </c>
      <c r="AA23" s="75">
        <v>2500</v>
      </c>
      <c r="AB23" s="75">
        <v>0</v>
      </c>
      <c r="AC23" s="75">
        <v>11.67</v>
      </c>
      <c r="AD23" s="75">
        <v>2511.67</v>
      </c>
      <c r="AE23" s="75">
        <v>160.30000000000001</v>
      </c>
      <c r="AF23" s="75">
        <v>2671.97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0</v>
      </c>
      <c r="AN23" s="75">
        <v>2671.97</v>
      </c>
      <c r="AO23" s="75">
        <v>0</v>
      </c>
      <c r="AP23" s="75">
        <v>266.61</v>
      </c>
      <c r="AQ23" s="75">
        <v>2671.97</v>
      </c>
      <c r="AR23" s="75">
        <v>24.74</v>
      </c>
      <c r="AS23" s="75">
        <v>0</v>
      </c>
      <c r="AT23" s="75">
        <v>2963.32</v>
      </c>
    </row>
    <row r="24" spans="1:49" s="72" customFormat="1" ht="16.5">
      <c r="A24" s="71" t="s">
        <v>45</v>
      </c>
      <c r="B24" s="72" t="s">
        <v>46</v>
      </c>
      <c r="C24" s="73">
        <v>0</v>
      </c>
      <c r="D24" s="73">
        <f t="shared" ref="D24:D62" si="8">+AE24</f>
        <v>0</v>
      </c>
      <c r="E24" s="73">
        <f t="shared" si="1"/>
        <v>17147.78</v>
      </c>
      <c r="F24" s="73">
        <f>-SINDICATO!F27</f>
        <v>0</v>
      </c>
      <c r="G24" s="73">
        <f t="shared" si="2"/>
        <v>17147.78</v>
      </c>
      <c r="H24" s="73">
        <f t="shared" si="3"/>
        <v>0</v>
      </c>
      <c r="I24" s="73">
        <f>+'C&amp;A'!D27*0.02</f>
        <v>21.911999999999999</v>
      </c>
      <c r="J24" s="73">
        <f t="shared" si="4"/>
        <v>17169.691999999999</v>
      </c>
      <c r="K24" s="73">
        <f t="shared" si="5"/>
        <v>2747.1507200000001</v>
      </c>
      <c r="L24" s="73">
        <f t="shared" si="6"/>
        <v>19916.842720000001</v>
      </c>
      <c r="N24" s="25" t="s">
        <v>130</v>
      </c>
      <c r="O24" s="25" t="s">
        <v>131</v>
      </c>
      <c r="P24" s="38" t="s">
        <v>132</v>
      </c>
      <c r="Q24" s="29" t="s">
        <v>133</v>
      </c>
      <c r="R24" s="50">
        <v>17147.78</v>
      </c>
      <c r="S24" s="54"/>
      <c r="T24" s="74" t="s">
        <v>45</v>
      </c>
      <c r="U24" s="74" t="s">
        <v>462</v>
      </c>
      <c r="V24" s="74" t="s">
        <v>463</v>
      </c>
      <c r="W24" s="75">
        <v>1095.5999999999999</v>
      </c>
      <c r="X24" s="75">
        <v>141.63999999999999</v>
      </c>
      <c r="Y24" s="75">
        <v>0</v>
      </c>
      <c r="Z24" s="75">
        <v>0</v>
      </c>
      <c r="AA24" s="75">
        <v>7500</v>
      </c>
      <c r="AB24" s="75">
        <v>202367.14</v>
      </c>
      <c r="AC24" s="75">
        <v>0</v>
      </c>
      <c r="AD24" s="75">
        <v>209867.14</v>
      </c>
      <c r="AE24" s="75">
        <v>0</v>
      </c>
      <c r="AF24" s="75">
        <v>209867.14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209867.14</v>
      </c>
      <c r="AO24" s="75">
        <v>20986.71</v>
      </c>
      <c r="AP24" s="75">
        <v>0</v>
      </c>
      <c r="AQ24" s="75">
        <v>188880.43</v>
      </c>
      <c r="AR24" s="75">
        <v>24.74</v>
      </c>
      <c r="AS24" s="75">
        <v>0</v>
      </c>
      <c r="AT24" s="75">
        <v>209891.88</v>
      </c>
    </row>
    <row r="25" spans="1:49" s="72" customFormat="1" ht="16.5">
      <c r="A25" s="71" t="s">
        <v>47</v>
      </c>
      <c r="B25" s="72" t="s">
        <v>48</v>
      </c>
      <c r="C25" s="73">
        <f>+Q25</f>
        <v>1200</v>
      </c>
      <c r="D25" s="73">
        <v>200.7</v>
      </c>
      <c r="E25" s="73">
        <f t="shared" si="1"/>
        <v>0</v>
      </c>
      <c r="F25" s="73">
        <f>-SINDICATO!F28</f>
        <v>0</v>
      </c>
      <c r="G25" s="73">
        <f t="shared" si="2"/>
        <v>1400.7</v>
      </c>
      <c r="H25" s="73">
        <f t="shared" si="3"/>
        <v>140.07000000000002</v>
      </c>
      <c r="I25" s="73">
        <f>+'C&amp;A'!D28*0.02</f>
        <v>21.911999999999999</v>
      </c>
      <c r="J25" s="73">
        <f t="shared" si="4"/>
        <v>1562.682</v>
      </c>
      <c r="K25" s="73">
        <f t="shared" si="5"/>
        <v>250.02912000000001</v>
      </c>
      <c r="L25" s="73">
        <f t="shared" si="6"/>
        <v>1812.7111199999999</v>
      </c>
      <c r="N25" s="25" t="s">
        <v>249</v>
      </c>
      <c r="O25" s="25" t="s">
        <v>250</v>
      </c>
      <c r="P25" s="26" t="s">
        <v>221</v>
      </c>
      <c r="Q25" s="27">
        <v>1200</v>
      </c>
      <c r="R25" s="49"/>
      <c r="S25" s="49"/>
      <c r="T25" s="74" t="s">
        <v>47</v>
      </c>
      <c r="U25" s="74" t="s">
        <v>424</v>
      </c>
      <c r="V25" s="74" t="s">
        <v>415</v>
      </c>
      <c r="W25" s="75">
        <v>1095.5999999999999</v>
      </c>
      <c r="X25" s="75">
        <v>141.63999999999999</v>
      </c>
      <c r="Y25" s="75">
        <v>0</v>
      </c>
      <c r="Z25" s="75">
        <v>0</v>
      </c>
      <c r="AA25" s="75">
        <v>1200</v>
      </c>
      <c r="AB25" s="75">
        <v>2272.4</v>
      </c>
      <c r="AC25" s="75">
        <v>0</v>
      </c>
      <c r="AD25" s="75">
        <v>3472.4</v>
      </c>
      <c r="AE25" s="75">
        <v>125.1</v>
      </c>
      <c r="AF25" s="75">
        <v>3597.5</v>
      </c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3597.5</v>
      </c>
      <c r="AO25" s="75">
        <v>0</v>
      </c>
      <c r="AP25" s="75">
        <v>359.75</v>
      </c>
      <c r="AQ25" s="75">
        <v>3597.5</v>
      </c>
      <c r="AR25" s="75">
        <v>24.74</v>
      </c>
      <c r="AS25" s="75">
        <v>0</v>
      </c>
      <c r="AT25" s="75">
        <v>3981.99</v>
      </c>
    </row>
    <row r="26" spans="1:49" s="72" customFormat="1" ht="16.5">
      <c r="A26" s="71" t="s">
        <v>49</v>
      </c>
      <c r="B26" s="72" t="s">
        <v>50</v>
      </c>
      <c r="C26" s="73">
        <f>+Q26</f>
        <v>1200</v>
      </c>
      <c r="D26" s="73">
        <v>200.7</v>
      </c>
      <c r="E26" s="73">
        <f t="shared" si="1"/>
        <v>0</v>
      </c>
      <c r="F26" s="73">
        <f>-SINDICATO!F29</f>
        <v>-45.13</v>
      </c>
      <c r="G26" s="73">
        <f t="shared" si="2"/>
        <v>1355.57</v>
      </c>
      <c r="H26" s="73">
        <f t="shared" si="3"/>
        <v>135.55699999999999</v>
      </c>
      <c r="I26" s="73">
        <f>+'C&amp;A'!D29*0.02</f>
        <v>21.911999999999999</v>
      </c>
      <c r="J26" s="73">
        <f t="shared" si="4"/>
        <v>1513.039</v>
      </c>
      <c r="K26" s="73">
        <f t="shared" si="5"/>
        <v>242.08624</v>
      </c>
      <c r="L26" s="73">
        <f t="shared" si="6"/>
        <v>1755.1252400000001</v>
      </c>
      <c r="N26" s="36" t="s">
        <v>255</v>
      </c>
      <c r="O26" s="36" t="s">
        <v>256</v>
      </c>
      <c r="P26" s="37" t="s">
        <v>254</v>
      </c>
      <c r="Q26" s="28">
        <v>1200</v>
      </c>
      <c r="R26" s="49"/>
      <c r="S26" s="49"/>
      <c r="T26" s="74" t="s">
        <v>49</v>
      </c>
      <c r="U26" s="74" t="s">
        <v>425</v>
      </c>
      <c r="V26" s="74" t="s">
        <v>394</v>
      </c>
      <c r="W26" s="75">
        <v>1095.5999999999999</v>
      </c>
      <c r="X26" s="75">
        <v>141.63999999999999</v>
      </c>
      <c r="Y26" s="75">
        <v>0</v>
      </c>
      <c r="Z26" s="75">
        <v>0</v>
      </c>
      <c r="AA26" s="75">
        <v>1200</v>
      </c>
      <c r="AB26" s="75">
        <v>1158.3</v>
      </c>
      <c r="AC26" s="75">
        <v>0</v>
      </c>
      <c r="AD26" s="75">
        <v>2358.3000000000002</v>
      </c>
      <c r="AE26" s="75">
        <v>160.30000000000001</v>
      </c>
      <c r="AF26" s="75">
        <v>2518.6</v>
      </c>
      <c r="AG26" s="75">
        <v>0</v>
      </c>
      <c r="AH26" s="75">
        <v>0</v>
      </c>
      <c r="AI26" s="75">
        <v>45.13</v>
      </c>
      <c r="AJ26" s="75">
        <v>0</v>
      </c>
      <c r="AK26" s="75">
        <v>0</v>
      </c>
      <c r="AL26" s="75">
        <v>0</v>
      </c>
      <c r="AM26" s="75">
        <v>45.13</v>
      </c>
      <c r="AN26" s="75">
        <v>2473.4699999999998</v>
      </c>
      <c r="AO26" s="75">
        <v>0</v>
      </c>
      <c r="AP26" s="75">
        <v>247.35</v>
      </c>
      <c r="AQ26" s="75">
        <v>2473.4699999999998</v>
      </c>
      <c r="AR26" s="75">
        <v>24.74</v>
      </c>
      <c r="AS26" s="75">
        <v>0</v>
      </c>
      <c r="AT26" s="75">
        <v>2745.56</v>
      </c>
    </row>
    <row r="27" spans="1:49" s="72" customFormat="1" ht="16.5">
      <c r="A27" s="71" t="s">
        <v>51</v>
      </c>
      <c r="B27" s="72" t="s">
        <v>52</v>
      </c>
      <c r="C27" s="73">
        <v>22000</v>
      </c>
      <c r="D27" s="73">
        <f t="shared" si="8"/>
        <v>0</v>
      </c>
      <c r="E27" s="73">
        <v>3500</v>
      </c>
      <c r="F27" s="73">
        <f>-SINDICATO!F30</f>
        <v>-3024.41</v>
      </c>
      <c r="G27" s="73">
        <f t="shared" si="2"/>
        <v>22475.59</v>
      </c>
      <c r="H27" s="73">
        <f t="shared" si="3"/>
        <v>0</v>
      </c>
      <c r="I27" s="73">
        <f>+'C&amp;A'!D30*0.02</f>
        <v>21.911999999999999</v>
      </c>
      <c r="J27" s="73">
        <f t="shared" si="4"/>
        <v>22497.502</v>
      </c>
      <c r="K27" s="73">
        <f t="shared" si="5"/>
        <v>3599.60032</v>
      </c>
      <c r="L27" s="73">
        <f t="shared" si="6"/>
        <v>26097.102320000002</v>
      </c>
      <c r="N27" s="36"/>
      <c r="O27" s="36"/>
      <c r="P27" s="37"/>
      <c r="Q27" s="28"/>
      <c r="R27" s="49"/>
      <c r="S27" s="49"/>
      <c r="T27" s="74">
        <v>3</v>
      </c>
      <c r="U27" s="74" t="s">
        <v>325</v>
      </c>
      <c r="V27" s="74" t="s">
        <v>326</v>
      </c>
      <c r="W27" s="75">
        <v>1095.5999999999999</v>
      </c>
      <c r="X27" s="75">
        <v>141.63999999999999</v>
      </c>
      <c r="Y27" s="75">
        <v>0</v>
      </c>
      <c r="Z27" s="75">
        <v>0</v>
      </c>
      <c r="AA27" s="75">
        <v>22200</v>
      </c>
      <c r="AB27" s="75">
        <v>0</v>
      </c>
      <c r="AC27" s="75">
        <v>0</v>
      </c>
      <c r="AD27" s="75">
        <v>22200</v>
      </c>
      <c r="AE27" s="75">
        <v>0</v>
      </c>
      <c r="AF27" s="75">
        <v>22200</v>
      </c>
      <c r="AG27" s="75">
        <v>0</v>
      </c>
      <c r="AH27" s="75">
        <v>0</v>
      </c>
      <c r="AI27" s="75">
        <v>3024.41</v>
      </c>
      <c r="AJ27" s="75">
        <v>0</v>
      </c>
      <c r="AK27" s="75">
        <v>323.91000000000003</v>
      </c>
      <c r="AL27" s="75">
        <v>0</v>
      </c>
      <c r="AM27" s="75">
        <v>3348.32</v>
      </c>
      <c r="AN27" s="75">
        <v>18851.68</v>
      </c>
      <c r="AO27" s="75">
        <v>1885.17</v>
      </c>
      <c r="AP27" s="75">
        <v>0</v>
      </c>
      <c r="AQ27" s="75">
        <v>16966.509999999998</v>
      </c>
      <c r="AR27" s="75">
        <v>24.74</v>
      </c>
      <c r="AS27" s="75">
        <v>0</v>
      </c>
      <c r="AT27" s="75">
        <v>19200.330000000002</v>
      </c>
      <c r="AU27" s="82">
        <f>+AF27-AK27-AI27</f>
        <v>18851.68</v>
      </c>
      <c r="AV27" s="82">
        <f>+AF27-AI27</f>
        <v>19175.59</v>
      </c>
      <c r="AW27" s="82">
        <f>+AV27+AR27</f>
        <v>19200.330000000002</v>
      </c>
    </row>
    <row r="28" spans="1:49" s="72" customFormat="1" ht="16.5">
      <c r="A28" s="71" t="s">
        <v>53</v>
      </c>
      <c r="B28" s="72" t="s">
        <v>54</v>
      </c>
      <c r="C28" s="73">
        <f t="shared" ref="C28:C43" si="9">+Q28</f>
        <v>2500</v>
      </c>
      <c r="D28" s="73">
        <v>160.35</v>
      </c>
      <c r="E28" s="73">
        <f t="shared" ref="E28:E64" si="10">+R28</f>
        <v>0</v>
      </c>
      <c r="F28" s="73">
        <f>-SINDICATO!F31</f>
        <v>0</v>
      </c>
      <c r="G28" s="73">
        <f t="shared" si="2"/>
        <v>2660.35</v>
      </c>
      <c r="H28" s="73">
        <f t="shared" si="3"/>
        <v>266.03500000000003</v>
      </c>
      <c r="I28" s="73">
        <f>+'C&amp;A'!D31*0.02</f>
        <v>21.911999999999999</v>
      </c>
      <c r="J28" s="73">
        <f t="shared" si="4"/>
        <v>2948.2969999999996</v>
      </c>
      <c r="K28" s="73">
        <f t="shared" si="5"/>
        <v>471.72751999999991</v>
      </c>
      <c r="L28" s="73">
        <f t="shared" si="6"/>
        <v>3420.0245199999995</v>
      </c>
      <c r="N28" s="25" t="s">
        <v>168</v>
      </c>
      <c r="O28" s="25" t="s">
        <v>169</v>
      </c>
      <c r="P28" s="26" t="s">
        <v>170</v>
      </c>
      <c r="Q28" s="27">
        <v>2500</v>
      </c>
      <c r="R28" s="50"/>
      <c r="S28" s="49"/>
      <c r="T28" s="74" t="s">
        <v>464</v>
      </c>
      <c r="U28" s="74" t="s">
        <v>465</v>
      </c>
      <c r="V28" s="74" t="s">
        <v>466</v>
      </c>
      <c r="W28" s="75">
        <v>1095.5999999999999</v>
      </c>
      <c r="X28" s="75">
        <v>141.63999999999999</v>
      </c>
      <c r="Y28" s="75">
        <v>0</v>
      </c>
      <c r="Z28" s="75">
        <v>0</v>
      </c>
      <c r="AA28" s="75">
        <v>2500</v>
      </c>
      <c r="AB28" s="75">
        <v>1000</v>
      </c>
      <c r="AC28" s="75">
        <v>0</v>
      </c>
      <c r="AD28" s="75">
        <v>3500</v>
      </c>
      <c r="AE28" s="75">
        <v>125.1</v>
      </c>
      <c r="AF28" s="75">
        <v>3625.1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3625.1</v>
      </c>
      <c r="AO28" s="75">
        <v>0</v>
      </c>
      <c r="AP28" s="75">
        <v>362.51</v>
      </c>
      <c r="AQ28" s="75">
        <v>3625.1</v>
      </c>
      <c r="AR28" s="75">
        <v>24.74</v>
      </c>
      <c r="AS28" s="75">
        <v>0</v>
      </c>
      <c r="AT28" s="75">
        <v>4012.35</v>
      </c>
    </row>
    <row r="29" spans="1:49" s="72" customFormat="1" ht="16.5">
      <c r="A29" s="71" t="s">
        <v>55</v>
      </c>
      <c r="B29" s="72" t="s">
        <v>56</v>
      </c>
      <c r="C29" s="73">
        <f t="shared" si="9"/>
        <v>2000</v>
      </c>
      <c r="D29" s="73">
        <v>188.7</v>
      </c>
      <c r="E29" s="73">
        <f t="shared" si="10"/>
        <v>0</v>
      </c>
      <c r="F29" s="73">
        <f>-SINDICATO!F32</f>
        <v>0</v>
      </c>
      <c r="G29" s="73">
        <f t="shared" si="2"/>
        <v>2188.6999999999998</v>
      </c>
      <c r="H29" s="73">
        <f t="shared" si="3"/>
        <v>218.87</v>
      </c>
      <c r="I29" s="73">
        <f>+'C&amp;A'!D32*0.02</f>
        <v>21.911999999999999</v>
      </c>
      <c r="J29" s="73">
        <f t="shared" si="4"/>
        <v>2429.4819999999995</v>
      </c>
      <c r="K29" s="73">
        <f t="shared" si="5"/>
        <v>388.71711999999991</v>
      </c>
      <c r="L29" s="73">
        <f t="shared" si="6"/>
        <v>2818.1991199999993</v>
      </c>
      <c r="N29" s="25" t="s">
        <v>188</v>
      </c>
      <c r="O29" s="25" t="s">
        <v>189</v>
      </c>
      <c r="P29" s="26" t="s">
        <v>187</v>
      </c>
      <c r="Q29" s="40">
        <v>2000</v>
      </c>
      <c r="R29" s="49"/>
      <c r="S29" s="49"/>
      <c r="T29" s="74" t="s">
        <v>55</v>
      </c>
      <c r="U29" s="74" t="s">
        <v>372</v>
      </c>
      <c r="V29" s="74" t="s">
        <v>373</v>
      </c>
      <c r="W29" s="75">
        <v>511.28</v>
      </c>
      <c r="X29" s="75">
        <v>179.13</v>
      </c>
      <c r="Y29" s="75">
        <v>0</v>
      </c>
      <c r="Z29" s="75">
        <v>0</v>
      </c>
      <c r="AA29" s="75">
        <v>2000</v>
      </c>
      <c r="AB29" s="75">
        <v>2000</v>
      </c>
      <c r="AC29" s="75">
        <v>0</v>
      </c>
      <c r="AD29" s="75">
        <v>4000</v>
      </c>
      <c r="AE29" s="75">
        <v>0</v>
      </c>
      <c r="AF29" s="75">
        <v>4000</v>
      </c>
      <c r="AG29" s="75">
        <v>4</v>
      </c>
      <c r="AH29" s="75">
        <v>533.33000000000004</v>
      </c>
      <c r="AI29" s="75">
        <v>0</v>
      </c>
      <c r="AJ29" s="75">
        <v>0</v>
      </c>
      <c r="AK29" s="75">
        <v>0</v>
      </c>
      <c r="AL29" s="75">
        <v>0</v>
      </c>
      <c r="AM29" s="75">
        <v>533.33000000000004</v>
      </c>
      <c r="AN29" s="75">
        <v>3466.67</v>
      </c>
      <c r="AO29" s="75">
        <v>0</v>
      </c>
      <c r="AP29" s="75">
        <v>346.67</v>
      </c>
      <c r="AQ29" s="75">
        <v>3466.67</v>
      </c>
      <c r="AR29" s="75">
        <v>13.81</v>
      </c>
      <c r="AS29" s="75">
        <v>0</v>
      </c>
      <c r="AT29" s="75">
        <v>3827.15</v>
      </c>
    </row>
    <row r="30" spans="1:49" s="72" customFormat="1" ht="16.5">
      <c r="A30" s="71" t="s">
        <v>57</v>
      </c>
      <c r="B30" s="72" t="s">
        <v>58</v>
      </c>
      <c r="C30" s="73">
        <f t="shared" si="9"/>
        <v>1200</v>
      </c>
      <c r="D30" s="73">
        <v>200.7</v>
      </c>
      <c r="E30" s="73">
        <f t="shared" si="10"/>
        <v>0</v>
      </c>
      <c r="F30" s="73">
        <f>-SINDICATO!F33</f>
        <v>-45.13</v>
      </c>
      <c r="G30" s="73">
        <f t="shared" si="2"/>
        <v>1355.57</v>
      </c>
      <c r="H30" s="73">
        <f t="shared" si="3"/>
        <v>135.55699999999999</v>
      </c>
      <c r="I30" s="73">
        <f>+'C&amp;A'!D33*0.02</f>
        <v>21.911999999999999</v>
      </c>
      <c r="J30" s="73">
        <f t="shared" si="4"/>
        <v>1513.039</v>
      </c>
      <c r="K30" s="73">
        <f t="shared" si="5"/>
        <v>242.08624</v>
      </c>
      <c r="L30" s="73">
        <f t="shared" si="6"/>
        <v>1755.1252400000001</v>
      </c>
      <c r="N30" s="25" t="s">
        <v>239</v>
      </c>
      <c r="O30" s="25" t="s">
        <v>240</v>
      </c>
      <c r="P30" s="26" t="s">
        <v>238</v>
      </c>
      <c r="Q30" s="28">
        <v>1200</v>
      </c>
      <c r="R30" s="49"/>
      <c r="S30" s="49"/>
      <c r="T30" s="74" t="s">
        <v>57</v>
      </c>
      <c r="U30" s="74" t="s">
        <v>427</v>
      </c>
      <c r="V30" s="74" t="s">
        <v>394</v>
      </c>
      <c r="W30" s="75">
        <v>1095.5999999999999</v>
      </c>
      <c r="X30" s="75">
        <v>141.63999999999999</v>
      </c>
      <c r="Y30" s="75">
        <v>0</v>
      </c>
      <c r="Z30" s="75">
        <v>0</v>
      </c>
      <c r="AA30" s="75">
        <v>1200</v>
      </c>
      <c r="AB30" s="75">
        <v>7446</v>
      </c>
      <c r="AC30" s="75">
        <v>0</v>
      </c>
      <c r="AD30" s="75">
        <v>8646</v>
      </c>
      <c r="AE30" s="75">
        <v>0</v>
      </c>
      <c r="AF30" s="75">
        <v>8646</v>
      </c>
      <c r="AG30" s="75">
        <v>0</v>
      </c>
      <c r="AH30" s="75">
        <v>0</v>
      </c>
      <c r="AI30" s="75">
        <v>45.13</v>
      </c>
      <c r="AJ30" s="75">
        <v>0</v>
      </c>
      <c r="AK30" s="75">
        <v>0</v>
      </c>
      <c r="AL30" s="75">
        <v>0</v>
      </c>
      <c r="AM30" s="75">
        <v>45.13</v>
      </c>
      <c r="AN30" s="75">
        <v>8600.8700000000008</v>
      </c>
      <c r="AO30" s="75">
        <v>860.09</v>
      </c>
      <c r="AP30" s="75">
        <v>0</v>
      </c>
      <c r="AQ30" s="75">
        <v>7740.78</v>
      </c>
      <c r="AR30" s="75">
        <v>24.74</v>
      </c>
      <c r="AS30" s="75">
        <v>0</v>
      </c>
      <c r="AT30" s="75">
        <v>8625.61</v>
      </c>
    </row>
    <row r="31" spans="1:49" s="72" customFormat="1" ht="16.5">
      <c r="A31" s="71" t="s">
        <v>59</v>
      </c>
      <c r="B31" s="72" t="s">
        <v>60</v>
      </c>
      <c r="C31" s="73">
        <f t="shared" si="9"/>
        <v>2250</v>
      </c>
      <c r="D31" s="73">
        <v>174.75</v>
      </c>
      <c r="E31" s="73">
        <f t="shared" si="10"/>
        <v>0</v>
      </c>
      <c r="F31" s="73">
        <f>-SINDICATO!F34</f>
        <v>0</v>
      </c>
      <c r="G31" s="73">
        <f t="shared" si="2"/>
        <v>2424.75</v>
      </c>
      <c r="H31" s="73">
        <f t="shared" si="3"/>
        <v>242.47500000000002</v>
      </c>
      <c r="I31" s="73">
        <f>+'C&amp;A'!D34*0.02</f>
        <v>21.911999999999999</v>
      </c>
      <c r="J31" s="73">
        <f t="shared" si="4"/>
        <v>2689.1369999999997</v>
      </c>
      <c r="K31" s="73">
        <f t="shared" si="5"/>
        <v>430.26191999999998</v>
      </c>
      <c r="L31" s="73">
        <f t="shared" si="6"/>
        <v>3119.3989199999996</v>
      </c>
      <c r="N31" s="25" t="s">
        <v>205</v>
      </c>
      <c r="O31" s="25" t="s">
        <v>206</v>
      </c>
      <c r="P31" s="26" t="s">
        <v>207</v>
      </c>
      <c r="Q31" s="30">
        <v>2250</v>
      </c>
      <c r="R31" s="50"/>
      <c r="S31" s="49"/>
      <c r="T31" s="74" t="s">
        <v>59</v>
      </c>
      <c r="U31" s="74" t="s">
        <v>379</v>
      </c>
      <c r="V31" s="74" t="s">
        <v>380</v>
      </c>
      <c r="W31" s="75">
        <v>1095.5999999999999</v>
      </c>
      <c r="X31" s="75">
        <v>141.63999999999999</v>
      </c>
      <c r="Y31" s="75">
        <v>0</v>
      </c>
      <c r="Z31" s="75">
        <v>0</v>
      </c>
      <c r="AA31" s="75">
        <v>2250</v>
      </c>
      <c r="AB31" s="75">
        <v>2000</v>
      </c>
      <c r="AC31" s="75">
        <v>0</v>
      </c>
      <c r="AD31" s="75">
        <v>4250</v>
      </c>
      <c r="AE31" s="75">
        <v>0</v>
      </c>
      <c r="AF31" s="75">
        <v>4250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AL31" s="75">
        <v>0</v>
      </c>
      <c r="AM31" s="75">
        <v>0</v>
      </c>
      <c r="AN31" s="75">
        <v>4250</v>
      </c>
      <c r="AO31" s="75">
        <v>0</v>
      </c>
      <c r="AP31" s="75">
        <v>425</v>
      </c>
      <c r="AQ31" s="75">
        <v>4250</v>
      </c>
      <c r="AR31" s="75">
        <v>24.74</v>
      </c>
      <c r="AS31" s="75">
        <v>0</v>
      </c>
      <c r="AT31" s="75">
        <v>4699.74</v>
      </c>
    </row>
    <row r="32" spans="1:49" s="72" customFormat="1" ht="16.5">
      <c r="A32" s="71" t="s">
        <v>61</v>
      </c>
      <c r="B32" s="72" t="s">
        <v>62</v>
      </c>
      <c r="C32" s="73">
        <f t="shared" si="9"/>
        <v>2000</v>
      </c>
      <c r="D32" s="73">
        <v>188.7</v>
      </c>
      <c r="E32" s="73">
        <f t="shared" si="10"/>
        <v>1525</v>
      </c>
      <c r="F32" s="73">
        <f>-SINDICATO!F35</f>
        <v>0</v>
      </c>
      <c r="G32" s="73">
        <f t="shared" si="2"/>
        <v>3713.7</v>
      </c>
      <c r="H32" s="73">
        <f t="shared" si="3"/>
        <v>371.37</v>
      </c>
      <c r="I32" s="73">
        <f>+'C&amp;A'!D35*0.02</f>
        <v>21.911999999999999</v>
      </c>
      <c r="J32" s="73">
        <f t="shared" si="4"/>
        <v>4106.982</v>
      </c>
      <c r="K32" s="73">
        <f t="shared" si="5"/>
        <v>657.11712</v>
      </c>
      <c r="L32" s="73">
        <f t="shared" si="6"/>
        <v>4764.0991199999999</v>
      </c>
      <c r="N32" s="25" t="s">
        <v>197</v>
      </c>
      <c r="O32" s="25" t="s">
        <v>198</v>
      </c>
      <c r="P32" s="26" t="s">
        <v>196</v>
      </c>
      <c r="Q32" s="30">
        <v>2000</v>
      </c>
      <c r="R32" s="52">
        <v>1525</v>
      </c>
      <c r="S32" s="49"/>
      <c r="T32" s="74" t="s">
        <v>61</v>
      </c>
      <c r="U32" s="74" t="s">
        <v>416</v>
      </c>
      <c r="V32" s="74" t="s">
        <v>417</v>
      </c>
      <c r="W32" s="75">
        <v>1095.5999999999999</v>
      </c>
      <c r="X32" s="75">
        <v>141.63999999999999</v>
      </c>
      <c r="Y32" s="75">
        <v>0</v>
      </c>
      <c r="Z32" s="75">
        <v>0</v>
      </c>
      <c r="AA32" s="75">
        <v>2000</v>
      </c>
      <c r="AB32" s="75">
        <v>4160</v>
      </c>
      <c r="AC32" s="75">
        <v>0</v>
      </c>
      <c r="AD32" s="75">
        <v>6160</v>
      </c>
      <c r="AE32" s="75">
        <v>0</v>
      </c>
      <c r="AF32" s="75">
        <v>6160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6160</v>
      </c>
      <c r="AO32" s="75">
        <v>616</v>
      </c>
      <c r="AP32" s="75">
        <v>0</v>
      </c>
      <c r="AQ32" s="75">
        <v>5544</v>
      </c>
      <c r="AR32" s="75">
        <v>24.74</v>
      </c>
      <c r="AS32" s="75">
        <v>0</v>
      </c>
      <c r="AT32" s="75">
        <v>6184.74</v>
      </c>
    </row>
    <row r="33" spans="1:46" s="72" customFormat="1" ht="15">
      <c r="A33" s="71" t="s">
        <v>63</v>
      </c>
      <c r="B33" s="72" t="s">
        <v>64</v>
      </c>
      <c r="C33" s="73">
        <f t="shared" si="9"/>
        <v>1200</v>
      </c>
      <c r="D33" s="73">
        <v>200.7</v>
      </c>
      <c r="E33" s="73">
        <f t="shared" si="10"/>
        <v>0</v>
      </c>
      <c r="F33" s="73">
        <f>-SINDICATO!F36</f>
        <v>0</v>
      </c>
      <c r="G33" s="73">
        <f t="shared" si="2"/>
        <v>1400.7</v>
      </c>
      <c r="H33" s="73">
        <f t="shared" si="3"/>
        <v>140.07000000000002</v>
      </c>
      <c r="I33" s="73">
        <f>+'C&amp;A'!D36*0.02</f>
        <v>21.911999999999999</v>
      </c>
      <c r="J33" s="73">
        <f t="shared" si="4"/>
        <v>1562.682</v>
      </c>
      <c r="K33" s="73">
        <f t="shared" si="5"/>
        <v>250.02912000000001</v>
      </c>
      <c r="L33" s="73">
        <f t="shared" si="6"/>
        <v>1812.7111199999999</v>
      </c>
      <c r="N33" s="25" t="s">
        <v>246</v>
      </c>
      <c r="O33" s="25" t="s">
        <v>247</v>
      </c>
      <c r="P33" s="26" t="s">
        <v>248</v>
      </c>
      <c r="Q33" s="27">
        <v>1200</v>
      </c>
      <c r="R33" s="49"/>
      <c r="S33" s="49"/>
      <c r="T33" s="74" t="s">
        <v>63</v>
      </c>
      <c r="U33" s="74" t="s">
        <v>428</v>
      </c>
      <c r="V33" s="74" t="s">
        <v>429</v>
      </c>
      <c r="W33" s="75">
        <v>1095.5999999999999</v>
      </c>
      <c r="X33" s="75">
        <v>141.63999999999999</v>
      </c>
      <c r="Y33" s="75">
        <v>0</v>
      </c>
      <c r="Z33" s="75">
        <v>0</v>
      </c>
      <c r="AA33" s="75">
        <v>1200</v>
      </c>
      <c r="AB33" s="75">
        <v>1571.7</v>
      </c>
      <c r="AC33" s="75">
        <v>0</v>
      </c>
      <c r="AD33" s="75">
        <v>2771.7</v>
      </c>
      <c r="AE33" s="75">
        <v>145.38</v>
      </c>
      <c r="AF33" s="75">
        <v>2917.08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2917.08</v>
      </c>
      <c r="AO33" s="75">
        <v>0</v>
      </c>
      <c r="AP33" s="75">
        <v>291.70999999999998</v>
      </c>
      <c r="AQ33" s="75">
        <v>2917.08</v>
      </c>
      <c r="AR33" s="75">
        <v>24.74</v>
      </c>
      <c r="AS33" s="75">
        <v>0</v>
      </c>
      <c r="AT33" s="75">
        <v>3233.53</v>
      </c>
    </row>
    <row r="34" spans="1:46" s="72" customFormat="1" ht="16.5">
      <c r="A34" s="71" t="s">
        <v>65</v>
      </c>
      <c r="B34" s="72" t="s">
        <v>66</v>
      </c>
      <c r="C34" s="73">
        <f t="shared" si="9"/>
        <v>2000</v>
      </c>
      <c r="D34" s="73">
        <v>188.7</v>
      </c>
      <c r="E34" s="73">
        <f t="shared" si="10"/>
        <v>0</v>
      </c>
      <c r="F34" s="73">
        <f>-SINDICATO!F37</f>
        <v>-45.13</v>
      </c>
      <c r="G34" s="73">
        <f t="shared" si="2"/>
        <v>2143.5699999999997</v>
      </c>
      <c r="H34" s="73">
        <f t="shared" si="3"/>
        <v>214.35699999999997</v>
      </c>
      <c r="I34" s="73">
        <f>+'C&amp;A'!D37*0.02</f>
        <v>21.911999999999999</v>
      </c>
      <c r="J34" s="73">
        <f t="shared" si="4"/>
        <v>2379.8389999999995</v>
      </c>
      <c r="K34" s="73">
        <f t="shared" si="5"/>
        <v>380.77423999999991</v>
      </c>
      <c r="L34" s="73">
        <f t="shared" si="6"/>
        <v>2760.6132399999992</v>
      </c>
      <c r="N34" s="25" t="s">
        <v>190</v>
      </c>
      <c r="O34" s="25" t="s">
        <v>191</v>
      </c>
      <c r="P34" s="26" t="s">
        <v>187</v>
      </c>
      <c r="Q34" s="30">
        <v>2000</v>
      </c>
      <c r="R34" s="49"/>
      <c r="S34" s="49"/>
      <c r="T34" s="74" t="s">
        <v>65</v>
      </c>
      <c r="U34" s="74" t="s">
        <v>377</v>
      </c>
      <c r="V34" s="74" t="s">
        <v>378</v>
      </c>
      <c r="W34" s="75">
        <v>1095.5999999999999</v>
      </c>
      <c r="X34" s="75">
        <v>141.63999999999999</v>
      </c>
      <c r="Y34" s="75">
        <v>0</v>
      </c>
      <c r="Z34" s="75">
        <v>0</v>
      </c>
      <c r="AA34" s="75">
        <v>2000</v>
      </c>
      <c r="AB34" s="75">
        <v>2000</v>
      </c>
      <c r="AC34" s="75">
        <v>0</v>
      </c>
      <c r="AD34" s="75">
        <v>4000</v>
      </c>
      <c r="AE34" s="75">
        <v>0</v>
      </c>
      <c r="AF34" s="75">
        <v>4000</v>
      </c>
      <c r="AG34" s="75">
        <v>0</v>
      </c>
      <c r="AH34" s="75">
        <v>0</v>
      </c>
      <c r="AI34" s="75">
        <v>45.13</v>
      </c>
      <c r="AJ34" s="75">
        <v>0</v>
      </c>
      <c r="AK34" s="75">
        <v>313.89999999999998</v>
      </c>
      <c r="AL34" s="75">
        <v>0</v>
      </c>
      <c r="AM34" s="75">
        <v>359.03</v>
      </c>
      <c r="AN34" s="75">
        <v>3640.97</v>
      </c>
      <c r="AO34" s="75">
        <v>0</v>
      </c>
      <c r="AP34" s="75">
        <v>364.1</v>
      </c>
      <c r="AQ34" s="75">
        <v>3640.97</v>
      </c>
      <c r="AR34" s="75">
        <v>24.74</v>
      </c>
      <c r="AS34" s="75">
        <v>0</v>
      </c>
      <c r="AT34" s="75">
        <v>4343.71</v>
      </c>
    </row>
    <row r="35" spans="1:46" s="72" customFormat="1" ht="15">
      <c r="A35" s="71" t="s">
        <v>67</v>
      </c>
      <c r="B35" s="72" t="s">
        <v>68</v>
      </c>
      <c r="C35" s="73">
        <f t="shared" si="9"/>
        <v>1200</v>
      </c>
      <c r="D35" s="73">
        <v>200.7</v>
      </c>
      <c r="E35" s="73">
        <f t="shared" si="10"/>
        <v>0</v>
      </c>
      <c r="F35" s="73">
        <f>-SINDICATO!F38</f>
        <v>-45.13</v>
      </c>
      <c r="G35" s="73">
        <f t="shared" si="2"/>
        <v>1355.57</v>
      </c>
      <c r="H35" s="73">
        <f t="shared" si="3"/>
        <v>135.55699999999999</v>
      </c>
      <c r="I35" s="73">
        <f>+'C&amp;A'!D38*0.02</f>
        <v>21.911999999999999</v>
      </c>
      <c r="J35" s="73">
        <f t="shared" si="4"/>
        <v>1513.039</v>
      </c>
      <c r="K35" s="73">
        <f t="shared" si="5"/>
        <v>242.08624</v>
      </c>
      <c r="L35" s="73">
        <f t="shared" si="6"/>
        <v>1755.1252400000001</v>
      </c>
      <c r="N35" s="25" t="s">
        <v>222</v>
      </c>
      <c r="O35" s="25" t="s">
        <v>223</v>
      </c>
      <c r="P35" s="26" t="s">
        <v>221</v>
      </c>
      <c r="Q35" s="27">
        <v>1200</v>
      </c>
      <c r="R35" s="49"/>
      <c r="S35" s="49"/>
      <c r="T35" s="74" t="s">
        <v>67</v>
      </c>
      <c r="U35" s="74" t="s">
        <v>426</v>
      </c>
      <c r="V35" s="74" t="s">
        <v>394</v>
      </c>
      <c r="W35" s="75">
        <v>1095.5999999999999</v>
      </c>
      <c r="X35" s="75">
        <v>141.63999999999999</v>
      </c>
      <c r="Y35" s="75">
        <v>0</v>
      </c>
      <c r="Z35" s="75">
        <v>0</v>
      </c>
      <c r="AA35" s="75">
        <v>1200</v>
      </c>
      <c r="AB35" s="75">
        <v>2255.44</v>
      </c>
      <c r="AC35" s="75">
        <v>0</v>
      </c>
      <c r="AD35" s="75">
        <v>3455.44</v>
      </c>
      <c r="AE35" s="75">
        <v>125.1</v>
      </c>
      <c r="AF35" s="75">
        <v>3580.54</v>
      </c>
      <c r="AG35" s="75">
        <v>0</v>
      </c>
      <c r="AH35" s="75">
        <v>0</v>
      </c>
      <c r="AI35" s="75">
        <v>45.13</v>
      </c>
      <c r="AJ35" s="75">
        <v>0</v>
      </c>
      <c r="AK35" s="75">
        <v>215.92</v>
      </c>
      <c r="AL35" s="75">
        <v>0</v>
      </c>
      <c r="AM35" s="75">
        <v>261.05</v>
      </c>
      <c r="AN35" s="75">
        <v>3319.49</v>
      </c>
      <c r="AO35" s="75">
        <v>0</v>
      </c>
      <c r="AP35" s="75">
        <v>331.95</v>
      </c>
      <c r="AQ35" s="75">
        <v>3319.49</v>
      </c>
      <c r="AR35" s="75">
        <v>24.74</v>
      </c>
      <c r="AS35" s="75">
        <v>0</v>
      </c>
      <c r="AT35" s="75">
        <v>3892.1</v>
      </c>
    </row>
    <row r="36" spans="1:46" s="72" customFormat="1" ht="15">
      <c r="A36" s="71" t="s">
        <v>69</v>
      </c>
      <c r="B36" s="72" t="s">
        <v>70</v>
      </c>
      <c r="C36" s="73">
        <f t="shared" si="9"/>
        <v>1750</v>
      </c>
      <c r="D36" s="73">
        <v>188.7</v>
      </c>
      <c r="E36" s="73">
        <f t="shared" si="10"/>
        <v>0</v>
      </c>
      <c r="F36" s="73">
        <f>-SINDICATO!F39</f>
        <v>-45.13</v>
      </c>
      <c r="G36" s="73">
        <f t="shared" si="2"/>
        <v>1893.57</v>
      </c>
      <c r="H36" s="73">
        <f t="shared" si="3"/>
        <v>189.357</v>
      </c>
      <c r="I36" s="73">
        <f>+'C&amp;A'!D39*0.02</f>
        <v>21.911999999999999</v>
      </c>
      <c r="J36" s="73">
        <f t="shared" si="4"/>
        <v>2104.8389999999999</v>
      </c>
      <c r="K36" s="73">
        <f t="shared" si="5"/>
        <v>336.77424000000002</v>
      </c>
      <c r="L36" s="73">
        <f t="shared" si="6"/>
        <v>2441.6132400000001</v>
      </c>
      <c r="N36" s="25" t="s">
        <v>161</v>
      </c>
      <c r="O36" s="25" t="s">
        <v>162</v>
      </c>
      <c r="P36" s="26" t="s">
        <v>160</v>
      </c>
      <c r="Q36" s="27">
        <v>1750</v>
      </c>
      <c r="R36" s="50"/>
      <c r="S36" s="49"/>
      <c r="T36" s="74">
        <v>56</v>
      </c>
      <c r="U36" s="74" t="s">
        <v>346</v>
      </c>
      <c r="V36" s="74" t="s">
        <v>347</v>
      </c>
      <c r="W36" s="75">
        <v>1095.5999999999999</v>
      </c>
      <c r="X36" s="75">
        <v>141.63999999999999</v>
      </c>
      <c r="Y36" s="75">
        <v>0</v>
      </c>
      <c r="Z36" s="75">
        <v>0</v>
      </c>
      <c r="AA36" s="75">
        <v>1750</v>
      </c>
      <c r="AB36" s="75">
        <v>9072.52</v>
      </c>
      <c r="AC36" s="75">
        <v>0</v>
      </c>
      <c r="AD36" s="75">
        <v>10822.52</v>
      </c>
      <c r="AE36" s="75">
        <v>0</v>
      </c>
      <c r="AF36" s="75">
        <v>10822.52</v>
      </c>
      <c r="AG36" s="75">
        <v>0</v>
      </c>
      <c r="AH36" s="75">
        <v>0</v>
      </c>
      <c r="AI36" s="75">
        <v>45.13</v>
      </c>
      <c r="AJ36" s="75">
        <v>0</v>
      </c>
      <c r="AK36" s="75">
        <v>0</v>
      </c>
      <c r="AL36" s="75">
        <v>0</v>
      </c>
      <c r="AM36" s="75">
        <v>45.13</v>
      </c>
      <c r="AN36" s="75">
        <v>10777.39</v>
      </c>
      <c r="AO36" s="75">
        <v>1077.74</v>
      </c>
      <c r="AP36" s="75">
        <v>0</v>
      </c>
      <c r="AQ36" s="75">
        <v>9699.65</v>
      </c>
      <c r="AR36" s="75">
        <v>24.74</v>
      </c>
      <c r="AS36" s="75">
        <v>0</v>
      </c>
      <c r="AT36" s="75">
        <v>10802.13</v>
      </c>
    </row>
    <row r="37" spans="1:46" s="72" customFormat="1" ht="16.5">
      <c r="A37" s="71" t="s">
        <v>71</v>
      </c>
      <c r="B37" s="72" t="s">
        <v>72</v>
      </c>
      <c r="C37" s="73">
        <f t="shared" si="9"/>
        <v>2750</v>
      </c>
      <c r="D37" s="73">
        <v>145.35</v>
      </c>
      <c r="E37" s="73">
        <f t="shared" si="10"/>
        <v>0</v>
      </c>
      <c r="F37" s="73">
        <f>-SINDICATO!F40</f>
        <v>0</v>
      </c>
      <c r="G37" s="73">
        <f t="shared" si="2"/>
        <v>2895.35</v>
      </c>
      <c r="H37" s="73">
        <f t="shared" si="3"/>
        <v>289.53500000000003</v>
      </c>
      <c r="I37" s="73">
        <f>+'C&amp;A'!D40*0.02</f>
        <v>21.911999999999999</v>
      </c>
      <c r="J37" s="73">
        <f t="shared" si="4"/>
        <v>3206.7969999999996</v>
      </c>
      <c r="K37" s="73">
        <f t="shared" si="5"/>
        <v>513.08751999999993</v>
      </c>
      <c r="L37" s="73">
        <f t="shared" si="6"/>
        <v>3719.8845199999996</v>
      </c>
      <c r="N37" s="25" t="s">
        <v>143</v>
      </c>
      <c r="O37" s="25" t="s">
        <v>144</v>
      </c>
      <c r="P37" s="26" t="s">
        <v>142</v>
      </c>
      <c r="Q37" s="27">
        <v>2750</v>
      </c>
      <c r="R37" s="52"/>
      <c r="S37" s="49"/>
      <c r="T37" s="74" t="s">
        <v>71</v>
      </c>
      <c r="U37" s="74" t="s">
        <v>381</v>
      </c>
      <c r="V37" s="74" t="s">
        <v>382</v>
      </c>
      <c r="W37" s="75">
        <v>1095.5999999999999</v>
      </c>
      <c r="X37" s="75">
        <v>141.63999999999999</v>
      </c>
      <c r="Y37" s="75">
        <v>0</v>
      </c>
      <c r="Z37" s="75">
        <v>0</v>
      </c>
      <c r="AA37" s="75">
        <v>2750</v>
      </c>
      <c r="AB37" s="75">
        <v>2000</v>
      </c>
      <c r="AC37" s="75">
        <v>0</v>
      </c>
      <c r="AD37" s="75">
        <v>4750</v>
      </c>
      <c r="AE37" s="75">
        <v>0</v>
      </c>
      <c r="AF37" s="75">
        <v>4750</v>
      </c>
      <c r="AG37" s="75">
        <v>0</v>
      </c>
      <c r="AH37" s="75">
        <v>0</v>
      </c>
      <c r="AI37" s="75">
        <v>0</v>
      </c>
      <c r="AJ37" s="75">
        <v>0</v>
      </c>
      <c r="AK37" s="75">
        <v>0</v>
      </c>
      <c r="AL37" s="75">
        <v>0</v>
      </c>
      <c r="AM37" s="75">
        <v>0</v>
      </c>
      <c r="AN37" s="75">
        <v>4750</v>
      </c>
      <c r="AO37" s="75">
        <v>0</v>
      </c>
      <c r="AP37" s="75">
        <v>475</v>
      </c>
      <c r="AQ37" s="75">
        <v>4750</v>
      </c>
      <c r="AR37" s="75">
        <v>24.74</v>
      </c>
      <c r="AS37" s="75">
        <v>0</v>
      </c>
      <c r="AT37" s="75">
        <v>5249.74</v>
      </c>
    </row>
    <row r="38" spans="1:46" s="72" customFormat="1" ht="16.5">
      <c r="A38" s="71" t="s">
        <v>73</v>
      </c>
      <c r="B38" s="72" t="s">
        <v>74</v>
      </c>
      <c r="C38" s="73">
        <f t="shared" si="9"/>
        <v>3500</v>
      </c>
      <c r="D38" s="73">
        <v>125.1</v>
      </c>
      <c r="E38" s="73">
        <f t="shared" si="10"/>
        <v>0</v>
      </c>
      <c r="F38" s="73">
        <f>-SINDICATO!F41</f>
        <v>-45.13</v>
      </c>
      <c r="G38" s="73">
        <f t="shared" si="2"/>
        <v>3579.97</v>
      </c>
      <c r="H38" s="73">
        <f t="shared" si="3"/>
        <v>357.99700000000001</v>
      </c>
      <c r="I38" s="73">
        <f>+'C&amp;A'!D41*0.02</f>
        <v>21.911999999999999</v>
      </c>
      <c r="J38" s="73">
        <f t="shared" si="4"/>
        <v>3959.8789999999995</v>
      </c>
      <c r="K38" s="73">
        <f t="shared" si="5"/>
        <v>633.5806399999999</v>
      </c>
      <c r="L38" s="73">
        <f t="shared" si="6"/>
        <v>4593.4596399999991</v>
      </c>
      <c r="N38" s="25" t="s">
        <v>148</v>
      </c>
      <c r="O38" s="25" t="s">
        <v>149</v>
      </c>
      <c r="P38" s="26" t="s">
        <v>150</v>
      </c>
      <c r="Q38" s="27">
        <v>3500</v>
      </c>
      <c r="R38" s="50"/>
      <c r="S38" s="49"/>
      <c r="T38" s="74">
        <v>12</v>
      </c>
      <c r="U38" s="74" t="s">
        <v>148</v>
      </c>
      <c r="V38" s="74" t="s">
        <v>421</v>
      </c>
      <c r="W38" s="75">
        <v>1095.5999999999999</v>
      </c>
      <c r="X38" s="75">
        <v>141.63999999999999</v>
      </c>
      <c r="Y38" s="75">
        <v>0</v>
      </c>
      <c r="Z38" s="75">
        <v>0</v>
      </c>
      <c r="AA38" s="75">
        <v>2000</v>
      </c>
      <c r="AB38" s="75">
        <v>5165</v>
      </c>
      <c r="AC38" s="75">
        <v>0</v>
      </c>
      <c r="AD38" s="75">
        <v>7165</v>
      </c>
      <c r="AE38" s="75">
        <v>0</v>
      </c>
      <c r="AF38" s="75">
        <v>7165</v>
      </c>
      <c r="AG38" s="75">
        <v>0</v>
      </c>
      <c r="AH38" s="75">
        <v>0</v>
      </c>
      <c r="AI38" s="75">
        <v>45.13</v>
      </c>
      <c r="AJ38" s="75">
        <v>0</v>
      </c>
      <c r="AK38" s="75">
        <v>0</v>
      </c>
      <c r="AL38" s="75">
        <v>0</v>
      </c>
      <c r="AM38" s="75">
        <v>45.13</v>
      </c>
      <c r="AN38" s="75">
        <v>7119.87</v>
      </c>
      <c r="AO38" s="75">
        <v>711.99</v>
      </c>
      <c r="AP38" s="75">
        <v>0</v>
      </c>
      <c r="AQ38" s="75">
        <v>6407.88</v>
      </c>
      <c r="AR38" s="75">
        <v>24.74</v>
      </c>
      <c r="AS38" s="75">
        <v>0</v>
      </c>
      <c r="AT38" s="75">
        <v>7144.61</v>
      </c>
    </row>
    <row r="39" spans="1:46" s="72" customFormat="1" ht="16.5">
      <c r="A39" s="71" t="s">
        <v>75</v>
      </c>
      <c r="B39" s="72" t="s">
        <v>76</v>
      </c>
      <c r="C39" s="73">
        <f t="shared" si="9"/>
        <v>2000</v>
      </c>
      <c r="D39" s="73">
        <v>188.7</v>
      </c>
      <c r="E39" s="73">
        <f t="shared" si="10"/>
        <v>1885</v>
      </c>
      <c r="F39" s="73">
        <f>-SINDICATO!F42</f>
        <v>-45.13</v>
      </c>
      <c r="G39" s="73">
        <f t="shared" si="2"/>
        <v>4028.5699999999997</v>
      </c>
      <c r="H39" s="73">
        <f t="shared" si="3"/>
        <v>402.85699999999997</v>
      </c>
      <c r="I39" s="73">
        <f>+'C&amp;A'!D42*0.02</f>
        <v>21.911999999999999</v>
      </c>
      <c r="J39" s="73">
        <f t="shared" si="4"/>
        <v>4453.3389999999999</v>
      </c>
      <c r="K39" s="73">
        <f t="shared" si="5"/>
        <v>712.53423999999995</v>
      </c>
      <c r="L39" s="73">
        <f t="shared" si="6"/>
        <v>5165.8732399999999</v>
      </c>
      <c r="N39" s="31" t="s">
        <v>148</v>
      </c>
      <c r="O39" s="31" t="s">
        <v>195</v>
      </c>
      <c r="P39" s="32" t="s">
        <v>196</v>
      </c>
      <c r="Q39" s="33">
        <v>2000</v>
      </c>
      <c r="R39" s="52">
        <v>1885</v>
      </c>
      <c r="S39" s="49"/>
      <c r="T39" s="74">
        <v>23</v>
      </c>
      <c r="U39" s="74" t="s">
        <v>148</v>
      </c>
      <c r="V39" s="74" t="s">
        <v>447</v>
      </c>
      <c r="W39" s="75">
        <v>1095.5999999999999</v>
      </c>
      <c r="X39" s="75">
        <v>141.63999999999999</v>
      </c>
      <c r="Y39" s="75">
        <v>0</v>
      </c>
      <c r="Z39" s="75">
        <v>0</v>
      </c>
      <c r="AA39" s="75">
        <v>3500</v>
      </c>
      <c r="AB39" s="75">
        <v>37215.050000000003</v>
      </c>
      <c r="AC39" s="75">
        <v>0</v>
      </c>
      <c r="AD39" s="75">
        <v>40715.050000000003</v>
      </c>
      <c r="AE39" s="75">
        <v>0</v>
      </c>
      <c r="AF39" s="75">
        <v>40715.050000000003</v>
      </c>
      <c r="AG39" s="75">
        <v>0</v>
      </c>
      <c r="AH39" s="75">
        <v>0</v>
      </c>
      <c r="AI39" s="75">
        <v>45.13</v>
      </c>
      <c r="AJ39" s="75">
        <v>0</v>
      </c>
      <c r="AK39" s="75">
        <v>357.22</v>
      </c>
      <c r="AL39" s="75">
        <v>0</v>
      </c>
      <c r="AM39" s="75">
        <v>402.35</v>
      </c>
      <c r="AN39" s="75">
        <v>40312.699999999997</v>
      </c>
      <c r="AO39" s="75">
        <v>4031.27</v>
      </c>
      <c r="AP39" s="75">
        <v>0</v>
      </c>
      <c r="AQ39" s="75">
        <v>36281.43</v>
      </c>
      <c r="AR39" s="75">
        <v>24.74</v>
      </c>
      <c r="AS39" s="75">
        <v>0</v>
      </c>
      <c r="AT39" s="75">
        <v>40694.660000000003</v>
      </c>
    </row>
    <row r="40" spans="1:46" s="72" customFormat="1" ht="16.5">
      <c r="A40" s="71" t="s">
        <v>77</v>
      </c>
      <c r="B40" s="72" t="s">
        <v>78</v>
      </c>
      <c r="C40" s="73">
        <f t="shared" si="9"/>
        <v>1750</v>
      </c>
      <c r="D40" s="73">
        <v>188.7</v>
      </c>
      <c r="E40" s="73">
        <f t="shared" si="10"/>
        <v>0</v>
      </c>
      <c r="F40" s="73">
        <f>-SINDICATO!F43</f>
        <v>-45.13</v>
      </c>
      <c r="G40" s="73">
        <f t="shared" si="2"/>
        <v>1893.57</v>
      </c>
      <c r="H40" s="73">
        <f t="shared" si="3"/>
        <v>189.357</v>
      </c>
      <c r="I40" s="73">
        <f>+'C&amp;A'!D43*0.02</f>
        <v>21.911999999999999</v>
      </c>
      <c r="J40" s="73">
        <f t="shared" si="4"/>
        <v>2104.8389999999999</v>
      </c>
      <c r="K40" s="73">
        <f t="shared" si="5"/>
        <v>336.77424000000002</v>
      </c>
      <c r="L40" s="73">
        <f t="shared" si="6"/>
        <v>2441.6132400000001</v>
      </c>
      <c r="N40" s="31" t="s">
        <v>229</v>
      </c>
      <c r="O40" s="31" t="s">
        <v>230</v>
      </c>
      <c r="P40" s="32" t="s">
        <v>231</v>
      </c>
      <c r="Q40" s="29">
        <v>1750</v>
      </c>
      <c r="R40" s="49"/>
      <c r="S40" s="49"/>
      <c r="T40" s="74" t="s">
        <v>77</v>
      </c>
      <c r="U40" s="74" t="s">
        <v>430</v>
      </c>
      <c r="V40" s="74" t="s">
        <v>431</v>
      </c>
      <c r="W40" s="75">
        <v>1095.5999999999999</v>
      </c>
      <c r="X40" s="75">
        <v>141.63999999999999</v>
      </c>
      <c r="Y40" s="75">
        <v>0</v>
      </c>
      <c r="Z40" s="75">
        <v>0</v>
      </c>
      <c r="AA40" s="75">
        <v>1750</v>
      </c>
      <c r="AB40" s="75">
        <v>2150.1</v>
      </c>
      <c r="AC40" s="75">
        <v>0</v>
      </c>
      <c r="AD40" s="75">
        <v>3900.1</v>
      </c>
      <c r="AE40" s="75">
        <v>0</v>
      </c>
      <c r="AF40" s="75">
        <v>3900.1</v>
      </c>
      <c r="AG40" s="75">
        <v>0</v>
      </c>
      <c r="AH40" s="75">
        <v>0</v>
      </c>
      <c r="AI40" s="75">
        <v>45.13</v>
      </c>
      <c r="AJ40" s="75">
        <v>0</v>
      </c>
      <c r="AK40" s="75">
        <v>0</v>
      </c>
      <c r="AL40" s="75">
        <v>0</v>
      </c>
      <c r="AM40" s="75">
        <v>45.13</v>
      </c>
      <c r="AN40" s="75">
        <v>3854.97</v>
      </c>
      <c r="AO40" s="75">
        <v>0</v>
      </c>
      <c r="AP40" s="75">
        <v>385.5</v>
      </c>
      <c r="AQ40" s="75">
        <v>3854.97</v>
      </c>
      <c r="AR40" s="75">
        <v>24.74</v>
      </c>
      <c r="AS40" s="75">
        <v>0</v>
      </c>
      <c r="AT40" s="75">
        <v>4265.21</v>
      </c>
    </row>
    <row r="41" spans="1:46" s="72" customFormat="1" ht="15">
      <c r="A41" s="71" t="s">
        <v>79</v>
      </c>
      <c r="B41" s="72" t="s">
        <v>80</v>
      </c>
      <c r="C41" s="73">
        <f t="shared" si="9"/>
        <v>1000</v>
      </c>
      <c r="D41" s="73">
        <v>200.7</v>
      </c>
      <c r="E41" s="73">
        <f t="shared" si="10"/>
        <v>0</v>
      </c>
      <c r="F41" s="73">
        <f>-SINDICATO!F44</f>
        <v>0</v>
      </c>
      <c r="G41" s="73">
        <f t="shared" si="2"/>
        <v>1200.7</v>
      </c>
      <c r="H41" s="73">
        <f t="shared" si="3"/>
        <v>120.07000000000001</v>
      </c>
      <c r="I41" s="73">
        <f>+'C&amp;A'!D44*0.02</f>
        <v>21.911999999999999</v>
      </c>
      <c r="J41" s="73">
        <f t="shared" si="4"/>
        <v>1342.682</v>
      </c>
      <c r="K41" s="73">
        <f t="shared" si="5"/>
        <v>214.82912000000002</v>
      </c>
      <c r="L41" s="73">
        <f t="shared" si="6"/>
        <v>1557.5111200000001</v>
      </c>
      <c r="N41" s="31" t="s">
        <v>183</v>
      </c>
      <c r="O41" s="31" t="s">
        <v>155</v>
      </c>
      <c r="P41" s="32" t="s">
        <v>184</v>
      </c>
      <c r="Q41" s="33">
        <v>1000</v>
      </c>
      <c r="R41" s="49"/>
      <c r="S41" s="49"/>
      <c r="T41" s="74" t="s">
        <v>79</v>
      </c>
      <c r="U41" s="74" t="s">
        <v>432</v>
      </c>
      <c r="V41" s="74" t="s">
        <v>355</v>
      </c>
      <c r="W41" s="75">
        <v>1095.5999999999999</v>
      </c>
      <c r="X41" s="75">
        <v>141.63999999999999</v>
      </c>
      <c r="Y41" s="75">
        <v>0</v>
      </c>
      <c r="Z41" s="75">
        <v>0</v>
      </c>
      <c r="AA41" s="75">
        <v>1095.5999999999999</v>
      </c>
      <c r="AB41" s="75">
        <v>0</v>
      </c>
      <c r="AC41" s="75">
        <v>0</v>
      </c>
      <c r="AD41" s="75">
        <v>1095.5999999999999</v>
      </c>
      <c r="AE41" s="75">
        <v>200.74</v>
      </c>
      <c r="AF41" s="75">
        <v>1296.3399999999999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</v>
      </c>
      <c r="AM41" s="75">
        <v>0</v>
      </c>
      <c r="AN41" s="75">
        <v>1296.3399999999999</v>
      </c>
      <c r="AO41" s="75">
        <v>0</v>
      </c>
      <c r="AP41" s="75">
        <v>129.63</v>
      </c>
      <c r="AQ41" s="75">
        <v>1296.3399999999999</v>
      </c>
      <c r="AR41" s="75">
        <v>24.74</v>
      </c>
      <c r="AS41" s="75">
        <v>0</v>
      </c>
      <c r="AT41" s="75">
        <v>1450.71</v>
      </c>
    </row>
    <row r="42" spans="1:46" s="72" customFormat="1" ht="15">
      <c r="A42" s="71" t="s">
        <v>81</v>
      </c>
      <c r="B42" s="72" t="s">
        <v>82</v>
      </c>
      <c r="C42" s="73">
        <f t="shared" si="9"/>
        <v>3500</v>
      </c>
      <c r="D42" s="73">
        <v>125.1</v>
      </c>
      <c r="E42" s="73">
        <f t="shared" si="10"/>
        <v>0</v>
      </c>
      <c r="F42" s="73">
        <f>-SINDICATO!F45</f>
        <v>0</v>
      </c>
      <c r="G42" s="73">
        <f t="shared" ref="G42:G64" si="11">SUM(C42:F42)</f>
        <v>3625.1</v>
      </c>
      <c r="H42" s="73">
        <f t="shared" si="3"/>
        <v>362.51</v>
      </c>
      <c r="I42" s="73">
        <f>+'C&amp;A'!D45*0.02</f>
        <v>21.911999999999999</v>
      </c>
      <c r="J42" s="73">
        <f t="shared" si="4"/>
        <v>4009.5219999999995</v>
      </c>
      <c r="K42" s="73">
        <f t="shared" si="5"/>
        <v>641.52351999999996</v>
      </c>
      <c r="L42" s="73">
        <f t="shared" si="6"/>
        <v>4651.0455199999997</v>
      </c>
      <c r="N42" s="31" t="s">
        <v>151</v>
      </c>
      <c r="O42" s="31" t="s">
        <v>152</v>
      </c>
      <c r="P42" s="32" t="s">
        <v>153</v>
      </c>
      <c r="Q42" s="29">
        <v>3500</v>
      </c>
      <c r="R42" s="50"/>
      <c r="S42" s="49"/>
      <c r="T42" s="74">
        <v>9</v>
      </c>
      <c r="U42" s="74" t="s">
        <v>348</v>
      </c>
      <c r="V42" s="74" t="s">
        <v>349</v>
      </c>
      <c r="W42" s="75">
        <v>1095.5999999999999</v>
      </c>
      <c r="X42" s="75">
        <v>141.63999999999999</v>
      </c>
      <c r="Y42" s="75">
        <v>0</v>
      </c>
      <c r="Z42" s="75">
        <v>0</v>
      </c>
      <c r="AA42" s="75">
        <v>3500</v>
      </c>
      <c r="AB42" s="75">
        <v>56711.16</v>
      </c>
      <c r="AC42" s="75">
        <v>0</v>
      </c>
      <c r="AD42" s="75">
        <v>60211.16</v>
      </c>
      <c r="AE42" s="75">
        <v>0</v>
      </c>
      <c r="AF42" s="75">
        <v>60211.16</v>
      </c>
      <c r="AG42" s="75">
        <v>0</v>
      </c>
      <c r="AH42" s="75">
        <v>0</v>
      </c>
      <c r="AI42" s="75">
        <v>0</v>
      </c>
      <c r="AJ42" s="75">
        <v>0</v>
      </c>
      <c r="AK42" s="75">
        <v>878.82</v>
      </c>
      <c r="AL42" s="75">
        <v>0</v>
      </c>
      <c r="AM42" s="75">
        <v>878.82</v>
      </c>
      <c r="AN42" s="75">
        <v>59332.34</v>
      </c>
      <c r="AO42" s="75">
        <v>5933.23</v>
      </c>
      <c r="AP42" s="75">
        <v>0</v>
      </c>
      <c r="AQ42" s="75">
        <v>53399.11</v>
      </c>
      <c r="AR42" s="75">
        <v>24.74</v>
      </c>
      <c r="AS42" s="75">
        <v>0</v>
      </c>
      <c r="AT42" s="75">
        <v>60235.9</v>
      </c>
    </row>
    <row r="43" spans="1:46" s="72" customFormat="1" ht="15">
      <c r="A43" s="71" t="s">
        <v>83</v>
      </c>
      <c r="B43" s="72" t="s">
        <v>84</v>
      </c>
      <c r="C43" s="73">
        <f t="shared" si="9"/>
        <v>3500</v>
      </c>
      <c r="D43" s="73">
        <v>125.1</v>
      </c>
      <c r="E43" s="73">
        <f t="shared" si="10"/>
        <v>4237.79</v>
      </c>
      <c r="F43" s="73">
        <f>-SINDICATO!F46</f>
        <v>0</v>
      </c>
      <c r="G43" s="73">
        <f t="shared" si="11"/>
        <v>7862.8899999999994</v>
      </c>
      <c r="H43" s="73">
        <f t="shared" si="3"/>
        <v>0</v>
      </c>
      <c r="I43" s="73">
        <f>+'C&amp;A'!D46*0.02</f>
        <v>21.911999999999999</v>
      </c>
      <c r="J43" s="73">
        <f t="shared" si="4"/>
        <v>7884.8019999999997</v>
      </c>
      <c r="K43" s="73">
        <f t="shared" si="5"/>
        <v>1261.5683200000001</v>
      </c>
      <c r="L43" s="73">
        <f t="shared" si="6"/>
        <v>9146.37032</v>
      </c>
      <c r="N43" s="31" t="s">
        <v>134</v>
      </c>
      <c r="O43" s="31" t="s">
        <v>135</v>
      </c>
      <c r="P43" s="32" t="s">
        <v>136</v>
      </c>
      <c r="Q43" s="39">
        <v>3500</v>
      </c>
      <c r="R43" s="50">
        <v>4237.79</v>
      </c>
      <c r="S43" s="49"/>
      <c r="T43" s="74" t="s">
        <v>83</v>
      </c>
      <c r="U43" s="74" t="s">
        <v>467</v>
      </c>
      <c r="V43" s="74" t="s">
        <v>468</v>
      </c>
      <c r="W43" s="75">
        <v>1095.5999999999999</v>
      </c>
      <c r="X43" s="75">
        <v>141.63999999999999</v>
      </c>
      <c r="Y43" s="75">
        <v>0</v>
      </c>
      <c r="Z43" s="75">
        <v>0</v>
      </c>
      <c r="AA43" s="75">
        <v>3500</v>
      </c>
      <c r="AB43" s="75">
        <v>86215.59</v>
      </c>
      <c r="AC43" s="75">
        <v>0</v>
      </c>
      <c r="AD43" s="75">
        <v>89715.59</v>
      </c>
      <c r="AE43" s="75">
        <v>0</v>
      </c>
      <c r="AF43" s="75">
        <v>89715.59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0</v>
      </c>
      <c r="AN43" s="75">
        <v>89715.59</v>
      </c>
      <c r="AO43" s="75">
        <v>8971.56</v>
      </c>
      <c r="AP43" s="75">
        <v>0</v>
      </c>
      <c r="AQ43" s="75">
        <v>80744.03</v>
      </c>
      <c r="AR43" s="75">
        <v>24.74</v>
      </c>
      <c r="AS43" s="75">
        <v>0</v>
      </c>
      <c r="AT43" s="75">
        <v>89740.33</v>
      </c>
    </row>
    <row r="44" spans="1:46" s="72" customFormat="1" ht="15">
      <c r="A44" s="71" t="s">
        <v>85</v>
      </c>
      <c r="B44" s="72" t="s">
        <v>86</v>
      </c>
      <c r="C44" s="73">
        <v>0</v>
      </c>
      <c r="D44" s="73">
        <f t="shared" si="8"/>
        <v>0</v>
      </c>
      <c r="E44" s="73">
        <f t="shared" si="10"/>
        <v>8357.99</v>
      </c>
      <c r="F44" s="73">
        <f>-SINDICATO!F47</f>
        <v>-45.13</v>
      </c>
      <c r="G44" s="73">
        <f t="shared" si="11"/>
        <v>8312.86</v>
      </c>
      <c r="H44" s="73">
        <f t="shared" si="3"/>
        <v>0</v>
      </c>
      <c r="I44" s="73">
        <f>+'C&amp;A'!D47*0.02</f>
        <v>21.911999999999999</v>
      </c>
      <c r="J44" s="73">
        <f t="shared" si="4"/>
        <v>8334.7720000000008</v>
      </c>
      <c r="K44" s="73">
        <f t="shared" si="5"/>
        <v>1333.5635200000002</v>
      </c>
      <c r="L44" s="73">
        <f t="shared" si="6"/>
        <v>9668.3355200000005</v>
      </c>
      <c r="N44" s="31" t="s">
        <v>163</v>
      </c>
      <c r="O44" s="31" t="s">
        <v>164</v>
      </c>
      <c r="P44" s="32" t="s">
        <v>165</v>
      </c>
      <c r="Q44" s="29" t="s">
        <v>133</v>
      </c>
      <c r="R44" s="50">
        <v>8357.99</v>
      </c>
      <c r="S44" s="49"/>
      <c r="T44" s="74">
        <v>13</v>
      </c>
      <c r="U44" s="74" t="s">
        <v>413</v>
      </c>
      <c r="V44" s="74" t="s">
        <v>414</v>
      </c>
      <c r="W44" s="75">
        <v>1095.5999999999999</v>
      </c>
      <c r="X44" s="75">
        <v>141.63999999999999</v>
      </c>
      <c r="Y44" s="75">
        <v>0</v>
      </c>
      <c r="Z44" s="75">
        <v>0</v>
      </c>
      <c r="AA44" s="75">
        <v>5000</v>
      </c>
      <c r="AB44" s="75">
        <v>33553.769999999997</v>
      </c>
      <c r="AC44" s="75">
        <v>0</v>
      </c>
      <c r="AD44" s="75">
        <v>38553.769999999997</v>
      </c>
      <c r="AE44" s="75">
        <v>0</v>
      </c>
      <c r="AF44" s="75">
        <v>38553.769999999997</v>
      </c>
      <c r="AG44" s="75">
        <v>0</v>
      </c>
      <c r="AH44" s="75">
        <v>0</v>
      </c>
      <c r="AI44" s="75">
        <v>45.13</v>
      </c>
      <c r="AJ44" s="75">
        <v>0</v>
      </c>
      <c r="AK44" s="75">
        <v>0</v>
      </c>
      <c r="AL44" s="75">
        <v>0</v>
      </c>
      <c r="AM44" s="75">
        <v>45.13</v>
      </c>
      <c r="AN44" s="75">
        <v>38508.639999999999</v>
      </c>
      <c r="AO44" s="75">
        <v>3850.86</v>
      </c>
      <c r="AP44" s="75">
        <v>0</v>
      </c>
      <c r="AQ44" s="75">
        <v>34657.78</v>
      </c>
      <c r="AR44" s="75">
        <v>24.74</v>
      </c>
      <c r="AS44" s="75">
        <v>0</v>
      </c>
      <c r="AT44" s="75">
        <v>38533.379999999997</v>
      </c>
    </row>
    <row r="45" spans="1:46" s="72" customFormat="1" ht="15">
      <c r="A45" s="71" t="s">
        <v>87</v>
      </c>
      <c r="B45" s="72" t="s">
        <v>88</v>
      </c>
      <c r="C45" s="73">
        <v>1095.5999999999999</v>
      </c>
      <c r="D45" s="73">
        <v>200.7</v>
      </c>
      <c r="E45" s="73">
        <f t="shared" si="10"/>
        <v>0</v>
      </c>
      <c r="F45" s="73">
        <f>-SINDICATO!F48</f>
        <v>0</v>
      </c>
      <c r="G45" s="73">
        <f t="shared" si="11"/>
        <v>1296.3</v>
      </c>
      <c r="H45" s="73">
        <f t="shared" si="3"/>
        <v>129.63</v>
      </c>
      <c r="I45" s="73">
        <f>+'C&amp;A'!D48*0.02</f>
        <v>21.911999999999999</v>
      </c>
      <c r="J45" s="73">
        <f t="shared" si="4"/>
        <v>1447.8419999999999</v>
      </c>
      <c r="K45" s="73">
        <f t="shared" si="5"/>
        <v>231.65472</v>
      </c>
      <c r="L45" s="73">
        <f t="shared" si="6"/>
        <v>1679.4967199999999</v>
      </c>
      <c r="N45" s="31"/>
      <c r="O45" s="31"/>
      <c r="P45" s="32"/>
      <c r="Q45" s="29"/>
      <c r="R45" s="50"/>
      <c r="S45" s="49"/>
      <c r="T45" s="74" t="s">
        <v>87</v>
      </c>
      <c r="U45" s="74" t="s">
        <v>383</v>
      </c>
      <c r="V45" s="74" t="s">
        <v>384</v>
      </c>
      <c r="W45" s="75">
        <v>1095.5999999999999</v>
      </c>
      <c r="X45" s="75">
        <v>141.63999999999999</v>
      </c>
      <c r="Y45" s="75">
        <v>0</v>
      </c>
      <c r="Z45" s="75">
        <v>0</v>
      </c>
      <c r="AA45" s="75">
        <v>6000</v>
      </c>
      <c r="AB45" s="75">
        <v>0</v>
      </c>
      <c r="AC45" s="75">
        <v>0</v>
      </c>
      <c r="AD45" s="75">
        <v>6000</v>
      </c>
      <c r="AE45" s="75">
        <v>0</v>
      </c>
      <c r="AF45" s="75">
        <v>6000</v>
      </c>
      <c r="AG45" s="75">
        <v>0</v>
      </c>
      <c r="AH45" s="75">
        <v>0</v>
      </c>
      <c r="AI45" s="75">
        <v>0</v>
      </c>
      <c r="AJ45" s="75">
        <v>0</v>
      </c>
      <c r="AK45" s="75">
        <v>1014.46</v>
      </c>
      <c r="AL45" s="75">
        <v>0</v>
      </c>
      <c r="AM45" s="75">
        <v>1014.46</v>
      </c>
      <c r="AN45" s="75">
        <v>4985.54</v>
      </c>
      <c r="AO45" s="75">
        <v>0</v>
      </c>
      <c r="AP45" s="75">
        <v>498.55</v>
      </c>
      <c r="AQ45" s="75">
        <v>4985.54</v>
      </c>
      <c r="AR45" s="75">
        <v>24.74</v>
      </c>
      <c r="AS45" s="75">
        <v>0</v>
      </c>
      <c r="AT45" s="75">
        <v>6523.29</v>
      </c>
    </row>
    <row r="46" spans="1:46" s="72" customFormat="1" ht="15">
      <c r="A46" s="71" t="s">
        <v>89</v>
      </c>
      <c r="B46" s="72" t="s">
        <v>90</v>
      </c>
      <c r="C46" s="73">
        <f t="shared" ref="C46:C55" si="12">+Q46</f>
        <v>2000</v>
      </c>
      <c r="D46" s="73">
        <v>188.7</v>
      </c>
      <c r="E46" s="73">
        <v>3656.62</v>
      </c>
      <c r="F46" s="73">
        <f>-SINDICATO!F49</f>
        <v>-75</v>
      </c>
      <c r="G46" s="73">
        <f t="shared" si="11"/>
        <v>5770.32</v>
      </c>
      <c r="H46" s="73">
        <f t="shared" si="3"/>
        <v>0</v>
      </c>
      <c r="I46" s="73">
        <f>+'C&amp;A'!D49*0.02</f>
        <v>21.911999999999999</v>
      </c>
      <c r="J46" s="73">
        <f t="shared" si="4"/>
        <v>5792.232</v>
      </c>
      <c r="K46" s="73">
        <f t="shared" si="5"/>
        <v>926.75711999999999</v>
      </c>
      <c r="L46" s="73">
        <f t="shared" si="6"/>
        <v>6718.9891200000002</v>
      </c>
      <c r="N46" s="31" t="s">
        <v>226</v>
      </c>
      <c r="O46" s="31" t="s">
        <v>227</v>
      </c>
      <c r="P46" s="32" t="s">
        <v>228</v>
      </c>
      <c r="Q46" s="29">
        <v>2000</v>
      </c>
      <c r="R46" s="49"/>
      <c r="S46" s="49"/>
      <c r="T46" s="74" t="s">
        <v>89</v>
      </c>
      <c r="U46" s="74" t="s">
        <v>433</v>
      </c>
      <c r="V46" s="74" t="s">
        <v>434</v>
      </c>
      <c r="W46" s="75">
        <v>1095.5999999999999</v>
      </c>
      <c r="X46" s="75">
        <v>141.63999999999999</v>
      </c>
      <c r="Y46" s="75">
        <v>0</v>
      </c>
      <c r="Z46" s="75">
        <v>0</v>
      </c>
      <c r="AA46" s="75">
        <v>2000</v>
      </c>
      <c r="AB46" s="75">
        <v>4596.6000000000004</v>
      </c>
      <c r="AC46" s="75">
        <v>0</v>
      </c>
      <c r="AD46" s="75">
        <v>6596.6</v>
      </c>
      <c r="AE46" s="75">
        <v>0</v>
      </c>
      <c r="AF46" s="75">
        <v>6596.6</v>
      </c>
      <c r="AG46" s="75">
        <v>0</v>
      </c>
      <c r="AH46" s="75">
        <v>0</v>
      </c>
      <c r="AI46" s="75">
        <v>75</v>
      </c>
      <c r="AJ46" s="75">
        <v>1500</v>
      </c>
      <c r="AK46" s="75">
        <v>1280.0899999999999</v>
      </c>
      <c r="AL46" s="75">
        <v>0</v>
      </c>
      <c r="AM46" s="75">
        <v>2855.09</v>
      </c>
      <c r="AN46" s="75">
        <v>3741.51</v>
      </c>
      <c r="AO46" s="75">
        <v>0</v>
      </c>
      <c r="AP46" s="75">
        <v>374.15</v>
      </c>
      <c r="AQ46" s="75">
        <v>3741.51</v>
      </c>
      <c r="AR46" s="75">
        <v>24.74</v>
      </c>
      <c r="AS46" s="75">
        <v>0</v>
      </c>
      <c r="AT46" s="75">
        <v>6920.49</v>
      </c>
    </row>
    <row r="47" spans="1:46" s="72" customFormat="1" ht="15">
      <c r="A47" s="71" t="s">
        <v>91</v>
      </c>
      <c r="B47" s="72" t="s">
        <v>92</v>
      </c>
      <c r="C47" s="73">
        <f t="shared" si="12"/>
        <v>1200</v>
      </c>
      <c r="D47" s="73">
        <v>200.7</v>
      </c>
      <c r="E47" s="73">
        <f t="shared" si="10"/>
        <v>0</v>
      </c>
      <c r="F47" s="73">
        <f>-SINDICATO!F50</f>
        <v>0</v>
      </c>
      <c r="G47" s="73">
        <f t="shared" si="11"/>
        <v>1400.7</v>
      </c>
      <c r="H47" s="73">
        <f t="shared" si="3"/>
        <v>140.07000000000002</v>
      </c>
      <c r="I47" s="73">
        <f>+'C&amp;A'!D50*0.02</f>
        <v>21.911999999999999</v>
      </c>
      <c r="J47" s="73">
        <f t="shared" si="4"/>
        <v>1562.682</v>
      </c>
      <c r="K47" s="73">
        <f t="shared" si="5"/>
        <v>250.02912000000001</v>
      </c>
      <c r="L47" s="73">
        <f t="shared" si="6"/>
        <v>1812.7111199999999</v>
      </c>
      <c r="N47" s="34" t="s">
        <v>251</v>
      </c>
      <c r="O47" s="34" t="s">
        <v>252</v>
      </c>
      <c r="P47" s="53" t="s">
        <v>221</v>
      </c>
      <c r="Q47" s="35">
        <v>1200</v>
      </c>
      <c r="R47" s="49"/>
      <c r="S47" s="49"/>
      <c r="T47" s="74" t="s">
        <v>91</v>
      </c>
      <c r="U47" s="74" t="s">
        <v>450</v>
      </c>
      <c r="V47" s="74" t="s">
        <v>429</v>
      </c>
      <c r="W47" s="75">
        <v>1095.5999999999999</v>
      </c>
      <c r="X47" s="75">
        <v>141.63999999999999</v>
      </c>
      <c r="Y47" s="75">
        <v>0</v>
      </c>
      <c r="Z47" s="75">
        <v>0</v>
      </c>
      <c r="AA47" s="75">
        <v>1200</v>
      </c>
      <c r="AB47" s="75">
        <v>2788.6</v>
      </c>
      <c r="AC47" s="75">
        <v>0</v>
      </c>
      <c r="AD47" s="75">
        <v>3988.6</v>
      </c>
      <c r="AE47" s="75">
        <v>0</v>
      </c>
      <c r="AF47" s="75">
        <v>3988.6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3988.6</v>
      </c>
      <c r="AO47" s="75">
        <v>0</v>
      </c>
      <c r="AP47" s="75">
        <v>398.86</v>
      </c>
      <c r="AQ47" s="75">
        <v>3988.6</v>
      </c>
      <c r="AR47" s="75">
        <v>24.74</v>
      </c>
      <c r="AS47" s="75">
        <v>0</v>
      </c>
      <c r="AT47" s="75">
        <v>4412.2</v>
      </c>
    </row>
    <row r="48" spans="1:46" s="72" customFormat="1" ht="15">
      <c r="A48" s="71" t="s">
        <v>93</v>
      </c>
      <c r="B48" s="72" t="s">
        <v>94</v>
      </c>
      <c r="C48" s="73">
        <f t="shared" si="12"/>
        <v>1200</v>
      </c>
      <c r="D48" s="73">
        <v>200.7</v>
      </c>
      <c r="E48" s="73">
        <f t="shared" si="10"/>
        <v>0</v>
      </c>
      <c r="F48" s="73">
        <f>-SINDICATO!F51</f>
        <v>0</v>
      </c>
      <c r="G48" s="73">
        <f t="shared" si="11"/>
        <v>1400.7</v>
      </c>
      <c r="H48" s="73">
        <f t="shared" si="3"/>
        <v>140.07000000000002</v>
      </c>
      <c r="I48" s="73">
        <f>+'C&amp;A'!D51*0.02</f>
        <v>21.911999999999999</v>
      </c>
      <c r="J48" s="73">
        <f t="shared" si="4"/>
        <v>1562.682</v>
      </c>
      <c r="K48" s="73">
        <f t="shared" si="5"/>
        <v>250.02912000000001</v>
      </c>
      <c r="L48" s="73">
        <f t="shared" si="6"/>
        <v>1812.7111199999999</v>
      </c>
      <c r="N48" s="25" t="s">
        <v>224</v>
      </c>
      <c r="O48" s="25" t="s">
        <v>225</v>
      </c>
      <c r="P48" s="26" t="s">
        <v>221</v>
      </c>
      <c r="Q48" s="27">
        <v>1200</v>
      </c>
      <c r="R48" s="49"/>
      <c r="S48" s="49"/>
      <c r="T48" s="74">
        <v>33</v>
      </c>
      <c r="U48" s="74" t="s">
        <v>448</v>
      </c>
      <c r="V48" s="74" t="s">
        <v>449</v>
      </c>
      <c r="W48" s="75">
        <v>1095.5999999999999</v>
      </c>
      <c r="X48" s="75">
        <v>141.63999999999999</v>
      </c>
      <c r="Y48" s="75">
        <v>0</v>
      </c>
      <c r="Z48" s="75">
        <v>0</v>
      </c>
      <c r="AA48" s="75">
        <v>1200</v>
      </c>
      <c r="AB48" s="75">
        <v>4933.8599999999997</v>
      </c>
      <c r="AC48" s="75">
        <v>0</v>
      </c>
      <c r="AD48" s="75">
        <v>6133.86</v>
      </c>
      <c r="AE48" s="75">
        <v>0</v>
      </c>
      <c r="AF48" s="75">
        <v>6133.86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AL48" s="75">
        <v>0</v>
      </c>
      <c r="AM48" s="75">
        <v>0</v>
      </c>
      <c r="AN48" s="75">
        <v>6133.86</v>
      </c>
      <c r="AO48" s="75">
        <v>613.39</v>
      </c>
      <c r="AP48" s="75">
        <v>0</v>
      </c>
      <c r="AQ48" s="75">
        <v>5520.47</v>
      </c>
      <c r="AR48" s="75">
        <v>24.74</v>
      </c>
      <c r="AS48" s="75">
        <v>0</v>
      </c>
      <c r="AT48" s="75">
        <v>6158.6</v>
      </c>
    </row>
    <row r="49" spans="1:46" s="72" customFormat="1" ht="15">
      <c r="A49" s="71" t="s">
        <v>95</v>
      </c>
      <c r="B49" s="72" t="s">
        <v>96</v>
      </c>
      <c r="C49" s="73">
        <f t="shared" si="12"/>
        <v>2500</v>
      </c>
      <c r="D49" s="73">
        <v>160.35</v>
      </c>
      <c r="E49" s="73">
        <f t="shared" si="10"/>
        <v>0</v>
      </c>
      <c r="F49" s="73">
        <f>-SINDICATO!F52</f>
        <v>0</v>
      </c>
      <c r="G49" s="73">
        <f t="shared" si="11"/>
        <v>2660.35</v>
      </c>
      <c r="H49" s="73">
        <f t="shared" si="3"/>
        <v>266.03500000000003</v>
      </c>
      <c r="I49" s="73">
        <f>+'C&amp;A'!D52*0.02</f>
        <v>21.911999999999999</v>
      </c>
      <c r="J49" s="73">
        <f t="shared" si="4"/>
        <v>2948.2969999999996</v>
      </c>
      <c r="K49" s="73">
        <f t="shared" si="5"/>
        <v>471.72751999999991</v>
      </c>
      <c r="L49" s="73">
        <f t="shared" si="6"/>
        <v>3420.0245199999995</v>
      </c>
      <c r="N49" s="25" t="s">
        <v>210</v>
      </c>
      <c r="O49" s="25" t="s">
        <v>211</v>
      </c>
      <c r="P49" s="26" t="s">
        <v>212</v>
      </c>
      <c r="Q49" s="30">
        <v>2500</v>
      </c>
      <c r="R49" s="50"/>
      <c r="S49" s="49"/>
      <c r="T49" s="74" t="s">
        <v>95</v>
      </c>
      <c r="U49" s="74" t="s">
        <v>385</v>
      </c>
      <c r="V49" s="74" t="s">
        <v>361</v>
      </c>
      <c r="W49" s="75">
        <v>1095.5999999999999</v>
      </c>
      <c r="X49" s="75">
        <v>141.63999999999999</v>
      </c>
      <c r="Y49" s="75">
        <v>0</v>
      </c>
      <c r="Z49" s="75">
        <v>0</v>
      </c>
      <c r="AA49" s="75">
        <v>2500</v>
      </c>
      <c r="AB49" s="75">
        <v>3500</v>
      </c>
      <c r="AC49" s="75">
        <v>0</v>
      </c>
      <c r="AD49" s="75">
        <v>6000</v>
      </c>
      <c r="AE49" s="75">
        <v>0</v>
      </c>
      <c r="AF49" s="75">
        <v>6000</v>
      </c>
      <c r="AG49" s="75">
        <v>0</v>
      </c>
      <c r="AH49" s="75">
        <v>0</v>
      </c>
      <c r="AI49" s="75">
        <v>0</v>
      </c>
      <c r="AJ49" s="75">
        <v>0</v>
      </c>
      <c r="AK49" s="75">
        <v>0</v>
      </c>
      <c r="AL49" s="75">
        <v>0</v>
      </c>
      <c r="AM49" s="75">
        <v>0</v>
      </c>
      <c r="AN49" s="75">
        <v>6000</v>
      </c>
      <c r="AO49" s="75">
        <v>600</v>
      </c>
      <c r="AP49" s="75">
        <v>0</v>
      </c>
      <c r="AQ49" s="75">
        <v>5400</v>
      </c>
      <c r="AR49" s="75">
        <v>24.74</v>
      </c>
      <c r="AS49" s="75">
        <v>0</v>
      </c>
      <c r="AT49" s="75">
        <v>6024.74</v>
      </c>
    </row>
    <row r="50" spans="1:46" s="72" customFormat="1" ht="15">
      <c r="A50" s="71" t="s">
        <v>97</v>
      </c>
      <c r="B50" s="72" t="s">
        <v>98</v>
      </c>
      <c r="C50" s="73">
        <f t="shared" si="12"/>
        <v>2000</v>
      </c>
      <c r="D50" s="73">
        <v>188.7</v>
      </c>
      <c r="E50" s="73">
        <f t="shared" si="10"/>
        <v>0</v>
      </c>
      <c r="F50" s="73">
        <f>-SINDICATO!F53</f>
        <v>-90.26</v>
      </c>
      <c r="G50" s="73">
        <f t="shared" si="11"/>
        <v>2098.4399999999996</v>
      </c>
      <c r="H50" s="73">
        <f t="shared" si="3"/>
        <v>209.84399999999997</v>
      </c>
      <c r="I50" s="73">
        <f>+'C&amp;A'!D53*0.02</f>
        <v>21.911999999999999</v>
      </c>
      <c r="J50" s="73">
        <f t="shared" si="4"/>
        <v>2330.1959999999995</v>
      </c>
      <c r="K50" s="73">
        <f t="shared" si="5"/>
        <v>372.8313599999999</v>
      </c>
      <c r="L50" s="73">
        <f t="shared" si="6"/>
        <v>2703.0273599999991</v>
      </c>
      <c r="N50" s="25" t="s">
        <v>260</v>
      </c>
      <c r="O50" s="25" t="s">
        <v>261</v>
      </c>
      <c r="P50" s="26" t="s">
        <v>262</v>
      </c>
      <c r="Q50" s="27">
        <v>2000</v>
      </c>
      <c r="R50" s="50"/>
      <c r="S50" s="49"/>
      <c r="T50" s="74" t="s">
        <v>97</v>
      </c>
      <c r="U50" s="74" t="s">
        <v>406</v>
      </c>
      <c r="V50" s="74" t="s">
        <v>407</v>
      </c>
      <c r="W50" s="75">
        <v>1095.5999999999999</v>
      </c>
      <c r="X50" s="75">
        <v>141.63999999999999</v>
      </c>
      <c r="Y50" s="75">
        <v>0</v>
      </c>
      <c r="Z50" s="75">
        <v>0</v>
      </c>
      <c r="AA50" s="75">
        <v>2000</v>
      </c>
      <c r="AB50" s="75">
        <v>6312.9</v>
      </c>
      <c r="AC50" s="75">
        <v>0</v>
      </c>
      <c r="AD50" s="75">
        <v>8312.9</v>
      </c>
      <c r="AE50" s="75">
        <v>0</v>
      </c>
      <c r="AF50" s="75">
        <v>8312.9</v>
      </c>
      <c r="AG50" s="75">
        <v>0</v>
      </c>
      <c r="AH50" s="75">
        <v>0</v>
      </c>
      <c r="AI50" s="75">
        <v>90.26</v>
      </c>
      <c r="AJ50" s="75">
        <v>0</v>
      </c>
      <c r="AK50" s="75">
        <v>0</v>
      </c>
      <c r="AL50" s="75">
        <v>0</v>
      </c>
      <c r="AM50" s="75">
        <v>90.26</v>
      </c>
      <c r="AN50" s="75">
        <v>8222.64</v>
      </c>
      <c r="AO50" s="75">
        <v>822.26</v>
      </c>
      <c r="AP50" s="75">
        <v>0</v>
      </c>
      <c r="AQ50" s="75">
        <v>7400.38</v>
      </c>
      <c r="AR50" s="75">
        <v>24.74</v>
      </c>
      <c r="AS50" s="75">
        <v>0</v>
      </c>
      <c r="AT50" s="75">
        <v>8247.3799999999992</v>
      </c>
    </row>
    <row r="51" spans="1:46" s="72" customFormat="1" ht="15">
      <c r="A51" s="71" t="s">
        <v>99</v>
      </c>
      <c r="B51" s="72" t="s">
        <v>100</v>
      </c>
      <c r="C51" s="73">
        <f t="shared" si="12"/>
        <v>2000</v>
      </c>
      <c r="D51" s="73">
        <v>188.7</v>
      </c>
      <c r="E51" s="73">
        <f t="shared" si="10"/>
        <v>0</v>
      </c>
      <c r="F51" s="73">
        <f>-SINDICATO!F54</f>
        <v>0</v>
      </c>
      <c r="G51" s="73">
        <f t="shared" si="11"/>
        <v>2188.6999999999998</v>
      </c>
      <c r="H51" s="73">
        <f t="shared" si="3"/>
        <v>218.87</v>
      </c>
      <c r="I51" s="73">
        <f>+'C&amp;A'!D54*0.02</f>
        <v>21.911999999999999</v>
      </c>
      <c r="J51" s="73">
        <f t="shared" si="4"/>
        <v>2429.4819999999995</v>
      </c>
      <c r="K51" s="73">
        <f t="shared" si="5"/>
        <v>388.71711999999991</v>
      </c>
      <c r="L51" s="73">
        <f t="shared" si="6"/>
        <v>2818.1991199999993</v>
      </c>
      <c r="N51" s="25" t="s">
        <v>180</v>
      </c>
      <c r="O51" s="25" t="s">
        <v>181</v>
      </c>
      <c r="P51" s="26" t="s">
        <v>182</v>
      </c>
      <c r="Q51" s="27">
        <v>2000</v>
      </c>
      <c r="R51" s="49"/>
      <c r="S51" s="49"/>
      <c r="T51" s="74" t="s">
        <v>99</v>
      </c>
      <c r="U51" s="74" t="s">
        <v>389</v>
      </c>
      <c r="V51" s="74" t="s">
        <v>390</v>
      </c>
      <c r="W51" s="75">
        <v>1095.5999999999999</v>
      </c>
      <c r="X51" s="75">
        <v>141.63999999999999</v>
      </c>
      <c r="Y51" s="75">
        <v>0</v>
      </c>
      <c r="Z51" s="75">
        <v>0</v>
      </c>
      <c r="AA51" s="75">
        <v>2000</v>
      </c>
      <c r="AB51" s="75">
        <v>2000</v>
      </c>
      <c r="AC51" s="75">
        <v>0</v>
      </c>
      <c r="AD51" s="75">
        <v>4000</v>
      </c>
      <c r="AE51" s="75">
        <v>0</v>
      </c>
      <c r="AF51" s="75">
        <v>4000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4000</v>
      </c>
      <c r="AO51" s="75">
        <v>0</v>
      </c>
      <c r="AP51" s="75">
        <v>400</v>
      </c>
      <c r="AQ51" s="75">
        <v>4000</v>
      </c>
      <c r="AR51" s="75">
        <v>24.74</v>
      </c>
      <c r="AS51" s="75">
        <v>0</v>
      </c>
      <c r="AT51" s="75">
        <v>4424.74</v>
      </c>
    </row>
    <row r="52" spans="1:46" s="72" customFormat="1" ht="15">
      <c r="A52" s="71" t="s">
        <v>101</v>
      </c>
      <c r="B52" s="72" t="s">
        <v>102</v>
      </c>
      <c r="C52" s="73">
        <f t="shared" si="12"/>
        <v>1200</v>
      </c>
      <c r="D52" s="73">
        <v>200.7</v>
      </c>
      <c r="E52" s="73">
        <f t="shared" si="10"/>
        <v>0</v>
      </c>
      <c r="F52" s="73">
        <f>-SINDICATO!F55</f>
        <v>-45.13</v>
      </c>
      <c r="G52" s="73">
        <f t="shared" si="11"/>
        <v>1355.57</v>
      </c>
      <c r="H52" s="73">
        <f t="shared" si="3"/>
        <v>135.55699999999999</v>
      </c>
      <c r="I52" s="73">
        <f>+'C&amp;A'!D55*0.02</f>
        <v>21.911999999999999</v>
      </c>
      <c r="J52" s="73">
        <f t="shared" si="4"/>
        <v>1513.039</v>
      </c>
      <c r="K52" s="73">
        <f t="shared" si="5"/>
        <v>242.08624</v>
      </c>
      <c r="L52" s="73">
        <f t="shared" si="6"/>
        <v>1755.1252400000001</v>
      </c>
      <c r="N52" s="25" t="s">
        <v>236</v>
      </c>
      <c r="O52" s="25" t="s">
        <v>237</v>
      </c>
      <c r="P52" s="26" t="s">
        <v>238</v>
      </c>
      <c r="Q52" s="27">
        <v>1200</v>
      </c>
      <c r="R52" s="49"/>
      <c r="S52" s="49"/>
      <c r="T52" s="74" t="s">
        <v>101</v>
      </c>
      <c r="U52" s="74" t="s">
        <v>438</v>
      </c>
      <c r="V52" s="74" t="s">
        <v>394</v>
      </c>
      <c r="W52" s="75">
        <v>1095.5999999999999</v>
      </c>
      <c r="X52" s="75">
        <v>141.63999999999999</v>
      </c>
      <c r="Y52" s="75">
        <v>0</v>
      </c>
      <c r="Z52" s="75">
        <v>0</v>
      </c>
      <c r="AA52" s="75">
        <v>1200</v>
      </c>
      <c r="AB52" s="75">
        <v>9413</v>
      </c>
      <c r="AC52" s="75">
        <v>0</v>
      </c>
      <c r="AD52" s="75">
        <v>10613</v>
      </c>
      <c r="AE52" s="75">
        <v>0</v>
      </c>
      <c r="AF52" s="75">
        <v>10613</v>
      </c>
      <c r="AG52" s="75">
        <v>0</v>
      </c>
      <c r="AH52" s="75">
        <v>0</v>
      </c>
      <c r="AI52" s="75">
        <v>45.13</v>
      </c>
      <c r="AJ52" s="75">
        <v>0</v>
      </c>
      <c r="AK52" s="75">
        <v>0</v>
      </c>
      <c r="AL52" s="75">
        <v>0</v>
      </c>
      <c r="AM52" s="75">
        <v>45.13</v>
      </c>
      <c r="AN52" s="75">
        <v>10567.87</v>
      </c>
      <c r="AO52" s="75">
        <v>1056.79</v>
      </c>
      <c r="AP52" s="75">
        <v>0</v>
      </c>
      <c r="AQ52" s="75">
        <v>9511.08</v>
      </c>
      <c r="AR52" s="75">
        <v>24.74</v>
      </c>
      <c r="AS52" s="75">
        <v>0</v>
      </c>
      <c r="AT52" s="75">
        <v>10592.61</v>
      </c>
    </row>
    <row r="53" spans="1:46" s="72" customFormat="1" ht="15">
      <c r="A53" s="71" t="s">
        <v>103</v>
      </c>
      <c r="B53" s="72" t="s">
        <v>104</v>
      </c>
      <c r="C53" s="73">
        <f t="shared" si="12"/>
        <v>1200</v>
      </c>
      <c r="D53" s="73">
        <v>200.7</v>
      </c>
      <c r="E53" s="73">
        <f t="shared" si="10"/>
        <v>0</v>
      </c>
      <c r="F53" s="73">
        <f>-SINDICATO!F56</f>
        <v>-45.13</v>
      </c>
      <c r="G53" s="73">
        <f t="shared" si="11"/>
        <v>1355.57</v>
      </c>
      <c r="H53" s="73">
        <f t="shared" si="3"/>
        <v>135.55699999999999</v>
      </c>
      <c r="I53" s="73">
        <f>+'C&amp;A'!D56*0.02</f>
        <v>21.911999999999999</v>
      </c>
      <c r="J53" s="73">
        <f t="shared" si="4"/>
        <v>1513.039</v>
      </c>
      <c r="K53" s="73">
        <f t="shared" si="5"/>
        <v>242.08624</v>
      </c>
      <c r="L53" s="73">
        <f t="shared" si="6"/>
        <v>1755.1252400000001</v>
      </c>
      <c r="N53" s="25" t="s">
        <v>234</v>
      </c>
      <c r="O53" s="25" t="s">
        <v>235</v>
      </c>
      <c r="P53" s="26" t="s">
        <v>221</v>
      </c>
      <c r="Q53" s="27">
        <v>1200</v>
      </c>
      <c r="R53" s="49"/>
      <c r="S53" s="49"/>
      <c r="T53" s="74" t="s">
        <v>103</v>
      </c>
      <c r="U53" s="74" t="s">
        <v>439</v>
      </c>
      <c r="V53" s="74" t="s">
        <v>440</v>
      </c>
      <c r="W53" s="75">
        <v>1095.5999999999999</v>
      </c>
      <c r="X53" s="75">
        <v>141.63999999999999</v>
      </c>
      <c r="Y53" s="75">
        <v>0</v>
      </c>
      <c r="Z53" s="75">
        <v>0</v>
      </c>
      <c r="AA53" s="75">
        <v>1200</v>
      </c>
      <c r="AB53" s="75">
        <v>4900.91</v>
      </c>
      <c r="AC53" s="75">
        <v>0</v>
      </c>
      <c r="AD53" s="75">
        <v>6100.91</v>
      </c>
      <c r="AE53" s="75">
        <v>0</v>
      </c>
      <c r="AF53" s="75">
        <v>6100.91</v>
      </c>
      <c r="AG53" s="75">
        <v>0</v>
      </c>
      <c r="AH53" s="75">
        <v>0</v>
      </c>
      <c r="AI53" s="75">
        <v>45.13</v>
      </c>
      <c r="AJ53" s="75">
        <v>0</v>
      </c>
      <c r="AK53" s="75">
        <v>340.56</v>
      </c>
      <c r="AL53" s="75">
        <v>0</v>
      </c>
      <c r="AM53" s="75">
        <v>385.69</v>
      </c>
      <c r="AN53" s="75">
        <v>5715.22</v>
      </c>
      <c r="AO53" s="75">
        <v>571.52</v>
      </c>
      <c r="AP53" s="75">
        <v>0</v>
      </c>
      <c r="AQ53" s="75">
        <v>5143.7</v>
      </c>
      <c r="AR53" s="75">
        <v>24.74</v>
      </c>
      <c r="AS53" s="75">
        <v>0</v>
      </c>
      <c r="AT53" s="75">
        <v>6080.52</v>
      </c>
    </row>
    <row r="54" spans="1:46" s="72" customFormat="1" ht="15">
      <c r="A54" s="71" t="s">
        <v>105</v>
      </c>
      <c r="B54" s="72" t="s">
        <v>106</v>
      </c>
      <c r="C54" s="73">
        <f t="shared" si="12"/>
        <v>2000</v>
      </c>
      <c r="D54" s="73">
        <v>188.7</v>
      </c>
      <c r="E54" s="73">
        <v>1000</v>
      </c>
      <c r="F54" s="73">
        <f>-SINDICATO!F57</f>
        <v>-45.13</v>
      </c>
      <c r="G54" s="73">
        <f t="shared" si="11"/>
        <v>3143.5699999999997</v>
      </c>
      <c r="H54" s="73">
        <f t="shared" si="3"/>
        <v>314.35699999999997</v>
      </c>
      <c r="I54" s="73">
        <f>+'C&amp;A'!D57*0.02</f>
        <v>21.911999999999999</v>
      </c>
      <c r="J54" s="73">
        <f t="shared" si="4"/>
        <v>3479.8389999999995</v>
      </c>
      <c r="K54" s="73">
        <f t="shared" si="5"/>
        <v>556.77423999999996</v>
      </c>
      <c r="L54" s="73">
        <f t="shared" si="6"/>
        <v>4036.6132399999997</v>
      </c>
      <c r="N54" s="36" t="s">
        <v>199</v>
      </c>
      <c r="O54" s="36" t="s">
        <v>200</v>
      </c>
      <c r="P54" s="37" t="s">
        <v>201</v>
      </c>
      <c r="Q54" s="40">
        <v>2000</v>
      </c>
      <c r="R54" s="50"/>
      <c r="S54" s="49"/>
      <c r="T54" s="74" t="s">
        <v>105</v>
      </c>
      <c r="U54" s="74" t="s">
        <v>386</v>
      </c>
      <c r="V54" s="74" t="s">
        <v>387</v>
      </c>
      <c r="W54" s="75">
        <v>1095.5999999999999</v>
      </c>
      <c r="X54" s="75">
        <v>141.63999999999999</v>
      </c>
      <c r="Y54" s="75">
        <v>0</v>
      </c>
      <c r="Z54" s="75">
        <v>0</v>
      </c>
      <c r="AA54" s="75">
        <v>2000</v>
      </c>
      <c r="AB54" s="75">
        <v>4000</v>
      </c>
      <c r="AC54" s="75">
        <v>0</v>
      </c>
      <c r="AD54" s="75">
        <v>6000</v>
      </c>
      <c r="AE54" s="75">
        <v>0</v>
      </c>
      <c r="AF54" s="75">
        <v>6000</v>
      </c>
      <c r="AG54" s="75">
        <v>0</v>
      </c>
      <c r="AH54" s="75">
        <v>0</v>
      </c>
      <c r="AI54" s="75">
        <v>45.13</v>
      </c>
      <c r="AJ54" s="75">
        <v>0</v>
      </c>
      <c r="AK54" s="75">
        <v>0</v>
      </c>
      <c r="AL54" s="75">
        <v>0</v>
      </c>
      <c r="AM54" s="75">
        <v>45.13</v>
      </c>
      <c r="AN54" s="75">
        <v>5954.87</v>
      </c>
      <c r="AO54" s="75">
        <v>595.49</v>
      </c>
      <c r="AP54" s="75">
        <v>0</v>
      </c>
      <c r="AQ54" s="75">
        <v>5359.38</v>
      </c>
      <c r="AR54" s="75">
        <v>24.74</v>
      </c>
      <c r="AS54" s="75">
        <v>0</v>
      </c>
      <c r="AT54" s="75">
        <v>5979.61</v>
      </c>
    </row>
    <row r="55" spans="1:46" s="72" customFormat="1" ht="15">
      <c r="A55" s="71" t="s">
        <v>107</v>
      </c>
      <c r="B55" s="72" t="s">
        <v>108</v>
      </c>
      <c r="C55" s="73">
        <f t="shared" si="12"/>
        <v>3500</v>
      </c>
      <c r="D55" s="73">
        <v>125.1</v>
      </c>
      <c r="E55" s="73">
        <f t="shared" si="10"/>
        <v>0</v>
      </c>
      <c r="F55" s="73">
        <f>-SINDICATO!F58</f>
        <v>-262.41000000000003</v>
      </c>
      <c r="G55" s="73">
        <f t="shared" si="11"/>
        <v>3362.69</v>
      </c>
      <c r="H55" s="73">
        <f t="shared" si="3"/>
        <v>336.26900000000001</v>
      </c>
      <c r="I55" s="73">
        <f>+'C&amp;A'!D58*0.02</f>
        <v>21.911999999999999</v>
      </c>
      <c r="J55" s="73">
        <f t="shared" si="4"/>
        <v>3720.8709999999996</v>
      </c>
      <c r="K55" s="73">
        <f t="shared" si="5"/>
        <v>595.33935999999994</v>
      </c>
      <c r="L55" s="73">
        <f t="shared" si="6"/>
        <v>4316.2103599999991</v>
      </c>
      <c r="N55" s="31" t="s">
        <v>257</v>
      </c>
      <c r="O55" s="31" t="s">
        <v>258</v>
      </c>
      <c r="P55" s="32" t="s">
        <v>259</v>
      </c>
      <c r="Q55" s="29">
        <v>3500</v>
      </c>
      <c r="R55" s="50"/>
      <c r="S55" s="49"/>
      <c r="T55" s="74">
        <v>8</v>
      </c>
      <c r="U55" s="74" t="s">
        <v>404</v>
      </c>
      <c r="V55" s="74" t="s">
        <v>405</v>
      </c>
      <c r="W55" s="75">
        <v>1095.5999999999999</v>
      </c>
      <c r="X55" s="75">
        <v>141.63999999999999</v>
      </c>
      <c r="Y55" s="75">
        <v>0</v>
      </c>
      <c r="Z55" s="75">
        <v>0</v>
      </c>
      <c r="AA55" s="75">
        <v>3500</v>
      </c>
      <c r="AB55" s="75">
        <v>14628.61</v>
      </c>
      <c r="AC55" s="75">
        <v>0</v>
      </c>
      <c r="AD55" s="75">
        <v>18128.61</v>
      </c>
      <c r="AE55" s="75">
        <v>0</v>
      </c>
      <c r="AF55" s="75">
        <v>18128.61</v>
      </c>
      <c r="AG55" s="75">
        <v>0</v>
      </c>
      <c r="AH55" s="75">
        <v>0</v>
      </c>
      <c r="AI55" s="75">
        <v>262.41000000000003</v>
      </c>
      <c r="AJ55" s="75">
        <v>0</v>
      </c>
      <c r="AK55" s="75">
        <v>0</v>
      </c>
      <c r="AL55" s="75">
        <v>0</v>
      </c>
      <c r="AM55" s="75">
        <v>262.41000000000003</v>
      </c>
      <c r="AN55" s="75">
        <v>17866.2</v>
      </c>
      <c r="AO55" s="75">
        <v>1786.62</v>
      </c>
      <c r="AP55" s="75">
        <v>0</v>
      </c>
      <c r="AQ55" s="75">
        <v>16079.58</v>
      </c>
      <c r="AR55" s="75">
        <v>24.74</v>
      </c>
      <c r="AS55" s="75">
        <v>0</v>
      </c>
      <c r="AT55" s="75">
        <v>17890.939999999999</v>
      </c>
    </row>
    <row r="56" spans="1:46" s="72" customFormat="1" ht="15">
      <c r="A56" s="71" t="s">
        <v>109</v>
      </c>
      <c r="B56" s="72" t="s">
        <v>110</v>
      </c>
      <c r="C56" s="73">
        <f>+AA56</f>
        <v>12500</v>
      </c>
      <c r="D56" s="73">
        <f t="shared" si="8"/>
        <v>0</v>
      </c>
      <c r="E56" s="73">
        <f t="shared" si="10"/>
        <v>0</v>
      </c>
      <c r="F56" s="73">
        <f>-SINDICATO!F59</f>
        <v>-45.13</v>
      </c>
      <c r="G56" s="73">
        <f t="shared" si="11"/>
        <v>12454.87</v>
      </c>
      <c r="H56" s="73">
        <f t="shared" si="3"/>
        <v>0</v>
      </c>
      <c r="I56" s="73">
        <f>+'C&amp;A'!D59*0.02</f>
        <v>21.911999999999999</v>
      </c>
      <c r="J56" s="73">
        <f t="shared" si="4"/>
        <v>12476.782000000001</v>
      </c>
      <c r="K56" s="73">
        <f t="shared" si="5"/>
        <v>1996.2851200000002</v>
      </c>
      <c r="L56" s="73">
        <f t="shared" si="6"/>
        <v>14473.067120000002</v>
      </c>
      <c r="N56" s="31"/>
      <c r="O56" s="31"/>
      <c r="P56" s="32"/>
      <c r="Q56" s="29"/>
      <c r="R56" s="50"/>
      <c r="S56" s="49"/>
      <c r="T56" s="74" t="s">
        <v>109</v>
      </c>
      <c r="U56" s="74" t="s">
        <v>399</v>
      </c>
      <c r="V56" s="74" t="s">
        <v>400</v>
      </c>
      <c r="W56" s="75">
        <v>1095.5999999999999</v>
      </c>
      <c r="X56" s="75">
        <v>141.63999999999999</v>
      </c>
      <c r="Y56" s="75">
        <v>0</v>
      </c>
      <c r="Z56" s="75">
        <v>0</v>
      </c>
      <c r="AA56" s="75">
        <v>12500</v>
      </c>
      <c r="AB56" s="75">
        <v>0</v>
      </c>
      <c r="AC56" s="75">
        <v>0</v>
      </c>
      <c r="AD56" s="75">
        <v>12500</v>
      </c>
      <c r="AE56" s="75">
        <v>0</v>
      </c>
      <c r="AF56" s="75">
        <v>12500</v>
      </c>
      <c r="AG56" s="75">
        <v>0</v>
      </c>
      <c r="AH56" s="75">
        <v>0</v>
      </c>
      <c r="AI56" s="75">
        <v>45.13</v>
      </c>
      <c r="AJ56" s="75">
        <v>0</v>
      </c>
      <c r="AK56" s="75">
        <v>0</v>
      </c>
      <c r="AL56" s="75">
        <v>0</v>
      </c>
      <c r="AM56" s="75">
        <v>45.13</v>
      </c>
      <c r="AN56" s="75">
        <v>12454.87</v>
      </c>
      <c r="AO56" s="75">
        <v>1245.49</v>
      </c>
      <c r="AP56" s="75">
        <v>0</v>
      </c>
      <c r="AQ56" s="75">
        <v>11209.38</v>
      </c>
      <c r="AR56" s="75">
        <v>24.74</v>
      </c>
      <c r="AS56" s="75">
        <v>0</v>
      </c>
      <c r="AT56" s="75">
        <v>12479.61</v>
      </c>
    </row>
    <row r="57" spans="1:46" s="72" customFormat="1" ht="15">
      <c r="A57" s="71" t="s">
        <v>111</v>
      </c>
      <c r="B57" s="72" t="s">
        <v>112</v>
      </c>
      <c r="C57" s="73">
        <f>+Q57</f>
        <v>6500</v>
      </c>
      <c r="D57" s="73">
        <f t="shared" si="8"/>
        <v>0</v>
      </c>
      <c r="E57" s="73">
        <f t="shared" si="10"/>
        <v>0</v>
      </c>
      <c r="F57" s="73">
        <f>-SINDICATO!F60</f>
        <v>-45.13</v>
      </c>
      <c r="G57" s="73">
        <f t="shared" si="11"/>
        <v>6454.87</v>
      </c>
      <c r="H57" s="73">
        <f t="shared" si="3"/>
        <v>0</v>
      </c>
      <c r="I57" s="73">
        <f>+'C&amp;A'!D60*0.02</f>
        <v>21.911999999999999</v>
      </c>
      <c r="J57" s="73">
        <f t="shared" si="4"/>
        <v>6476.7820000000002</v>
      </c>
      <c r="K57" s="73">
        <f t="shared" si="5"/>
        <v>1036.28512</v>
      </c>
      <c r="L57" s="73">
        <f t="shared" si="6"/>
        <v>7513.0671199999997</v>
      </c>
      <c r="N57" s="31" t="s">
        <v>145</v>
      </c>
      <c r="O57" s="31" t="s">
        <v>146</v>
      </c>
      <c r="P57" s="32" t="s">
        <v>147</v>
      </c>
      <c r="Q57" s="29">
        <v>6500</v>
      </c>
      <c r="R57" s="52"/>
      <c r="S57" s="49"/>
      <c r="T57" s="74" t="s">
        <v>111</v>
      </c>
      <c r="U57" s="74" t="s">
        <v>388</v>
      </c>
      <c r="V57" s="74" t="s">
        <v>363</v>
      </c>
      <c r="W57" s="75">
        <v>1095.5999999999999</v>
      </c>
      <c r="X57" s="75">
        <v>141.63999999999999</v>
      </c>
      <c r="Y57" s="75">
        <v>0</v>
      </c>
      <c r="Z57" s="75">
        <v>0</v>
      </c>
      <c r="AA57" s="75">
        <v>6500</v>
      </c>
      <c r="AB57" s="75">
        <v>1500</v>
      </c>
      <c r="AC57" s="75">
        <v>0</v>
      </c>
      <c r="AD57" s="75">
        <v>8000</v>
      </c>
      <c r="AE57" s="75">
        <v>0</v>
      </c>
      <c r="AF57" s="75">
        <v>8000</v>
      </c>
      <c r="AG57" s="75">
        <v>0</v>
      </c>
      <c r="AH57" s="75">
        <v>0</v>
      </c>
      <c r="AI57" s="75">
        <v>45.13</v>
      </c>
      <c r="AJ57" s="75">
        <v>0</v>
      </c>
      <c r="AK57" s="75">
        <v>0</v>
      </c>
      <c r="AL57" s="75">
        <v>0</v>
      </c>
      <c r="AM57" s="75">
        <v>45.13</v>
      </c>
      <c r="AN57" s="75">
        <v>7954.87</v>
      </c>
      <c r="AO57" s="75">
        <v>795.49</v>
      </c>
      <c r="AP57" s="75">
        <v>0</v>
      </c>
      <c r="AQ57" s="75">
        <v>7159.38</v>
      </c>
      <c r="AR57" s="75">
        <v>24.74</v>
      </c>
      <c r="AS57" s="75">
        <v>0</v>
      </c>
      <c r="AT57" s="75">
        <v>7979.61</v>
      </c>
    </row>
    <row r="58" spans="1:46" s="72" customFormat="1" ht="15">
      <c r="A58" s="71" t="s">
        <v>113</v>
      </c>
      <c r="B58" s="72" t="s">
        <v>114</v>
      </c>
      <c r="C58" s="73">
        <f>+Q58</f>
        <v>3500</v>
      </c>
      <c r="D58" s="73">
        <v>125.1</v>
      </c>
      <c r="E58" s="73">
        <f t="shared" si="10"/>
        <v>3656.62</v>
      </c>
      <c r="F58" s="73">
        <f>-SINDICATO!F61</f>
        <v>-45.13</v>
      </c>
      <c r="G58" s="73">
        <f t="shared" si="11"/>
        <v>7236.5899999999992</v>
      </c>
      <c r="H58" s="73">
        <f t="shared" si="3"/>
        <v>0</v>
      </c>
      <c r="I58" s="73">
        <f>+'C&amp;A'!D61*0.02</f>
        <v>21.911999999999999</v>
      </c>
      <c r="J58" s="73">
        <f t="shared" si="4"/>
        <v>7258.5019999999995</v>
      </c>
      <c r="K58" s="73">
        <f t="shared" si="5"/>
        <v>1161.36032</v>
      </c>
      <c r="L58" s="73">
        <f t="shared" si="6"/>
        <v>8419.8623200000002</v>
      </c>
      <c r="N58" s="31" t="s">
        <v>219</v>
      </c>
      <c r="O58" s="31" t="s">
        <v>220</v>
      </c>
      <c r="P58" s="32" t="s">
        <v>221</v>
      </c>
      <c r="Q58" s="29">
        <v>3500</v>
      </c>
      <c r="R58" s="49">
        <v>3656.62</v>
      </c>
      <c r="S58" s="49"/>
      <c r="T58" s="74">
        <v>18</v>
      </c>
      <c r="U58" s="74" t="s">
        <v>219</v>
      </c>
      <c r="V58" s="74" t="s">
        <v>415</v>
      </c>
      <c r="W58" s="75">
        <v>1095.5999999999999</v>
      </c>
      <c r="X58" s="75">
        <v>141.63999999999999</v>
      </c>
      <c r="Y58" s="75">
        <v>0</v>
      </c>
      <c r="Z58" s="75">
        <v>0</v>
      </c>
      <c r="AA58" s="75">
        <v>3500</v>
      </c>
      <c r="AB58" s="75">
        <v>4596.8999999999996</v>
      </c>
      <c r="AC58" s="75">
        <v>0</v>
      </c>
      <c r="AD58" s="75">
        <v>8096.9</v>
      </c>
      <c r="AE58" s="75">
        <v>0</v>
      </c>
      <c r="AF58" s="75">
        <v>8096.9</v>
      </c>
      <c r="AG58" s="75">
        <v>0</v>
      </c>
      <c r="AH58" s="75">
        <v>0</v>
      </c>
      <c r="AI58" s="75">
        <v>45.13</v>
      </c>
      <c r="AJ58" s="75">
        <v>0</v>
      </c>
      <c r="AK58" s="75">
        <v>741.3</v>
      </c>
      <c r="AL58" s="75">
        <v>0</v>
      </c>
      <c r="AM58" s="75">
        <v>786.43</v>
      </c>
      <c r="AN58" s="75">
        <v>7310.47</v>
      </c>
      <c r="AO58" s="75">
        <v>731.05</v>
      </c>
      <c r="AP58" s="75">
        <v>0</v>
      </c>
      <c r="AQ58" s="75">
        <v>6579.42</v>
      </c>
      <c r="AR58" s="75">
        <v>24.74</v>
      </c>
      <c r="AS58" s="75">
        <v>0</v>
      </c>
      <c r="AT58" s="75">
        <v>8076.51</v>
      </c>
    </row>
    <row r="59" spans="1:46" s="72" customFormat="1" ht="15">
      <c r="A59" s="71" t="s">
        <v>115</v>
      </c>
      <c r="B59" s="72" t="s">
        <v>116</v>
      </c>
      <c r="C59" s="73">
        <f>+Q59</f>
        <v>2750</v>
      </c>
      <c r="D59" s="73">
        <v>145.35</v>
      </c>
      <c r="E59" s="73">
        <f t="shared" si="10"/>
        <v>0</v>
      </c>
      <c r="F59" s="73">
        <f>-SINDICATO!F62</f>
        <v>-45.13</v>
      </c>
      <c r="G59" s="73">
        <f t="shared" si="11"/>
        <v>2850.22</v>
      </c>
      <c r="H59" s="73">
        <f t="shared" si="3"/>
        <v>285.02199999999999</v>
      </c>
      <c r="I59" s="73">
        <f>+'C&amp;A'!D62*0.02</f>
        <v>21.911999999999999</v>
      </c>
      <c r="J59" s="73">
        <f t="shared" si="4"/>
        <v>3157.1539999999995</v>
      </c>
      <c r="K59" s="73">
        <f t="shared" si="5"/>
        <v>505.14463999999992</v>
      </c>
      <c r="L59" s="73">
        <f t="shared" si="6"/>
        <v>3662.2986399999995</v>
      </c>
      <c r="N59" s="31" t="s">
        <v>192</v>
      </c>
      <c r="O59" s="31" t="s">
        <v>193</v>
      </c>
      <c r="P59" s="32" t="s">
        <v>194</v>
      </c>
      <c r="Q59" s="33">
        <v>2750</v>
      </c>
      <c r="R59" s="50"/>
      <c r="S59" s="49"/>
      <c r="T59" s="74" t="s">
        <v>115</v>
      </c>
      <c r="U59" s="74" t="s">
        <v>451</v>
      </c>
      <c r="V59" s="74" t="s">
        <v>452</v>
      </c>
      <c r="W59" s="75">
        <v>1095.5999999999999</v>
      </c>
      <c r="X59" s="75">
        <v>141.63999999999999</v>
      </c>
      <c r="Y59" s="75">
        <v>0</v>
      </c>
      <c r="Z59" s="75">
        <v>0</v>
      </c>
      <c r="AA59" s="75">
        <v>2750</v>
      </c>
      <c r="AB59" s="75">
        <v>4000</v>
      </c>
      <c r="AC59" s="75">
        <v>0</v>
      </c>
      <c r="AD59" s="75">
        <v>6750</v>
      </c>
      <c r="AE59" s="75">
        <v>0</v>
      </c>
      <c r="AF59" s="75">
        <v>6750</v>
      </c>
      <c r="AG59" s="75">
        <v>0</v>
      </c>
      <c r="AH59" s="75">
        <v>0</v>
      </c>
      <c r="AI59" s="75">
        <v>45.13</v>
      </c>
      <c r="AJ59" s="75">
        <v>0</v>
      </c>
      <c r="AK59" s="75">
        <v>0</v>
      </c>
      <c r="AL59" s="75">
        <v>0</v>
      </c>
      <c r="AM59" s="75">
        <v>45.13</v>
      </c>
      <c r="AN59" s="75">
        <v>6704.87</v>
      </c>
      <c r="AO59" s="75">
        <v>670.49</v>
      </c>
      <c r="AP59" s="75">
        <v>0</v>
      </c>
      <c r="AQ59" s="75">
        <v>6034.38</v>
      </c>
      <c r="AR59" s="75">
        <v>24.74</v>
      </c>
      <c r="AS59" s="75">
        <v>0</v>
      </c>
      <c r="AT59" s="75">
        <v>6729.61</v>
      </c>
    </row>
    <row r="60" spans="1:46" s="72" customFormat="1" ht="15">
      <c r="A60" s="71" t="s">
        <v>117</v>
      </c>
      <c r="B60" s="72" t="s">
        <v>118</v>
      </c>
      <c r="C60" s="73">
        <f>+Q60</f>
        <v>1200</v>
      </c>
      <c r="D60" s="73">
        <v>200.7</v>
      </c>
      <c r="E60" s="73">
        <f t="shared" si="10"/>
        <v>0</v>
      </c>
      <c r="F60" s="73">
        <f>-SINDICATO!F63</f>
        <v>-45.13</v>
      </c>
      <c r="G60" s="73">
        <f t="shared" si="11"/>
        <v>1355.57</v>
      </c>
      <c r="H60" s="73">
        <f t="shared" si="3"/>
        <v>135.55699999999999</v>
      </c>
      <c r="I60" s="73">
        <f>+'C&amp;A'!D63*0.02</f>
        <v>21.911999999999999</v>
      </c>
      <c r="J60" s="73">
        <f t="shared" si="4"/>
        <v>1513.039</v>
      </c>
      <c r="K60" s="73">
        <f t="shared" si="5"/>
        <v>242.08624</v>
      </c>
      <c r="L60" s="73">
        <f t="shared" si="6"/>
        <v>1755.1252400000001</v>
      </c>
      <c r="N60" s="31" t="s">
        <v>232</v>
      </c>
      <c r="O60" s="31" t="s">
        <v>233</v>
      </c>
      <c r="P60" s="32" t="s">
        <v>221</v>
      </c>
      <c r="Q60" s="29">
        <v>1200</v>
      </c>
      <c r="R60" s="49"/>
      <c r="S60" s="49"/>
      <c r="T60" s="74" t="s">
        <v>117</v>
      </c>
      <c r="U60" s="74" t="s">
        <v>441</v>
      </c>
      <c r="V60" s="74" t="s">
        <v>415</v>
      </c>
      <c r="W60" s="75">
        <v>1095.5999999999999</v>
      </c>
      <c r="X60" s="75">
        <v>141.63999999999999</v>
      </c>
      <c r="Y60" s="75">
        <v>0</v>
      </c>
      <c r="Z60" s="75">
        <v>0</v>
      </c>
      <c r="AA60" s="75">
        <v>1200</v>
      </c>
      <c r="AB60" s="75">
        <v>3634.14</v>
      </c>
      <c r="AC60" s="75">
        <v>0</v>
      </c>
      <c r="AD60" s="75">
        <v>4834.1400000000003</v>
      </c>
      <c r="AE60" s="75">
        <v>0</v>
      </c>
      <c r="AF60" s="75">
        <v>4834.1400000000003</v>
      </c>
      <c r="AG60" s="75">
        <v>0</v>
      </c>
      <c r="AH60" s="75">
        <v>0</v>
      </c>
      <c r="AI60" s="75">
        <v>45.13</v>
      </c>
      <c r="AJ60" s="75">
        <v>0</v>
      </c>
      <c r="AK60" s="75">
        <v>0</v>
      </c>
      <c r="AL60" s="75">
        <v>0</v>
      </c>
      <c r="AM60" s="75">
        <v>45.13</v>
      </c>
      <c r="AN60" s="75">
        <v>4789.01</v>
      </c>
      <c r="AO60" s="75">
        <v>0</v>
      </c>
      <c r="AP60" s="75">
        <v>478.9</v>
      </c>
      <c r="AQ60" s="75">
        <v>4789.01</v>
      </c>
      <c r="AR60" s="75">
        <v>24.74</v>
      </c>
      <c r="AS60" s="75">
        <v>0</v>
      </c>
      <c r="AT60" s="75">
        <v>5292.65</v>
      </c>
    </row>
    <row r="61" spans="1:46" s="72" customFormat="1" ht="15">
      <c r="A61" s="71" t="s">
        <v>119</v>
      </c>
      <c r="B61" s="72" t="s">
        <v>120</v>
      </c>
      <c r="C61" s="73">
        <f>+Q61</f>
        <v>1200</v>
      </c>
      <c r="D61" s="73">
        <v>200.7</v>
      </c>
      <c r="E61" s="73">
        <f t="shared" si="10"/>
        <v>0</v>
      </c>
      <c r="F61" s="73">
        <f>-SINDICATO!F64</f>
        <v>0</v>
      </c>
      <c r="G61" s="73">
        <f t="shared" si="11"/>
        <v>1400.7</v>
      </c>
      <c r="H61" s="73">
        <f t="shared" si="3"/>
        <v>140.07000000000002</v>
      </c>
      <c r="I61" s="73">
        <f>+'C&amp;A'!D64*0.02</f>
        <v>21.911999999999999</v>
      </c>
      <c r="J61" s="73">
        <f t="shared" si="4"/>
        <v>1562.682</v>
      </c>
      <c r="K61" s="73">
        <f t="shared" si="5"/>
        <v>250.02912000000001</v>
      </c>
      <c r="L61" s="73">
        <f t="shared" si="6"/>
        <v>1812.7111199999999</v>
      </c>
      <c r="N61" s="31" t="s">
        <v>241</v>
      </c>
      <c r="O61" s="31" t="s">
        <v>242</v>
      </c>
      <c r="P61" s="32" t="s">
        <v>243</v>
      </c>
      <c r="Q61" s="29">
        <v>1200</v>
      </c>
      <c r="R61" s="49"/>
      <c r="S61" s="49"/>
      <c r="T61" s="74" t="s">
        <v>119</v>
      </c>
      <c r="U61" s="74" t="s">
        <v>442</v>
      </c>
      <c r="V61" s="74" t="s">
        <v>443</v>
      </c>
      <c r="W61" s="75">
        <v>1095.5999999999999</v>
      </c>
      <c r="X61" s="75">
        <v>141.63999999999999</v>
      </c>
      <c r="Y61" s="75">
        <v>0</v>
      </c>
      <c r="Z61" s="75">
        <v>0</v>
      </c>
      <c r="AA61" s="75">
        <v>1200</v>
      </c>
      <c r="AB61" s="75">
        <v>1800</v>
      </c>
      <c r="AC61" s="75">
        <v>0</v>
      </c>
      <c r="AD61" s="75">
        <v>3000</v>
      </c>
      <c r="AE61" s="75">
        <v>145.38</v>
      </c>
      <c r="AF61" s="75">
        <v>3145.38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0</v>
      </c>
      <c r="AN61" s="75">
        <v>3145.38</v>
      </c>
      <c r="AO61" s="75">
        <v>0</v>
      </c>
      <c r="AP61" s="75">
        <v>314.54000000000002</v>
      </c>
      <c r="AQ61" s="75">
        <v>3145.38</v>
      </c>
      <c r="AR61" s="75">
        <v>24.74</v>
      </c>
      <c r="AS61" s="75">
        <v>0</v>
      </c>
      <c r="AT61" s="75">
        <v>3484.66</v>
      </c>
    </row>
    <row r="62" spans="1:46" s="76" customFormat="1" ht="15">
      <c r="A62" s="71" t="s">
        <v>121</v>
      </c>
      <c r="B62" s="72" t="s">
        <v>122</v>
      </c>
      <c r="C62" s="73">
        <f>+AA62</f>
        <v>5000</v>
      </c>
      <c r="D62" s="73">
        <f t="shared" si="8"/>
        <v>0</v>
      </c>
      <c r="E62" s="73">
        <f t="shared" si="10"/>
        <v>0</v>
      </c>
      <c r="F62" s="73">
        <f>-SINDICATO!F65</f>
        <v>0</v>
      </c>
      <c r="G62" s="73">
        <f t="shared" si="11"/>
        <v>5000</v>
      </c>
      <c r="H62" s="73">
        <f t="shared" si="3"/>
        <v>500</v>
      </c>
      <c r="I62" s="73">
        <f>+'C&amp;A'!D65*0.02</f>
        <v>21.911999999999999</v>
      </c>
      <c r="J62" s="73">
        <f t="shared" si="4"/>
        <v>5521.9120000000003</v>
      </c>
      <c r="K62" s="73">
        <f t="shared" si="5"/>
        <v>883.50592000000006</v>
      </c>
      <c r="L62" s="73">
        <f t="shared" si="6"/>
        <v>6405.4179199999999</v>
      </c>
      <c r="M62" s="72"/>
      <c r="N62" s="31"/>
      <c r="O62" s="31"/>
      <c r="P62" s="32"/>
      <c r="Q62" s="29"/>
      <c r="R62" s="49"/>
      <c r="S62" s="49"/>
      <c r="T62" s="74" t="s">
        <v>121</v>
      </c>
      <c r="U62" s="74" t="s">
        <v>391</v>
      </c>
      <c r="V62" s="74" t="s">
        <v>392</v>
      </c>
      <c r="W62" s="75">
        <v>1095.5999999999999</v>
      </c>
      <c r="X62" s="75">
        <v>141.63999999999999</v>
      </c>
      <c r="Y62" s="75">
        <v>0</v>
      </c>
      <c r="Z62" s="75">
        <v>0</v>
      </c>
      <c r="AA62" s="75">
        <v>5000</v>
      </c>
      <c r="AB62" s="75">
        <v>0</v>
      </c>
      <c r="AC62" s="75">
        <v>0</v>
      </c>
      <c r="AD62" s="75">
        <v>5000</v>
      </c>
      <c r="AE62" s="75">
        <v>0</v>
      </c>
      <c r="AF62" s="75">
        <v>5000</v>
      </c>
      <c r="AG62" s="75">
        <v>0</v>
      </c>
      <c r="AH62" s="75">
        <v>0</v>
      </c>
      <c r="AI62" s="75">
        <v>0</v>
      </c>
      <c r="AJ62" s="75">
        <v>0</v>
      </c>
      <c r="AK62" s="75">
        <v>0</v>
      </c>
      <c r="AL62" s="75">
        <v>0</v>
      </c>
      <c r="AM62" s="75">
        <v>0</v>
      </c>
      <c r="AN62" s="75">
        <v>5000</v>
      </c>
      <c r="AO62" s="75">
        <v>0</v>
      </c>
      <c r="AP62" s="75">
        <v>500</v>
      </c>
      <c r="AQ62" s="75">
        <v>5000</v>
      </c>
      <c r="AR62" s="75">
        <v>24.74</v>
      </c>
      <c r="AS62" s="75">
        <v>0</v>
      </c>
      <c r="AT62" s="75">
        <v>5524.74</v>
      </c>
    </row>
    <row r="63" spans="1:46" s="77" customFormat="1" ht="15">
      <c r="A63" s="71" t="s">
        <v>123</v>
      </c>
      <c r="B63" s="72" t="s">
        <v>124</v>
      </c>
      <c r="C63" s="73">
        <f>+Q63</f>
        <v>2000</v>
      </c>
      <c r="D63" s="73">
        <v>188.7</v>
      </c>
      <c r="E63" s="73">
        <f t="shared" si="10"/>
        <v>0</v>
      </c>
      <c r="F63" s="73">
        <f>-SINDICATO!F66</f>
        <v>0</v>
      </c>
      <c r="G63" s="73">
        <f t="shared" si="11"/>
        <v>2188.6999999999998</v>
      </c>
      <c r="H63" s="73">
        <f t="shared" si="3"/>
        <v>218.87</v>
      </c>
      <c r="I63" s="73">
        <f>+'C&amp;A'!D66*0.02</f>
        <v>21.911999999999999</v>
      </c>
      <c r="J63" s="73">
        <f t="shared" si="4"/>
        <v>2429.4819999999995</v>
      </c>
      <c r="K63" s="73">
        <f t="shared" si="5"/>
        <v>388.71711999999991</v>
      </c>
      <c r="L63" s="73">
        <f t="shared" si="6"/>
        <v>2818.1991199999993</v>
      </c>
      <c r="M63" s="72"/>
      <c r="N63" s="31" t="s">
        <v>185</v>
      </c>
      <c r="O63" s="31" t="s">
        <v>186</v>
      </c>
      <c r="P63" s="32" t="s">
        <v>187</v>
      </c>
      <c r="Q63" s="33">
        <v>2000</v>
      </c>
      <c r="R63" s="49"/>
      <c r="S63" s="49"/>
      <c r="T63" s="74" t="s">
        <v>123</v>
      </c>
      <c r="U63" s="74" t="s">
        <v>453</v>
      </c>
      <c r="V63" s="74" t="s">
        <v>378</v>
      </c>
      <c r="W63" s="75">
        <v>1095.5999999999999</v>
      </c>
      <c r="X63" s="75">
        <v>141.63999999999999</v>
      </c>
      <c r="Y63" s="75">
        <v>0</v>
      </c>
      <c r="Z63" s="75">
        <v>0</v>
      </c>
      <c r="AA63" s="75">
        <v>2000</v>
      </c>
      <c r="AB63" s="75">
        <v>2000</v>
      </c>
      <c r="AC63" s="75">
        <v>0</v>
      </c>
      <c r="AD63" s="75">
        <v>4000</v>
      </c>
      <c r="AE63" s="75">
        <v>0</v>
      </c>
      <c r="AF63" s="75">
        <v>4000</v>
      </c>
      <c r="AG63" s="75">
        <v>0</v>
      </c>
      <c r="AH63" s="75">
        <v>0</v>
      </c>
      <c r="AI63" s="75">
        <v>0</v>
      </c>
      <c r="AJ63" s="75">
        <v>0</v>
      </c>
      <c r="AK63" s="75">
        <v>335.19</v>
      </c>
      <c r="AL63" s="75">
        <v>0</v>
      </c>
      <c r="AM63" s="75">
        <v>335.19</v>
      </c>
      <c r="AN63" s="75">
        <v>3664.81</v>
      </c>
      <c r="AO63" s="75">
        <v>0</v>
      </c>
      <c r="AP63" s="75">
        <v>366.48</v>
      </c>
      <c r="AQ63" s="75">
        <v>3664.81</v>
      </c>
      <c r="AR63" s="75">
        <v>24.74</v>
      </c>
      <c r="AS63" s="75">
        <v>0</v>
      </c>
      <c r="AT63" s="75">
        <v>4391.22</v>
      </c>
    </row>
    <row r="64" spans="1:46" s="72" customFormat="1" ht="15">
      <c r="A64" s="71" t="s">
        <v>125</v>
      </c>
      <c r="B64" s="72" t="s">
        <v>126</v>
      </c>
      <c r="C64" s="73">
        <f>+AA64</f>
        <v>1200</v>
      </c>
      <c r="D64" s="73">
        <v>200.7</v>
      </c>
      <c r="E64" s="73">
        <f t="shared" si="10"/>
        <v>0</v>
      </c>
      <c r="F64" s="73">
        <f>-SINDICATO!F67</f>
        <v>-45.13</v>
      </c>
      <c r="G64" s="73">
        <f t="shared" si="11"/>
        <v>1355.57</v>
      </c>
      <c r="H64" s="73">
        <f t="shared" si="3"/>
        <v>135.55699999999999</v>
      </c>
      <c r="I64" s="73">
        <f>+'C&amp;A'!D67*0.02</f>
        <v>21.911999999999999</v>
      </c>
      <c r="J64" s="73">
        <f t="shared" si="4"/>
        <v>1513.039</v>
      </c>
      <c r="K64" s="73">
        <f t="shared" si="5"/>
        <v>242.08624</v>
      </c>
      <c r="L64" s="73">
        <f t="shared" si="6"/>
        <v>1755.1252400000001</v>
      </c>
      <c r="N64" s="31" t="s">
        <v>253</v>
      </c>
      <c r="O64" s="31" t="s">
        <v>217</v>
      </c>
      <c r="P64" s="32" t="s">
        <v>254</v>
      </c>
      <c r="Q64" s="29">
        <v>1200</v>
      </c>
      <c r="R64" s="50"/>
      <c r="S64" s="49"/>
      <c r="T64" s="74" t="s">
        <v>125</v>
      </c>
      <c r="U64" s="74" t="s">
        <v>393</v>
      </c>
      <c r="V64" s="74" t="s">
        <v>394</v>
      </c>
      <c r="W64" s="75">
        <v>1095.5999999999999</v>
      </c>
      <c r="X64" s="75">
        <v>141.63999999999999</v>
      </c>
      <c r="Y64" s="75">
        <v>0</v>
      </c>
      <c r="Z64" s="75">
        <v>0</v>
      </c>
      <c r="AA64" s="75">
        <v>1200</v>
      </c>
      <c r="AB64" s="75">
        <v>1371.5</v>
      </c>
      <c r="AC64" s="75">
        <v>0</v>
      </c>
      <c r="AD64" s="75">
        <v>2571.5</v>
      </c>
      <c r="AE64" s="75">
        <v>160.30000000000001</v>
      </c>
      <c r="AF64" s="75">
        <v>2731.8</v>
      </c>
      <c r="AG64" s="75">
        <v>0</v>
      </c>
      <c r="AH64" s="75">
        <v>0</v>
      </c>
      <c r="AI64" s="75">
        <v>45.13</v>
      </c>
      <c r="AJ64" s="75">
        <v>0</v>
      </c>
      <c r="AK64" s="75">
        <v>303.79000000000002</v>
      </c>
      <c r="AL64" s="75">
        <v>0</v>
      </c>
      <c r="AM64" s="75">
        <v>348.92</v>
      </c>
      <c r="AN64" s="75">
        <v>2382.88</v>
      </c>
      <c r="AO64" s="75">
        <v>0</v>
      </c>
      <c r="AP64" s="75">
        <v>238.29</v>
      </c>
      <c r="AQ64" s="75">
        <v>2382.88</v>
      </c>
      <c r="AR64" s="75">
        <v>24.74</v>
      </c>
      <c r="AS64" s="75">
        <v>0</v>
      </c>
      <c r="AT64" s="75">
        <v>2949.7</v>
      </c>
    </row>
    <row r="65" spans="1:13" s="72" customFormat="1" ht="15.75" thickBot="1">
      <c r="A65" s="78" t="s">
        <v>128</v>
      </c>
      <c r="B65" s="77" t="s">
        <v>129</v>
      </c>
      <c r="C65" s="79">
        <f>SUM(C10:C64)</f>
        <v>150245.6</v>
      </c>
      <c r="D65" s="79">
        <f t="shared" ref="D65:K65" si="13">SUM(D10:D64)</f>
        <v>8486.4</v>
      </c>
      <c r="E65" s="79">
        <f t="shared" si="13"/>
        <v>56945.73</v>
      </c>
      <c r="F65" s="79">
        <f t="shared" si="13"/>
        <v>-4713.1100000000015</v>
      </c>
      <c r="G65" s="79">
        <f>SUM(G10:G64)</f>
        <v>210964.62000000014</v>
      </c>
      <c r="H65" s="79">
        <f t="shared" ref="H65" si="14">SUM(H10:H64)</f>
        <v>10241.299000000001</v>
      </c>
      <c r="I65" s="79">
        <f>SUM(I10:I64)</f>
        <v>1205.1600000000008</v>
      </c>
      <c r="J65" s="79">
        <f t="shared" si="13"/>
        <v>222411.079</v>
      </c>
      <c r="K65" s="79">
        <f t="shared" si="13"/>
        <v>35585.772639999988</v>
      </c>
      <c r="L65" s="79">
        <f>SUM(L10:L64)</f>
        <v>257996.85163999992</v>
      </c>
      <c r="M65" s="76"/>
    </row>
    <row r="66" spans="1:13" s="72" customFormat="1" ht="15" thickTop="1">
      <c r="A66" s="71"/>
      <c r="M66" s="77"/>
    </row>
    <row r="67" spans="1:13" s="72" customFormat="1">
      <c r="A67" s="71"/>
      <c r="C67" s="72" t="s">
        <v>129</v>
      </c>
      <c r="G67" s="72" t="s">
        <v>129</v>
      </c>
      <c r="H67" s="72" t="s">
        <v>129</v>
      </c>
      <c r="I67" s="72" t="s">
        <v>129</v>
      </c>
      <c r="J67" s="72" t="s">
        <v>129</v>
      </c>
      <c r="K67" s="72" t="s">
        <v>129</v>
      </c>
      <c r="L67" s="72" t="s">
        <v>129</v>
      </c>
    </row>
    <row r="68" spans="1:13" s="72" customFormat="1">
      <c r="A68" s="71" t="s">
        <v>129</v>
      </c>
      <c r="B68" s="72" t="s">
        <v>129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69" spans="1:13" s="72" customFormat="1">
      <c r="A69" s="71"/>
    </row>
    <row r="70" spans="1:13" s="72" customFormat="1">
      <c r="A70" s="71"/>
    </row>
    <row r="71" spans="1:13" s="72" customFormat="1">
      <c r="A71" s="71"/>
    </row>
    <row r="72" spans="1:13" s="72" customFormat="1">
      <c r="A72" s="71"/>
    </row>
    <row r="73" spans="1:13" s="72" customFormat="1">
      <c r="A73" s="71"/>
    </row>
    <row r="74" spans="1:13" s="72" customFormat="1">
      <c r="A74" s="71"/>
    </row>
    <row r="75" spans="1:13" s="72" customFormat="1">
      <c r="A75" s="71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35" sqref="B35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1" width="2.140625" style="2" bestFit="1" customWidth="1"/>
    <col min="12" max="12" width="5.7109375" style="2" bestFit="1" customWidth="1"/>
    <col min="13" max="13" width="31.140625" style="2" bestFit="1" customWidth="1"/>
    <col min="14" max="16384" width="11.42578125" style="2"/>
  </cols>
  <sheetData>
    <row r="1" spans="1:13" ht="18" customHeight="1">
      <c r="A1" s="4" t="s">
        <v>0</v>
      </c>
      <c r="B1" s="93" t="s">
        <v>129</v>
      </c>
      <c r="C1" s="94"/>
    </row>
    <row r="2" spans="1:13" ht="24.95" customHeight="1">
      <c r="A2" s="5" t="s">
        <v>1</v>
      </c>
      <c r="B2" s="18" t="s">
        <v>2</v>
      </c>
      <c r="C2" s="19"/>
    </row>
    <row r="3" spans="1:13" ht="15.75">
      <c r="B3" s="95" t="s">
        <v>3</v>
      </c>
      <c r="C3" s="94"/>
    </row>
    <row r="4" spans="1:13" ht="15">
      <c r="B4" s="20" t="str">
        <f>+FACTURACIÓN!B4</f>
        <v>Periodo 5 Semanal del 27/01/2016 al 02/02/2016</v>
      </c>
      <c r="C4" s="21"/>
    </row>
    <row r="5" spans="1:13">
      <c r="B5" s="7" t="s">
        <v>4</v>
      </c>
    </row>
    <row r="6" spans="1:13">
      <c r="B6" s="7" t="s">
        <v>5</v>
      </c>
    </row>
    <row r="8" spans="1:13" s="6" customFormat="1" ht="23.25" thickBot="1">
      <c r="A8" s="9" t="s">
        <v>6</v>
      </c>
      <c r="B8" s="10" t="s">
        <v>7</v>
      </c>
      <c r="C8" s="10" t="s">
        <v>8</v>
      </c>
      <c r="D8" s="11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 t="s">
        <v>14</v>
      </c>
      <c r="J8" s="12" t="s">
        <v>15</v>
      </c>
    </row>
    <row r="9" spans="1:13" ht="12" thickTop="1"/>
    <row r="11" spans="1:13">
      <c r="A11" s="13" t="s">
        <v>16</v>
      </c>
    </row>
    <row r="13" spans="1:13">
      <c r="A13" s="3" t="s">
        <v>17</v>
      </c>
      <c r="B13" s="2" t="s">
        <v>18</v>
      </c>
      <c r="C13" s="14">
        <v>1095.5999999999999</v>
      </c>
      <c r="D13" s="14">
        <v>1095.5999999999999</v>
      </c>
      <c r="E13" s="15">
        <v>-141.59</v>
      </c>
      <c r="F13" s="14">
        <v>0</v>
      </c>
      <c r="G13" s="14">
        <v>0</v>
      </c>
      <c r="H13" s="15">
        <v>-0.01</v>
      </c>
      <c r="I13" s="14">
        <v>-141.6</v>
      </c>
      <c r="J13" s="14">
        <v>1237.2</v>
      </c>
      <c r="L13" s="41"/>
      <c r="M13" s="42"/>
    </row>
    <row r="14" spans="1:13">
      <c r="A14" s="3" t="s">
        <v>19</v>
      </c>
      <c r="B14" s="2" t="s">
        <v>20</v>
      </c>
      <c r="C14" s="14">
        <v>1095.5999999999999</v>
      </c>
      <c r="D14" s="14">
        <v>1095.5999999999999</v>
      </c>
      <c r="E14" s="15">
        <v>-141.59</v>
      </c>
      <c r="F14" s="14">
        <v>0</v>
      </c>
      <c r="G14" s="14">
        <v>0</v>
      </c>
      <c r="H14" s="15">
        <v>-0.01</v>
      </c>
      <c r="I14" s="14">
        <v>-141.6</v>
      </c>
      <c r="J14" s="14">
        <v>1237.2</v>
      </c>
      <c r="L14" s="41"/>
      <c r="M14" s="42"/>
    </row>
    <row r="15" spans="1:13">
      <c r="A15" s="3" t="s">
        <v>21</v>
      </c>
      <c r="B15" s="2" t="s">
        <v>22</v>
      </c>
      <c r="C15" s="14">
        <v>1095.5999999999999</v>
      </c>
      <c r="D15" s="14">
        <v>1095.5999999999999</v>
      </c>
      <c r="E15" s="15">
        <v>-141.59</v>
      </c>
      <c r="F15" s="14">
        <v>0</v>
      </c>
      <c r="G15" s="14">
        <v>0</v>
      </c>
      <c r="H15" s="15">
        <v>-0.01</v>
      </c>
      <c r="I15" s="14">
        <v>-141.6</v>
      </c>
      <c r="J15" s="14">
        <v>1237.2</v>
      </c>
      <c r="L15" s="41"/>
      <c r="M15" s="42"/>
    </row>
    <row r="16" spans="1:13">
      <c r="A16" s="3" t="s">
        <v>23</v>
      </c>
      <c r="B16" s="2" t="s">
        <v>24</v>
      </c>
      <c r="C16" s="14">
        <v>1095.5999999999999</v>
      </c>
      <c r="D16" s="14">
        <v>1095.5999999999999</v>
      </c>
      <c r="E16" s="15">
        <v>-141.59</v>
      </c>
      <c r="F16" s="14">
        <v>0</v>
      </c>
      <c r="G16" s="14">
        <v>0</v>
      </c>
      <c r="H16" s="15">
        <v>-0.01</v>
      </c>
      <c r="I16" s="14">
        <v>-141.6</v>
      </c>
      <c r="J16" s="14">
        <v>1237.2</v>
      </c>
      <c r="L16" s="41"/>
      <c r="M16" s="42"/>
    </row>
    <row r="17" spans="1:13">
      <c r="A17" s="3" t="s">
        <v>25</v>
      </c>
      <c r="B17" s="2" t="s">
        <v>26</v>
      </c>
      <c r="C17" s="14">
        <v>1095.5999999999999</v>
      </c>
      <c r="D17" s="14">
        <v>1095.5999999999999</v>
      </c>
      <c r="E17" s="15">
        <v>-141.59</v>
      </c>
      <c r="F17" s="14">
        <v>0</v>
      </c>
      <c r="G17" s="14">
        <v>0</v>
      </c>
      <c r="H17" s="15">
        <v>-0.01</v>
      </c>
      <c r="I17" s="14">
        <v>-141.6</v>
      </c>
      <c r="J17" s="14">
        <v>1237.2</v>
      </c>
      <c r="L17" s="41"/>
      <c r="M17" s="42"/>
    </row>
    <row r="18" spans="1:13">
      <c r="A18" s="3" t="s">
        <v>27</v>
      </c>
      <c r="B18" s="2" t="s">
        <v>28</v>
      </c>
      <c r="C18" s="14">
        <v>1095.5999999999999</v>
      </c>
      <c r="D18" s="14">
        <v>1095.5999999999999</v>
      </c>
      <c r="E18" s="15">
        <v>-141.59</v>
      </c>
      <c r="F18" s="14">
        <v>0</v>
      </c>
      <c r="G18" s="14">
        <v>0</v>
      </c>
      <c r="H18" s="15">
        <v>-0.01</v>
      </c>
      <c r="I18" s="14">
        <v>-141.6</v>
      </c>
      <c r="J18" s="14">
        <v>1237.2</v>
      </c>
      <c r="L18" s="41"/>
      <c r="M18" s="42"/>
    </row>
    <row r="19" spans="1:13">
      <c r="A19" s="3" t="s">
        <v>29</v>
      </c>
      <c r="B19" s="2" t="s">
        <v>30</v>
      </c>
      <c r="C19" s="14">
        <v>1095.5999999999999</v>
      </c>
      <c r="D19" s="14">
        <v>1095.5999999999999</v>
      </c>
      <c r="E19" s="15">
        <v>-141.59</v>
      </c>
      <c r="F19" s="14">
        <v>0</v>
      </c>
      <c r="G19" s="14">
        <v>0</v>
      </c>
      <c r="H19" s="15">
        <v>-0.01</v>
      </c>
      <c r="I19" s="14">
        <v>-141.6</v>
      </c>
      <c r="J19" s="14">
        <v>1237.2</v>
      </c>
      <c r="L19" s="41"/>
      <c r="M19" s="42"/>
    </row>
    <row r="20" spans="1:13">
      <c r="A20" s="3" t="s">
        <v>31</v>
      </c>
      <c r="B20" s="2" t="s">
        <v>32</v>
      </c>
      <c r="C20" s="14">
        <v>1095.5999999999999</v>
      </c>
      <c r="D20" s="14">
        <v>1095.5999999999999</v>
      </c>
      <c r="E20" s="15">
        <v>-141.59</v>
      </c>
      <c r="F20" s="14">
        <v>0</v>
      </c>
      <c r="G20" s="14">
        <v>0</v>
      </c>
      <c r="H20" s="15">
        <v>-0.01</v>
      </c>
      <c r="I20" s="14">
        <v>-141.6</v>
      </c>
      <c r="J20" s="14">
        <v>1237.2</v>
      </c>
      <c r="L20" s="3"/>
    </row>
    <row r="21" spans="1:13">
      <c r="A21" s="3" t="s">
        <v>33</v>
      </c>
      <c r="B21" s="2" t="s">
        <v>34</v>
      </c>
      <c r="C21" s="14">
        <v>1095.5999999999999</v>
      </c>
      <c r="D21" s="14">
        <v>1095.5999999999999</v>
      </c>
      <c r="E21" s="15">
        <v>-141.59</v>
      </c>
      <c r="F21" s="14">
        <v>0</v>
      </c>
      <c r="G21" s="14">
        <v>0</v>
      </c>
      <c r="H21" s="15">
        <v>-0.01</v>
      </c>
      <c r="I21" s="14">
        <v>-141.6</v>
      </c>
      <c r="J21" s="14">
        <v>1237.2</v>
      </c>
      <c r="L21" s="41"/>
      <c r="M21" s="42"/>
    </row>
    <row r="22" spans="1:13">
      <c r="A22" s="3" t="s">
        <v>35</v>
      </c>
      <c r="B22" s="2" t="s">
        <v>36</v>
      </c>
      <c r="C22" s="14">
        <v>1095.5999999999999</v>
      </c>
      <c r="D22" s="14">
        <v>1095.5999999999999</v>
      </c>
      <c r="E22" s="15">
        <v>-141.59</v>
      </c>
      <c r="F22" s="14">
        <v>0</v>
      </c>
      <c r="G22" s="14">
        <v>0</v>
      </c>
      <c r="H22" s="15">
        <v>-0.01</v>
      </c>
      <c r="I22" s="14">
        <v>-141.6</v>
      </c>
      <c r="J22" s="14">
        <v>1237.2</v>
      </c>
      <c r="L22" s="41"/>
      <c r="M22" s="42"/>
    </row>
    <row r="23" spans="1:13">
      <c r="A23" s="3" t="s">
        <v>37</v>
      </c>
      <c r="B23" s="2" t="s">
        <v>38</v>
      </c>
      <c r="C23" s="14">
        <v>1095.5999999999999</v>
      </c>
      <c r="D23" s="14">
        <v>1095.5999999999999</v>
      </c>
      <c r="E23" s="15">
        <v>-141.59</v>
      </c>
      <c r="F23" s="14">
        <v>0</v>
      </c>
      <c r="G23" s="14">
        <v>0</v>
      </c>
      <c r="H23" s="15">
        <v>-0.01</v>
      </c>
      <c r="I23" s="14">
        <v>-141.6</v>
      </c>
      <c r="J23" s="14">
        <v>1237.2</v>
      </c>
      <c r="L23" s="41"/>
      <c r="M23" s="42"/>
    </row>
    <row r="24" spans="1:13">
      <c r="A24" s="3" t="s">
        <v>39</v>
      </c>
      <c r="B24" s="2" t="s">
        <v>40</v>
      </c>
      <c r="C24" s="14">
        <v>1095.5999999999999</v>
      </c>
      <c r="D24" s="14">
        <v>1095.5999999999999</v>
      </c>
      <c r="E24" s="15">
        <v>-141.59</v>
      </c>
      <c r="F24" s="14">
        <v>0</v>
      </c>
      <c r="G24" s="14">
        <v>0</v>
      </c>
      <c r="H24" s="15">
        <v>-0.01</v>
      </c>
      <c r="I24" s="14">
        <v>-141.6</v>
      </c>
      <c r="J24" s="14">
        <v>1237.2</v>
      </c>
      <c r="L24" s="41"/>
      <c r="M24" s="42"/>
    </row>
    <row r="25" spans="1:13">
      <c r="A25" s="3" t="s">
        <v>41</v>
      </c>
      <c r="B25" s="2" t="s">
        <v>42</v>
      </c>
      <c r="C25" s="14">
        <v>1095.5999999999999</v>
      </c>
      <c r="D25" s="14">
        <v>1095.5999999999999</v>
      </c>
      <c r="E25" s="15">
        <v>-141.59</v>
      </c>
      <c r="F25" s="14">
        <v>0</v>
      </c>
      <c r="G25" s="14">
        <v>0</v>
      </c>
      <c r="H25" s="15">
        <v>-0.01</v>
      </c>
      <c r="I25" s="14">
        <v>-141.6</v>
      </c>
      <c r="J25" s="14">
        <v>1237.2</v>
      </c>
      <c r="L25" s="41"/>
      <c r="M25" s="42"/>
    </row>
    <row r="26" spans="1:13">
      <c r="A26" s="3" t="s">
        <v>43</v>
      </c>
      <c r="B26" s="2" t="s">
        <v>44</v>
      </c>
      <c r="C26" s="14">
        <v>1095.5999999999999</v>
      </c>
      <c r="D26" s="14">
        <v>1095.5999999999999</v>
      </c>
      <c r="E26" s="15">
        <v>-141.59</v>
      </c>
      <c r="F26" s="14">
        <v>0</v>
      </c>
      <c r="G26" s="14">
        <v>0</v>
      </c>
      <c r="H26" s="15">
        <v>-0.01</v>
      </c>
      <c r="I26" s="14">
        <v>-141.6</v>
      </c>
      <c r="J26" s="14">
        <v>1237.2</v>
      </c>
      <c r="L26" s="41"/>
      <c r="M26" s="42"/>
    </row>
    <row r="27" spans="1:13">
      <c r="A27" s="3" t="s">
        <v>45</v>
      </c>
      <c r="B27" s="2" t="s">
        <v>46</v>
      </c>
      <c r="C27" s="14">
        <v>1095.5999999999999</v>
      </c>
      <c r="D27" s="14">
        <v>1095.5999999999999</v>
      </c>
      <c r="E27" s="15">
        <v>-141.59</v>
      </c>
      <c r="F27" s="14">
        <v>0</v>
      </c>
      <c r="G27" s="14">
        <v>0</v>
      </c>
      <c r="H27" s="15">
        <v>-0.01</v>
      </c>
      <c r="I27" s="14">
        <v>-141.6</v>
      </c>
      <c r="J27" s="14">
        <v>1237.2</v>
      </c>
      <c r="L27" s="41"/>
      <c r="M27" s="42"/>
    </row>
    <row r="28" spans="1:13">
      <c r="A28" s="3" t="s">
        <v>47</v>
      </c>
      <c r="B28" s="2" t="s">
        <v>48</v>
      </c>
      <c r="C28" s="14">
        <v>1095.5999999999999</v>
      </c>
      <c r="D28" s="14">
        <v>1095.5999999999999</v>
      </c>
      <c r="E28" s="15">
        <v>-141.59</v>
      </c>
      <c r="F28" s="14">
        <v>0</v>
      </c>
      <c r="G28" s="14">
        <v>0</v>
      </c>
      <c r="H28" s="15">
        <v>-0.01</v>
      </c>
      <c r="I28" s="14">
        <v>-141.6</v>
      </c>
      <c r="J28" s="14">
        <v>1237.2</v>
      </c>
      <c r="L28" s="41"/>
      <c r="M28" s="42"/>
    </row>
    <row r="29" spans="1:13">
      <c r="A29" s="3" t="s">
        <v>49</v>
      </c>
      <c r="B29" s="2" t="s">
        <v>50</v>
      </c>
      <c r="C29" s="14">
        <v>1095.5999999999999</v>
      </c>
      <c r="D29" s="14">
        <v>1095.5999999999999</v>
      </c>
      <c r="E29" s="15">
        <v>-141.59</v>
      </c>
      <c r="F29" s="14">
        <v>0</v>
      </c>
      <c r="G29" s="14">
        <v>0</v>
      </c>
      <c r="H29" s="15">
        <v>-0.01</v>
      </c>
      <c r="I29" s="14">
        <v>-141.6</v>
      </c>
      <c r="J29" s="14">
        <v>1237.2</v>
      </c>
      <c r="L29" s="41"/>
      <c r="M29" s="42"/>
    </row>
    <row r="30" spans="1:13">
      <c r="A30" s="3" t="s">
        <v>51</v>
      </c>
      <c r="B30" s="2" t="s">
        <v>52</v>
      </c>
      <c r="C30" s="14">
        <v>1095.5999999999999</v>
      </c>
      <c r="D30" s="14">
        <v>1095.5999999999999</v>
      </c>
      <c r="E30" s="15">
        <v>-141.59</v>
      </c>
      <c r="F30" s="14">
        <v>0</v>
      </c>
      <c r="G30" s="14">
        <v>0</v>
      </c>
      <c r="H30" s="15">
        <v>-0.01</v>
      </c>
      <c r="I30" s="14">
        <v>-141.6</v>
      </c>
      <c r="J30" s="14">
        <v>1237.2</v>
      </c>
      <c r="L30" s="41"/>
      <c r="M30" s="42"/>
    </row>
    <row r="31" spans="1:13">
      <c r="A31" s="3" t="s">
        <v>53</v>
      </c>
      <c r="B31" s="2" t="s">
        <v>54</v>
      </c>
      <c r="C31" s="14">
        <v>1095.5999999999999</v>
      </c>
      <c r="D31" s="14">
        <v>1095.5999999999999</v>
      </c>
      <c r="E31" s="15">
        <v>-141.59</v>
      </c>
      <c r="F31" s="14">
        <v>0</v>
      </c>
      <c r="G31" s="14">
        <v>0</v>
      </c>
      <c r="H31" s="15">
        <v>-0.01</v>
      </c>
      <c r="I31" s="14">
        <v>-141.6</v>
      </c>
      <c r="J31" s="14">
        <v>1237.2</v>
      </c>
      <c r="L31" s="41"/>
      <c r="M31" s="42"/>
    </row>
    <row r="32" spans="1:13">
      <c r="A32" s="3" t="s">
        <v>55</v>
      </c>
      <c r="B32" s="2" t="s">
        <v>56</v>
      </c>
      <c r="C32" s="14">
        <v>1095.5999999999999</v>
      </c>
      <c r="D32" s="14">
        <v>1095.5999999999999</v>
      </c>
      <c r="E32" s="15">
        <v>-141.59</v>
      </c>
      <c r="F32" s="14">
        <v>0</v>
      </c>
      <c r="G32" s="14">
        <v>0</v>
      </c>
      <c r="H32" s="15">
        <v>-0.01</v>
      </c>
      <c r="I32" s="14">
        <v>-141.6</v>
      </c>
      <c r="J32" s="14">
        <v>1237.2</v>
      </c>
      <c r="L32" s="41"/>
      <c r="M32" s="42"/>
    </row>
    <row r="33" spans="1:13">
      <c r="A33" s="3" t="s">
        <v>57</v>
      </c>
      <c r="B33" s="2" t="s">
        <v>58</v>
      </c>
      <c r="C33" s="14">
        <v>1095.5999999999999</v>
      </c>
      <c r="D33" s="14">
        <v>1095.5999999999999</v>
      </c>
      <c r="E33" s="15">
        <v>-141.59</v>
      </c>
      <c r="F33" s="14">
        <v>0</v>
      </c>
      <c r="G33" s="14">
        <v>0</v>
      </c>
      <c r="H33" s="15">
        <v>-0.01</v>
      </c>
      <c r="I33" s="14">
        <v>-141.6</v>
      </c>
      <c r="J33" s="14">
        <v>1237.2</v>
      </c>
      <c r="L33" s="41"/>
      <c r="M33" s="42"/>
    </row>
    <row r="34" spans="1:13">
      <c r="A34" s="3" t="s">
        <v>59</v>
      </c>
      <c r="B34" s="2" t="s">
        <v>60</v>
      </c>
      <c r="C34" s="14">
        <v>1095.5999999999999</v>
      </c>
      <c r="D34" s="14">
        <v>1095.5999999999999</v>
      </c>
      <c r="E34" s="15">
        <v>-141.59</v>
      </c>
      <c r="F34" s="14">
        <v>0</v>
      </c>
      <c r="G34" s="14">
        <v>0</v>
      </c>
      <c r="H34" s="15">
        <v>-0.01</v>
      </c>
      <c r="I34" s="14">
        <v>-141.6</v>
      </c>
      <c r="J34" s="14">
        <v>1237.2</v>
      </c>
      <c r="L34" s="41"/>
      <c r="M34" s="42"/>
    </row>
    <row r="35" spans="1:13">
      <c r="A35" s="3" t="s">
        <v>61</v>
      </c>
      <c r="B35" s="2" t="s">
        <v>62</v>
      </c>
      <c r="C35" s="14">
        <v>1095.5999999999999</v>
      </c>
      <c r="D35" s="14">
        <v>1095.5999999999999</v>
      </c>
      <c r="E35" s="15">
        <v>-141.59</v>
      </c>
      <c r="F35" s="14">
        <v>0</v>
      </c>
      <c r="G35" s="14">
        <v>0</v>
      </c>
      <c r="H35" s="15">
        <v>-0.01</v>
      </c>
      <c r="I35" s="14">
        <v>-141.6</v>
      </c>
      <c r="J35" s="14">
        <v>1237.2</v>
      </c>
      <c r="L35" s="41"/>
      <c r="M35" s="42"/>
    </row>
    <row r="36" spans="1:13">
      <c r="A36" s="3" t="s">
        <v>63</v>
      </c>
      <c r="B36" s="2" t="s">
        <v>64</v>
      </c>
      <c r="C36" s="14">
        <v>1095.5999999999999</v>
      </c>
      <c r="D36" s="14">
        <v>1095.5999999999999</v>
      </c>
      <c r="E36" s="15">
        <v>-141.59</v>
      </c>
      <c r="F36" s="14">
        <v>0</v>
      </c>
      <c r="G36" s="14">
        <v>0</v>
      </c>
      <c r="H36" s="15">
        <v>-0.01</v>
      </c>
      <c r="I36" s="14">
        <v>-141.6</v>
      </c>
      <c r="J36" s="14">
        <v>1237.2</v>
      </c>
      <c r="L36" s="41"/>
      <c r="M36" s="42"/>
    </row>
    <row r="37" spans="1:13">
      <c r="A37" s="3" t="s">
        <v>65</v>
      </c>
      <c r="B37" s="2" t="s">
        <v>66</v>
      </c>
      <c r="C37" s="14">
        <v>1095.5999999999999</v>
      </c>
      <c r="D37" s="14">
        <v>1095.5999999999999</v>
      </c>
      <c r="E37" s="15">
        <v>-141.59</v>
      </c>
      <c r="F37" s="14">
        <v>0</v>
      </c>
      <c r="G37" s="14">
        <v>0</v>
      </c>
      <c r="H37" s="15">
        <v>-0.01</v>
      </c>
      <c r="I37" s="14">
        <v>-141.6</v>
      </c>
      <c r="J37" s="14">
        <v>1237.2</v>
      </c>
      <c r="L37" s="41"/>
      <c r="M37" s="42"/>
    </row>
    <row r="38" spans="1:13">
      <c r="A38" s="3" t="s">
        <v>67</v>
      </c>
      <c r="B38" s="2" t="s">
        <v>68</v>
      </c>
      <c r="C38" s="14">
        <v>1095.5999999999999</v>
      </c>
      <c r="D38" s="14">
        <v>1095.5999999999999</v>
      </c>
      <c r="E38" s="15">
        <v>-141.59</v>
      </c>
      <c r="F38" s="14">
        <v>0</v>
      </c>
      <c r="G38" s="14">
        <v>0</v>
      </c>
      <c r="H38" s="15">
        <v>-0.01</v>
      </c>
      <c r="I38" s="14">
        <v>-141.6</v>
      </c>
      <c r="J38" s="14">
        <v>1237.2</v>
      </c>
      <c r="L38" s="41"/>
      <c r="M38" s="42"/>
    </row>
    <row r="39" spans="1:13">
      <c r="A39" s="3" t="s">
        <v>69</v>
      </c>
      <c r="B39" s="2" t="s">
        <v>70</v>
      </c>
      <c r="C39" s="14">
        <v>1095.5999999999999</v>
      </c>
      <c r="D39" s="14">
        <v>1095.5999999999999</v>
      </c>
      <c r="E39" s="15">
        <v>-141.59</v>
      </c>
      <c r="F39" s="14">
        <v>0</v>
      </c>
      <c r="G39" s="14">
        <v>0</v>
      </c>
      <c r="H39" s="15">
        <v>-0.01</v>
      </c>
      <c r="I39" s="14">
        <v>-141.6</v>
      </c>
      <c r="J39" s="14">
        <v>1237.2</v>
      </c>
      <c r="L39" s="41"/>
      <c r="M39" s="42"/>
    </row>
    <row r="40" spans="1:13">
      <c r="A40" s="3" t="s">
        <v>71</v>
      </c>
      <c r="B40" s="2" t="s">
        <v>72</v>
      </c>
      <c r="C40" s="14">
        <v>1095.5999999999999</v>
      </c>
      <c r="D40" s="14">
        <v>1095.5999999999999</v>
      </c>
      <c r="E40" s="15">
        <v>-141.59</v>
      </c>
      <c r="F40" s="14">
        <v>0</v>
      </c>
      <c r="G40" s="14">
        <v>0</v>
      </c>
      <c r="H40" s="15">
        <v>-0.01</v>
      </c>
      <c r="I40" s="14">
        <v>-141.6</v>
      </c>
      <c r="J40" s="14">
        <v>1237.2</v>
      </c>
      <c r="L40" s="41"/>
      <c r="M40" s="42"/>
    </row>
    <row r="41" spans="1:13">
      <c r="A41" s="3" t="s">
        <v>73</v>
      </c>
      <c r="B41" s="2" t="s">
        <v>74</v>
      </c>
      <c r="C41" s="14">
        <v>1095.5999999999999</v>
      </c>
      <c r="D41" s="14">
        <v>1095.5999999999999</v>
      </c>
      <c r="E41" s="15">
        <v>-141.59</v>
      </c>
      <c r="F41" s="14">
        <v>0</v>
      </c>
      <c r="G41" s="14">
        <v>0</v>
      </c>
      <c r="H41" s="15">
        <v>-0.01</v>
      </c>
      <c r="I41" s="14">
        <v>-141.6</v>
      </c>
      <c r="J41" s="14">
        <v>1237.2</v>
      </c>
      <c r="L41" s="41"/>
      <c r="M41" s="42"/>
    </row>
    <row r="42" spans="1:13">
      <c r="A42" s="3" t="s">
        <v>75</v>
      </c>
      <c r="B42" s="2" t="s">
        <v>76</v>
      </c>
      <c r="C42" s="14">
        <v>1095.5999999999999</v>
      </c>
      <c r="D42" s="14">
        <v>1095.5999999999999</v>
      </c>
      <c r="E42" s="15">
        <v>-141.59</v>
      </c>
      <c r="F42" s="14">
        <v>0</v>
      </c>
      <c r="G42" s="14">
        <v>0</v>
      </c>
      <c r="H42" s="15">
        <v>-0.01</v>
      </c>
      <c r="I42" s="14">
        <v>-141.6</v>
      </c>
      <c r="J42" s="14">
        <v>1237.2</v>
      </c>
      <c r="L42" s="41"/>
      <c r="M42" s="42"/>
    </row>
    <row r="43" spans="1:13">
      <c r="A43" s="3" t="s">
        <v>77</v>
      </c>
      <c r="B43" s="2" t="s">
        <v>78</v>
      </c>
      <c r="C43" s="14">
        <v>1095.5999999999999</v>
      </c>
      <c r="D43" s="14">
        <v>1095.5999999999999</v>
      </c>
      <c r="E43" s="15">
        <v>-141.59</v>
      </c>
      <c r="F43" s="14">
        <v>0</v>
      </c>
      <c r="G43" s="14">
        <v>0</v>
      </c>
      <c r="H43" s="15">
        <v>-0.01</v>
      </c>
      <c r="I43" s="14">
        <v>-141.6</v>
      </c>
      <c r="J43" s="14">
        <v>1237.2</v>
      </c>
      <c r="L43" s="41"/>
      <c r="M43" s="42"/>
    </row>
    <row r="44" spans="1:13">
      <c r="A44" s="3" t="s">
        <v>79</v>
      </c>
      <c r="B44" s="2" t="s">
        <v>80</v>
      </c>
      <c r="C44" s="14">
        <v>1095.5999999999999</v>
      </c>
      <c r="D44" s="14">
        <v>1095.5999999999999</v>
      </c>
      <c r="E44" s="15">
        <v>-141.59</v>
      </c>
      <c r="F44" s="14">
        <v>0</v>
      </c>
      <c r="G44" s="14">
        <v>0</v>
      </c>
      <c r="H44" s="15">
        <v>-0.01</v>
      </c>
      <c r="I44" s="14">
        <v>-141.6</v>
      </c>
      <c r="J44" s="14">
        <v>1237.2</v>
      </c>
      <c r="L44" s="41"/>
      <c r="M44" s="42"/>
    </row>
    <row r="45" spans="1:13">
      <c r="A45" s="3" t="s">
        <v>81</v>
      </c>
      <c r="B45" s="2" t="s">
        <v>82</v>
      </c>
      <c r="C45" s="14">
        <v>1095.5999999999999</v>
      </c>
      <c r="D45" s="14">
        <v>1095.5999999999999</v>
      </c>
      <c r="E45" s="15">
        <v>-141.59</v>
      </c>
      <c r="F45" s="14">
        <v>0</v>
      </c>
      <c r="G45" s="14">
        <v>0</v>
      </c>
      <c r="H45" s="15">
        <v>-0.01</v>
      </c>
      <c r="I45" s="14">
        <v>-141.6</v>
      </c>
      <c r="J45" s="14">
        <v>1237.2</v>
      </c>
      <c r="L45" s="41"/>
      <c r="M45" s="42"/>
    </row>
    <row r="46" spans="1:13">
      <c r="A46" s="3" t="s">
        <v>83</v>
      </c>
      <c r="B46" s="2" t="s">
        <v>84</v>
      </c>
      <c r="C46" s="14">
        <v>1095.5999999999999</v>
      </c>
      <c r="D46" s="14">
        <v>1095.5999999999999</v>
      </c>
      <c r="E46" s="15">
        <v>-141.59</v>
      </c>
      <c r="F46" s="14">
        <v>0</v>
      </c>
      <c r="G46" s="14">
        <v>0</v>
      </c>
      <c r="H46" s="15">
        <v>-0.01</v>
      </c>
      <c r="I46" s="14">
        <v>-141.6</v>
      </c>
      <c r="J46" s="14">
        <v>1237.2</v>
      </c>
      <c r="L46" s="41"/>
      <c r="M46" s="42"/>
    </row>
    <row r="47" spans="1:13">
      <c r="A47" s="3" t="s">
        <v>85</v>
      </c>
      <c r="B47" s="2" t="s">
        <v>86</v>
      </c>
      <c r="C47" s="14">
        <v>1095.5999999999999</v>
      </c>
      <c r="D47" s="14">
        <v>1095.5999999999999</v>
      </c>
      <c r="E47" s="15">
        <v>-141.59</v>
      </c>
      <c r="F47" s="14">
        <v>0</v>
      </c>
      <c r="G47" s="14">
        <v>0</v>
      </c>
      <c r="H47" s="15">
        <v>-0.01</v>
      </c>
      <c r="I47" s="14">
        <v>-141.6</v>
      </c>
      <c r="J47" s="14">
        <v>1237.2</v>
      </c>
      <c r="L47" s="41"/>
      <c r="M47" s="42"/>
    </row>
    <row r="48" spans="1:13">
      <c r="A48" s="3" t="s">
        <v>87</v>
      </c>
      <c r="B48" s="2" t="s">
        <v>88</v>
      </c>
      <c r="C48" s="14">
        <v>1095.5999999999999</v>
      </c>
      <c r="D48" s="14">
        <v>1095.5999999999999</v>
      </c>
      <c r="E48" s="15">
        <v>-141.59</v>
      </c>
      <c r="F48" s="14">
        <v>0</v>
      </c>
      <c r="G48" s="14">
        <v>0</v>
      </c>
      <c r="H48" s="15">
        <v>-0.01</v>
      </c>
      <c r="I48" s="14">
        <v>-141.6</v>
      </c>
      <c r="J48" s="14">
        <v>1237.2</v>
      </c>
      <c r="L48" s="41"/>
      <c r="M48" s="42"/>
    </row>
    <row r="49" spans="1:13">
      <c r="A49" s="3" t="s">
        <v>89</v>
      </c>
      <c r="B49" s="2" t="s">
        <v>90</v>
      </c>
      <c r="C49" s="14">
        <v>1095.5999999999999</v>
      </c>
      <c r="D49" s="14">
        <v>1095.5999999999999</v>
      </c>
      <c r="E49" s="15">
        <v>-141.59</v>
      </c>
      <c r="F49" s="14">
        <v>0</v>
      </c>
      <c r="G49" s="14">
        <v>0</v>
      </c>
      <c r="H49" s="15">
        <v>-0.01</v>
      </c>
      <c r="I49" s="14">
        <v>-141.6</v>
      </c>
      <c r="J49" s="14">
        <v>1237.2</v>
      </c>
      <c r="L49" s="41"/>
      <c r="M49" s="42"/>
    </row>
    <row r="50" spans="1:13">
      <c r="A50" s="3" t="s">
        <v>91</v>
      </c>
      <c r="B50" s="2" t="s">
        <v>92</v>
      </c>
      <c r="C50" s="14">
        <v>1095.5999999999999</v>
      </c>
      <c r="D50" s="14">
        <v>1095.5999999999999</v>
      </c>
      <c r="E50" s="15">
        <v>-141.59</v>
      </c>
      <c r="F50" s="14">
        <v>0</v>
      </c>
      <c r="G50" s="14">
        <v>0</v>
      </c>
      <c r="H50" s="15">
        <v>-0.01</v>
      </c>
      <c r="I50" s="14">
        <v>-141.6</v>
      </c>
      <c r="J50" s="14">
        <v>1237.2</v>
      </c>
      <c r="L50" s="41"/>
      <c r="M50" s="42"/>
    </row>
    <row r="51" spans="1:13">
      <c r="A51" s="3" t="s">
        <v>93</v>
      </c>
      <c r="B51" s="2" t="s">
        <v>94</v>
      </c>
      <c r="C51" s="14">
        <v>1095.5999999999999</v>
      </c>
      <c r="D51" s="14">
        <v>1095.5999999999999</v>
      </c>
      <c r="E51" s="15">
        <v>-141.59</v>
      </c>
      <c r="F51" s="14">
        <v>0</v>
      </c>
      <c r="G51" s="14">
        <v>0</v>
      </c>
      <c r="H51" s="15">
        <v>-0.01</v>
      </c>
      <c r="I51" s="14">
        <v>-141.6</v>
      </c>
      <c r="J51" s="14">
        <v>1237.2</v>
      </c>
      <c r="L51" s="41"/>
      <c r="M51" s="42"/>
    </row>
    <row r="52" spans="1:13">
      <c r="A52" s="3" t="s">
        <v>95</v>
      </c>
      <c r="B52" s="2" t="s">
        <v>96</v>
      </c>
      <c r="C52" s="14">
        <v>1095.5999999999999</v>
      </c>
      <c r="D52" s="14">
        <v>1095.5999999999999</v>
      </c>
      <c r="E52" s="15">
        <v>-141.59</v>
      </c>
      <c r="F52" s="14">
        <v>0</v>
      </c>
      <c r="G52" s="14">
        <v>0</v>
      </c>
      <c r="H52" s="15">
        <v>-0.01</v>
      </c>
      <c r="I52" s="14">
        <v>-141.6</v>
      </c>
      <c r="J52" s="14">
        <v>1237.2</v>
      </c>
      <c r="L52" s="41"/>
      <c r="M52" s="42"/>
    </row>
    <row r="53" spans="1:13">
      <c r="A53" s="3" t="s">
        <v>97</v>
      </c>
      <c r="B53" s="2" t="s">
        <v>98</v>
      </c>
      <c r="C53" s="14">
        <v>1095.5999999999999</v>
      </c>
      <c r="D53" s="14">
        <v>1095.5999999999999</v>
      </c>
      <c r="E53" s="15">
        <v>-141.59</v>
      </c>
      <c r="F53" s="14">
        <v>0</v>
      </c>
      <c r="G53" s="14">
        <v>0</v>
      </c>
      <c r="H53" s="15">
        <v>-0.01</v>
      </c>
      <c r="I53" s="14">
        <v>-141.6</v>
      </c>
      <c r="J53" s="14">
        <v>1237.2</v>
      </c>
      <c r="L53" s="41"/>
      <c r="M53" s="42"/>
    </row>
    <row r="54" spans="1:13">
      <c r="A54" s="3" t="s">
        <v>99</v>
      </c>
      <c r="B54" s="2" t="s">
        <v>100</v>
      </c>
      <c r="C54" s="14">
        <v>1095.5999999999999</v>
      </c>
      <c r="D54" s="14">
        <v>1095.5999999999999</v>
      </c>
      <c r="E54" s="15">
        <v>-141.59</v>
      </c>
      <c r="F54" s="14">
        <v>0</v>
      </c>
      <c r="G54" s="14">
        <v>0</v>
      </c>
      <c r="H54" s="15">
        <v>-0.01</v>
      </c>
      <c r="I54" s="14">
        <v>-141.6</v>
      </c>
      <c r="J54" s="14">
        <v>1237.2</v>
      </c>
      <c r="L54" s="41"/>
      <c r="M54" s="42"/>
    </row>
    <row r="55" spans="1:13">
      <c r="A55" s="3" t="s">
        <v>101</v>
      </c>
      <c r="B55" s="2" t="s">
        <v>102</v>
      </c>
      <c r="C55" s="14">
        <v>1095.5999999999999</v>
      </c>
      <c r="D55" s="14">
        <v>1095.5999999999999</v>
      </c>
      <c r="E55" s="15">
        <v>-141.59</v>
      </c>
      <c r="F55" s="14">
        <v>0</v>
      </c>
      <c r="G55" s="14">
        <v>0</v>
      </c>
      <c r="H55" s="15">
        <v>-0.01</v>
      </c>
      <c r="I55" s="14">
        <v>-141.6</v>
      </c>
      <c r="J55" s="14">
        <v>1237.2</v>
      </c>
      <c r="L55" s="41"/>
      <c r="M55" s="42"/>
    </row>
    <row r="56" spans="1:13">
      <c r="A56" s="3" t="s">
        <v>103</v>
      </c>
      <c r="B56" s="2" t="s">
        <v>104</v>
      </c>
      <c r="C56" s="14">
        <v>1095.5999999999999</v>
      </c>
      <c r="D56" s="14">
        <v>1095.5999999999999</v>
      </c>
      <c r="E56" s="15">
        <v>-141.59</v>
      </c>
      <c r="F56" s="14">
        <v>0</v>
      </c>
      <c r="G56" s="14">
        <v>0</v>
      </c>
      <c r="H56" s="15">
        <v>-0.01</v>
      </c>
      <c r="I56" s="14">
        <v>-141.6</v>
      </c>
      <c r="J56" s="14">
        <v>1237.2</v>
      </c>
      <c r="L56" s="41"/>
      <c r="M56" s="42"/>
    </row>
    <row r="57" spans="1:13">
      <c r="A57" s="3" t="s">
        <v>105</v>
      </c>
      <c r="B57" s="2" t="s">
        <v>106</v>
      </c>
      <c r="C57" s="14">
        <v>1095.5999999999999</v>
      </c>
      <c r="D57" s="14">
        <v>1095.5999999999999</v>
      </c>
      <c r="E57" s="15">
        <v>-141.59</v>
      </c>
      <c r="F57" s="14">
        <v>0</v>
      </c>
      <c r="G57" s="14">
        <v>0</v>
      </c>
      <c r="H57" s="15">
        <v>-0.01</v>
      </c>
      <c r="I57" s="14">
        <v>-141.6</v>
      </c>
      <c r="J57" s="14">
        <v>1237.2</v>
      </c>
      <c r="L57" s="41"/>
      <c r="M57" s="42"/>
    </row>
    <row r="58" spans="1:13">
      <c r="A58" s="3" t="s">
        <v>107</v>
      </c>
      <c r="B58" s="2" t="s">
        <v>108</v>
      </c>
      <c r="C58" s="14">
        <v>1095.5999999999999</v>
      </c>
      <c r="D58" s="14">
        <v>1095.5999999999999</v>
      </c>
      <c r="E58" s="15">
        <v>-141.59</v>
      </c>
      <c r="F58" s="14">
        <v>0</v>
      </c>
      <c r="G58" s="14">
        <v>0</v>
      </c>
      <c r="H58" s="15">
        <v>-0.01</v>
      </c>
      <c r="I58" s="14">
        <v>-141.6</v>
      </c>
      <c r="J58" s="14">
        <v>1237.2</v>
      </c>
      <c r="L58" s="41"/>
      <c r="M58" s="42"/>
    </row>
    <row r="59" spans="1:13">
      <c r="A59" s="3" t="s">
        <v>109</v>
      </c>
      <c r="B59" s="2" t="s">
        <v>110</v>
      </c>
      <c r="C59" s="14">
        <v>1095.5999999999999</v>
      </c>
      <c r="D59" s="14">
        <v>1095.5999999999999</v>
      </c>
      <c r="E59" s="15">
        <v>-141.59</v>
      </c>
      <c r="F59" s="14">
        <v>0</v>
      </c>
      <c r="G59" s="14">
        <v>0</v>
      </c>
      <c r="H59" s="15">
        <v>-0.01</v>
      </c>
      <c r="I59" s="14">
        <v>-141.6</v>
      </c>
      <c r="J59" s="14">
        <v>1237.2</v>
      </c>
      <c r="L59" s="41"/>
      <c r="M59" s="42"/>
    </row>
    <row r="60" spans="1:13">
      <c r="A60" s="3" t="s">
        <v>111</v>
      </c>
      <c r="B60" s="2" t="s">
        <v>112</v>
      </c>
      <c r="C60" s="14">
        <v>1095.5999999999999</v>
      </c>
      <c r="D60" s="14">
        <v>1095.5999999999999</v>
      </c>
      <c r="E60" s="15">
        <v>-141.59</v>
      </c>
      <c r="F60" s="14">
        <v>0</v>
      </c>
      <c r="G60" s="14">
        <v>0</v>
      </c>
      <c r="H60" s="15">
        <v>-0.01</v>
      </c>
      <c r="I60" s="14">
        <v>-141.6</v>
      </c>
      <c r="J60" s="14">
        <v>1237.2</v>
      </c>
      <c r="L60" s="41"/>
      <c r="M60" s="42"/>
    </row>
    <row r="61" spans="1:13">
      <c r="A61" s="3" t="s">
        <v>113</v>
      </c>
      <c r="B61" s="2" t="s">
        <v>114</v>
      </c>
      <c r="C61" s="14">
        <v>1095.5999999999999</v>
      </c>
      <c r="D61" s="14">
        <v>1095.5999999999999</v>
      </c>
      <c r="E61" s="15">
        <v>-141.59</v>
      </c>
      <c r="F61" s="14">
        <v>0</v>
      </c>
      <c r="G61" s="14">
        <v>0</v>
      </c>
      <c r="H61" s="15">
        <v>-0.01</v>
      </c>
      <c r="I61" s="14">
        <v>-141.6</v>
      </c>
      <c r="J61" s="14">
        <v>1237.2</v>
      </c>
      <c r="L61" s="41"/>
      <c r="M61" s="42"/>
    </row>
    <row r="62" spans="1:13">
      <c r="A62" s="3" t="s">
        <v>115</v>
      </c>
      <c r="B62" s="2" t="s">
        <v>116</v>
      </c>
      <c r="C62" s="14">
        <v>1095.5999999999999</v>
      </c>
      <c r="D62" s="14">
        <v>1095.5999999999999</v>
      </c>
      <c r="E62" s="15">
        <v>-141.59</v>
      </c>
      <c r="F62" s="14">
        <v>0</v>
      </c>
      <c r="G62" s="14">
        <v>0</v>
      </c>
      <c r="H62" s="15">
        <v>-0.01</v>
      </c>
      <c r="I62" s="14">
        <v>-141.6</v>
      </c>
      <c r="J62" s="14">
        <v>1237.2</v>
      </c>
      <c r="L62" s="41"/>
      <c r="M62" s="42"/>
    </row>
    <row r="63" spans="1:13">
      <c r="A63" s="3" t="s">
        <v>117</v>
      </c>
      <c r="B63" s="2" t="s">
        <v>118</v>
      </c>
      <c r="C63" s="14">
        <v>1095.5999999999999</v>
      </c>
      <c r="D63" s="14">
        <v>1095.5999999999999</v>
      </c>
      <c r="E63" s="15">
        <v>-141.59</v>
      </c>
      <c r="F63" s="14">
        <v>0</v>
      </c>
      <c r="G63" s="14">
        <v>0</v>
      </c>
      <c r="H63" s="15">
        <v>-0.01</v>
      </c>
      <c r="I63" s="14">
        <v>-141.6</v>
      </c>
      <c r="J63" s="14">
        <v>1237.2</v>
      </c>
      <c r="L63" s="41"/>
      <c r="M63" s="42"/>
    </row>
    <row r="64" spans="1:13">
      <c r="A64" s="3" t="s">
        <v>119</v>
      </c>
      <c r="B64" s="2" t="s">
        <v>120</v>
      </c>
      <c r="C64" s="14">
        <v>1095.5999999999999</v>
      </c>
      <c r="D64" s="14">
        <v>1095.5999999999999</v>
      </c>
      <c r="E64" s="15">
        <v>-141.59</v>
      </c>
      <c r="F64" s="14">
        <v>0</v>
      </c>
      <c r="G64" s="14">
        <v>0</v>
      </c>
      <c r="H64" s="15">
        <v>-0.01</v>
      </c>
      <c r="I64" s="14">
        <v>-141.6</v>
      </c>
      <c r="J64" s="14">
        <v>1237.2</v>
      </c>
      <c r="L64" s="41"/>
      <c r="M64" s="42"/>
    </row>
    <row r="65" spans="1:13">
      <c r="A65" s="3" t="s">
        <v>121</v>
      </c>
      <c r="B65" s="2" t="s">
        <v>122</v>
      </c>
      <c r="C65" s="14">
        <v>1095.5999999999999</v>
      </c>
      <c r="D65" s="14">
        <v>1095.5999999999999</v>
      </c>
      <c r="E65" s="15">
        <v>-141.59</v>
      </c>
      <c r="F65" s="14">
        <v>0</v>
      </c>
      <c r="G65" s="14">
        <v>0</v>
      </c>
      <c r="H65" s="15">
        <v>-0.01</v>
      </c>
      <c r="I65" s="14">
        <v>-141.6</v>
      </c>
      <c r="J65" s="14">
        <v>1237.2</v>
      </c>
      <c r="L65" s="41"/>
      <c r="M65" s="42"/>
    </row>
    <row r="66" spans="1:13">
      <c r="A66" s="3" t="s">
        <v>123</v>
      </c>
      <c r="B66" s="2" t="s">
        <v>124</v>
      </c>
      <c r="C66" s="14">
        <v>1095.5999999999999</v>
      </c>
      <c r="D66" s="14">
        <v>1095.5999999999999</v>
      </c>
      <c r="E66" s="15">
        <v>-141.59</v>
      </c>
      <c r="F66" s="14">
        <v>0</v>
      </c>
      <c r="G66" s="14">
        <v>0</v>
      </c>
      <c r="H66" s="15">
        <v>-0.01</v>
      </c>
      <c r="I66" s="14">
        <v>-141.6</v>
      </c>
      <c r="J66" s="14">
        <v>1237.2</v>
      </c>
      <c r="L66" s="41"/>
      <c r="M66" s="42"/>
    </row>
    <row r="67" spans="1:13">
      <c r="A67" s="3" t="s">
        <v>125</v>
      </c>
      <c r="B67" s="2" t="s">
        <v>126</v>
      </c>
      <c r="C67" s="14">
        <v>1095.5999999999999</v>
      </c>
      <c r="D67" s="14">
        <v>1095.5999999999999</v>
      </c>
      <c r="E67" s="15">
        <v>-141.59</v>
      </c>
      <c r="F67" s="14">
        <v>0</v>
      </c>
      <c r="G67" s="14">
        <v>0</v>
      </c>
      <c r="H67" s="15">
        <v>-0.01</v>
      </c>
      <c r="I67" s="14">
        <v>-141.6</v>
      </c>
      <c r="J67" s="14">
        <v>1237.2</v>
      </c>
      <c r="L67" s="3"/>
    </row>
    <row r="70" spans="1:13" s="8" customFormat="1">
      <c r="A70" s="16"/>
      <c r="C70" s="8" t="s">
        <v>127</v>
      </c>
      <c r="D70" s="8" t="s">
        <v>127</v>
      </c>
      <c r="E70" s="8" t="s">
        <v>127</v>
      </c>
      <c r="F70" s="8" t="s">
        <v>127</v>
      </c>
      <c r="G70" s="8" t="s">
        <v>127</v>
      </c>
      <c r="H70" s="8" t="s">
        <v>127</v>
      </c>
      <c r="I70" s="8" t="s">
        <v>127</v>
      </c>
      <c r="J70" s="8" t="s">
        <v>127</v>
      </c>
    </row>
    <row r="71" spans="1:13" s="1" customFormat="1" ht="15">
      <c r="A71" s="22" t="s">
        <v>128</v>
      </c>
      <c r="B71" s="1" t="s">
        <v>129</v>
      </c>
      <c r="C71" s="23">
        <f>SUM(C13:C70)</f>
        <v>60257.999999999949</v>
      </c>
      <c r="D71" s="23">
        <f t="shared" ref="D71:J71" si="0">SUM(D13:D70)</f>
        <v>60257.999999999949</v>
      </c>
      <c r="E71" s="23">
        <f t="shared" si="0"/>
        <v>-7787.4500000000053</v>
      </c>
      <c r="F71" s="23">
        <f t="shared" si="0"/>
        <v>0</v>
      </c>
      <c r="G71" s="23">
        <f t="shared" si="0"/>
        <v>0</v>
      </c>
      <c r="H71" s="23">
        <f t="shared" si="0"/>
        <v>-0.55000000000000027</v>
      </c>
      <c r="I71" s="23">
        <f t="shared" si="0"/>
        <v>-7788.0000000000082</v>
      </c>
      <c r="J71" s="23">
        <f t="shared" si="0"/>
        <v>68045.999999999927</v>
      </c>
      <c r="K71" s="23"/>
      <c r="L71" s="23"/>
    </row>
    <row r="73" spans="1:13">
      <c r="C73" s="2" t="s">
        <v>129</v>
      </c>
      <c r="D73" s="2" t="s">
        <v>129</v>
      </c>
      <c r="E73" s="2" t="s">
        <v>129</v>
      </c>
      <c r="F73" s="2" t="s">
        <v>129</v>
      </c>
      <c r="G73" s="2" t="s">
        <v>129</v>
      </c>
      <c r="H73" s="2" t="s">
        <v>129</v>
      </c>
      <c r="I73" s="2" t="s">
        <v>129</v>
      </c>
      <c r="J73" s="2" t="s">
        <v>129</v>
      </c>
    </row>
    <row r="74" spans="1:13">
      <c r="A74" s="3" t="s">
        <v>129</v>
      </c>
      <c r="B74" s="2" t="s">
        <v>129</v>
      </c>
      <c r="C74" s="17"/>
      <c r="D74" s="17"/>
      <c r="E74" s="17"/>
      <c r="F74" s="17"/>
      <c r="G74" s="17"/>
      <c r="H74" s="17"/>
      <c r="I74" s="17"/>
      <c r="J74" s="17"/>
    </row>
  </sheetData>
  <mergeCells count="2">
    <mergeCell ref="B1:C1"/>
    <mergeCell ref="B3:C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E13" sqref="E13"/>
    </sheetView>
  </sheetViews>
  <sheetFormatPr baseColWidth="10" defaultRowHeight="11.25"/>
  <cols>
    <col min="1" max="1" width="12.28515625" style="3" customWidth="1"/>
    <col min="2" max="2" width="30.7109375" style="2" customWidth="1"/>
    <col min="3" max="3" width="13" style="2" bestFit="1" customWidth="1"/>
    <col min="4" max="4" width="13.5703125" style="2" bestFit="1" customWidth="1"/>
    <col min="5" max="10" width="13" style="2" bestFit="1" customWidth="1"/>
    <col min="11" max="11" width="12.7109375" style="2" customWidth="1"/>
    <col min="12" max="12" width="5.7109375" style="2" bestFit="1" customWidth="1"/>
    <col min="13" max="13" width="31.140625" style="2" bestFit="1" customWidth="1"/>
    <col min="14" max="16384" width="11.42578125" style="2"/>
  </cols>
  <sheetData>
    <row r="1" spans="1:13" ht="18" customHeight="1">
      <c r="A1" s="4" t="s">
        <v>0</v>
      </c>
      <c r="B1" s="93" t="s">
        <v>129</v>
      </c>
      <c r="C1" s="94"/>
    </row>
    <row r="2" spans="1:13" ht="24.95" customHeight="1">
      <c r="A2" s="5" t="s">
        <v>1</v>
      </c>
      <c r="B2" s="18" t="s">
        <v>2</v>
      </c>
      <c r="C2" s="19"/>
    </row>
    <row r="3" spans="1:13" ht="15.75">
      <c r="B3" s="95" t="s">
        <v>3</v>
      </c>
      <c r="C3" s="94"/>
    </row>
    <row r="4" spans="1:13" ht="15">
      <c r="B4" s="20" t="str">
        <f>+FACTURACIÓN!B4</f>
        <v>Periodo 5 Semanal del 27/01/2016 al 02/02/2016</v>
      </c>
      <c r="C4" s="24"/>
    </row>
    <row r="5" spans="1:13">
      <c r="B5" s="7" t="s">
        <v>4</v>
      </c>
    </row>
    <row r="6" spans="1:13">
      <c r="B6" s="7" t="s">
        <v>5</v>
      </c>
    </row>
    <row r="8" spans="1:13" s="6" customFormat="1" ht="34.5" thickBot="1">
      <c r="A8" s="9" t="s">
        <v>6</v>
      </c>
      <c r="B8" s="10" t="s">
        <v>7</v>
      </c>
      <c r="C8" s="56" t="s">
        <v>516</v>
      </c>
      <c r="D8" s="56" t="s">
        <v>517</v>
      </c>
      <c r="E8" s="55" t="s">
        <v>9</v>
      </c>
      <c r="F8" s="56" t="s">
        <v>518</v>
      </c>
      <c r="G8" s="56" t="s">
        <v>519</v>
      </c>
      <c r="H8" s="56" t="s">
        <v>520</v>
      </c>
      <c r="I8" s="56" t="s">
        <v>521</v>
      </c>
      <c r="J8" s="55" t="s">
        <v>14</v>
      </c>
      <c r="K8" s="81" t="s">
        <v>15</v>
      </c>
    </row>
    <row r="9" spans="1:13" ht="12" thickTop="1"/>
    <row r="11" spans="1:13">
      <c r="A11" s="13" t="s">
        <v>16</v>
      </c>
    </row>
    <row r="13" spans="1:13">
      <c r="A13" s="3" t="s">
        <v>17</v>
      </c>
      <c r="B13" s="2" t="s">
        <v>18</v>
      </c>
      <c r="C13" s="14">
        <f>+FACTURACIÓN!G10-SINDICATO!J13</f>
        <v>-443.57000000000005</v>
      </c>
      <c r="D13" s="14">
        <v>0</v>
      </c>
      <c r="E13" s="70">
        <f>SUM(C13:D13)</f>
        <v>-443.57000000000005</v>
      </c>
      <c r="F13" s="14">
        <v>0</v>
      </c>
      <c r="G13" s="14">
        <v>0</v>
      </c>
      <c r="H13" s="15">
        <v>0</v>
      </c>
      <c r="I13" s="14">
        <f>IF(FACTURACIÓN!G10&gt;=5000,FACTURACIÓN!G10*0.1,0)</f>
        <v>0</v>
      </c>
      <c r="J13" s="14">
        <v>1237.2</v>
      </c>
      <c r="L13" s="41"/>
      <c r="M13" s="42"/>
    </row>
    <row r="14" spans="1:13">
      <c r="A14" s="3" t="s">
        <v>19</v>
      </c>
      <c r="B14" s="2" t="s">
        <v>20</v>
      </c>
      <c r="C14" s="14">
        <f>+FACTURACIÓN!G12-SINDICATO!J14</f>
        <v>-766.7</v>
      </c>
      <c r="D14" s="14">
        <v>0</v>
      </c>
      <c r="E14" s="70">
        <f t="shared" ref="E14:E67" si="0">SUM(C14:D14)</f>
        <v>-766.7</v>
      </c>
      <c r="F14" s="14">
        <v>0</v>
      </c>
      <c r="G14" s="14">
        <v>0</v>
      </c>
      <c r="H14" s="15">
        <v>0</v>
      </c>
      <c r="I14" s="14">
        <f>IF(FACTURACIÓN!G12&gt;=5000,FACTURACIÓN!G12*0.1,0)</f>
        <v>0</v>
      </c>
      <c r="J14" s="14">
        <v>1237.2</v>
      </c>
      <c r="L14" s="41"/>
      <c r="M14" s="42"/>
    </row>
    <row r="15" spans="1:13">
      <c r="A15" s="3" t="s">
        <v>21</v>
      </c>
      <c r="B15" s="2" t="s">
        <v>22</v>
      </c>
      <c r="C15" s="14" t="e">
        <f>+FACTURACIÓN!#REF!-SINDICATO!J15</f>
        <v>#REF!</v>
      </c>
      <c r="D15" s="14">
        <v>0</v>
      </c>
      <c r="E15" s="70" t="e">
        <f t="shared" si="0"/>
        <v>#REF!</v>
      </c>
      <c r="F15" s="14">
        <v>45.13</v>
      </c>
      <c r="G15" s="14">
        <v>0</v>
      </c>
      <c r="H15" s="15">
        <v>0</v>
      </c>
      <c r="I15" s="14" t="e">
        <f>IF(FACTURACIÓN!#REF!&gt;=5000,FACTURACIÓN!#REF!*0.1,0)</f>
        <v>#REF!</v>
      </c>
      <c r="J15" s="14">
        <v>1237.2</v>
      </c>
      <c r="L15" s="41"/>
      <c r="M15" s="42"/>
    </row>
    <row r="16" spans="1:13">
      <c r="A16" s="3" t="s">
        <v>23</v>
      </c>
      <c r="B16" s="2" t="s">
        <v>24</v>
      </c>
      <c r="C16" s="14">
        <f>+FACTURACIÓN!G13-SINDICATO!J16</f>
        <v>5067.3599999999997</v>
      </c>
      <c r="D16" s="14">
        <v>0</v>
      </c>
      <c r="E16" s="70">
        <f t="shared" si="0"/>
        <v>5067.3599999999997</v>
      </c>
      <c r="F16" s="14">
        <v>45.13</v>
      </c>
      <c r="G16" s="14">
        <v>0</v>
      </c>
      <c r="H16" s="15">
        <v>2181.2800000000002</v>
      </c>
      <c r="I16" s="14">
        <f>IF(FACTURACIÓN!G13&gt;=5000,FACTURACIÓN!G13*0.1,0)</f>
        <v>630.45600000000002</v>
      </c>
      <c r="J16" s="14">
        <v>1237.2</v>
      </c>
      <c r="L16" s="41"/>
      <c r="M16" s="42"/>
    </row>
    <row r="17" spans="1:13">
      <c r="A17" s="3" t="s">
        <v>25</v>
      </c>
      <c r="B17" s="2" t="s">
        <v>26</v>
      </c>
      <c r="C17" s="14">
        <f>+FACTURACIÓN!G14-SINDICATO!J17</f>
        <v>1745.8300000000002</v>
      </c>
      <c r="D17" s="14">
        <v>0</v>
      </c>
      <c r="E17" s="70">
        <f t="shared" si="0"/>
        <v>1745.8300000000002</v>
      </c>
      <c r="F17" s="14">
        <v>0</v>
      </c>
      <c r="G17" s="14">
        <v>0</v>
      </c>
      <c r="H17" s="15">
        <v>902.31</v>
      </c>
      <c r="I17" s="14">
        <f>IF(FACTURACIÓN!G14&gt;=5000,FACTURACIÓN!G14*0.1,0)</f>
        <v>0</v>
      </c>
      <c r="J17" s="14">
        <v>1237.2</v>
      </c>
      <c r="L17" s="41"/>
      <c r="M17" s="42"/>
    </row>
    <row r="18" spans="1:13">
      <c r="A18" s="3" t="s">
        <v>27</v>
      </c>
      <c r="B18" s="2" t="s">
        <v>28</v>
      </c>
      <c r="C18" s="14">
        <f>+FACTURACIÓN!G15-SINDICATO!J18</f>
        <v>1950.8</v>
      </c>
      <c r="D18" s="14">
        <v>0</v>
      </c>
      <c r="E18" s="70">
        <f t="shared" si="0"/>
        <v>1950.8</v>
      </c>
      <c r="F18" s="14">
        <v>45.13</v>
      </c>
      <c r="G18" s="14">
        <v>0</v>
      </c>
      <c r="H18" s="15">
        <v>0</v>
      </c>
      <c r="I18" s="14">
        <f>IF(FACTURACIÓN!G15&gt;=5000,FACTURACIÓN!G15*0.1,0)</f>
        <v>0</v>
      </c>
      <c r="J18" s="14">
        <v>1237.2</v>
      </c>
      <c r="L18" s="41"/>
      <c r="M18" s="42"/>
    </row>
    <row r="19" spans="1:13">
      <c r="A19" s="3" t="s">
        <v>29</v>
      </c>
      <c r="B19" s="2" t="s">
        <v>30</v>
      </c>
      <c r="C19" s="14">
        <f>+FACTURACIÓN!G17-SINDICATO!J19</f>
        <v>-766.84</v>
      </c>
      <c r="D19" s="14">
        <v>0</v>
      </c>
      <c r="E19" s="70">
        <f t="shared" si="0"/>
        <v>-766.84</v>
      </c>
      <c r="F19" s="14">
        <v>0</v>
      </c>
      <c r="G19" s="14">
        <v>0</v>
      </c>
      <c r="H19" s="15">
        <v>0</v>
      </c>
      <c r="I19" s="14">
        <f>IF(FACTURACIÓN!G17&gt;=5000,FACTURACIÓN!G17*0.1,0)</f>
        <v>0</v>
      </c>
      <c r="J19" s="14">
        <v>1237.2</v>
      </c>
      <c r="L19" s="41"/>
      <c r="M19" s="42"/>
    </row>
    <row r="20" spans="1:13">
      <c r="A20" s="3" t="s">
        <v>31</v>
      </c>
      <c r="B20" s="2" t="s">
        <v>32</v>
      </c>
      <c r="C20" s="14">
        <f>+FACTURACIÓN!G18-SINDICATO!J20</f>
        <v>-766.7</v>
      </c>
      <c r="D20" s="14">
        <v>0</v>
      </c>
      <c r="E20" s="70">
        <f t="shared" si="0"/>
        <v>-766.7</v>
      </c>
      <c r="F20" s="14">
        <v>223.04</v>
      </c>
      <c r="G20" s="14">
        <v>0</v>
      </c>
      <c r="H20" s="15">
        <v>0</v>
      </c>
      <c r="I20" s="14">
        <f>IF(FACTURACIÓN!G18&gt;=5000,FACTURACIÓN!G18*0.1,0)</f>
        <v>0</v>
      </c>
      <c r="J20" s="14">
        <v>1237.2</v>
      </c>
      <c r="L20" s="3"/>
    </row>
    <row r="21" spans="1:13">
      <c r="A21" s="3" t="s">
        <v>33</v>
      </c>
      <c r="B21" s="2" t="s">
        <v>34</v>
      </c>
      <c r="C21" s="14">
        <f>+FACTURACIÓN!G19-SINDICATO!J21</f>
        <v>1367.4399999999994</v>
      </c>
      <c r="D21" s="14">
        <v>0</v>
      </c>
      <c r="E21" s="70">
        <f t="shared" si="0"/>
        <v>1367.4399999999994</v>
      </c>
      <c r="F21" s="14">
        <v>0</v>
      </c>
      <c r="G21" s="14">
        <v>0</v>
      </c>
      <c r="H21" s="15">
        <v>0</v>
      </c>
      <c r="I21" s="14">
        <f>IF(FACTURACIÓN!G19&gt;=5000,FACTURACIÓN!G19*0.1,0)</f>
        <v>0</v>
      </c>
      <c r="J21" s="14">
        <v>1237.2</v>
      </c>
      <c r="L21" s="41"/>
      <c r="M21" s="42"/>
    </row>
    <row r="22" spans="1:13">
      <c r="A22" s="3" t="s">
        <v>35</v>
      </c>
      <c r="B22" s="2" t="s">
        <v>36</v>
      </c>
      <c r="C22" s="14">
        <f>+FACTURACIÓN!G20-SINDICATO!J22</f>
        <v>-725.92000000000007</v>
      </c>
      <c r="D22" s="14">
        <v>0</v>
      </c>
      <c r="E22" s="70">
        <f t="shared" si="0"/>
        <v>-725.92000000000007</v>
      </c>
      <c r="F22" s="14">
        <v>45.13</v>
      </c>
      <c r="G22" s="14">
        <v>0</v>
      </c>
      <c r="H22" s="15">
        <v>0</v>
      </c>
      <c r="I22" s="14">
        <f>IF(FACTURACIÓN!G20&gt;=5000,FACTURACIÓN!G20*0.1,0)</f>
        <v>0</v>
      </c>
      <c r="J22" s="14">
        <v>1237.2</v>
      </c>
      <c r="L22" s="41"/>
      <c r="M22" s="42"/>
    </row>
    <row r="23" spans="1:13">
      <c r="A23" s="3" t="s">
        <v>37</v>
      </c>
      <c r="B23" s="2" t="s">
        <v>38</v>
      </c>
      <c r="C23" s="14">
        <f>+FACTURACIÓN!G21-SINDICATO!J23</f>
        <v>-443.57000000000005</v>
      </c>
      <c r="D23" s="14">
        <v>0</v>
      </c>
      <c r="E23" s="70">
        <f t="shared" si="0"/>
        <v>-443.57000000000005</v>
      </c>
      <c r="F23" s="14">
        <v>45.13</v>
      </c>
      <c r="G23" s="14">
        <v>0</v>
      </c>
      <c r="H23" s="15">
        <v>0</v>
      </c>
      <c r="I23" s="14">
        <f>IF(FACTURACIÓN!G21&gt;=5000,FACTURACIÓN!G21*0.1,0)</f>
        <v>0</v>
      </c>
      <c r="J23" s="14">
        <v>1237.2</v>
      </c>
      <c r="L23" s="41"/>
      <c r="M23" s="42"/>
    </row>
    <row r="24" spans="1:13">
      <c r="A24" s="3" t="s">
        <v>39</v>
      </c>
      <c r="B24" s="2" t="s">
        <v>40</v>
      </c>
      <c r="C24" s="14">
        <f>+FACTURACIÓN!G22-SINDICATO!J24</f>
        <v>642.78</v>
      </c>
      <c r="D24" s="14">
        <v>0</v>
      </c>
      <c r="E24" s="70">
        <f t="shared" si="0"/>
        <v>642.78</v>
      </c>
      <c r="F24" s="14">
        <v>0</v>
      </c>
      <c r="G24" s="14">
        <v>300</v>
      </c>
      <c r="H24" s="15">
        <v>1551.8</v>
      </c>
      <c r="I24" s="14">
        <f>IF(FACTURACIÓN!G22&gt;=5000,FACTURACIÓN!G22*0.1,0)</f>
        <v>0</v>
      </c>
      <c r="J24" s="14">
        <v>1237.2</v>
      </c>
      <c r="L24" s="41"/>
      <c r="M24" s="42"/>
    </row>
    <row r="25" spans="1:13">
      <c r="A25" s="3" t="s">
        <v>41</v>
      </c>
      <c r="B25" s="2" t="s">
        <v>42</v>
      </c>
      <c r="C25" s="14">
        <f>+FACTURACIÓN!G23-SINDICATO!J25</f>
        <v>13696.130000000001</v>
      </c>
      <c r="D25" s="14">
        <v>0</v>
      </c>
      <c r="E25" s="70">
        <f t="shared" si="0"/>
        <v>13696.130000000001</v>
      </c>
      <c r="F25" s="14">
        <v>0</v>
      </c>
      <c r="G25" s="14">
        <v>0</v>
      </c>
      <c r="H25" s="15">
        <v>0</v>
      </c>
      <c r="I25" s="14">
        <f>IF(FACTURACIÓN!G23&gt;=5000,FACTURACIÓN!G23*0.1,0)</f>
        <v>1493.3330000000003</v>
      </c>
      <c r="J25" s="14">
        <v>1237.2</v>
      </c>
      <c r="L25" s="41"/>
      <c r="M25" s="42"/>
    </row>
    <row r="26" spans="1:13">
      <c r="A26" s="3" t="s">
        <v>43</v>
      </c>
      <c r="B26" s="2" t="s">
        <v>44</v>
      </c>
      <c r="C26" s="14">
        <f>+FACTURACIÓN!G24-SINDICATO!J26</f>
        <v>-725.92000000000007</v>
      </c>
      <c r="D26" s="14">
        <v>0</v>
      </c>
      <c r="E26" s="70">
        <f t="shared" si="0"/>
        <v>-725.92000000000007</v>
      </c>
      <c r="F26" s="14">
        <v>0</v>
      </c>
      <c r="G26" s="14">
        <v>0</v>
      </c>
      <c r="H26" s="15">
        <v>0</v>
      </c>
      <c r="I26" s="14">
        <f>IF(FACTURACIÓN!G24&gt;=5000,FACTURACIÓN!G24*0.1,0)</f>
        <v>0</v>
      </c>
      <c r="J26" s="14">
        <v>1237.2</v>
      </c>
      <c r="L26" s="41"/>
      <c r="M26" s="42"/>
    </row>
    <row r="27" spans="1:13">
      <c r="A27" s="3" t="s">
        <v>45</v>
      </c>
      <c r="B27" s="2" t="s">
        <v>46</v>
      </c>
      <c r="C27" s="14">
        <f>+FACTURACIÓN!G25-SINDICATO!J27</f>
        <v>-605.41000000000031</v>
      </c>
      <c r="D27" s="14">
        <v>0</v>
      </c>
      <c r="E27" s="70">
        <f t="shared" si="0"/>
        <v>-605.41000000000031</v>
      </c>
      <c r="F27" s="14">
        <v>0</v>
      </c>
      <c r="G27" s="14">
        <v>0</v>
      </c>
      <c r="H27" s="15">
        <v>0</v>
      </c>
      <c r="I27" s="14">
        <f>IF(FACTURACIÓN!G25&gt;=5000,FACTURACIÓN!G25*0.1,0)</f>
        <v>0</v>
      </c>
      <c r="J27" s="14">
        <v>1237.2</v>
      </c>
      <c r="L27" s="41"/>
      <c r="M27" s="42"/>
    </row>
    <row r="28" spans="1:13">
      <c r="A28" s="3" t="s">
        <v>47</v>
      </c>
      <c r="B28" s="2" t="s">
        <v>48</v>
      </c>
      <c r="C28" s="14" t="e">
        <f>+FACTURACIÓN!#REF!-SINDICATO!J28</f>
        <v>#REF!</v>
      </c>
      <c r="D28" s="14">
        <v>0</v>
      </c>
      <c r="E28" s="70" t="e">
        <f t="shared" si="0"/>
        <v>#REF!</v>
      </c>
      <c r="F28" s="14">
        <v>0</v>
      </c>
      <c r="G28" s="14">
        <v>0</v>
      </c>
      <c r="H28" s="15">
        <v>0</v>
      </c>
      <c r="I28" s="14" t="e">
        <f>IF(FACTURACIÓN!#REF!&gt;=5000,FACTURACIÓN!#REF!*0.1,0)</f>
        <v>#REF!</v>
      </c>
      <c r="J28" s="14">
        <v>1237.2</v>
      </c>
      <c r="L28" s="41"/>
      <c r="M28" s="42"/>
    </row>
    <row r="29" spans="1:13">
      <c r="A29" s="3" t="s">
        <v>49</v>
      </c>
      <c r="B29" s="2" t="s">
        <v>50</v>
      </c>
      <c r="C29" s="14">
        <f>+FACTURACIÓN!G26-SINDICATO!J29</f>
        <v>2133.2300000000005</v>
      </c>
      <c r="D29" s="14">
        <v>0</v>
      </c>
      <c r="E29" s="70">
        <f t="shared" si="0"/>
        <v>2133.2300000000005</v>
      </c>
      <c r="F29" s="14">
        <v>45.13</v>
      </c>
      <c r="G29" s="14">
        <v>0</v>
      </c>
      <c r="H29" s="15">
        <v>0</v>
      </c>
      <c r="I29" s="14">
        <f>IF(FACTURACIÓN!G26&gt;=5000,FACTURACIÓN!G26*0.1,0)</f>
        <v>0</v>
      </c>
      <c r="J29" s="14">
        <v>1237.2</v>
      </c>
      <c r="L29" s="41"/>
      <c r="M29" s="42"/>
    </row>
    <row r="30" spans="1:13">
      <c r="A30" s="3" t="s">
        <v>51</v>
      </c>
      <c r="B30" s="2" t="s">
        <v>52</v>
      </c>
      <c r="C30" s="14">
        <f>+FACTURACIÓN!G27-SINDICATO!J30</f>
        <v>-443.57000000000005</v>
      </c>
      <c r="D30" s="14">
        <v>0</v>
      </c>
      <c r="E30" s="70">
        <f t="shared" si="0"/>
        <v>-443.57000000000005</v>
      </c>
      <c r="F30" s="14">
        <v>3024.41</v>
      </c>
      <c r="G30" s="14">
        <v>0</v>
      </c>
      <c r="H30" s="15">
        <v>323.91000000000003</v>
      </c>
      <c r="I30" s="14">
        <f>IF(FACTURACIÓN!G27&gt;=5000,FACTURACIÓN!G27*0.1,0)</f>
        <v>0</v>
      </c>
      <c r="J30" s="14">
        <v>1237.2</v>
      </c>
      <c r="L30" s="41"/>
      <c r="M30" s="42"/>
    </row>
    <row r="31" spans="1:13">
      <c r="A31" s="3" t="s">
        <v>53</v>
      </c>
      <c r="B31" s="2" t="s">
        <v>54</v>
      </c>
      <c r="C31" s="14">
        <f>+FACTURACIÓN!G28-SINDICATO!J31</f>
        <v>1437.2099999999998</v>
      </c>
      <c r="D31" s="14">
        <v>0</v>
      </c>
      <c r="E31" s="70">
        <f t="shared" si="0"/>
        <v>1437.2099999999998</v>
      </c>
      <c r="F31" s="14">
        <v>0</v>
      </c>
      <c r="G31" s="14">
        <v>0</v>
      </c>
      <c r="H31" s="15">
        <v>0</v>
      </c>
      <c r="I31" s="14">
        <f>IF(FACTURACIÓN!G28&gt;=5000,FACTURACIÓN!G28*0.1,0)</f>
        <v>0</v>
      </c>
      <c r="J31" s="14">
        <v>1237.2</v>
      </c>
      <c r="L31" s="41"/>
      <c r="M31" s="42"/>
    </row>
    <row r="32" spans="1:13">
      <c r="A32" s="3" t="s">
        <v>55</v>
      </c>
      <c r="B32" s="2" t="s">
        <v>56</v>
      </c>
      <c r="C32" s="14">
        <f>+FACTURACIÓN!G29-SINDICATO!J32</f>
        <v>1389.55</v>
      </c>
      <c r="D32" s="14">
        <v>0</v>
      </c>
      <c r="E32" s="70">
        <f t="shared" si="0"/>
        <v>1389.55</v>
      </c>
      <c r="F32" s="14">
        <v>0</v>
      </c>
      <c r="G32" s="14">
        <v>0</v>
      </c>
      <c r="H32" s="15">
        <v>0</v>
      </c>
      <c r="I32" s="14">
        <f>IF(FACTURACIÓN!G29&gt;=5000,FACTURACIÓN!G29*0.1,0)</f>
        <v>0</v>
      </c>
      <c r="J32" s="14">
        <v>1237.2</v>
      </c>
      <c r="L32" s="41"/>
      <c r="M32" s="42"/>
    </row>
    <row r="33" spans="1:13">
      <c r="A33" s="3" t="s">
        <v>57</v>
      </c>
      <c r="B33" s="2" t="s">
        <v>58</v>
      </c>
      <c r="C33" s="14">
        <f>+FACTURACIÓN!G30-SINDICATO!J33</f>
        <v>-637.85000000000014</v>
      </c>
      <c r="D33" s="14">
        <v>0</v>
      </c>
      <c r="E33" s="70">
        <f t="shared" si="0"/>
        <v>-637.85000000000014</v>
      </c>
      <c r="F33" s="14">
        <v>45.13</v>
      </c>
      <c r="G33" s="14">
        <v>0</v>
      </c>
      <c r="H33" s="15">
        <v>0</v>
      </c>
      <c r="I33" s="14">
        <f>IF(FACTURACIÓN!G30&gt;=5000,FACTURACIÓN!G30*0.1,0)</f>
        <v>0</v>
      </c>
      <c r="J33" s="14">
        <v>1237.2</v>
      </c>
      <c r="L33" s="41"/>
      <c r="M33" s="42"/>
    </row>
    <row r="34" spans="1:13">
      <c r="A34" s="3" t="s">
        <v>59</v>
      </c>
      <c r="B34" s="2" t="s">
        <v>60</v>
      </c>
      <c r="C34" s="14">
        <f>+FACTURACIÓN!G31-SINDICATO!J34</f>
        <v>-632.29000000000008</v>
      </c>
      <c r="D34" s="14">
        <v>0</v>
      </c>
      <c r="E34" s="70">
        <f t="shared" si="0"/>
        <v>-632.29000000000008</v>
      </c>
      <c r="F34" s="14">
        <v>0</v>
      </c>
      <c r="G34" s="14">
        <v>0</v>
      </c>
      <c r="H34" s="15">
        <v>0</v>
      </c>
      <c r="I34" s="14">
        <f>IF(FACTURACIÓN!G31&gt;=5000,FACTURACIÓN!G31*0.1,0)</f>
        <v>0</v>
      </c>
      <c r="J34" s="14">
        <v>1237.2</v>
      </c>
      <c r="L34" s="41"/>
      <c r="M34" s="42"/>
    </row>
    <row r="35" spans="1:13">
      <c r="A35" s="3" t="s">
        <v>61</v>
      </c>
      <c r="B35" s="2" t="s">
        <v>62</v>
      </c>
      <c r="C35" s="14">
        <f>+FACTURACIÓN!G32-SINDICATO!J35</f>
        <v>1522.72</v>
      </c>
      <c r="D35" s="14">
        <v>0</v>
      </c>
      <c r="E35" s="70">
        <f t="shared" si="0"/>
        <v>1522.72</v>
      </c>
      <c r="F35" s="14">
        <v>0</v>
      </c>
      <c r="G35" s="14">
        <v>0</v>
      </c>
      <c r="H35" s="15">
        <v>0</v>
      </c>
      <c r="I35" s="14">
        <f>IF(FACTURACIÓN!G32&gt;=5000,FACTURACIÓN!G32*0.1,0)</f>
        <v>0</v>
      </c>
      <c r="J35" s="14">
        <v>1237.2</v>
      </c>
      <c r="L35" s="41"/>
      <c r="M35" s="42"/>
    </row>
    <row r="36" spans="1:13">
      <c r="A36" s="3" t="s">
        <v>63</v>
      </c>
      <c r="B36" s="2" t="s">
        <v>64</v>
      </c>
      <c r="C36" s="14" t="e">
        <f>+FACTURACIÓN!#REF!-SINDICATO!J36</f>
        <v>#REF!</v>
      </c>
      <c r="D36" s="14">
        <v>0</v>
      </c>
      <c r="E36" s="70" t="e">
        <f t="shared" si="0"/>
        <v>#REF!</v>
      </c>
      <c r="F36" s="14">
        <v>0</v>
      </c>
      <c r="G36" s="14">
        <v>0</v>
      </c>
      <c r="H36" s="15">
        <v>0</v>
      </c>
      <c r="I36" s="14" t="e">
        <f>IF(FACTURACIÓN!#REF!&gt;=5000,FACTURACIÓN!#REF!*0.1,0)</f>
        <v>#REF!</v>
      </c>
      <c r="J36" s="14">
        <v>1237.2</v>
      </c>
      <c r="L36" s="41"/>
      <c r="M36" s="42"/>
    </row>
    <row r="37" spans="1:13">
      <c r="A37" s="3" t="s">
        <v>65</v>
      </c>
      <c r="B37" s="2" t="s">
        <v>66</v>
      </c>
      <c r="C37" s="14">
        <f>+FACTURACIÓN!G33-SINDICATO!J37</f>
        <v>6420.11</v>
      </c>
      <c r="D37" s="14">
        <v>0</v>
      </c>
      <c r="E37" s="70">
        <f t="shared" si="0"/>
        <v>6420.11</v>
      </c>
      <c r="F37" s="14">
        <v>45.13</v>
      </c>
      <c r="G37" s="14">
        <v>0</v>
      </c>
      <c r="H37" s="15">
        <v>313.89999999999998</v>
      </c>
      <c r="I37" s="14">
        <f>IF(FACTURACIÓN!G33&gt;=5000,FACTURACIÓN!G33*0.1,0)</f>
        <v>765.73099999999999</v>
      </c>
      <c r="J37" s="14">
        <v>1237.2</v>
      </c>
      <c r="L37" s="41"/>
      <c r="M37" s="42"/>
    </row>
    <row r="38" spans="1:13">
      <c r="A38" s="3" t="s">
        <v>67</v>
      </c>
      <c r="B38" s="2" t="s">
        <v>68</v>
      </c>
      <c r="C38" s="14" t="e">
        <f>+FACTURACIÓN!#REF!-SINDICATO!J38</f>
        <v>#REF!</v>
      </c>
      <c r="D38" s="14">
        <v>0</v>
      </c>
      <c r="E38" s="70" t="e">
        <f t="shared" si="0"/>
        <v>#REF!</v>
      </c>
      <c r="F38" s="14">
        <v>45.13</v>
      </c>
      <c r="G38" s="14">
        <v>0</v>
      </c>
      <c r="H38" s="15">
        <v>215.92</v>
      </c>
      <c r="I38" s="14" t="e">
        <f>IF(FACTURACIÓN!#REF!&gt;=5000,FACTURACIÓN!#REF!*0.1,0)</f>
        <v>#REF!</v>
      </c>
      <c r="J38" s="14">
        <v>1237.2</v>
      </c>
      <c r="L38" s="41"/>
      <c r="M38" s="42"/>
    </row>
    <row r="39" spans="1:13">
      <c r="A39" s="3" t="s">
        <v>69</v>
      </c>
      <c r="B39" s="2" t="s">
        <v>70</v>
      </c>
      <c r="C39" s="14" t="e">
        <f>+FACTURACIÓN!#REF!-SINDICATO!J39</f>
        <v>#REF!</v>
      </c>
      <c r="D39" s="14">
        <v>0</v>
      </c>
      <c r="E39" s="70" t="e">
        <f t="shared" si="0"/>
        <v>#REF!</v>
      </c>
      <c r="F39" s="14">
        <v>45.13</v>
      </c>
      <c r="G39" s="14">
        <v>0</v>
      </c>
      <c r="H39" s="15">
        <v>0</v>
      </c>
      <c r="I39" s="14" t="e">
        <f>IF(FACTURACIÓN!#REF!&gt;=5000,FACTURACIÓN!#REF!*0.1,0)</f>
        <v>#REF!</v>
      </c>
      <c r="J39" s="14">
        <v>1237.2</v>
      </c>
      <c r="L39" s="41"/>
      <c r="M39" s="42"/>
    </row>
    <row r="40" spans="1:13">
      <c r="A40" s="3" t="s">
        <v>71</v>
      </c>
      <c r="B40" s="2" t="s">
        <v>72</v>
      </c>
      <c r="C40" s="14" t="e">
        <f>+FACTURACIÓN!#REF!-SINDICATO!J40</f>
        <v>#REF!</v>
      </c>
      <c r="D40" s="14">
        <v>0</v>
      </c>
      <c r="E40" s="70" t="e">
        <f t="shared" si="0"/>
        <v>#REF!</v>
      </c>
      <c r="F40" s="14">
        <v>0</v>
      </c>
      <c r="G40" s="14">
        <v>0</v>
      </c>
      <c r="H40" s="15">
        <v>0</v>
      </c>
      <c r="I40" s="14" t="e">
        <f>IF(FACTURACIÓN!#REF!&gt;=5000,FACTURACIÓN!#REF!*0.1,0)</f>
        <v>#REF!</v>
      </c>
      <c r="J40" s="14">
        <v>1237.2</v>
      </c>
      <c r="L40" s="41"/>
      <c r="M40" s="42"/>
    </row>
    <row r="41" spans="1:13">
      <c r="A41" s="3" t="s">
        <v>73</v>
      </c>
      <c r="B41" s="2" t="s">
        <v>74</v>
      </c>
      <c r="C41" s="14" t="e">
        <f>+FACTURACIÓN!#REF!-SINDICATO!J41</f>
        <v>#REF!</v>
      </c>
      <c r="D41" s="14">
        <v>0</v>
      </c>
      <c r="E41" s="70" t="e">
        <f t="shared" si="0"/>
        <v>#REF!</v>
      </c>
      <c r="F41" s="14">
        <v>45.13</v>
      </c>
      <c r="G41" s="14">
        <v>0</v>
      </c>
      <c r="H41" s="15">
        <v>0</v>
      </c>
      <c r="I41" s="14" t="e">
        <f>IF(FACTURACIÓN!#REF!&gt;=5000,FACTURACIÓN!#REF!*0.1,0)</f>
        <v>#REF!</v>
      </c>
      <c r="J41" s="14">
        <v>1237.2</v>
      </c>
      <c r="L41" s="41"/>
      <c r="M41" s="42"/>
    </row>
    <row r="42" spans="1:13">
      <c r="A42" s="3" t="s">
        <v>75</v>
      </c>
      <c r="B42" s="2" t="s">
        <v>76</v>
      </c>
      <c r="C42" s="14" t="e">
        <f>+FACTURACIÓN!#REF!-SINDICATO!J42</f>
        <v>#REF!</v>
      </c>
      <c r="D42" s="14">
        <v>0</v>
      </c>
      <c r="E42" s="70" t="e">
        <f t="shared" si="0"/>
        <v>#REF!</v>
      </c>
      <c r="F42" s="14">
        <v>45.13</v>
      </c>
      <c r="G42" s="14">
        <v>0</v>
      </c>
      <c r="H42" s="15">
        <v>357.22</v>
      </c>
      <c r="I42" s="14" t="e">
        <f>IF(FACTURACIÓN!#REF!&gt;=5000,FACTURACIÓN!#REF!*0.1,0)</f>
        <v>#REF!</v>
      </c>
      <c r="J42" s="14">
        <v>1237.2</v>
      </c>
      <c r="L42" s="41"/>
      <c r="M42" s="42"/>
    </row>
    <row r="43" spans="1:13">
      <c r="A43" s="3" t="s">
        <v>77</v>
      </c>
      <c r="B43" s="2" t="s">
        <v>78</v>
      </c>
      <c r="C43" s="14" t="e">
        <f>+FACTURACIÓN!#REF!-SINDICATO!J43</f>
        <v>#REF!</v>
      </c>
      <c r="D43" s="14">
        <v>0</v>
      </c>
      <c r="E43" s="70" t="e">
        <f t="shared" si="0"/>
        <v>#REF!</v>
      </c>
      <c r="F43" s="14">
        <v>45.13</v>
      </c>
      <c r="G43" s="14">
        <v>0</v>
      </c>
      <c r="H43" s="15">
        <v>0</v>
      </c>
      <c r="I43" s="14" t="e">
        <f>IF(FACTURACIÓN!#REF!&gt;=5000,FACTURACIÓN!#REF!*0.1,0)</f>
        <v>#REF!</v>
      </c>
      <c r="J43" s="14">
        <v>1237.2</v>
      </c>
      <c r="L43" s="41"/>
      <c r="M43" s="42"/>
    </row>
    <row r="44" spans="1:13">
      <c r="A44" s="3" t="s">
        <v>79</v>
      </c>
      <c r="B44" s="2" t="s">
        <v>80</v>
      </c>
      <c r="C44" s="14" t="e">
        <f>+FACTURACIÓN!#REF!-SINDICATO!J44</f>
        <v>#REF!</v>
      </c>
      <c r="D44" s="14">
        <v>0</v>
      </c>
      <c r="E44" s="70" t="e">
        <f t="shared" si="0"/>
        <v>#REF!</v>
      </c>
      <c r="F44" s="14">
        <v>0</v>
      </c>
      <c r="G44" s="14">
        <v>0</v>
      </c>
      <c r="H44" s="15">
        <v>0</v>
      </c>
      <c r="I44" s="14" t="e">
        <f>IF(FACTURACIÓN!#REF!&gt;=5000,FACTURACIÓN!#REF!*0.1,0)</f>
        <v>#REF!</v>
      </c>
      <c r="J44" s="14">
        <v>1237.2</v>
      </c>
      <c r="L44" s="41"/>
      <c r="M44" s="42"/>
    </row>
    <row r="45" spans="1:13">
      <c r="A45" s="3" t="s">
        <v>81</v>
      </c>
      <c r="B45" s="2" t="s">
        <v>82</v>
      </c>
      <c r="C45" s="14" t="e">
        <f>+FACTURACIÓN!#REF!-SINDICATO!J45</f>
        <v>#REF!</v>
      </c>
      <c r="D45" s="14">
        <v>0</v>
      </c>
      <c r="E45" s="70" t="e">
        <f t="shared" si="0"/>
        <v>#REF!</v>
      </c>
      <c r="F45" s="14">
        <v>0</v>
      </c>
      <c r="G45" s="14">
        <v>0</v>
      </c>
      <c r="H45" s="15">
        <v>878.82</v>
      </c>
      <c r="I45" s="14" t="e">
        <f>IF(FACTURACIÓN!#REF!&gt;=5000,FACTURACIÓN!#REF!*0.1,0)</f>
        <v>#REF!</v>
      </c>
      <c r="J45" s="14">
        <v>1237.2</v>
      </c>
      <c r="L45" s="41"/>
      <c r="M45" s="42"/>
    </row>
    <row r="46" spans="1:13">
      <c r="A46" s="3" t="s">
        <v>83</v>
      </c>
      <c r="B46" s="2" t="s">
        <v>84</v>
      </c>
      <c r="C46" s="14" t="e">
        <f>+FACTURACIÓN!#REF!-SINDICATO!J46</f>
        <v>#REF!</v>
      </c>
      <c r="D46" s="14">
        <v>0</v>
      </c>
      <c r="E46" s="70" t="e">
        <f t="shared" si="0"/>
        <v>#REF!</v>
      </c>
      <c r="F46" s="14">
        <v>0</v>
      </c>
      <c r="G46" s="14">
        <v>0</v>
      </c>
      <c r="H46" s="15">
        <v>0</v>
      </c>
      <c r="I46" s="14" t="e">
        <f>IF(FACTURACIÓN!#REF!&gt;=5000,FACTURACIÓN!#REF!*0.1,0)</f>
        <v>#REF!</v>
      </c>
      <c r="J46" s="14">
        <v>1237.2</v>
      </c>
      <c r="L46" s="41"/>
      <c r="M46" s="42"/>
    </row>
    <row r="47" spans="1:13">
      <c r="A47" s="3" t="s">
        <v>85</v>
      </c>
      <c r="B47" s="2" t="s">
        <v>86</v>
      </c>
      <c r="C47" s="14" t="e">
        <f>+FACTURACIÓN!#REF!-SINDICATO!J47</f>
        <v>#REF!</v>
      </c>
      <c r="D47" s="14">
        <v>0</v>
      </c>
      <c r="E47" s="70" t="e">
        <f t="shared" si="0"/>
        <v>#REF!</v>
      </c>
      <c r="F47" s="14">
        <v>45.13</v>
      </c>
      <c r="G47" s="14">
        <v>0</v>
      </c>
      <c r="H47" s="15">
        <v>0</v>
      </c>
      <c r="I47" s="14" t="e">
        <f>IF(FACTURACIÓN!#REF!&gt;=5000,FACTURACIÓN!#REF!*0.1,0)</f>
        <v>#REF!</v>
      </c>
      <c r="J47" s="14">
        <v>1237.2</v>
      </c>
      <c r="L47" s="41"/>
      <c r="M47" s="42"/>
    </row>
    <row r="48" spans="1:13">
      <c r="A48" s="3" t="s">
        <v>87</v>
      </c>
      <c r="B48" s="2" t="s">
        <v>88</v>
      </c>
      <c r="C48" s="14" t="e">
        <f>+FACTURACIÓN!#REF!-SINDICATO!J48</f>
        <v>#REF!</v>
      </c>
      <c r="D48" s="14">
        <v>0</v>
      </c>
      <c r="E48" s="70" t="e">
        <f t="shared" si="0"/>
        <v>#REF!</v>
      </c>
      <c r="F48" s="14">
        <v>0</v>
      </c>
      <c r="G48" s="14">
        <v>0</v>
      </c>
      <c r="H48" s="15">
        <v>1014.46</v>
      </c>
      <c r="I48" s="14" t="e">
        <f>IF(FACTURACIÓN!#REF!&gt;=5000,FACTURACIÓN!#REF!*0.1,0)</f>
        <v>#REF!</v>
      </c>
      <c r="J48" s="14">
        <v>1237.2</v>
      </c>
      <c r="L48" s="41"/>
      <c r="M48" s="42"/>
    </row>
    <row r="49" spans="1:13">
      <c r="A49" s="3" t="s">
        <v>89</v>
      </c>
      <c r="B49" s="2" t="s">
        <v>90</v>
      </c>
      <c r="C49" s="14" t="e">
        <f>+FACTURACIÓN!#REF!-SINDICATO!J49</f>
        <v>#REF!</v>
      </c>
      <c r="D49" s="14">
        <v>0</v>
      </c>
      <c r="E49" s="70" t="e">
        <f t="shared" si="0"/>
        <v>#REF!</v>
      </c>
      <c r="F49" s="14">
        <v>75</v>
      </c>
      <c r="G49" s="14">
        <v>1500</v>
      </c>
      <c r="H49" s="15">
        <v>1280.0899999999999</v>
      </c>
      <c r="I49" s="14" t="e">
        <f>IF(FACTURACIÓN!#REF!&gt;=5000,FACTURACIÓN!#REF!*0.1,0)</f>
        <v>#REF!</v>
      </c>
      <c r="J49" s="14">
        <v>1237.2</v>
      </c>
      <c r="L49" s="41"/>
      <c r="M49" s="42"/>
    </row>
    <row r="50" spans="1:13">
      <c r="A50" s="3" t="s">
        <v>91</v>
      </c>
      <c r="B50" s="2" t="s">
        <v>92</v>
      </c>
      <c r="C50" s="14" t="e">
        <f>+FACTURACIÓN!#REF!-SINDICATO!J50</f>
        <v>#REF!</v>
      </c>
      <c r="D50" s="14">
        <v>0</v>
      </c>
      <c r="E50" s="70" t="e">
        <f t="shared" si="0"/>
        <v>#REF!</v>
      </c>
      <c r="F50" s="14">
        <v>0</v>
      </c>
      <c r="G50" s="14">
        <v>0</v>
      </c>
      <c r="H50" s="15">
        <v>0</v>
      </c>
      <c r="I50" s="14" t="e">
        <f>IF(FACTURACIÓN!#REF!&gt;=5000,FACTURACIÓN!#REF!*0.1,0)</f>
        <v>#REF!</v>
      </c>
      <c r="J50" s="14">
        <v>1237.2</v>
      </c>
      <c r="L50" s="41"/>
      <c r="M50" s="42"/>
    </row>
    <row r="51" spans="1:13">
      <c r="A51" s="3" t="s">
        <v>93</v>
      </c>
      <c r="B51" s="2" t="s">
        <v>94</v>
      </c>
      <c r="C51" s="14" t="e">
        <f>+FACTURACIÓN!#REF!-SINDICATO!J51</f>
        <v>#REF!</v>
      </c>
      <c r="D51" s="14">
        <v>0</v>
      </c>
      <c r="E51" s="70" t="e">
        <f t="shared" si="0"/>
        <v>#REF!</v>
      </c>
      <c r="F51" s="14">
        <v>0</v>
      </c>
      <c r="G51" s="14">
        <v>0</v>
      </c>
      <c r="H51" s="15">
        <v>0</v>
      </c>
      <c r="I51" s="14" t="e">
        <f>IF(FACTURACIÓN!#REF!&gt;=5000,FACTURACIÓN!#REF!*0.1,0)</f>
        <v>#REF!</v>
      </c>
      <c r="J51" s="14">
        <v>1237.2</v>
      </c>
      <c r="L51" s="41"/>
      <c r="M51" s="42"/>
    </row>
    <row r="52" spans="1:13">
      <c r="A52" s="3" t="s">
        <v>95</v>
      </c>
      <c r="B52" s="2" t="s">
        <v>96</v>
      </c>
      <c r="C52" s="14" t="e">
        <f>+FACTURACIÓN!#REF!-SINDICATO!J52</f>
        <v>#REF!</v>
      </c>
      <c r="D52" s="14">
        <v>0</v>
      </c>
      <c r="E52" s="70" t="e">
        <f t="shared" si="0"/>
        <v>#REF!</v>
      </c>
      <c r="F52" s="14">
        <v>0</v>
      </c>
      <c r="G52" s="14">
        <v>0</v>
      </c>
      <c r="H52" s="15">
        <v>0</v>
      </c>
      <c r="I52" s="14" t="e">
        <f>IF(FACTURACIÓN!#REF!&gt;=5000,FACTURACIÓN!#REF!*0.1,0)</f>
        <v>#REF!</v>
      </c>
      <c r="J52" s="14">
        <v>1237.2</v>
      </c>
      <c r="L52" s="41"/>
      <c r="M52" s="42"/>
    </row>
    <row r="53" spans="1:13">
      <c r="A53" s="3" t="s">
        <v>97</v>
      </c>
      <c r="B53" s="2" t="s">
        <v>98</v>
      </c>
      <c r="C53" s="14" t="e">
        <f>+FACTURACIÓN!#REF!-SINDICATO!J53</f>
        <v>#REF!</v>
      </c>
      <c r="D53" s="14">
        <v>0</v>
      </c>
      <c r="E53" s="70" t="e">
        <f t="shared" si="0"/>
        <v>#REF!</v>
      </c>
      <c r="F53" s="14">
        <v>90.26</v>
      </c>
      <c r="G53" s="14">
        <v>0</v>
      </c>
      <c r="H53" s="15">
        <v>0</v>
      </c>
      <c r="I53" s="14" t="e">
        <f>IF(FACTURACIÓN!#REF!&gt;=5000,FACTURACIÓN!#REF!*0.1,0)</f>
        <v>#REF!</v>
      </c>
      <c r="J53" s="14">
        <v>1237.2</v>
      </c>
      <c r="L53" s="41"/>
      <c r="M53" s="42"/>
    </row>
    <row r="54" spans="1:13">
      <c r="A54" s="3" t="s">
        <v>99</v>
      </c>
      <c r="B54" s="2" t="s">
        <v>100</v>
      </c>
      <c r="C54" s="14" t="e">
        <f>+FACTURACIÓN!#REF!-SINDICATO!J54</f>
        <v>#REF!</v>
      </c>
      <c r="D54" s="14">
        <v>0</v>
      </c>
      <c r="E54" s="70" t="e">
        <f t="shared" si="0"/>
        <v>#REF!</v>
      </c>
      <c r="F54" s="14">
        <v>0</v>
      </c>
      <c r="G54" s="14">
        <v>0</v>
      </c>
      <c r="H54" s="15">
        <v>0</v>
      </c>
      <c r="I54" s="14" t="e">
        <f>IF(FACTURACIÓN!#REF!&gt;=5000,FACTURACIÓN!#REF!*0.1,0)</f>
        <v>#REF!</v>
      </c>
      <c r="J54" s="14">
        <v>1237.2</v>
      </c>
      <c r="L54" s="41"/>
      <c r="M54" s="42"/>
    </row>
    <row r="55" spans="1:13">
      <c r="A55" s="3" t="s">
        <v>101</v>
      </c>
      <c r="B55" s="2" t="s">
        <v>102</v>
      </c>
      <c r="C55" s="14" t="e">
        <f>+FACTURACIÓN!#REF!-SINDICATO!J55</f>
        <v>#REF!</v>
      </c>
      <c r="D55" s="14">
        <v>0</v>
      </c>
      <c r="E55" s="70" t="e">
        <f t="shared" si="0"/>
        <v>#REF!</v>
      </c>
      <c r="F55" s="14">
        <v>45.13</v>
      </c>
      <c r="G55" s="14">
        <v>0</v>
      </c>
      <c r="H55" s="15">
        <v>0</v>
      </c>
      <c r="I55" s="14" t="e">
        <f>IF(FACTURACIÓN!#REF!&gt;=5000,FACTURACIÓN!#REF!*0.1,0)</f>
        <v>#REF!</v>
      </c>
      <c r="J55" s="14">
        <v>1237.2</v>
      </c>
      <c r="L55" s="41"/>
      <c r="M55" s="42"/>
    </row>
    <row r="56" spans="1:13">
      <c r="A56" s="3" t="s">
        <v>103</v>
      </c>
      <c r="B56" s="2" t="s">
        <v>104</v>
      </c>
      <c r="C56" s="14" t="e">
        <f>+FACTURACIÓN!#REF!-SINDICATO!J56</f>
        <v>#REF!</v>
      </c>
      <c r="D56" s="14">
        <v>0</v>
      </c>
      <c r="E56" s="70" t="e">
        <f t="shared" si="0"/>
        <v>#REF!</v>
      </c>
      <c r="F56" s="14">
        <v>45.13</v>
      </c>
      <c r="G56" s="14">
        <v>0</v>
      </c>
      <c r="H56" s="15">
        <v>340.56</v>
      </c>
      <c r="I56" s="14" t="e">
        <f>IF(FACTURACIÓN!#REF!&gt;=5000,FACTURACIÓN!#REF!*0.1,0)</f>
        <v>#REF!</v>
      </c>
      <c r="J56" s="14">
        <v>1237.2</v>
      </c>
      <c r="L56" s="41"/>
      <c r="M56" s="42"/>
    </row>
    <row r="57" spans="1:13">
      <c r="A57" s="3" t="s">
        <v>105</v>
      </c>
      <c r="B57" s="2" t="s">
        <v>106</v>
      </c>
      <c r="C57" s="14" t="e">
        <f>+FACTURACIÓN!#REF!-SINDICATO!J57</f>
        <v>#REF!</v>
      </c>
      <c r="D57" s="14">
        <v>0</v>
      </c>
      <c r="E57" s="70" t="e">
        <f t="shared" si="0"/>
        <v>#REF!</v>
      </c>
      <c r="F57" s="14">
        <v>45.13</v>
      </c>
      <c r="G57" s="14">
        <v>0</v>
      </c>
      <c r="H57" s="15">
        <v>0</v>
      </c>
      <c r="I57" s="14" t="e">
        <f>IF(FACTURACIÓN!#REF!&gt;=5000,FACTURACIÓN!#REF!*0.1,0)</f>
        <v>#REF!</v>
      </c>
      <c r="J57" s="14">
        <v>1237.2</v>
      </c>
      <c r="L57" s="41"/>
      <c r="M57" s="42"/>
    </row>
    <row r="58" spans="1:13">
      <c r="A58" s="3" t="s">
        <v>107</v>
      </c>
      <c r="B58" s="2" t="s">
        <v>108</v>
      </c>
      <c r="C58" s="14" t="e">
        <f>+FACTURACIÓN!#REF!-SINDICATO!J58</f>
        <v>#REF!</v>
      </c>
      <c r="D58" s="14">
        <v>0</v>
      </c>
      <c r="E58" s="70" t="e">
        <f t="shared" si="0"/>
        <v>#REF!</v>
      </c>
      <c r="F58" s="14">
        <v>262.41000000000003</v>
      </c>
      <c r="G58" s="14">
        <v>0</v>
      </c>
      <c r="H58" s="15">
        <v>0</v>
      </c>
      <c r="I58" s="14" t="e">
        <f>IF(FACTURACIÓN!#REF!&gt;=5000,FACTURACIÓN!#REF!*0.1,0)</f>
        <v>#REF!</v>
      </c>
      <c r="J58" s="14">
        <v>1237.2</v>
      </c>
      <c r="L58" s="41"/>
      <c r="M58" s="42"/>
    </row>
    <row r="59" spans="1:13">
      <c r="A59" s="3" t="s">
        <v>109</v>
      </c>
      <c r="B59" s="2" t="s">
        <v>110</v>
      </c>
      <c r="C59" s="14" t="e">
        <f>+FACTURACIÓN!#REF!-SINDICATO!J59</f>
        <v>#REF!</v>
      </c>
      <c r="D59" s="14">
        <v>0</v>
      </c>
      <c r="E59" s="70" t="e">
        <f t="shared" si="0"/>
        <v>#REF!</v>
      </c>
      <c r="F59" s="14">
        <v>45.13</v>
      </c>
      <c r="G59" s="14">
        <v>0</v>
      </c>
      <c r="H59" s="15">
        <v>0</v>
      </c>
      <c r="I59" s="14" t="e">
        <f>IF(FACTURACIÓN!#REF!&gt;=5000,FACTURACIÓN!#REF!*0.1,0)</f>
        <v>#REF!</v>
      </c>
      <c r="J59" s="14">
        <v>1237.2</v>
      </c>
      <c r="L59" s="41"/>
      <c r="M59" s="42"/>
    </row>
    <row r="60" spans="1:13">
      <c r="A60" s="3" t="s">
        <v>111</v>
      </c>
      <c r="B60" s="2" t="s">
        <v>112</v>
      </c>
      <c r="C60" s="14" t="e">
        <f>+FACTURACIÓN!#REF!-SINDICATO!J60</f>
        <v>#REF!</v>
      </c>
      <c r="D60" s="14">
        <v>0</v>
      </c>
      <c r="E60" s="70" t="e">
        <f t="shared" si="0"/>
        <v>#REF!</v>
      </c>
      <c r="F60" s="14">
        <v>45.13</v>
      </c>
      <c r="G60" s="14">
        <v>0</v>
      </c>
      <c r="H60" s="15">
        <v>0</v>
      </c>
      <c r="I60" s="14" t="e">
        <f>IF(FACTURACIÓN!#REF!&gt;=5000,FACTURACIÓN!#REF!*0.1,0)</f>
        <v>#REF!</v>
      </c>
      <c r="J60" s="14">
        <v>1237.2</v>
      </c>
      <c r="L60" s="41"/>
      <c r="M60" s="42"/>
    </row>
    <row r="61" spans="1:13">
      <c r="A61" s="3" t="s">
        <v>113</v>
      </c>
      <c r="B61" s="2" t="s">
        <v>114</v>
      </c>
      <c r="C61" s="14" t="e">
        <f>+FACTURACIÓN!#REF!-SINDICATO!J61</f>
        <v>#REF!</v>
      </c>
      <c r="D61" s="14">
        <v>0</v>
      </c>
      <c r="E61" s="70" t="e">
        <f t="shared" si="0"/>
        <v>#REF!</v>
      </c>
      <c r="F61" s="14">
        <v>45.13</v>
      </c>
      <c r="G61" s="14">
        <v>0</v>
      </c>
      <c r="H61" s="15">
        <v>741.3</v>
      </c>
      <c r="I61" s="14" t="e">
        <f>IF(FACTURACIÓN!#REF!&gt;=5000,FACTURACIÓN!#REF!*0.1,0)</f>
        <v>#REF!</v>
      </c>
      <c r="J61" s="14">
        <v>1237.2</v>
      </c>
      <c r="L61" s="41"/>
      <c r="M61" s="42"/>
    </row>
    <row r="62" spans="1:13">
      <c r="A62" s="3" t="s">
        <v>115</v>
      </c>
      <c r="B62" s="2" t="s">
        <v>116</v>
      </c>
      <c r="C62" s="14" t="e">
        <f>+FACTURACIÓN!#REF!-SINDICATO!J62</f>
        <v>#REF!</v>
      </c>
      <c r="D62" s="14">
        <v>0</v>
      </c>
      <c r="E62" s="70" t="e">
        <f t="shared" si="0"/>
        <v>#REF!</v>
      </c>
      <c r="F62" s="14">
        <v>45.13</v>
      </c>
      <c r="G62" s="14">
        <v>0</v>
      </c>
      <c r="H62" s="15">
        <v>0</v>
      </c>
      <c r="I62" s="14" t="e">
        <f>IF(FACTURACIÓN!#REF!&gt;=5000,FACTURACIÓN!#REF!*0.1,0)</f>
        <v>#REF!</v>
      </c>
      <c r="J62" s="14">
        <v>1237.2</v>
      </c>
      <c r="L62" s="41"/>
      <c r="M62" s="42"/>
    </row>
    <row r="63" spans="1:13">
      <c r="A63" s="3" t="s">
        <v>117</v>
      </c>
      <c r="B63" s="2" t="s">
        <v>118</v>
      </c>
      <c r="C63" s="14" t="e">
        <f>+FACTURACIÓN!#REF!-SINDICATO!J63</f>
        <v>#REF!</v>
      </c>
      <c r="D63" s="14">
        <v>0</v>
      </c>
      <c r="E63" s="70" t="e">
        <f t="shared" si="0"/>
        <v>#REF!</v>
      </c>
      <c r="F63" s="14">
        <v>45.13</v>
      </c>
      <c r="G63" s="14">
        <v>0</v>
      </c>
      <c r="H63" s="15">
        <v>0</v>
      </c>
      <c r="I63" s="14" t="e">
        <f>IF(FACTURACIÓN!#REF!&gt;=5000,FACTURACIÓN!#REF!*0.1,0)</f>
        <v>#REF!</v>
      </c>
      <c r="J63" s="14">
        <v>1237.2</v>
      </c>
      <c r="L63" s="41"/>
      <c r="M63" s="42"/>
    </row>
    <row r="64" spans="1:13">
      <c r="A64" s="3" t="s">
        <v>119</v>
      </c>
      <c r="B64" s="2" t="s">
        <v>120</v>
      </c>
      <c r="C64" s="14" t="e">
        <f>+FACTURACIÓN!#REF!-SINDICATO!J64</f>
        <v>#REF!</v>
      </c>
      <c r="D64" s="14">
        <v>0</v>
      </c>
      <c r="E64" s="70" t="e">
        <f t="shared" si="0"/>
        <v>#REF!</v>
      </c>
      <c r="F64" s="14">
        <v>0</v>
      </c>
      <c r="G64" s="14">
        <v>0</v>
      </c>
      <c r="H64" s="15">
        <v>0</v>
      </c>
      <c r="I64" s="14" t="e">
        <f>IF(FACTURACIÓN!#REF!&gt;=5000,FACTURACIÓN!#REF!*0.1,0)</f>
        <v>#REF!</v>
      </c>
      <c r="J64" s="14">
        <v>1237.2</v>
      </c>
      <c r="L64" s="41"/>
      <c r="M64" s="42"/>
    </row>
    <row r="65" spans="1:13">
      <c r="A65" s="3" t="s">
        <v>121</v>
      </c>
      <c r="B65" s="2" t="s">
        <v>122</v>
      </c>
      <c r="C65" s="14" t="e">
        <f>+FACTURACIÓN!#REF!-SINDICATO!J65</f>
        <v>#REF!</v>
      </c>
      <c r="D65" s="14">
        <v>0</v>
      </c>
      <c r="E65" s="70" t="e">
        <f t="shared" si="0"/>
        <v>#REF!</v>
      </c>
      <c r="F65" s="14">
        <v>0</v>
      </c>
      <c r="G65" s="14">
        <v>0</v>
      </c>
      <c r="H65" s="15">
        <v>0</v>
      </c>
      <c r="I65" s="14" t="e">
        <f>IF(FACTURACIÓN!#REF!&gt;=5000,FACTURACIÓN!#REF!*0.1,0)</f>
        <v>#REF!</v>
      </c>
      <c r="J65" s="14">
        <v>1237.2</v>
      </c>
      <c r="L65" s="41"/>
      <c r="M65" s="42"/>
    </row>
    <row r="66" spans="1:13">
      <c r="A66" s="3" t="s">
        <v>123</v>
      </c>
      <c r="B66" s="2" t="s">
        <v>124</v>
      </c>
      <c r="C66" s="14" t="e">
        <f>+FACTURACIÓN!#REF!-SINDICATO!J66</f>
        <v>#REF!</v>
      </c>
      <c r="D66" s="14">
        <v>0</v>
      </c>
      <c r="E66" s="70" t="e">
        <f t="shared" si="0"/>
        <v>#REF!</v>
      </c>
      <c r="F66" s="14">
        <v>0</v>
      </c>
      <c r="G66" s="14">
        <v>0</v>
      </c>
      <c r="H66" s="15">
        <v>335.19</v>
      </c>
      <c r="I66" s="14" t="e">
        <f>IF(FACTURACIÓN!#REF!&gt;=5000,FACTURACIÓN!#REF!*0.1,0)</f>
        <v>#REF!</v>
      </c>
      <c r="J66" s="14">
        <v>1237.2</v>
      </c>
      <c r="L66" s="41"/>
      <c r="M66" s="42"/>
    </row>
    <row r="67" spans="1:13">
      <c r="A67" s="3" t="s">
        <v>125</v>
      </c>
      <c r="B67" s="2" t="s">
        <v>126</v>
      </c>
      <c r="C67" s="14" t="e">
        <f>+FACTURACIÓN!#REF!-SINDICATO!J67</f>
        <v>#REF!</v>
      </c>
      <c r="D67" s="14">
        <v>0</v>
      </c>
      <c r="E67" s="70" t="e">
        <f t="shared" si="0"/>
        <v>#REF!</v>
      </c>
      <c r="F67" s="14">
        <v>45.13</v>
      </c>
      <c r="G67" s="14">
        <v>0</v>
      </c>
      <c r="H67" s="15">
        <v>303.79000000000002</v>
      </c>
      <c r="I67" s="14" t="e">
        <f>IF(FACTURACIÓN!#REF!&gt;=5000,FACTURACIÓN!#REF!*0.1,0)</f>
        <v>#REF!</v>
      </c>
      <c r="J67" s="14">
        <v>1237.2</v>
      </c>
      <c r="L67" s="3"/>
    </row>
    <row r="70" spans="1:13" s="8" customFormat="1">
      <c r="A70" s="16"/>
      <c r="C70" s="8" t="s">
        <v>127</v>
      </c>
      <c r="D70" s="8" t="s">
        <v>127</v>
      </c>
      <c r="E70" s="8" t="s">
        <v>127</v>
      </c>
      <c r="F70" s="8" t="s">
        <v>127</v>
      </c>
      <c r="G70" s="8" t="s">
        <v>127</v>
      </c>
      <c r="H70" s="8" t="s">
        <v>127</v>
      </c>
      <c r="I70" s="8" t="s">
        <v>127</v>
      </c>
      <c r="J70" s="8" t="s">
        <v>127</v>
      </c>
    </row>
    <row r="71" spans="1:13" s="1" customFormat="1" ht="15">
      <c r="A71" s="22" t="s">
        <v>128</v>
      </c>
      <c r="B71" s="1" t="s">
        <v>129</v>
      </c>
      <c r="C71" s="23" t="e">
        <f>SUM(C13:C70)</f>
        <v>#REF!</v>
      </c>
      <c r="D71" s="23">
        <f t="shared" ref="D71:J71" si="1">SUM(D13:D70)</f>
        <v>0</v>
      </c>
      <c r="E71" s="23" t="e">
        <f t="shared" si="1"/>
        <v>#REF!</v>
      </c>
      <c r="F71" s="23">
        <f t="shared" si="1"/>
        <v>4713.1100000000015</v>
      </c>
      <c r="G71" s="23">
        <f t="shared" si="1"/>
        <v>1800</v>
      </c>
      <c r="H71" s="23">
        <f t="shared" si="1"/>
        <v>10740.55</v>
      </c>
      <c r="I71" s="23" t="e">
        <f t="shared" si="1"/>
        <v>#REF!</v>
      </c>
      <c r="J71" s="23">
        <f t="shared" si="1"/>
        <v>68045.999999999927</v>
      </c>
    </row>
    <row r="73" spans="1:13">
      <c r="C73" s="2" t="s">
        <v>129</v>
      </c>
      <c r="D73" s="2" t="s">
        <v>129</v>
      </c>
      <c r="E73" s="2" t="s">
        <v>129</v>
      </c>
      <c r="F73" s="2" t="s">
        <v>129</v>
      </c>
      <c r="G73" s="2" t="s">
        <v>129</v>
      </c>
      <c r="H73" s="2" t="s">
        <v>129</v>
      </c>
      <c r="I73" s="2" t="s">
        <v>129</v>
      </c>
      <c r="J73" s="2" t="s">
        <v>129</v>
      </c>
    </row>
    <row r="74" spans="1:13">
      <c r="A74" s="3" t="s">
        <v>129</v>
      </c>
      <c r="B74" s="2" t="s">
        <v>129</v>
      </c>
      <c r="C74" s="17"/>
      <c r="D74" s="17"/>
      <c r="E74" s="17"/>
      <c r="F74" s="17"/>
      <c r="G74" s="17"/>
      <c r="H74" s="17"/>
      <c r="I74" s="17"/>
      <c r="J74" s="17"/>
    </row>
  </sheetData>
  <mergeCells count="2">
    <mergeCell ref="B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workbookViewId="0">
      <selection activeCell="B252" activeCellId="45" sqref="B11 B18 B23 B24 B29 B30 B35 B36 B41 B42 B48 B53 B58 B59 B76 B81:B85 B90 B95:B97 B105 B113 B119 B143 B148 B153 B157 B162 B163 B168 B169 B174 B179 B184 B185 B190 B191 B212 B217 B222 B227 B231 B236 B237 B238 B243 B247 B252:B255"/>
    </sheetView>
  </sheetViews>
  <sheetFormatPr baseColWidth="10" defaultRowHeight="15"/>
  <cols>
    <col min="2" max="2" width="25" bestFit="1" customWidth="1"/>
  </cols>
  <sheetData>
    <row r="1" spans="1:27">
      <c r="A1" t="s">
        <v>263</v>
      </c>
      <c r="Z1" s="43">
        <v>42383</v>
      </c>
      <c r="AA1" t="s">
        <v>264</v>
      </c>
    </row>
    <row r="2" spans="1:27">
      <c r="Z2" t="s">
        <v>265</v>
      </c>
      <c r="AA2" t="s">
        <v>266</v>
      </c>
    </row>
    <row r="3" spans="1:27">
      <c r="G3" s="96" t="s">
        <v>267</v>
      </c>
      <c r="H3" s="96"/>
      <c r="I3" s="96"/>
      <c r="J3" s="96"/>
      <c r="K3" s="96"/>
    </row>
    <row r="4" spans="1:27">
      <c r="G4" t="s">
        <v>268</v>
      </c>
      <c r="H4" t="s">
        <v>269</v>
      </c>
      <c r="I4" t="s">
        <v>270</v>
      </c>
      <c r="J4" t="s">
        <v>271</v>
      </c>
    </row>
    <row r="5" spans="1:27">
      <c r="H5" s="43">
        <v>42370</v>
      </c>
      <c r="I5" t="s">
        <v>272</v>
      </c>
    </row>
    <row r="7" spans="1:27">
      <c r="D7" t="s">
        <v>273</v>
      </c>
      <c r="H7" t="s">
        <v>274</v>
      </c>
      <c r="M7" t="s">
        <v>275</v>
      </c>
      <c r="N7" t="s">
        <v>276</v>
      </c>
      <c r="O7" t="s">
        <v>277</v>
      </c>
      <c r="P7" t="s">
        <v>278</v>
      </c>
      <c r="Q7" t="s">
        <v>279</v>
      </c>
      <c r="R7" t="s">
        <v>280</v>
      </c>
      <c r="S7" t="s">
        <v>281</v>
      </c>
      <c r="T7" t="s">
        <v>282</v>
      </c>
      <c r="U7" t="s">
        <v>283</v>
      </c>
      <c r="V7" t="s">
        <v>284</v>
      </c>
      <c r="W7" t="s">
        <v>285</v>
      </c>
      <c r="X7" t="s">
        <v>286</v>
      </c>
      <c r="Y7" t="s">
        <v>287</v>
      </c>
      <c r="Z7" t="s">
        <v>288</v>
      </c>
      <c r="AA7" t="s">
        <v>289</v>
      </c>
    </row>
    <row r="8" spans="1:27">
      <c r="A8" t="s">
        <v>290</v>
      </c>
      <c r="B8" t="s">
        <v>291</v>
      </c>
      <c r="C8" t="s">
        <v>292</v>
      </c>
      <c r="D8" t="s">
        <v>293</v>
      </c>
      <c r="E8" t="s">
        <v>294</v>
      </c>
      <c r="F8" t="s">
        <v>295</v>
      </c>
      <c r="G8" t="s">
        <v>296</v>
      </c>
      <c r="H8" t="s">
        <v>297</v>
      </c>
      <c r="I8" t="s">
        <v>298</v>
      </c>
      <c r="J8" t="s">
        <v>299</v>
      </c>
      <c r="K8" t="s">
        <v>300</v>
      </c>
      <c r="L8" t="s">
        <v>301</v>
      </c>
      <c r="M8" t="s">
        <v>302</v>
      </c>
      <c r="N8" t="s">
        <v>303</v>
      </c>
      <c r="O8" t="s">
        <v>304</v>
      </c>
      <c r="P8" t="s">
        <v>305</v>
      </c>
      <c r="Q8" t="s">
        <v>306</v>
      </c>
      <c r="R8" t="s">
        <v>307</v>
      </c>
      <c r="S8" t="s">
        <v>308</v>
      </c>
      <c r="T8" t="s">
        <v>309</v>
      </c>
      <c r="U8" t="s">
        <v>310</v>
      </c>
      <c r="V8" t="s">
        <v>311</v>
      </c>
      <c r="W8" t="s">
        <v>312</v>
      </c>
      <c r="X8" t="s">
        <v>313</v>
      </c>
      <c r="Y8" t="s">
        <v>314</v>
      </c>
      <c r="Z8" t="s">
        <v>315</v>
      </c>
      <c r="AA8" t="s">
        <v>316</v>
      </c>
    </row>
    <row r="9" spans="1:27">
      <c r="A9" t="s">
        <v>317</v>
      </c>
      <c r="B9" t="s">
        <v>318</v>
      </c>
      <c r="C9" t="s">
        <v>319</v>
      </c>
      <c r="D9" t="s">
        <v>317</v>
      </c>
      <c r="E9" t="s">
        <v>317</v>
      </c>
      <c r="F9" t="s">
        <v>320</v>
      </c>
      <c r="G9" t="s">
        <v>321</v>
      </c>
      <c r="H9" t="s">
        <v>317</v>
      </c>
      <c r="I9" t="s">
        <v>317</v>
      </c>
      <c r="J9" t="s">
        <v>317</v>
      </c>
      <c r="K9" t="s">
        <v>320</v>
      </c>
      <c r="L9" t="s">
        <v>317</v>
      </c>
      <c r="M9" t="s">
        <v>321</v>
      </c>
      <c r="N9" t="s">
        <v>320</v>
      </c>
      <c r="O9" t="s">
        <v>321</v>
      </c>
      <c r="P9" t="s">
        <v>322</v>
      </c>
      <c r="Q9" t="s">
        <v>321</v>
      </c>
      <c r="R9" t="s">
        <v>321</v>
      </c>
      <c r="S9" t="s">
        <v>317</v>
      </c>
      <c r="T9" t="s">
        <v>317</v>
      </c>
      <c r="U9" t="s">
        <v>317</v>
      </c>
      <c r="V9" t="s">
        <v>317</v>
      </c>
      <c r="W9" t="s">
        <v>317</v>
      </c>
      <c r="X9" t="s">
        <v>320</v>
      </c>
      <c r="Y9" t="s">
        <v>321</v>
      </c>
      <c r="Z9" t="s">
        <v>320</v>
      </c>
      <c r="AA9" t="s">
        <v>321</v>
      </c>
    </row>
    <row r="10" spans="1:27">
      <c r="A10" t="s">
        <v>323</v>
      </c>
      <c r="B10" t="s">
        <v>324</v>
      </c>
    </row>
    <row r="11" spans="1:27">
      <c r="A11">
        <v>3</v>
      </c>
      <c r="B11" t="s">
        <v>325</v>
      </c>
      <c r="C11" t="s">
        <v>326</v>
      </c>
      <c r="D11">
        <v>1095.5999999999999</v>
      </c>
      <c r="E11">
        <v>141.63999999999999</v>
      </c>
      <c r="F11">
        <v>0</v>
      </c>
      <c r="G11">
        <v>0</v>
      </c>
      <c r="H11">
        <v>22200</v>
      </c>
      <c r="I11">
        <v>0</v>
      </c>
      <c r="J11">
        <v>0</v>
      </c>
      <c r="K11">
        <v>22200</v>
      </c>
      <c r="L11">
        <v>0</v>
      </c>
      <c r="M11">
        <v>22200</v>
      </c>
      <c r="N11">
        <v>0</v>
      </c>
      <c r="O11">
        <v>0</v>
      </c>
      <c r="P11">
        <v>3024.41</v>
      </c>
      <c r="Q11">
        <v>0</v>
      </c>
      <c r="R11">
        <v>323.91000000000003</v>
      </c>
      <c r="S11">
        <v>0</v>
      </c>
      <c r="T11">
        <v>3348.32</v>
      </c>
      <c r="U11">
        <v>18851.68</v>
      </c>
      <c r="V11">
        <v>1885.17</v>
      </c>
      <c r="W11">
        <v>0</v>
      </c>
      <c r="X11">
        <v>16966.509999999998</v>
      </c>
      <c r="Y11">
        <v>24.74</v>
      </c>
      <c r="Z11">
        <v>0</v>
      </c>
      <c r="AA11">
        <v>19200.330000000002</v>
      </c>
    </row>
    <row r="12" spans="1:27">
      <c r="C12" t="s">
        <v>327</v>
      </c>
      <c r="E12" t="s">
        <v>328</v>
      </c>
      <c r="F12" t="s">
        <v>329</v>
      </c>
      <c r="G12" t="s">
        <v>330</v>
      </c>
      <c r="I12" t="s">
        <v>328</v>
      </c>
      <c r="J12" t="s">
        <v>331</v>
      </c>
      <c r="K12" t="s">
        <v>332</v>
      </c>
      <c r="M12" t="s">
        <v>333</v>
      </c>
      <c r="N12" t="s">
        <v>334</v>
      </c>
      <c r="O12" t="s">
        <v>335</v>
      </c>
    </row>
    <row r="13" spans="1:27">
      <c r="C13" t="s">
        <v>336</v>
      </c>
      <c r="D13" t="s">
        <v>321</v>
      </c>
      <c r="E13" t="s">
        <v>321</v>
      </c>
      <c r="F13" t="s">
        <v>337</v>
      </c>
      <c r="G13" t="s">
        <v>321</v>
      </c>
      <c r="H13" t="s">
        <v>321</v>
      </c>
      <c r="I13" t="s">
        <v>321</v>
      </c>
      <c r="J13" t="s">
        <v>338</v>
      </c>
      <c r="K13" t="s">
        <v>320</v>
      </c>
      <c r="L13" t="s">
        <v>339</v>
      </c>
      <c r="M13" t="s">
        <v>340</v>
      </c>
      <c r="N13" t="s">
        <v>337</v>
      </c>
      <c r="O13" t="s">
        <v>321</v>
      </c>
      <c r="P13" t="s">
        <v>341</v>
      </c>
      <c r="Q13" t="s">
        <v>342</v>
      </c>
    </row>
    <row r="14" spans="1:27">
      <c r="C14" t="s">
        <v>343</v>
      </c>
      <c r="E14">
        <v>2500</v>
      </c>
      <c r="I14">
        <v>0</v>
      </c>
      <c r="M14">
        <v>0</v>
      </c>
      <c r="Q14">
        <v>0</v>
      </c>
    </row>
    <row r="15" spans="1:27">
      <c r="C15" t="s">
        <v>344</v>
      </c>
      <c r="E15">
        <v>479.28</v>
      </c>
      <c r="I15">
        <v>0</v>
      </c>
      <c r="M15">
        <v>0</v>
      </c>
      <c r="Q15">
        <v>0</v>
      </c>
    </row>
    <row r="16" spans="1:27">
      <c r="C16" t="s">
        <v>345</v>
      </c>
      <c r="E16">
        <v>45.13</v>
      </c>
      <c r="I16">
        <v>0</v>
      </c>
      <c r="M16">
        <v>0</v>
      </c>
      <c r="Q16">
        <v>0</v>
      </c>
    </row>
    <row r="18" spans="1:27">
      <c r="A18">
        <v>56</v>
      </c>
      <c r="B18" t="s">
        <v>346</v>
      </c>
      <c r="C18" t="s">
        <v>347</v>
      </c>
      <c r="D18">
        <v>1095.5999999999999</v>
      </c>
      <c r="E18">
        <v>141.63999999999999</v>
      </c>
      <c r="F18">
        <v>0</v>
      </c>
      <c r="G18">
        <v>0</v>
      </c>
      <c r="H18">
        <v>1750</v>
      </c>
      <c r="I18">
        <v>9072.52</v>
      </c>
      <c r="J18">
        <v>0</v>
      </c>
      <c r="K18">
        <v>10822.52</v>
      </c>
      <c r="L18">
        <v>0</v>
      </c>
      <c r="M18">
        <v>10822.52</v>
      </c>
      <c r="N18">
        <v>0</v>
      </c>
      <c r="O18">
        <v>0</v>
      </c>
      <c r="P18">
        <v>45.13</v>
      </c>
      <c r="Q18">
        <v>0</v>
      </c>
      <c r="R18">
        <v>0</v>
      </c>
      <c r="S18">
        <v>0</v>
      </c>
      <c r="T18">
        <v>45.13</v>
      </c>
      <c r="U18">
        <v>10777.39</v>
      </c>
      <c r="V18">
        <v>1077.74</v>
      </c>
      <c r="W18">
        <v>0</v>
      </c>
      <c r="X18">
        <v>9699.65</v>
      </c>
      <c r="Y18">
        <v>24.74</v>
      </c>
      <c r="Z18">
        <v>0</v>
      </c>
      <c r="AA18">
        <v>10802.13</v>
      </c>
    </row>
    <row r="19" spans="1:27">
      <c r="C19" t="s">
        <v>327</v>
      </c>
      <c r="E19" t="s">
        <v>328</v>
      </c>
      <c r="F19" t="s">
        <v>329</v>
      </c>
      <c r="G19" t="s">
        <v>330</v>
      </c>
      <c r="I19" t="s">
        <v>328</v>
      </c>
      <c r="J19" t="s">
        <v>331</v>
      </c>
      <c r="K19" t="s">
        <v>332</v>
      </c>
      <c r="M19" t="s">
        <v>333</v>
      </c>
      <c r="N19" t="s">
        <v>334</v>
      </c>
      <c r="O19" t="s">
        <v>335</v>
      </c>
    </row>
    <row r="20" spans="1:27">
      <c r="C20" t="s">
        <v>336</v>
      </c>
      <c r="D20" t="s">
        <v>321</v>
      </c>
      <c r="E20" t="s">
        <v>321</v>
      </c>
      <c r="F20" t="s">
        <v>337</v>
      </c>
      <c r="G20" t="s">
        <v>321</v>
      </c>
      <c r="H20" t="s">
        <v>321</v>
      </c>
      <c r="I20" t="s">
        <v>321</v>
      </c>
      <c r="J20" t="s">
        <v>338</v>
      </c>
      <c r="K20" t="s">
        <v>320</v>
      </c>
      <c r="L20" t="s">
        <v>339</v>
      </c>
      <c r="M20" t="s">
        <v>340</v>
      </c>
      <c r="N20" t="s">
        <v>337</v>
      </c>
      <c r="O20" t="s">
        <v>321</v>
      </c>
      <c r="P20" t="s">
        <v>341</v>
      </c>
      <c r="Q20" t="s">
        <v>342</v>
      </c>
    </row>
    <row r="21" spans="1:27">
      <c r="C21" t="s">
        <v>345</v>
      </c>
      <c r="E21">
        <v>45.13</v>
      </c>
      <c r="I21">
        <v>0</v>
      </c>
      <c r="M21">
        <v>0</v>
      </c>
      <c r="Q21">
        <v>0</v>
      </c>
    </row>
    <row r="23" spans="1:27">
      <c r="A23">
        <v>9</v>
      </c>
      <c r="B23" t="s">
        <v>348</v>
      </c>
      <c r="C23" t="s">
        <v>349</v>
      </c>
      <c r="D23">
        <v>1095.5999999999999</v>
      </c>
      <c r="E23">
        <v>141.63999999999999</v>
      </c>
      <c r="F23">
        <v>0</v>
      </c>
      <c r="G23">
        <v>0</v>
      </c>
      <c r="H23">
        <v>3500</v>
      </c>
      <c r="I23">
        <v>56711.16</v>
      </c>
      <c r="J23">
        <v>0</v>
      </c>
      <c r="K23">
        <v>60211.16</v>
      </c>
      <c r="L23">
        <v>0</v>
      </c>
      <c r="M23">
        <v>60211.16</v>
      </c>
      <c r="N23">
        <v>0</v>
      </c>
      <c r="O23">
        <v>0</v>
      </c>
      <c r="P23">
        <v>0</v>
      </c>
      <c r="Q23">
        <v>0</v>
      </c>
      <c r="R23">
        <v>878.82</v>
      </c>
      <c r="S23">
        <v>0</v>
      </c>
      <c r="T23">
        <v>878.82</v>
      </c>
      <c r="U23">
        <v>59332.34</v>
      </c>
      <c r="V23">
        <v>5933.23</v>
      </c>
      <c r="W23">
        <v>0</v>
      </c>
      <c r="X23">
        <v>53399.11</v>
      </c>
      <c r="Y23">
        <v>24.74</v>
      </c>
      <c r="Z23">
        <v>0</v>
      </c>
      <c r="AA23">
        <v>60235.9</v>
      </c>
    </row>
    <row r="24" spans="1:27">
      <c r="A24" t="s">
        <v>37</v>
      </c>
      <c r="B24" t="s">
        <v>350</v>
      </c>
      <c r="C24" t="s">
        <v>351</v>
      </c>
      <c r="D24">
        <v>1095.5999999999999</v>
      </c>
      <c r="E24">
        <v>141.63999999999999</v>
      </c>
      <c r="F24">
        <v>0</v>
      </c>
      <c r="G24">
        <v>0</v>
      </c>
      <c r="H24">
        <v>1400</v>
      </c>
      <c r="I24">
        <v>1200</v>
      </c>
      <c r="J24">
        <v>0</v>
      </c>
      <c r="K24">
        <v>2600</v>
      </c>
      <c r="L24">
        <v>160.30000000000001</v>
      </c>
      <c r="M24">
        <v>2760.3</v>
      </c>
      <c r="N24">
        <v>0</v>
      </c>
      <c r="O24">
        <v>0</v>
      </c>
      <c r="P24">
        <v>45.13</v>
      </c>
      <c r="Q24">
        <v>0</v>
      </c>
      <c r="R24">
        <v>0</v>
      </c>
      <c r="S24">
        <v>0</v>
      </c>
      <c r="T24">
        <v>45.13</v>
      </c>
      <c r="U24">
        <v>2715.17</v>
      </c>
      <c r="V24">
        <v>0</v>
      </c>
      <c r="W24">
        <v>271.52</v>
      </c>
      <c r="X24">
        <v>2715.17</v>
      </c>
      <c r="Y24">
        <v>24.74</v>
      </c>
      <c r="Z24">
        <v>0</v>
      </c>
      <c r="AA24">
        <v>3011.43</v>
      </c>
    </row>
    <row r="25" spans="1:27">
      <c r="C25" t="s">
        <v>327</v>
      </c>
      <c r="E25" t="s">
        <v>328</v>
      </c>
      <c r="F25" t="s">
        <v>329</v>
      </c>
      <c r="G25" t="s">
        <v>330</v>
      </c>
      <c r="I25" t="s">
        <v>328</v>
      </c>
      <c r="J25" t="s">
        <v>331</v>
      </c>
      <c r="K25" t="s">
        <v>332</v>
      </c>
      <c r="M25" t="s">
        <v>333</v>
      </c>
      <c r="N25" t="s">
        <v>334</v>
      </c>
      <c r="O25" t="s">
        <v>335</v>
      </c>
    </row>
    <row r="26" spans="1:27">
      <c r="C26" t="s">
        <v>336</v>
      </c>
      <c r="D26" t="s">
        <v>321</v>
      </c>
      <c r="E26" t="s">
        <v>321</v>
      </c>
      <c r="F26" t="s">
        <v>337</v>
      </c>
      <c r="G26" t="s">
        <v>321</v>
      </c>
      <c r="H26" t="s">
        <v>321</v>
      </c>
      <c r="I26" t="s">
        <v>321</v>
      </c>
      <c r="J26" t="s">
        <v>338</v>
      </c>
      <c r="K26" t="s">
        <v>320</v>
      </c>
      <c r="L26" t="s">
        <v>339</v>
      </c>
      <c r="M26" t="s">
        <v>340</v>
      </c>
      <c r="N26" t="s">
        <v>337</v>
      </c>
      <c r="O26" t="s">
        <v>321</v>
      </c>
      <c r="P26" t="s">
        <v>341</v>
      </c>
      <c r="Q26" t="s">
        <v>342</v>
      </c>
    </row>
    <row r="27" spans="1:27">
      <c r="C27" t="s">
        <v>345</v>
      </c>
      <c r="E27">
        <v>45.13</v>
      </c>
      <c r="I27">
        <v>0</v>
      </c>
      <c r="M27">
        <v>0</v>
      </c>
      <c r="Q27">
        <v>0</v>
      </c>
    </row>
    <row r="29" spans="1:27">
      <c r="A29" t="s">
        <v>19</v>
      </c>
      <c r="B29" t="s">
        <v>352</v>
      </c>
      <c r="C29" t="s">
        <v>353</v>
      </c>
      <c r="D29">
        <v>1095.5999999999999</v>
      </c>
      <c r="E29">
        <v>141.63999999999999</v>
      </c>
      <c r="F29">
        <v>0</v>
      </c>
      <c r="G29">
        <v>0</v>
      </c>
      <c r="H29">
        <v>3500</v>
      </c>
      <c r="I29">
        <v>6650</v>
      </c>
      <c r="J29">
        <v>0</v>
      </c>
      <c r="K29">
        <v>10150</v>
      </c>
      <c r="L29">
        <v>0</v>
      </c>
      <c r="M29">
        <v>10150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10150</v>
      </c>
      <c r="V29">
        <v>1015</v>
      </c>
      <c r="W29">
        <v>0</v>
      </c>
      <c r="X29">
        <v>9135</v>
      </c>
      <c r="Y29">
        <v>24.74</v>
      </c>
      <c r="Z29">
        <v>0</v>
      </c>
      <c r="AA29">
        <v>10174.74</v>
      </c>
    </row>
    <row r="30" spans="1:27">
      <c r="A30" t="s">
        <v>21</v>
      </c>
      <c r="B30" t="s">
        <v>354</v>
      </c>
      <c r="C30" t="s">
        <v>355</v>
      </c>
      <c r="D30">
        <v>1095.5999999999999</v>
      </c>
      <c r="E30">
        <v>141.63999999999999</v>
      </c>
      <c r="F30">
        <v>0</v>
      </c>
      <c r="G30">
        <v>0</v>
      </c>
      <c r="H30">
        <v>1250</v>
      </c>
      <c r="I30">
        <v>2500</v>
      </c>
      <c r="J30">
        <v>0</v>
      </c>
      <c r="K30">
        <v>3750</v>
      </c>
      <c r="L30">
        <v>0</v>
      </c>
      <c r="M30">
        <v>3750</v>
      </c>
      <c r="N30">
        <v>0</v>
      </c>
      <c r="O30">
        <v>0</v>
      </c>
      <c r="P30">
        <v>45.13</v>
      </c>
      <c r="Q30">
        <v>0</v>
      </c>
      <c r="R30">
        <v>0</v>
      </c>
      <c r="S30">
        <v>0</v>
      </c>
      <c r="T30">
        <v>45.13</v>
      </c>
      <c r="U30">
        <v>3704.87</v>
      </c>
      <c r="V30">
        <v>0</v>
      </c>
      <c r="W30">
        <v>370.49</v>
      </c>
      <c r="X30">
        <v>3704.87</v>
      </c>
      <c r="Y30">
        <v>24.74</v>
      </c>
      <c r="Z30">
        <v>0</v>
      </c>
      <c r="AA30">
        <v>4100.1000000000004</v>
      </c>
    </row>
    <row r="31" spans="1:27">
      <c r="C31" t="s">
        <v>327</v>
      </c>
      <c r="E31" t="s">
        <v>328</v>
      </c>
      <c r="F31" t="s">
        <v>329</v>
      </c>
      <c r="G31" t="s">
        <v>330</v>
      </c>
      <c r="I31" t="s">
        <v>328</v>
      </c>
      <c r="J31" t="s">
        <v>331</v>
      </c>
      <c r="K31" t="s">
        <v>332</v>
      </c>
      <c r="M31" t="s">
        <v>333</v>
      </c>
      <c r="N31" t="s">
        <v>334</v>
      </c>
      <c r="O31" t="s">
        <v>335</v>
      </c>
    </row>
    <row r="32" spans="1:27">
      <c r="C32" t="s">
        <v>336</v>
      </c>
      <c r="D32" t="s">
        <v>321</v>
      </c>
      <c r="E32" t="s">
        <v>321</v>
      </c>
      <c r="F32" t="s">
        <v>337</v>
      </c>
      <c r="G32" t="s">
        <v>321</v>
      </c>
      <c r="H32" t="s">
        <v>321</v>
      </c>
      <c r="I32" t="s">
        <v>321</v>
      </c>
      <c r="J32" t="s">
        <v>338</v>
      </c>
      <c r="K32" t="s">
        <v>320</v>
      </c>
      <c r="L32" t="s">
        <v>339</v>
      </c>
      <c r="M32" t="s">
        <v>340</v>
      </c>
      <c r="N32" t="s">
        <v>337</v>
      </c>
      <c r="O32" t="s">
        <v>321</v>
      </c>
      <c r="P32" t="s">
        <v>341</v>
      </c>
      <c r="Q32" t="s">
        <v>342</v>
      </c>
    </row>
    <row r="33" spans="1:27">
      <c r="C33" t="s">
        <v>345</v>
      </c>
      <c r="E33">
        <v>45.13</v>
      </c>
      <c r="I33">
        <v>0</v>
      </c>
      <c r="M33">
        <v>0</v>
      </c>
      <c r="Q33">
        <v>0</v>
      </c>
    </row>
    <row r="35" spans="1:27">
      <c r="A35" t="s">
        <v>25</v>
      </c>
      <c r="B35" t="s">
        <v>356</v>
      </c>
      <c r="C35" t="s">
        <v>357</v>
      </c>
      <c r="D35">
        <v>1095.5999999999999</v>
      </c>
      <c r="E35">
        <v>141.63999999999999</v>
      </c>
      <c r="F35">
        <v>0</v>
      </c>
      <c r="G35">
        <v>0</v>
      </c>
      <c r="H35">
        <v>2250</v>
      </c>
      <c r="I35">
        <v>2000</v>
      </c>
      <c r="J35">
        <v>0</v>
      </c>
      <c r="K35">
        <v>4250</v>
      </c>
      <c r="L35">
        <v>0</v>
      </c>
      <c r="M35">
        <v>4250</v>
      </c>
      <c r="N35">
        <v>0</v>
      </c>
      <c r="O35">
        <v>0</v>
      </c>
      <c r="P35">
        <v>0</v>
      </c>
      <c r="Q35">
        <v>0</v>
      </c>
      <c r="R35">
        <v>902.31</v>
      </c>
      <c r="S35">
        <v>0</v>
      </c>
      <c r="T35">
        <v>902.31</v>
      </c>
      <c r="U35">
        <v>3347.69</v>
      </c>
      <c r="V35">
        <v>0</v>
      </c>
      <c r="W35">
        <v>334.77</v>
      </c>
      <c r="X35">
        <v>3347.69</v>
      </c>
      <c r="Y35">
        <v>24.74</v>
      </c>
      <c r="Z35">
        <v>0</v>
      </c>
      <c r="AA35">
        <v>4609.51</v>
      </c>
    </row>
    <row r="36" spans="1:27">
      <c r="A36" t="s">
        <v>23</v>
      </c>
      <c r="B36" t="s">
        <v>358</v>
      </c>
      <c r="C36" t="s">
        <v>359</v>
      </c>
      <c r="D36">
        <v>1095.5999999999999</v>
      </c>
      <c r="E36">
        <v>141.63999999999999</v>
      </c>
      <c r="F36">
        <v>0</v>
      </c>
      <c r="G36">
        <v>0</v>
      </c>
      <c r="H36">
        <v>3500</v>
      </c>
      <c r="I36">
        <v>14392.07</v>
      </c>
      <c r="J36">
        <v>0</v>
      </c>
      <c r="K36">
        <v>17892.07</v>
      </c>
      <c r="L36">
        <v>0</v>
      </c>
      <c r="M36">
        <v>17892.07</v>
      </c>
      <c r="N36">
        <v>0</v>
      </c>
      <c r="O36">
        <v>0</v>
      </c>
      <c r="P36">
        <v>45.13</v>
      </c>
      <c r="Q36">
        <v>0</v>
      </c>
      <c r="R36">
        <v>2181.2800000000002</v>
      </c>
      <c r="S36">
        <v>0</v>
      </c>
      <c r="T36">
        <v>2226.41</v>
      </c>
      <c r="U36">
        <v>15665.66</v>
      </c>
      <c r="V36">
        <v>1566.57</v>
      </c>
      <c r="W36">
        <v>0</v>
      </c>
      <c r="X36">
        <v>14099.09</v>
      </c>
      <c r="Y36">
        <v>24.74</v>
      </c>
      <c r="Z36">
        <v>0</v>
      </c>
      <c r="AA36">
        <v>17871.68</v>
      </c>
    </row>
    <row r="37" spans="1:27">
      <c r="C37" t="s">
        <v>327</v>
      </c>
      <c r="E37" t="s">
        <v>328</v>
      </c>
      <c r="F37" t="s">
        <v>329</v>
      </c>
      <c r="G37" t="s">
        <v>330</v>
      </c>
      <c r="I37" t="s">
        <v>328</v>
      </c>
      <c r="J37" t="s">
        <v>331</v>
      </c>
      <c r="K37" t="s">
        <v>332</v>
      </c>
      <c r="M37" t="s">
        <v>333</v>
      </c>
      <c r="N37" t="s">
        <v>334</v>
      </c>
      <c r="O37" t="s">
        <v>335</v>
      </c>
    </row>
    <row r="38" spans="1:27">
      <c r="C38" t="s">
        <v>336</v>
      </c>
      <c r="D38" t="s">
        <v>321</v>
      </c>
      <c r="E38" t="s">
        <v>321</v>
      </c>
      <c r="F38" t="s">
        <v>337</v>
      </c>
      <c r="G38" t="s">
        <v>321</v>
      </c>
      <c r="H38" t="s">
        <v>321</v>
      </c>
      <c r="I38" t="s">
        <v>321</v>
      </c>
      <c r="J38" t="s">
        <v>338</v>
      </c>
      <c r="K38" t="s">
        <v>320</v>
      </c>
      <c r="L38" t="s">
        <v>339</v>
      </c>
      <c r="M38" t="s">
        <v>340</v>
      </c>
      <c r="N38" t="s">
        <v>337</v>
      </c>
      <c r="O38" t="s">
        <v>321</v>
      </c>
      <c r="P38" t="s">
        <v>341</v>
      </c>
      <c r="Q38" t="s">
        <v>342</v>
      </c>
    </row>
    <row r="39" spans="1:27">
      <c r="C39" t="s">
        <v>345</v>
      </c>
      <c r="E39">
        <v>45.13</v>
      </c>
      <c r="I39">
        <v>0</v>
      </c>
      <c r="M39">
        <v>0</v>
      </c>
      <c r="Q39">
        <v>0</v>
      </c>
    </row>
    <row r="41" spans="1:27">
      <c r="A41" t="s">
        <v>29</v>
      </c>
      <c r="B41" t="s">
        <v>360</v>
      </c>
      <c r="C41" t="s">
        <v>361</v>
      </c>
      <c r="D41">
        <v>1095.5999999999999</v>
      </c>
      <c r="E41">
        <v>141.63999999999999</v>
      </c>
      <c r="F41">
        <v>0</v>
      </c>
      <c r="G41">
        <v>0</v>
      </c>
      <c r="H41">
        <v>2500</v>
      </c>
      <c r="I41">
        <v>3000</v>
      </c>
      <c r="J41">
        <v>0</v>
      </c>
      <c r="K41">
        <v>5500</v>
      </c>
      <c r="L41">
        <v>0</v>
      </c>
      <c r="M41">
        <v>5500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5500</v>
      </c>
      <c r="V41">
        <v>550</v>
      </c>
      <c r="W41">
        <v>0</v>
      </c>
      <c r="X41">
        <v>4950</v>
      </c>
      <c r="Y41">
        <v>24.74</v>
      </c>
      <c r="Z41">
        <v>0</v>
      </c>
      <c r="AA41">
        <v>5524.74</v>
      </c>
    </row>
    <row r="42" spans="1:27">
      <c r="A42" t="s">
        <v>31</v>
      </c>
      <c r="B42" t="s">
        <v>362</v>
      </c>
      <c r="C42" t="s">
        <v>363</v>
      </c>
      <c r="D42">
        <v>1095.5999999999999</v>
      </c>
      <c r="E42">
        <v>141.63999999999999</v>
      </c>
      <c r="F42">
        <v>0</v>
      </c>
      <c r="G42">
        <v>0</v>
      </c>
      <c r="H42">
        <v>6500</v>
      </c>
      <c r="I42">
        <v>0</v>
      </c>
      <c r="J42">
        <v>0</v>
      </c>
      <c r="K42">
        <v>6500</v>
      </c>
      <c r="L42">
        <v>0</v>
      </c>
      <c r="M42">
        <v>6500</v>
      </c>
      <c r="N42">
        <v>0</v>
      </c>
      <c r="O42">
        <v>0</v>
      </c>
      <c r="P42">
        <v>223.04</v>
      </c>
      <c r="Q42">
        <v>0</v>
      </c>
      <c r="R42">
        <v>0</v>
      </c>
      <c r="S42">
        <v>0</v>
      </c>
      <c r="T42">
        <v>223.04</v>
      </c>
      <c r="U42">
        <v>6276.96</v>
      </c>
      <c r="V42">
        <v>627.70000000000005</v>
      </c>
      <c r="W42">
        <v>0</v>
      </c>
      <c r="X42">
        <v>5649.26</v>
      </c>
      <c r="Y42">
        <v>24.74</v>
      </c>
      <c r="Z42">
        <v>0</v>
      </c>
      <c r="AA42">
        <v>6301.7</v>
      </c>
    </row>
    <row r="43" spans="1:27">
      <c r="C43" t="s">
        <v>327</v>
      </c>
      <c r="E43" t="s">
        <v>328</v>
      </c>
      <c r="F43" t="s">
        <v>329</v>
      </c>
      <c r="G43" t="s">
        <v>330</v>
      </c>
      <c r="I43" t="s">
        <v>328</v>
      </c>
      <c r="J43" t="s">
        <v>331</v>
      </c>
      <c r="K43" t="s">
        <v>332</v>
      </c>
      <c r="M43" t="s">
        <v>333</v>
      </c>
      <c r="N43" t="s">
        <v>334</v>
      </c>
      <c r="O43" t="s">
        <v>335</v>
      </c>
    </row>
    <row r="44" spans="1:27">
      <c r="C44" t="s">
        <v>336</v>
      </c>
      <c r="D44" t="s">
        <v>321</v>
      </c>
      <c r="E44" t="s">
        <v>321</v>
      </c>
      <c r="F44" t="s">
        <v>337</v>
      </c>
      <c r="G44" t="s">
        <v>321</v>
      </c>
      <c r="H44" t="s">
        <v>321</v>
      </c>
      <c r="I44" t="s">
        <v>321</v>
      </c>
      <c r="J44" t="s">
        <v>338</v>
      </c>
      <c r="K44" t="s">
        <v>320</v>
      </c>
      <c r="L44" t="s">
        <v>339</v>
      </c>
      <c r="M44" t="s">
        <v>340</v>
      </c>
      <c r="N44" t="s">
        <v>337</v>
      </c>
      <c r="O44" t="s">
        <v>321</v>
      </c>
      <c r="P44" t="s">
        <v>341</v>
      </c>
      <c r="Q44" t="s">
        <v>342</v>
      </c>
    </row>
    <row r="45" spans="1:27">
      <c r="C45" t="s">
        <v>344</v>
      </c>
      <c r="E45">
        <v>177.91</v>
      </c>
      <c r="I45">
        <v>0</v>
      </c>
      <c r="M45">
        <v>0</v>
      </c>
      <c r="Q45">
        <v>0</v>
      </c>
    </row>
    <row r="46" spans="1:27">
      <c r="C46" t="s">
        <v>345</v>
      </c>
      <c r="E46">
        <v>45.13</v>
      </c>
      <c r="I46">
        <v>0</v>
      </c>
      <c r="M46">
        <v>0</v>
      </c>
      <c r="Q46">
        <v>0</v>
      </c>
    </row>
    <row r="48" spans="1:27">
      <c r="A48" t="s">
        <v>43</v>
      </c>
      <c r="B48" t="s">
        <v>364</v>
      </c>
      <c r="C48" t="s">
        <v>361</v>
      </c>
      <c r="D48">
        <v>1095.5999999999999</v>
      </c>
      <c r="E48">
        <v>141.63999999999999</v>
      </c>
      <c r="F48">
        <v>0</v>
      </c>
      <c r="G48">
        <v>0</v>
      </c>
      <c r="H48">
        <v>2500</v>
      </c>
      <c r="I48">
        <v>0</v>
      </c>
      <c r="J48">
        <v>11.67</v>
      </c>
      <c r="K48">
        <v>2511.67</v>
      </c>
      <c r="L48">
        <v>160.30000000000001</v>
      </c>
      <c r="M48">
        <v>2671.97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2671.97</v>
      </c>
      <c r="V48">
        <v>0</v>
      </c>
      <c r="W48">
        <v>266.61</v>
      </c>
      <c r="X48">
        <v>2671.97</v>
      </c>
      <c r="Y48">
        <v>24.74</v>
      </c>
      <c r="Z48">
        <v>0</v>
      </c>
      <c r="AA48">
        <v>2963.32</v>
      </c>
    </row>
    <row r="49" spans="1:27">
      <c r="C49" t="s">
        <v>327</v>
      </c>
      <c r="E49" t="s">
        <v>328</v>
      </c>
      <c r="F49" t="s">
        <v>329</v>
      </c>
      <c r="G49" t="s">
        <v>330</v>
      </c>
      <c r="I49" t="s">
        <v>328</v>
      </c>
      <c r="J49" t="s">
        <v>331</v>
      </c>
      <c r="K49" t="s">
        <v>332</v>
      </c>
      <c r="M49" t="s">
        <v>333</v>
      </c>
      <c r="N49" t="s">
        <v>334</v>
      </c>
      <c r="O49" t="s">
        <v>335</v>
      </c>
    </row>
    <row r="50" spans="1:27">
      <c r="C50" t="s">
        <v>336</v>
      </c>
      <c r="D50" t="s">
        <v>321</v>
      </c>
      <c r="E50" t="s">
        <v>321</v>
      </c>
      <c r="F50" t="s">
        <v>337</v>
      </c>
      <c r="G50" t="s">
        <v>321</v>
      </c>
      <c r="H50" t="s">
        <v>321</v>
      </c>
      <c r="I50" t="s">
        <v>321</v>
      </c>
      <c r="J50" t="s">
        <v>338</v>
      </c>
      <c r="K50" t="s">
        <v>320</v>
      </c>
      <c r="L50" t="s">
        <v>339</v>
      </c>
      <c r="M50" t="s">
        <v>340</v>
      </c>
      <c r="N50" t="s">
        <v>337</v>
      </c>
      <c r="O50" t="s">
        <v>321</v>
      </c>
      <c r="P50" t="s">
        <v>341</v>
      </c>
      <c r="Q50" t="s">
        <v>342</v>
      </c>
    </row>
    <row r="51" spans="1:27">
      <c r="E51">
        <v>0</v>
      </c>
      <c r="I51">
        <v>0</v>
      </c>
      <c r="J51" t="s">
        <v>365</v>
      </c>
      <c r="K51" t="s">
        <v>366</v>
      </c>
      <c r="M51">
        <v>11.67</v>
      </c>
      <c r="Q51">
        <v>0</v>
      </c>
    </row>
    <row r="53" spans="1:27">
      <c r="A53" t="s">
        <v>39</v>
      </c>
      <c r="B53" t="s">
        <v>367</v>
      </c>
      <c r="C53" t="s">
        <v>368</v>
      </c>
      <c r="D53">
        <v>1095.5999999999999</v>
      </c>
      <c r="E53">
        <v>141.63999999999999</v>
      </c>
      <c r="F53">
        <v>0</v>
      </c>
      <c r="G53">
        <v>0</v>
      </c>
      <c r="H53">
        <v>2500</v>
      </c>
      <c r="I53">
        <v>1000</v>
      </c>
      <c r="J53">
        <v>0</v>
      </c>
      <c r="K53">
        <v>3500</v>
      </c>
      <c r="L53">
        <v>125.1</v>
      </c>
      <c r="M53">
        <v>3625.1</v>
      </c>
      <c r="N53">
        <v>0</v>
      </c>
      <c r="O53">
        <v>0</v>
      </c>
      <c r="P53">
        <v>0</v>
      </c>
      <c r="Q53">
        <v>300</v>
      </c>
      <c r="R53">
        <v>1551.8</v>
      </c>
      <c r="S53">
        <v>0</v>
      </c>
      <c r="T53">
        <v>1851.8</v>
      </c>
      <c r="U53">
        <v>1773.3</v>
      </c>
      <c r="V53">
        <v>0</v>
      </c>
      <c r="W53">
        <v>177.33</v>
      </c>
      <c r="X53">
        <v>1773.3</v>
      </c>
      <c r="Y53">
        <v>24.74</v>
      </c>
      <c r="Z53">
        <v>0</v>
      </c>
      <c r="AA53">
        <v>3827.17</v>
      </c>
    </row>
    <row r="54" spans="1:27">
      <c r="C54" t="s">
        <v>327</v>
      </c>
      <c r="E54" t="s">
        <v>328</v>
      </c>
      <c r="F54" t="s">
        <v>329</v>
      </c>
      <c r="G54" t="s">
        <v>330</v>
      </c>
      <c r="I54" t="s">
        <v>328</v>
      </c>
      <c r="J54" t="s">
        <v>331</v>
      </c>
      <c r="K54" t="s">
        <v>332</v>
      </c>
      <c r="M54" t="s">
        <v>333</v>
      </c>
      <c r="N54" t="s">
        <v>334</v>
      </c>
      <c r="O54" t="s">
        <v>335</v>
      </c>
    </row>
    <row r="55" spans="1:27">
      <c r="C55" t="s">
        <v>336</v>
      </c>
      <c r="D55" t="s">
        <v>321</v>
      </c>
      <c r="E55" t="s">
        <v>321</v>
      </c>
      <c r="F55" t="s">
        <v>337</v>
      </c>
      <c r="G55" t="s">
        <v>321</v>
      </c>
      <c r="H55" t="s">
        <v>321</v>
      </c>
      <c r="I55" t="s">
        <v>321</v>
      </c>
      <c r="J55" t="s">
        <v>338</v>
      </c>
      <c r="K55" t="s">
        <v>320</v>
      </c>
      <c r="L55" t="s">
        <v>339</v>
      </c>
      <c r="M55" t="s">
        <v>340</v>
      </c>
      <c r="N55" t="s">
        <v>337</v>
      </c>
      <c r="O55" t="s">
        <v>321</v>
      </c>
      <c r="P55" t="s">
        <v>341</v>
      </c>
      <c r="Q55" t="s">
        <v>342</v>
      </c>
    </row>
    <row r="56" spans="1:27">
      <c r="E56">
        <v>0</v>
      </c>
      <c r="I56">
        <v>0</v>
      </c>
      <c r="M56">
        <v>0</v>
      </c>
      <c r="N56" t="s">
        <v>369</v>
      </c>
      <c r="O56">
        <v>-1</v>
      </c>
      <c r="Q56">
        <v>300</v>
      </c>
    </row>
    <row r="58" spans="1:27">
      <c r="A58" t="s">
        <v>41</v>
      </c>
      <c r="B58" t="s">
        <v>370</v>
      </c>
      <c r="C58" t="s">
        <v>371</v>
      </c>
      <c r="D58">
        <v>1095.5999999999999</v>
      </c>
      <c r="E58">
        <v>141.63999999999999</v>
      </c>
      <c r="F58">
        <v>0</v>
      </c>
      <c r="G58">
        <v>0</v>
      </c>
      <c r="H58">
        <v>2750</v>
      </c>
      <c r="I58">
        <v>4965</v>
      </c>
      <c r="J58">
        <v>0</v>
      </c>
      <c r="K58">
        <v>7715</v>
      </c>
      <c r="L58">
        <v>0</v>
      </c>
      <c r="M58">
        <v>7715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7715</v>
      </c>
      <c r="V58">
        <v>771.5</v>
      </c>
      <c r="W58">
        <v>0</v>
      </c>
      <c r="X58">
        <v>6943.5</v>
      </c>
      <c r="Y58">
        <v>24.74</v>
      </c>
      <c r="Z58">
        <v>0</v>
      </c>
      <c r="AA58">
        <v>7739.74</v>
      </c>
    </row>
    <row r="59" spans="1:27">
      <c r="A59" t="s">
        <v>55</v>
      </c>
      <c r="B59" t="s">
        <v>372</v>
      </c>
      <c r="C59" t="s">
        <v>373</v>
      </c>
      <c r="D59">
        <v>511.28</v>
      </c>
      <c r="E59">
        <v>179.13</v>
      </c>
      <c r="F59">
        <v>0</v>
      </c>
      <c r="G59">
        <v>0</v>
      </c>
      <c r="H59">
        <v>2000</v>
      </c>
      <c r="I59">
        <v>2000</v>
      </c>
      <c r="J59">
        <v>0</v>
      </c>
      <c r="K59">
        <v>4000</v>
      </c>
      <c r="L59">
        <v>0</v>
      </c>
      <c r="M59">
        <v>4000</v>
      </c>
      <c r="N59">
        <v>4</v>
      </c>
      <c r="O59">
        <v>533.33000000000004</v>
      </c>
      <c r="P59">
        <v>0</v>
      </c>
      <c r="Q59">
        <v>0</v>
      </c>
      <c r="R59">
        <v>0</v>
      </c>
      <c r="S59">
        <v>0</v>
      </c>
      <c r="T59">
        <v>533.33000000000004</v>
      </c>
      <c r="U59">
        <v>3466.67</v>
      </c>
      <c r="V59">
        <v>0</v>
      </c>
      <c r="W59">
        <v>346.67</v>
      </c>
      <c r="X59">
        <v>3466.67</v>
      </c>
      <c r="Y59">
        <v>13.81</v>
      </c>
      <c r="Z59">
        <v>0</v>
      </c>
      <c r="AA59">
        <v>3827.15</v>
      </c>
    </row>
    <row r="67" spans="1:27">
      <c r="A67" t="s">
        <v>374</v>
      </c>
      <c r="B67" t="s">
        <v>375</v>
      </c>
      <c r="Z67" s="43">
        <v>42383</v>
      </c>
      <c r="AA67" t="s">
        <v>264</v>
      </c>
    </row>
    <row r="68" spans="1:27">
      <c r="Z68" t="s">
        <v>265</v>
      </c>
      <c r="AA68" t="s">
        <v>376</v>
      </c>
    </row>
    <row r="70" spans="1:27">
      <c r="G70" t="s">
        <v>268</v>
      </c>
      <c r="H70" t="s">
        <v>269</v>
      </c>
      <c r="I70" t="s">
        <v>270</v>
      </c>
      <c r="J70" t="s">
        <v>271</v>
      </c>
    </row>
    <row r="71" spans="1:27">
      <c r="H71" s="43">
        <v>42370</v>
      </c>
      <c r="I71" t="s">
        <v>272</v>
      </c>
    </row>
    <row r="73" spans="1:27">
      <c r="D73" t="s">
        <v>273</v>
      </c>
      <c r="H73" t="s">
        <v>274</v>
      </c>
      <c r="M73" t="s">
        <v>275</v>
      </c>
      <c r="N73" t="s">
        <v>276</v>
      </c>
      <c r="O73" t="s">
        <v>277</v>
      </c>
      <c r="P73" t="s">
        <v>278</v>
      </c>
      <c r="Q73" t="s">
        <v>279</v>
      </c>
      <c r="R73" t="s">
        <v>280</v>
      </c>
      <c r="S73" t="s">
        <v>281</v>
      </c>
      <c r="T73" t="s">
        <v>282</v>
      </c>
      <c r="U73" t="s">
        <v>283</v>
      </c>
      <c r="V73" t="s">
        <v>284</v>
      </c>
      <c r="W73" t="s">
        <v>285</v>
      </c>
      <c r="X73" t="s">
        <v>286</v>
      </c>
      <c r="Y73" t="s">
        <v>287</v>
      </c>
      <c r="Z73" t="s">
        <v>288</v>
      </c>
      <c r="AA73" t="s">
        <v>289</v>
      </c>
    </row>
    <row r="74" spans="1:27">
      <c r="A74" t="s">
        <v>290</v>
      </c>
      <c r="B74" t="s">
        <v>291</v>
      </c>
      <c r="C74" t="s">
        <v>292</v>
      </c>
      <c r="D74" t="s">
        <v>293</v>
      </c>
      <c r="E74" t="s">
        <v>294</v>
      </c>
      <c r="F74" t="s">
        <v>295</v>
      </c>
      <c r="G74" t="s">
        <v>296</v>
      </c>
      <c r="H74" t="s">
        <v>297</v>
      </c>
      <c r="I74" t="s">
        <v>298</v>
      </c>
      <c r="J74" t="s">
        <v>299</v>
      </c>
      <c r="K74" t="s">
        <v>300</v>
      </c>
      <c r="L74" t="s">
        <v>301</v>
      </c>
      <c r="M74" t="s">
        <v>302</v>
      </c>
      <c r="N74" t="s">
        <v>303</v>
      </c>
      <c r="O74" t="s">
        <v>304</v>
      </c>
      <c r="P74" t="s">
        <v>305</v>
      </c>
      <c r="Q74" t="s">
        <v>306</v>
      </c>
      <c r="R74" t="s">
        <v>307</v>
      </c>
      <c r="S74" t="s">
        <v>308</v>
      </c>
      <c r="T74" t="s">
        <v>309</v>
      </c>
      <c r="U74" t="s">
        <v>310</v>
      </c>
      <c r="V74" t="s">
        <v>311</v>
      </c>
      <c r="W74" t="s">
        <v>312</v>
      </c>
      <c r="X74" t="s">
        <v>313</v>
      </c>
      <c r="Y74" t="s">
        <v>314</v>
      </c>
      <c r="Z74" t="s">
        <v>315</v>
      </c>
      <c r="AA74" t="s">
        <v>316</v>
      </c>
    </row>
    <row r="75" spans="1:27">
      <c r="A75" t="s">
        <v>317</v>
      </c>
      <c r="B75" t="s">
        <v>318</v>
      </c>
      <c r="C75" t="s">
        <v>319</v>
      </c>
      <c r="D75" t="s">
        <v>317</v>
      </c>
      <c r="E75" t="s">
        <v>317</v>
      </c>
      <c r="F75" t="s">
        <v>320</v>
      </c>
      <c r="G75" t="s">
        <v>321</v>
      </c>
      <c r="H75" t="s">
        <v>317</v>
      </c>
      <c r="I75" t="s">
        <v>317</v>
      </c>
      <c r="J75" t="s">
        <v>317</v>
      </c>
      <c r="K75" t="s">
        <v>320</v>
      </c>
      <c r="L75" t="s">
        <v>317</v>
      </c>
      <c r="M75" t="s">
        <v>321</v>
      </c>
      <c r="N75" t="s">
        <v>320</v>
      </c>
      <c r="O75" t="s">
        <v>321</v>
      </c>
      <c r="P75" t="s">
        <v>322</v>
      </c>
      <c r="Q75" t="s">
        <v>321</v>
      </c>
      <c r="R75" t="s">
        <v>321</v>
      </c>
      <c r="S75" t="s">
        <v>317</v>
      </c>
      <c r="T75" t="s">
        <v>317</v>
      </c>
      <c r="U75" t="s">
        <v>317</v>
      </c>
      <c r="V75" t="s">
        <v>317</v>
      </c>
      <c r="W75" t="s">
        <v>317</v>
      </c>
      <c r="X75" t="s">
        <v>320</v>
      </c>
      <c r="Y75" t="s">
        <v>321</v>
      </c>
      <c r="Z75" t="s">
        <v>320</v>
      </c>
      <c r="AA75" t="s">
        <v>321</v>
      </c>
    </row>
    <row r="76" spans="1:27">
      <c r="A76" t="s">
        <v>65</v>
      </c>
      <c r="B76" t="s">
        <v>377</v>
      </c>
      <c r="C76" t="s">
        <v>378</v>
      </c>
      <c r="D76">
        <v>1095.5999999999999</v>
      </c>
      <c r="E76">
        <v>141.63999999999999</v>
      </c>
      <c r="F76">
        <v>0</v>
      </c>
      <c r="G76">
        <v>0</v>
      </c>
      <c r="H76">
        <v>2000</v>
      </c>
      <c r="I76">
        <v>2000</v>
      </c>
      <c r="J76">
        <v>0</v>
      </c>
      <c r="K76">
        <v>4000</v>
      </c>
      <c r="L76">
        <v>0</v>
      </c>
      <c r="M76">
        <v>4000</v>
      </c>
      <c r="N76">
        <v>0</v>
      </c>
      <c r="O76">
        <v>0</v>
      </c>
      <c r="P76">
        <v>45.13</v>
      </c>
      <c r="Q76">
        <v>0</v>
      </c>
      <c r="R76">
        <v>313.89999999999998</v>
      </c>
      <c r="S76">
        <v>0</v>
      </c>
      <c r="T76">
        <v>359.03</v>
      </c>
      <c r="U76">
        <v>3640.97</v>
      </c>
      <c r="V76">
        <v>0</v>
      </c>
      <c r="W76">
        <v>364.1</v>
      </c>
      <c r="X76">
        <v>3640.97</v>
      </c>
      <c r="Y76">
        <v>24.74</v>
      </c>
      <c r="Z76">
        <v>0</v>
      </c>
      <c r="AA76">
        <v>4343.71</v>
      </c>
    </row>
    <row r="77" spans="1:27">
      <c r="C77" t="s">
        <v>327</v>
      </c>
      <c r="E77" t="s">
        <v>328</v>
      </c>
      <c r="F77" t="s">
        <v>329</v>
      </c>
      <c r="G77" t="s">
        <v>330</v>
      </c>
      <c r="I77" t="s">
        <v>328</v>
      </c>
      <c r="J77" t="s">
        <v>331</v>
      </c>
      <c r="K77" t="s">
        <v>332</v>
      </c>
      <c r="M77" t="s">
        <v>333</v>
      </c>
      <c r="N77" t="s">
        <v>334</v>
      </c>
      <c r="O77" t="s">
        <v>335</v>
      </c>
    </row>
    <row r="78" spans="1:27">
      <c r="C78" t="s">
        <v>336</v>
      </c>
      <c r="D78" t="s">
        <v>321</v>
      </c>
      <c r="E78" t="s">
        <v>321</v>
      </c>
      <c r="F78" t="s">
        <v>337</v>
      </c>
      <c r="G78" t="s">
        <v>321</v>
      </c>
      <c r="H78" t="s">
        <v>321</v>
      </c>
      <c r="I78" t="s">
        <v>321</v>
      </c>
      <c r="J78" t="s">
        <v>338</v>
      </c>
      <c r="K78" t="s">
        <v>320</v>
      </c>
      <c r="L78" t="s">
        <v>339</v>
      </c>
      <c r="M78" t="s">
        <v>340</v>
      </c>
      <c r="N78" t="s">
        <v>337</v>
      </c>
      <c r="O78" t="s">
        <v>321</v>
      </c>
      <c r="P78" t="s">
        <v>341</v>
      </c>
      <c r="Q78" t="s">
        <v>342</v>
      </c>
    </row>
    <row r="79" spans="1:27">
      <c r="C79" t="s">
        <v>345</v>
      </c>
      <c r="E79">
        <v>45.13</v>
      </c>
      <c r="I79">
        <v>0</v>
      </c>
      <c r="M79">
        <v>0</v>
      </c>
      <c r="Q79">
        <v>0</v>
      </c>
    </row>
    <row r="81" spans="1:27">
      <c r="A81" t="s">
        <v>59</v>
      </c>
      <c r="B81" t="s">
        <v>379</v>
      </c>
      <c r="C81" t="s">
        <v>380</v>
      </c>
      <c r="D81">
        <v>1095.5999999999999</v>
      </c>
      <c r="E81">
        <v>141.63999999999999</v>
      </c>
      <c r="F81">
        <v>0</v>
      </c>
      <c r="G81">
        <v>0</v>
      </c>
      <c r="H81">
        <v>2250</v>
      </c>
      <c r="I81">
        <v>2000</v>
      </c>
      <c r="J81">
        <v>0</v>
      </c>
      <c r="K81">
        <v>4250</v>
      </c>
      <c r="L81">
        <v>0</v>
      </c>
      <c r="M81">
        <v>4250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4250</v>
      </c>
      <c r="V81">
        <v>0</v>
      </c>
      <c r="W81">
        <v>425</v>
      </c>
      <c r="X81">
        <v>4250</v>
      </c>
      <c r="Y81">
        <v>24.74</v>
      </c>
      <c r="Z81">
        <v>0</v>
      </c>
      <c r="AA81">
        <v>4699.74</v>
      </c>
    </row>
    <row r="82" spans="1:27">
      <c r="A82" t="s">
        <v>71</v>
      </c>
      <c r="B82" t="s">
        <v>381</v>
      </c>
      <c r="C82" t="s">
        <v>382</v>
      </c>
      <c r="D82">
        <v>1095.5999999999999</v>
      </c>
      <c r="E82">
        <v>141.63999999999999</v>
      </c>
      <c r="F82">
        <v>0</v>
      </c>
      <c r="G82">
        <v>0</v>
      </c>
      <c r="H82">
        <v>2750</v>
      </c>
      <c r="I82">
        <v>2000</v>
      </c>
      <c r="J82">
        <v>0</v>
      </c>
      <c r="K82">
        <v>4750</v>
      </c>
      <c r="L82">
        <v>0</v>
      </c>
      <c r="M82">
        <v>4750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4750</v>
      </c>
      <c r="V82">
        <v>0</v>
      </c>
      <c r="W82">
        <v>475</v>
      </c>
      <c r="X82">
        <v>4750</v>
      </c>
      <c r="Y82">
        <v>24.74</v>
      </c>
      <c r="Z82">
        <v>0</v>
      </c>
      <c r="AA82">
        <v>5249.74</v>
      </c>
    </row>
    <row r="83" spans="1:27">
      <c r="A83" t="s">
        <v>87</v>
      </c>
      <c r="B83" t="s">
        <v>383</v>
      </c>
      <c r="C83" t="s">
        <v>384</v>
      </c>
      <c r="D83">
        <v>1095.5999999999999</v>
      </c>
      <c r="E83">
        <v>141.63999999999999</v>
      </c>
      <c r="F83">
        <v>0</v>
      </c>
      <c r="G83">
        <v>0</v>
      </c>
      <c r="H83">
        <v>6000</v>
      </c>
      <c r="I83">
        <v>0</v>
      </c>
      <c r="J83">
        <v>0</v>
      </c>
      <c r="K83">
        <v>6000</v>
      </c>
      <c r="L83">
        <v>0</v>
      </c>
      <c r="M83">
        <v>6000</v>
      </c>
      <c r="N83">
        <v>0</v>
      </c>
      <c r="O83">
        <v>0</v>
      </c>
      <c r="P83">
        <v>0</v>
      </c>
      <c r="Q83">
        <v>0</v>
      </c>
      <c r="R83">
        <v>1014.46</v>
      </c>
      <c r="S83">
        <v>0</v>
      </c>
      <c r="T83">
        <v>1014.46</v>
      </c>
      <c r="U83">
        <v>4985.54</v>
      </c>
      <c r="V83">
        <v>0</v>
      </c>
      <c r="W83">
        <v>498.55</v>
      </c>
      <c r="X83">
        <v>4985.54</v>
      </c>
      <c r="Y83">
        <v>24.74</v>
      </c>
      <c r="Z83">
        <v>0</v>
      </c>
      <c r="AA83">
        <v>6523.29</v>
      </c>
    </row>
    <row r="84" spans="1:27">
      <c r="A84" t="s">
        <v>95</v>
      </c>
      <c r="B84" t="s">
        <v>385</v>
      </c>
      <c r="C84" t="s">
        <v>361</v>
      </c>
      <c r="D84">
        <v>1095.5999999999999</v>
      </c>
      <c r="E84">
        <v>141.63999999999999</v>
      </c>
      <c r="F84">
        <v>0</v>
      </c>
      <c r="G84">
        <v>0</v>
      </c>
      <c r="H84">
        <v>2500</v>
      </c>
      <c r="I84">
        <v>3500</v>
      </c>
      <c r="J84">
        <v>0</v>
      </c>
      <c r="K84">
        <v>6000</v>
      </c>
      <c r="L84">
        <v>0</v>
      </c>
      <c r="M84">
        <v>6000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6000</v>
      </c>
      <c r="V84">
        <v>600</v>
      </c>
      <c r="W84">
        <v>0</v>
      </c>
      <c r="X84">
        <v>5400</v>
      </c>
      <c r="Y84">
        <v>24.74</v>
      </c>
      <c r="Z84">
        <v>0</v>
      </c>
      <c r="AA84">
        <v>6024.74</v>
      </c>
    </row>
    <row r="85" spans="1:27">
      <c r="A85" t="s">
        <v>105</v>
      </c>
      <c r="B85" t="s">
        <v>386</v>
      </c>
      <c r="C85" t="s">
        <v>387</v>
      </c>
      <c r="D85">
        <v>1095.5999999999999</v>
      </c>
      <c r="E85">
        <v>141.63999999999999</v>
      </c>
      <c r="F85">
        <v>0</v>
      </c>
      <c r="G85">
        <v>0</v>
      </c>
      <c r="H85">
        <v>2000</v>
      </c>
      <c r="I85">
        <v>4000</v>
      </c>
      <c r="J85">
        <v>0</v>
      </c>
      <c r="K85">
        <v>6000</v>
      </c>
      <c r="L85">
        <v>0</v>
      </c>
      <c r="M85">
        <v>6000</v>
      </c>
      <c r="N85">
        <v>0</v>
      </c>
      <c r="O85">
        <v>0</v>
      </c>
      <c r="P85">
        <v>45.13</v>
      </c>
      <c r="Q85">
        <v>0</v>
      </c>
      <c r="R85">
        <v>0</v>
      </c>
      <c r="S85">
        <v>0</v>
      </c>
      <c r="T85">
        <v>45.13</v>
      </c>
      <c r="U85">
        <v>5954.87</v>
      </c>
      <c r="V85">
        <v>595.49</v>
      </c>
      <c r="W85">
        <v>0</v>
      </c>
      <c r="X85">
        <v>5359.38</v>
      </c>
      <c r="Y85">
        <v>24.74</v>
      </c>
      <c r="Z85">
        <v>0</v>
      </c>
      <c r="AA85">
        <v>5979.61</v>
      </c>
    </row>
    <row r="86" spans="1:27">
      <c r="C86" t="s">
        <v>327</v>
      </c>
      <c r="E86" t="s">
        <v>328</v>
      </c>
      <c r="F86" t="s">
        <v>329</v>
      </c>
      <c r="G86" t="s">
        <v>330</v>
      </c>
      <c r="I86" t="s">
        <v>328</v>
      </c>
      <c r="J86" t="s">
        <v>331</v>
      </c>
      <c r="K86" t="s">
        <v>332</v>
      </c>
      <c r="M86" t="s">
        <v>333</v>
      </c>
      <c r="N86" t="s">
        <v>334</v>
      </c>
      <c r="O86" t="s">
        <v>335</v>
      </c>
    </row>
    <row r="87" spans="1:27">
      <c r="C87" t="s">
        <v>336</v>
      </c>
      <c r="D87" t="s">
        <v>321</v>
      </c>
      <c r="E87" t="s">
        <v>321</v>
      </c>
      <c r="F87" t="s">
        <v>337</v>
      </c>
      <c r="G87" t="s">
        <v>321</v>
      </c>
      <c r="H87" t="s">
        <v>321</v>
      </c>
      <c r="I87" t="s">
        <v>321</v>
      </c>
      <c r="J87" t="s">
        <v>338</v>
      </c>
      <c r="K87" t="s">
        <v>320</v>
      </c>
      <c r="L87" t="s">
        <v>339</v>
      </c>
      <c r="M87" t="s">
        <v>340</v>
      </c>
      <c r="N87" t="s">
        <v>337</v>
      </c>
      <c r="O87" t="s">
        <v>321</v>
      </c>
      <c r="P87" t="s">
        <v>341</v>
      </c>
      <c r="Q87" t="s">
        <v>342</v>
      </c>
    </row>
    <row r="88" spans="1:27">
      <c r="C88" t="s">
        <v>345</v>
      </c>
      <c r="E88">
        <v>45.13</v>
      </c>
      <c r="I88">
        <v>0</v>
      </c>
      <c r="M88">
        <v>0</v>
      </c>
      <c r="Q88">
        <v>0</v>
      </c>
    </row>
    <row r="90" spans="1:27">
      <c r="A90" t="s">
        <v>111</v>
      </c>
      <c r="B90" t="s">
        <v>388</v>
      </c>
      <c r="C90" t="s">
        <v>363</v>
      </c>
      <c r="D90">
        <v>1095.5999999999999</v>
      </c>
      <c r="E90">
        <v>141.63999999999999</v>
      </c>
      <c r="F90">
        <v>0</v>
      </c>
      <c r="G90">
        <v>0</v>
      </c>
      <c r="H90">
        <v>6500</v>
      </c>
      <c r="I90">
        <v>1500</v>
      </c>
      <c r="J90">
        <v>0</v>
      </c>
      <c r="K90">
        <v>8000</v>
      </c>
      <c r="L90">
        <v>0</v>
      </c>
      <c r="M90">
        <v>8000</v>
      </c>
      <c r="N90">
        <v>0</v>
      </c>
      <c r="O90">
        <v>0</v>
      </c>
      <c r="P90">
        <v>45.13</v>
      </c>
      <c r="Q90">
        <v>0</v>
      </c>
      <c r="R90">
        <v>0</v>
      </c>
      <c r="S90">
        <v>0</v>
      </c>
      <c r="T90">
        <v>45.13</v>
      </c>
      <c r="U90">
        <v>7954.87</v>
      </c>
      <c r="V90">
        <v>795.49</v>
      </c>
      <c r="W90">
        <v>0</v>
      </c>
      <c r="X90">
        <v>7159.38</v>
      </c>
      <c r="Y90">
        <v>24.74</v>
      </c>
      <c r="Z90">
        <v>0</v>
      </c>
      <c r="AA90">
        <v>7979.61</v>
      </c>
    </row>
    <row r="91" spans="1:27">
      <c r="C91" t="s">
        <v>327</v>
      </c>
      <c r="E91" t="s">
        <v>328</v>
      </c>
      <c r="F91" t="s">
        <v>329</v>
      </c>
      <c r="G91" t="s">
        <v>330</v>
      </c>
      <c r="I91" t="s">
        <v>328</v>
      </c>
      <c r="J91" t="s">
        <v>331</v>
      </c>
      <c r="K91" t="s">
        <v>332</v>
      </c>
      <c r="M91" t="s">
        <v>333</v>
      </c>
      <c r="N91" t="s">
        <v>334</v>
      </c>
      <c r="O91" t="s">
        <v>335</v>
      </c>
    </row>
    <row r="92" spans="1:27">
      <c r="C92" t="s">
        <v>336</v>
      </c>
      <c r="D92" t="s">
        <v>321</v>
      </c>
      <c r="E92" t="s">
        <v>321</v>
      </c>
      <c r="F92" t="s">
        <v>337</v>
      </c>
      <c r="G92" t="s">
        <v>321</v>
      </c>
      <c r="H92" t="s">
        <v>321</v>
      </c>
      <c r="I92" t="s">
        <v>321</v>
      </c>
      <c r="J92" t="s">
        <v>338</v>
      </c>
      <c r="K92" t="s">
        <v>320</v>
      </c>
      <c r="L92" t="s">
        <v>339</v>
      </c>
      <c r="M92" t="s">
        <v>340</v>
      </c>
      <c r="N92" t="s">
        <v>337</v>
      </c>
      <c r="O92" t="s">
        <v>321</v>
      </c>
      <c r="P92" t="s">
        <v>341</v>
      </c>
      <c r="Q92" t="s">
        <v>342</v>
      </c>
    </row>
    <row r="93" spans="1:27">
      <c r="C93" t="s">
        <v>345</v>
      </c>
      <c r="E93">
        <v>45.13</v>
      </c>
      <c r="I93">
        <v>0</v>
      </c>
      <c r="M93">
        <v>0</v>
      </c>
      <c r="Q93">
        <v>0</v>
      </c>
    </row>
    <row r="95" spans="1:27">
      <c r="A95" t="s">
        <v>99</v>
      </c>
      <c r="B95" t="s">
        <v>389</v>
      </c>
      <c r="C95" t="s">
        <v>390</v>
      </c>
      <c r="D95">
        <v>1095.5999999999999</v>
      </c>
      <c r="E95">
        <v>141.63999999999999</v>
      </c>
      <c r="F95">
        <v>0</v>
      </c>
      <c r="G95">
        <v>0</v>
      </c>
      <c r="H95">
        <v>2000</v>
      </c>
      <c r="I95">
        <v>2000</v>
      </c>
      <c r="J95">
        <v>0</v>
      </c>
      <c r="K95">
        <v>4000</v>
      </c>
      <c r="L95">
        <v>0</v>
      </c>
      <c r="M95">
        <v>4000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4000</v>
      </c>
      <c r="V95">
        <v>0</v>
      </c>
      <c r="W95">
        <v>400</v>
      </c>
      <c r="X95">
        <v>4000</v>
      </c>
      <c r="Y95">
        <v>24.74</v>
      </c>
      <c r="Z95">
        <v>0</v>
      </c>
      <c r="AA95">
        <v>4424.74</v>
      </c>
    </row>
    <row r="96" spans="1:27">
      <c r="A96" t="s">
        <v>121</v>
      </c>
      <c r="B96" t="s">
        <v>391</v>
      </c>
      <c r="C96" t="s">
        <v>392</v>
      </c>
      <c r="D96">
        <v>1095.5999999999999</v>
      </c>
      <c r="E96">
        <v>141.63999999999999</v>
      </c>
      <c r="F96">
        <v>0</v>
      </c>
      <c r="G96">
        <v>0</v>
      </c>
      <c r="H96">
        <v>5000</v>
      </c>
      <c r="I96">
        <v>0</v>
      </c>
      <c r="J96">
        <v>0</v>
      </c>
      <c r="K96">
        <v>5000</v>
      </c>
      <c r="L96">
        <v>0</v>
      </c>
      <c r="M96">
        <v>5000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5000</v>
      </c>
      <c r="V96">
        <v>0</v>
      </c>
      <c r="W96">
        <v>500</v>
      </c>
      <c r="X96">
        <v>5000</v>
      </c>
      <c r="Y96">
        <v>24.74</v>
      </c>
      <c r="Z96">
        <v>0</v>
      </c>
      <c r="AA96">
        <v>5524.74</v>
      </c>
    </row>
    <row r="97" spans="1:27">
      <c r="A97" t="s">
        <v>125</v>
      </c>
      <c r="B97" t="s">
        <v>393</v>
      </c>
      <c r="C97" t="s">
        <v>394</v>
      </c>
      <c r="D97">
        <v>1095.5999999999999</v>
      </c>
      <c r="E97">
        <v>141.63999999999999</v>
      </c>
      <c r="F97">
        <v>0</v>
      </c>
      <c r="G97">
        <v>0</v>
      </c>
      <c r="H97">
        <v>1200</v>
      </c>
      <c r="I97">
        <v>1371.5</v>
      </c>
      <c r="J97">
        <v>0</v>
      </c>
      <c r="K97">
        <v>2571.5</v>
      </c>
      <c r="L97">
        <v>160.30000000000001</v>
      </c>
      <c r="M97">
        <v>2731.8</v>
      </c>
      <c r="N97">
        <v>0</v>
      </c>
      <c r="O97">
        <v>0</v>
      </c>
      <c r="P97">
        <v>45.13</v>
      </c>
      <c r="Q97">
        <v>0</v>
      </c>
      <c r="R97">
        <v>303.79000000000002</v>
      </c>
      <c r="S97">
        <v>0</v>
      </c>
      <c r="T97">
        <v>348.92</v>
      </c>
      <c r="U97">
        <v>2382.88</v>
      </c>
      <c r="V97">
        <v>0</v>
      </c>
      <c r="W97">
        <v>238.29</v>
      </c>
      <c r="X97">
        <v>2382.88</v>
      </c>
      <c r="Y97">
        <v>24.74</v>
      </c>
      <c r="Z97">
        <v>0</v>
      </c>
      <c r="AA97">
        <v>2949.7</v>
      </c>
    </row>
    <row r="98" spans="1:27">
      <c r="C98" t="s">
        <v>327</v>
      </c>
      <c r="E98" t="s">
        <v>328</v>
      </c>
      <c r="F98" t="s">
        <v>329</v>
      </c>
      <c r="G98" t="s">
        <v>330</v>
      </c>
      <c r="I98" t="s">
        <v>328</v>
      </c>
      <c r="J98" t="s">
        <v>331</v>
      </c>
      <c r="K98" t="s">
        <v>332</v>
      </c>
      <c r="M98" t="s">
        <v>333</v>
      </c>
      <c r="N98" t="s">
        <v>334</v>
      </c>
      <c r="O98" t="s">
        <v>335</v>
      </c>
    </row>
    <row r="99" spans="1:27">
      <c r="C99" t="s">
        <v>336</v>
      </c>
      <c r="D99" t="s">
        <v>321</v>
      </c>
      <c r="E99" t="s">
        <v>321</v>
      </c>
      <c r="F99" t="s">
        <v>337</v>
      </c>
      <c r="G99" t="s">
        <v>321</v>
      </c>
      <c r="H99" t="s">
        <v>321</v>
      </c>
      <c r="I99" t="s">
        <v>321</v>
      </c>
      <c r="J99" t="s">
        <v>338</v>
      </c>
      <c r="K99" t="s">
        <v>320</v>
      </c>
      <c r="L99" t="s">
        <v>339</v>
      </c>
      <c r="M99" t="s">
        <v>340</v>
      </c>
      <c r="N99" t="s">
        <v>337</v>
      </c>
      <c r="O99" t="s">
        <v>321</v>
      </c>
      <c r="P99" t="s">
        <v>341</v>
      </c>
      <c r="Q99" t="s">
        <v>342</v>
      </c>
    </row>
    <row r="100" spans="1:27">
      <c r="C100" t="s">
        <v>345</v>
      </c>
      <c r="E100">
        <v>45.13</v>
      </c>
      <c r="I100">
        <v>0</v>
      </c>
      <c r="M100">
        <v>0</v>
      </c>
      <c r="Q100">
        <v>0</v>
      </c>
    </row>
    <row r="102" spans="1:27">
      <c r="A102" t="s">
        <v>395</v>
      </c>
      <c r="B102" t="s">
        <v>396</v>
      </c>
      <c r="D102">
        <v>25710.080000000002</v>
      </c>
      <c r="E102">
        <v>3436.85</v>
      </c>
      <c r="F102">
        <v>0</v>
      </c>
      <c r="G102">
        <v>0</v>
      </c>
      <c r="H102">
        <v>90300</v>
      </c>
      <c r="I102">
        <v>121862.25</v>
      </c>
      <c r="J102">
        <v>11.67</v>
      </c>
      <c r="K102">
        <v>212173.92</v>
      </c>
      <c r="L102">
        <v>606</v>
      </c>
      <c r="M102">
        <v>212779.92</v>
      </c>
      <c r="N102">
        <v>4</v>
      </c>
      <c r="O102">
        <v>533.33000000000004</v>
      </c>
      <c r="P102">
        <v>3608.49</v>
      </c>
      <c r="Q102">
        <v>300</v>
      </c>
      <c r="R102">
        <v>7470.27</v>
      </c>
      <c r="S102">
        <v>0</v>
      </c>
      <c r="T102">
        <v>11912.09</v>
      </c>
      <c r="U102">
        <v>200867.83</v>
      </c>
      <c r="V102">
        <v>15417.89</v>
      </c>
      <c r="W102">
        <v>4668.33</v>
      </c>
      <c r="X102">
        <v>185449.94</v>
      </c>
      <c r="Y102">
        <v>582.83000000000004</v>
      </c>
      <c r="Z102">
        <v>0</v>
      </c>
      <c r="AA102">
        <v>213889.26</v>
      </c>
    </row>
    <row r="104" spans="1:27">
      <c r="A104" t="s">
        <v>397</v>
      </c>
      <c r="B104" t="s">
        <v>398</v>
      </c>
    </row>
    <row r="105" spans="1:27">
      <c r="A105" t="s">
        <v>109</v>
      </c>
      <c r="B105" t="s">
        <v>399</v>
      </c>
      <c r="C105" t="s">
        <v>400</v>
      </c>
      <c r="D105">
        <v>1095.5999999999999</v>
      </c>
      <c r="E105">
        <v>141.63999999999999</v>
      </c>
      <c r="F105">
        <v>0</v>
      </c>
      <c r="G105">
        <v>0</v>
      </c>
      <c r="H105">
        <v>12500</v>
      </c>
      <c r="I105">
        <v>0</v>
      </c>
      <c r="J105">
        <v>0</v>
      </c>
      <c r="K105">
        <v>12500</v>
      </c>
      <c r="L105">
        <v>0</v>
      </c>
      <c r="M105">
        <v>12500</v>
      </c>
      <c r="N105">
        <v>0</v>
      </c>
      <c r="O105">
        <v>0</v>
      </c>
      <c r="P105">
        <v>45.13</v>
      </c>
      <c r="Q105">
        <v>0</v>
      </c>
      <c r="R105">
        <v>0</v>
      </c>
      <c r="S105">
        <v>0</v>
      </c>
      <c r="T105">
        <v>45.13</v>
      </c>
      <c r="U105">
        <v>12454.87</v>
      </c>
      <c r="V105">
        <v>1245.49</v>
      </c>
      <c r="W105">
        <v>0</v>
      </c>
      <c r="X105">
        <v>11209.38</v>
      </c>
      <c r="Y105">
        <v>24.74</v>
      </c>
      <c r="Z105">
        <v>0</v>
      </c>
      <c r="AA105">
        <v>12479.61</v>
      </c>
    </row>
    <row r="106" spans="1:27">
      <c r="C106" t="s">
        <v>327</v>
      </c>
      <c r="E106" t="s">
        <v>328</v>
      </c>
      <c r="F106" t="s">
        <v>329</v>
      </c>
      <c r="G106" t="s">
        <v>330</v>
      </c>
      <c r="I106" t="s">
        <v>328</v>
      </c>
      <c r="J106" t="s">
        <v>331</v>
      </c>
      <c r="K106" t="s">
        <v>332</v>
      </c>
      <c r="M106" t="s">
        <v>333</v>
      </c>
      <c r="N106" t="s">
        <v>334</v>
      </c>
      <c r="O106" t="s">
        <v>335</v>
      </c>
    </row>
    <row r="107" spans="1:27">
      <c r="C107" t="s">
        <v>336</v>
      </c>
      <c r="D107" t="s">
        <v>321</v>
      </c>
      <c r="E107" t="s">
        <v>321</v>
      </c>
      <c r="F107" t="s">
        <v>337</v>
      </c>
      <c r="G107" t="s">
        <v>321</v>
      </c>
      <c r="H107" t="s">
        <v>321</v>
      </c>
      <c r="I107" t="s">
        <v>321</v>
      </c>
      <c r="J107" t="s">
        <v>338</v>
      </c>
      <c r="K107" t="s">
        <v>320</v>
      </c>
      <c r="L107" t="s">
        <v>339</v>
      </c>
      <c r="M107" t="s">
        <v>340</v>
      </c>
      <c r="N107" t="s">
        <v>337</v>
      </c>
      <c r="O107" t="s">
        <v>321</v>
      </c>
      <c r="P107" t="s">
        <v>341</v>
      </c>
      <c r="Q107" t="s">
        <v>342</v>
      </c>
    </row>
    <row r="108" spans="1:27">
      <c r="C108" t="s">
        <v>345</v>
      </c>
      <c r="E108">
        <v>45.13</v>
      </c>
      <c r="I108">
        <v>0</v>
      </c>
      <c r="M108">
        <v>0</v>
      </c>
      <c r="Q108">
        <v>0</v>
      </c>
    </row>
    <row r="110" spans="1:27">
      <c r="A110" t="s">
        <v>395</v>
      </c>
      <c r="B110" t="s">
        <v>401</v>
      </c>
      <c r="D110">
        <v>1095.5999999999999</v>
      </c>
      <c r="E110">
        <v>141.63999999999999</v>
      </c>
      <c r="F110">
        <v>0</v>
      </c>
      <c r="G110">
        <v>0</v>
      </c>
      <c r="H110">
        <v>12500</v>
      </c>
      <c r="I110">
        <v>0</v>
      </c>
      <c r="J110">
        <v>0</v>
      </c>
      <c r="K110">
        <v>12500</v>
      </c>
      <c r="L110">
        <v>0</v>
      </c>
      <c r="M110">
        <v>12500</v>
      </c>
      <c r="N110">
        <v>0</v>
      </c>
      <c r="O110">
        <v>0</v>
      </c>
      <c r="P110">
        <v>45.13</v>
      </c>
      <c r="Q110">
        <v>0</v>
      </c>
      <c r="R110">
        <v>0</v>
      </c>
      <c r="S110">
        <v>0</v>
      </c>
      <c r="T110">
        <v>45.13</v>
      </c>
      <c r="U110">
        <v>12454.87</v>
      </c>
      <c r="V110">
        <v>1245.49</v>
      </c>
      <c r="W110">
        <v>0</v>
      </c>
      <c r="X110">
        <v>11209.38</v>
      </c>
      <c r="Y110">
        <v>24.74</v>
      </c>
      <c r="Z110">
        <v>0</v>
      </c>
      <c r="AA110">
        <v>12479.61</v>
      </c>
    </row>
    <row r="112" spans="1:27">
      <c r="A112" t="s">
        <v>402</v>
      </c>
      <c r="B112" t="s">
        <v>403</v>
      </c>
    </row>
    <row r="113" spans="1:27">
      <c r="A113">
        <v>8</v>
      </c>
      <c r="B113" t="s">
        <v>404</v>
      </c>
      <c r="C113" t="s">
        <v>405</v>
      </c>
      <c r="D113">
        <v>1095.5999999999999</v>
      </c>
      <c r="E113">
        <v>141.63999999999999</v>
      </c>
      <c r="F113">
        <v>0</v>
      </c>
      <c r="G113">
        <v>0</v>
      </c>
      <c r="H113">
        <v>3500</v>
      </c>
      <c r="I113">
        <v>14628.61</v>
      </c>
      <c r="J113">
        <v>0</v>
      </c>
      <c r="K113">
        <v>18128.61</v>
      </c>
      <c r="L113">
        <v>0</v>
      </c>
      <c r="M113">
        <v>18128.61</v>
      </c>
      <c r="N113">
        <v>0</v>
      </c>
      <c r="O113">
        <v>0</v>
      </c>
      <c r="P113">
        <v>262.41000000000003</v>
      </c>
      <c r="Q113">
        <v>0</v>
      </c>
      <c r="R113">
        <v>0</v>
      </c>
      <c r="S113">
        <v>0</v>
      </c>
      <c r="T113">
        <v>262.41000000000003</v>
      </c>
      <c r="U113">
        <v>17866.2</v>
      </c>
      <c r="V113">
        <v>1786.62</v>
      </c>
      <c r="W113">
        <v>0</v>
      </c>
      <c r="X113">
        <v>16079.58</v>
      </c>
      <c r="Y113">
        <v>24.74</v>
      </c>
      <c r="Z113">
        <v>0</v>
      </c>
      <c r="AA113">
        <v>17890.939999999999</v>
      </c>
    </row>
    <row r="114" spans="1:27">
      <c r="C114" t="s">
        <v>327</v>
      </c>
      <c r="E114" t="s">
        <v>328</v>
      </c>
      <c r="F114" t="s">
        <v>329</v>
      </c>
      <c r="G114" t="s">
        <v>330</v>
      </c>
      <c r="I114" t="s">
        <v>328</v>
      </c>
      <c r="J114" t="s">
        <v>331</v>
      </c>
      <c r="K114" t="s">
        <v>332</v>
      </c>
      <c r="M114" t="s">
        <v>333</v>
      </c>
      <c r="N114" t="s">
        <v>334</v>
      </c>
      <c r="O114" t="s">
        <v>335</v>
      </c>
    </row>
    <row r="115" spans="1:27">
      <c r="C115" t="s">
        <v>336</v>
      </c>
      <c r="D115" t="s">
        <v>321</v>
      </c>
      <c r="E115" t="s">
        <v>321</v>
      </c>
      <c r="F115" t="s">
        <v>337</v>
      </c>
      <c r="G115" t="s">
        <v>321</v>
      </c>
      <c r="H115" t="s">
        <v>321</v>
      </c>
      <c r="I115" t="s">
        <v>321</v>
      </c>
      <c r="J115" t="s">
        <v>338</v>
      </c>
      <c r="K115" t="s">
        <v>320</v>
      </c>
      <c r="L115" t="s">
        <v>339</v>
      </c>
      <c r="M115" t="s">
        <v>340</v>
      </c>
      <c r="N115" t="s">
        <v>337</v>
      </c>
      <c r="O115" t="s">
        <v>321</v>
      </c>
      <c r="P115" t="s">
        <v>341</v>
      </c>
      <c r="Q115" t="s">
        <v>342</v>
      </c>
    </row>
    <row r="116" spans="1:27">
      <c r="C116" t="s">
        <v>344</v>
      </c>
      <c r="E116">
        <v>217.28</v>
      </c>
      <c r="I116">
        <v>0</v>
      </c>
      <c r="M116">
        <v>0</v>
      </c>
      <c r="Q116">
        <v>0</v>
      </c>
    </row>
    <row r="117" spans="1:27">
      <c r="C117" t="s">
        <v>345</v>
      </c>
      <c r="E117">
        <v>45.13</v>
      </c>
      <c r="I117">
        <v>0</v>
      </c>
      <c r="M117">
        <v>0</v>
      </c>
      <c r="Q117">
        <v>0</v>
      </c>
    </row>
    <row r="119" spans="1:27">
      <c r="A119" t="s">
        <v>97</v>
      </c>
      <c r="B119" t="s">
        <v>406</v>
      </c>
      <c r="C119" t="s">
        <v>407</v>
      </c>
      <c r="D119">
        <v>1095.5999999999999</v>
      </c>
      <c r="E119">
        <v>141.63999999999999</v>
      </c>
      <c r="F119">
        <v>0</v>
      </c>
      <c r="G119">
        <v>0</v>
      </c>
      <c r="H119">
        <v>2000</v>
      </c>
      <c r="I119">
        <v>6312.9</v>
      </c>
      <c r="J119">
        <v>0</v>
      </c>
      <c r="K119">
        <v>8312.9</v>
      </c>
      <c r="L119">
        <v>0</v>
      </c>
      <c r="M119">
        <v>8312.9</v>
      </c>
      <c r="N119">
        <v>0</v>
      </c>
      <c r="O119">
        <v>0</v>
      </c>
      <c r="P119">
        <v>90.26</v>
      </c>
      <c r="Q119">
        <v>0</v>
      </c>
      <c r="R119">
        <v>0</v>
      </c>
      <c r="S119">
        <v>0</v>
      </c>
      <c r="T119">
        <v>90.26</v>
      </c>
      <c r="U119">
        <v>8222.64</v>
      </c>
      <c r="V119">
        <v>822.26</v>
      </c>
      <c r="W119">
        <v>0</v>
      </c>
      <c r="X119">
        <v>7400.38</v>
      </c>
      <c r="Y119">
        <v>24.74</v>
      </c>
      <c r="Z119">
        <v>0</v>
      </c>
      <c r="AA119">
        <v>8247.3799999999992</v>
      </c>
    </row>
    <row r="120" spans="1:27">
      <c r="C120" t="s">
        <v>327</v>
      </c>
      <c r="E120" t="s">
        <v>328</v>
      </c>
      <c r="F120" t="s">
        <v>329</v>
      </c>
      <c r="G120" t="s">
        <v>330</v>
      </c>
      <c r="I120" t="s">
        <v>328</v>
      </c>
      <c r="J120" t="s">
        <v>331</v>
      </c>
      <c r="K120" t="s">
        <v>332</v>
      </c>
      <c r="M120" t="s">
        <v>333</v>
      </c>
      <c r="N120" t="s">
        <v>334</v>
      </c>
      <c r="O120" t="s">
        <v>335</v>
      </c>
    </row>
    <row r="121" spans="1:27">
      <c r="C121" t="s">
        <v>336</v>
      </c>
      <c r="D121" t="s">
        <v>321</v>
      </c>
      <c r="E121" t="s">
        <v>321</v>
      </c>
      <c r="F121" t="s">
        <v>337</v>
      </c>
      <c r="G121" t="s">
        <v>321</v>
      </c>
      <c r="H121" t="s">
        <v>321</v>
      </c>
      <c r="I121" t="s">
        <v>321</v>
      </c>
      <c r="J121" t="s">
        <v>338</v>
      </c>
      <c r="K121" t="s">
        <v>320</v>
      </c>
      <c r="L121" t="s">
        <v>339</v>
      </c>
      <c r="M121" t="s">
        <v>340</v>
      </c>
      <c r="N121" t="s">
        <v>337</v>
      </c>
      <c r="O121" t="s">
        <v>321</v>
      </c>
      <c r="P121" t="s">
        <v>341</v>
      </c>
      <c r="Q121" t="s">
        <v>342</v>
      </c>
    </row>
    <row r="122" spans="1:27">
      <c r="C122" t="s">
        <v>345</v>
      </c>
      <c r="E122">
        <v>45.13</v>
      </c>
      <c r="I122">
        <v>0</v>
      </c>
      <c r="M122">
        <v>0</v>
      </c>
      <c r="Q122">
        <v>0</v>
      </c>
    </row>
    <row r="123" spans="1:27">
      <c r="C123" t="s">
        <v>408</v>
      </c>
      <c r="E123">
        <v>45.13</v>
      </c>
      <c r="I123">
        <v>0</v>
      </c>
      <c r="M123">
        <v>0</v>
      </c>
      <c r="Q123">
        <v>0</v>
      </c>
    </row>
    <row r="125" spans="1:27">
      <c r="A125" t="s">
        <v>395</v>
      </c>
      <c r="B125" t="s">
        <v>409</v>
      </c>
      <c r="D125">
        <v>2191.1999999999998</v>
      </c>
      <c r="E125">
        <v>283.27999999999997</v>
      </c>
      <c r="F125">
        <v>0</v>
      </c>
      <c r="G125">
        <v>0</v>
      </c>
      <c r="H125">
        <v>5500</v>
      </c>
      <c r="I125">
        <v>20941.509999999998</v>
      </c>
      <c r="J125">
        <v>0</v>
      </c>
      <c r="K125">
        <v>26441.51</v>
      </c>
      <c r="L125">
        <v>0</v>
      </c>
      <c r="M125">
        <v>26441.51</v>
      </c>
      <c r="N125">
        <v>0</v>
      </c>
      <c r="O125">
        <v>0</v>
      </c>
      <c r="P125">
        <v>352.67</v>
      </c>
      <c r="Q125">
        <v>0</v>
      </c>
      <c r="R125">
        <v>0</v>
      </c>
      <c r="S125">
        <v>0</v>
      </c>
      <c r="T125">
        <v>352.67</v>
      </c>
      <c r="U125">
        <v>26088.84</v>
      </c>
      <c r="V125">
        <v>2608.88</v>
      </c>
      <c r="W125">
        <v>0</v>
      </c>
      <c r="X125">
        <v>23479.96</v>
      </c>
      <c r="Y125">
        <v>49.48</v>
      </c>
      <c r="Z125">
        <v>0</v>
      </c>
      <c r="AA125">
        <v>26138.32</v>
      </c>
    </row>
    <row r="133" spans="1:27">
      <c r="Z133" s="43">
        <v>42383</v>
      </c>
      <c r="AA133" t="s">
        <v>264</v>
      </c>
    </row>
    <row r="134" spans="1:27">
      <c r="Z134" t="s">
        <v>265</v>
      </c>
      <c r="AA134" t="s">
        <v>410</v>
      </c>
    </row>
    <row r="136" spans="1:27">
      <c r="G136" t="s">
        <v>268</v>
      </c>
      <c r="H136" t="s">
        <v>269</v>
      </c>
      <c r="I136" t="s">
        <v>270</v>
      </c>
      <c r="J136" t="s">
        <v>271</v>
      </c>
    </row>
    <row r="137" spans="1:27">
      <c r="H137" s="43">
        <v>42370</v>
      </c>
      <c r="I137" t="s">
        <v>272</v>
      </c>
    </row>
    <row r="139" spans="1:27">
      <c r="D139" t="s">
        <v>273</v>
      </c>
      <c r="H139" t="s">
        <v>274</v>
      </c>
      <c r="M139" t="s">
        <v>275</v>
      </c>
      <c r="N139" t="s">
        <v>276</v>
      </c>
      <c r="O139" t="s">
        <v>277</v>
      </c>
      <c r="P139" t="s">
        <v>278</v>
      </c>
      <c r="Q139" t="s">
        <v>279</v>
      </c>
      <c r="R139" t="s">
        <v>280</v>
      </c>
      <c r="S139" t="s">
        <v>281</v>
      </c>
      <c r="T139" t="s">
        <v>282</v>
      </c>
      <c r="U139" t="s">
        <v>283</v>
      </c>
      <c r="V139" t="s">
        <v>284</v>
      </c>
      <c r="W139" t="s">
        <v>285</v>
      </c>
      <c r="X139" t="s">
        <v>286</v>
      </c>
      <c r="Y139" t="s">
        <v>287</v>
      </c>
      <c r="Z139" t="s">
        <v>288</v>
      </c>
      <c r="AA139" t="s">
        <v>289</v>
      </c>
    </row>
    <row r="140" spans="1:27">
      <c r="A140" t="s">
        <v>290</v>
      </c>
      <c r="B140" t="s">
        <v>291</v>
      </c>
      <c r="C140" t="s">
        <v>292</v>
      </c>
      <c r="D140" t="s">
        <v>293</v>
      </c>
      <c r="E140" t="s">
        <v>294</v>
      </c>
      <c r="F140" t="s">
        <v>295</v>
      </c>
      <c r="G140" t="s">
        <v>296</v>
      </c>
      <c r="H140" t="s">
        <v>297</v>
      </c>
      <c r="I140" t="s">
        <v>298</v>
      </c>
      <c r="J140" t="s">
        <v>299</v>
      </c>
      <c r="K140" t="s">
        <v>300</v>
      </c>
      <c r="L140" t="s">
        <v>301</v>
      </c>
      <c r="M140" t="s">
        <v>302</v>
      </c>
      <c r="N140" t="s">
        <v>303</v>
      </c>
      <c r="O140" t="s">
        <v>304</v>
      </c>
      <c r="P140" t="s">
        <v>305</v>
      </c>
      <c r="Q140" t="s">
        <v>306</v>
      </c>
      <c r="R140" t="s">
        <v>307</v>
      </c>
      <c r="S140" t="s">
        <v>308</v>
      </c>
      <c r="T140" t="s">
        <v>309</v>
      </c>
      <c r="U140" t="s">
        <v>310</v>
      </c>
      <c r="V140" t="s">
        <v>311</v>
      </c>
      <c r="W140" t="s">
        <v>312</v>
      </c>
      <c r="X140" t="s">
        <v>313</v>
      </c>
      <c r="Y140" t="s">
        <v>314</v>
      </c>
      <c r="Z140" t="s">
        <v>315</v>
      </c>
      <c r="AA140" t="s">
        <v>316</v>
      </c>
    </row>
    <row r="141" spans="1:27">
      <c r="A141" t="s">
        <v>317</v>
      </c>
      <c r="B141" t="s">
        <v>318</v>
      </c>
      <c r="C141" t="s">
        <v>319</v>
      </c>
      <c r="D141" t="s">
        <v>317</v>
      </c>
      <c r="E141" t="s">
        <v>317</v>
      </c>
      <c r="F141" t="s">
        <v>320</v>
      </c>
      <c r="G141" t="s">
        <v>321</v>
      </c>
      <c r="H141" t="s">
        <v>317</v>
      </c>
      <c r="I141" t="s">
        <v>317</v>
      </c>
      <c r="J141" t="s">
        <v>317</v>
      </c>
      <c r="K141" t="s">
        <v>320</v>
      </c>
      <c r="L141" t="s">
        <v>317</v>
      </c>
      <c r="M141" t="s">
        <v>321</v>
      </c>
      <c r="N141" t="s">
        <v>320</v>
      </c>
      <c r="O141" t="s">
        <v>321</v>
      </c>
      <c r="P141" t="s">
        <v>322</v>
      </c>
      <c r="Q141" t="s">
        <v>321</v>
      </c>
      <c r="R141" t="s">
        <v>321</v>
      </c>
      <c r="S141" t="s">
        <v>317</v>
      </c>
      <c r="T141" t="s">
        <v>317</v>
      </c>
      <c r="U141" t="s">
        <v>317</v>
      </c>
      <c r="V141" t="s">
        <v>317</v>
      </c>
      <c r="W141" t="s">
        <v>317</v>
      </c>
      <c r="X141" t="s">
        <v>320</v>
      </c>
      <c r="Y141" t="s">
        <v>321</v>
      </c>
      <c r="Z141" t="s">
        <v>320</v>
      </c>
      <c r="AA141" t="s">
        <v>321</v>
      </c>
    </row>
    <row r="142" spans="1:27">
      <c r="A142" t="s">
        <v>411</v>
      </c>
      <c r="B142" t="s">
        <v>412</v>
      </c>
    </row>
    <row r="143" spans="1:27">
      <c r="A143">
        <v>13</v>
      </c>
      <c r="B143" t="s">
        <v>413</v>
      </c>
      <c r="C143" t="s">
        <v>414</v>
      </c>
      <c r="D143">
        <v>1095.5999999999999</v>
      </c>
      <c r="E143">
        <v>141.63999999999999</v>
      </c>
      <c r="F143">
        <v>0</v>
      </c>
      <c r="G143">
        <v>0</v>
      </c>
      <c r="H143">
        <v>5000</v>
      </c>
      <c r="I143">
        <v>33553.769999999997</v>
      </c>
      <c r="J143">
        <v>0</v>
      </c>
      <c r="K143">
        <v>38553.769999999997</v>
      </c>
      <c r="L143">
        <v>0</v>
      </c>
      <c r="M143">
        <v>38553.769999999997</v>
      </c>
      <c r="N143">
        <v>0</v>
      </c>
      <c r="O143">
        <v>0</v>
      </c>
      <c r="P143">
        <v>45.13</v>
      </c>
      <c r="Q143">
        <v>0</v>
      </c>
      <c r="R143">
        <v>0</v>
      </c>
      <c r="S143">
        <v>0</v>
      </c>
      <c r="T143">
        <v>45.13</v>
      </c>
      <c r="U143">
        <v>38508.639999999999</v>
      </c>
      <c r="V143">
        <v>3850.86</v>
      </c>
      <c r="W143">
        <v>0</v>
      </c>
      <c r="X143">
        <v>34657.78</v>
      </c>
      <c r="Y143">
        <v>24.74</v>
      </c>
      <c r="Z143">
        <v>0</v>
      </c>
      <c r="AA143">
        <v>38533.379999999997</v>
      </c>
    </row>
    <row r="144" spans="1:27">
      <c r="C144" t="s">
        <v>327</v>
      </c>
      <c r="E144" t="s">
        <v>328</v>
      </c>
      <c r="F144" t="s">
        <v>329</v>
      </c>
      <c r="G144" t="s">
        <v>330</v>
      </c>
      <c r="I144" t="s">
        <v>328</v>
      </c>
      <c r="J144" t="s">
        <v>331</v>
      </c>
      <c r="K144" t="s">
        <v>332</v>
      </c>
      <c r="M144" t="s">
        <v>333</v>
      </c>
      <c r="N144" t="s">
        <v>334</v>
      </c>
      <c r="O144" t="s">
        <v>335</v>
      </c>
    </row>
    <row r="145" spans="1:27">
      <c r="C145" t="s">
        <v>336</v>
      </c>
      <c r="D145" t="s">
        <v>321</v>
      </c>
      <c r="E145" t="s">
        <v>321</v>
      </c>
      <c r="F145" t="s">
        <v>337</v>
      </c>
      <c r="G145" t="s">
        <v>321</v>
      </c>
      <c r="H145" t="s">
        <v>321</v>
      </c>
      <c r="I145" t="s">
        <v>321</v>
      </c>
      <c r="J145" t="s">
        <v>338</v>
      </c>
      <c r="K145" t="s">
        <v>320</v>
      </c>
      <c r="L145" t="s">
        <v>339</v>
      </c>
      <c r="M145" t="s">
        <v>340</v>
      </c>
      <c r="N145" t="s">
        <v>337</v>
      </c>
      <c r="O145" t="s">
        <v>321</v>
      </c>
      <c r="P145" t="s">
        <v>341</v>
      </c>
      <c r="Q145" t="s">
        <v>342</v>
      </c>
    </row>
    <row r="146" spans="1:27">
      <c r="C146" t="s">
        <v>345</v>
      </c>
      <c r="E146">
        <v>45.13</v>
      </c>
      <c r="I146">
        <v>0</v>
      </c>
      <c r="M146">
        <v>0</v>
      </c>
      <c r="Q146">
        <v>0</v>
      </c>
    </row>
    <row r="148" spans="1:27">
      <c r="A148">
        <v>18</v>
      </c>
      <c r="B148" t="s">
        <v>219</v>
      </c>
      <c r="C148" t="s">
        <v>415</v>
      </c>
      <c r="D148">
        <v>1095.5999999999999</v>
      </c>
      <c r="E148">
        <v>141.63999999999999</v>
      </c>
      <c r="F148">
        <v>0</v>
      </c>
      <c r="G148">
        <v>0</v>
      </c>
      <c r="H148">
        <v>3500</v>
      </c>
      <c r="I148">
        <v>4596.8999999999996</v>
      </c>
      <c r="J148">
        <v>0</v>
      </c>
      <c r="K148">
        <v>8096.9</v>
      </c>
      <c r="L148">
        <v>0</v>
      </c>
      <c r="M148">
        <v>8096.9</v>
      </c>
      <c r="N148">
        <v>0</v>
      </c>
      <c r="O148">
        <v>0</v>
      </c>
      <c r="P148">
        <v>45.13</v>
      </c>
      <c r="Q148">
        <v>0</v>
      </c>
      <c r="R148">
        <v>741.3</v>
      </c>
      <c r="S148">
        <v>0</v>
      </c>
      <c r="T148">
        <v>786.43</v>
      </c>
      <c r="U148">
        <v>7310.47</v>
      </c>
      <c r="V148">
        <v>731.05</v>
      </c>
      <c r="W148">
        <v>0</v>
      </c>
      <c r="X148">
        <v>6579.42</v>
      </c>
      <c r="Y148">
        <v>24.74</v>
      </c>
      <c r="Z148">
        <v>0</v>
      </c>
      <c r="AA148">
        <v>8076.51</v>
      </c>
    </row>
    <row r="149" spans="1:27">
      <c r="C149" t="s">
        <v>327</v>
      </c>
      <c r="E149" t="s">
        <v>328</v>
      </c>
      <c r="F149" t="s">
        <v>329</v>
      </c>
      <c r="G149" t="s">
        <v>330</v>
      </c>
      <c r="I149" t="s">
        <v>328</v>
      </c>
      <c r="J149" t="s">
        <v>331</v>
      </c>
      <c r="K149" t="s">
        <v>332</v>
      </c>
      <c r="M149" t="s">
        <v>333</v>
      </c>
      <c r="N149" t="s">
        <v>334</v>
      </c>
      <c r="O149" t="s">
        <v>335</v>
      </c>
    </row>
    <row r="150" spans="1:27">
      <c r="C150" t="s">
        <v>336</v>
      </c>
      <c r="D150" t="s">
        <v>321</v>
      </c>
      <c r="E150" t="s">
        <v>321</v>
      </c>
      <c r="F150" t="s">
        <v>337</v>
      </c>
      <c r="G150" t="s">
        <v>321</v>
      </c>
      <c r="H150" t="s">
        <v>321</v>
      </c>
      <c r="I150" t="s">
        <v>321</v>
      </c>
      <c r="J150" t="s">
        <v>338</v>
      </c>
      <c r="K150" t="s">
        <v>320</v>
      </c>
      <c r="L150" t="s">
        <v>339</v>
      </c>
      <c r="M150" t="s">
        <v>340</v>
      </c>
      <c r="N150" t="s">
        <v>337</v>
      </c>
      <c r="O150" t="s">
        <v>321</v>
      </c>
      <c r="P150" t="s">
        <v>341</v>
      </c>
      <c r="Q150" t="s">
        <v>342</v>
      </c>
    </row>
    <row r="151" spans="1:27">
      <c r="C151" t="s">
        <v>345</v>
      </c>
      <c r="E151">
        <v>45.13</v>
      </c>
      <c r="I151">
        <v>0</v>
      </c>
      <c r="M151">
        <v>0</v>
      </c>
      <c r="Q151">
        <v>0</v>
      </c>
    </row>
    <row r="153" spans="1:27">
      <c r="A153" t="s">
        <v>61</v>
      </c>
      <c r="B153" t="s">
        <v>416</v>
      </c>
      <c r="C153" t="s">
        <v>417</v>
      </c>
      <c r="D153">
        <v>1095.5999999999999</v>
      </c>
      <c r="E153">
        <v>141.63999999999999</v>
      </c>
      <c r="F153">
        <v>0</v>
      </c>
      <c r="G153">
        <v>0</v>
      </c>
      <c r="H153">
        <v>2000</v>
      </c>
      <c r="I153">
        <v>4160</v>
      </c>
      <c r="J153">
        <v>0</v>
      </c>
      <c r="K153">
        <v>6160</v>
      </c>
      <c r="L153">
        <v>0</v>
      </c>
      <c r="M153">
        <v>6160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6160</v>
      </c>
      <c r="V153">
        <v>616</v>
      </c>
      <c r="W153">
        <v>0</v>
      </c>
      <c r="X153">
        <v>5544</v>
      </c>
      <c r="Y153">
        <v>24.74</v>
      </c>
      <c r="Z153">
        <v>0</v>
      </c>
      <c r="AA153">
        <v>6184.74</v>
      </c>
    </row>
    <row r="154" spans="1:27">
      <c r="A154" t="s">
        <v>395</v>
      </c>
      <c r="B154" t="s">
        <v>418</v>
      </c>
      <c r="D154">
        <v>3286.8</v>
      </c>
      <c r="E154">
        <v>424.92</v>
      </c>
      <c r="F154">
        <v>0</v>
      </c>
      <c r="G154">
        <v>0</v>
      </c>
      <c r="H154">
        <v>10500</v>
      </c>
      <c r="I154">
        <v>42310.67</v>
      </c>
      <c r="J154">
        <v>0</v>
      </c>
      <c r="K154">
        <v>52810.67</v>
      </c>
      <c r="L154">
        <v>0</v>
      </c>
      <c r="M154">
        <v>52810.67</v>
      </c>
      <c r="N154">
        <v>0</v>
      </c>
      <c r="O154">
        <v>0</v>
      </c>
      <c r="P154">
        <v>90.26</v>
      </c>
      <c r="Q154">
        <v>0</v>
      </c>
      <c r="R154">
        <v>741.3</v>
      </c>
      <c r="S154">
        <v>0</v>
      </c>
      <c r="T154">
        <v>831.56</v>
      </c>
      <c r="U154">
        <v>51979.11</v>
      </c>
      <c r="V154">
        <v>5197.91</v>
      </c>
      <c r="W154">
        <v>0</v>
      </c>
      <c r="X154">
        <v>46781.2</v>
      </c>
      <c r="Y154">
        <v>74.22</v>
      </c>
      <c r="Z154">
        <v>0</v>
      </c>
      <c r="AA154">
        <v>52794.63</v>
      </c>
    </row>
    <row r="156" spans="1:27">
      <c r="A156" t="s">
        <v>419</v>
      </c>
      <c r="B156" t="s">
        <v>420</v>
      </c>
    </row>
    <row r="157" spans="1:27">
      <c r="A157">
        <v>12</v>
      </c>
      <c r="B157" t="s">
        <v>148</v>
      </c>
      <c r="C157" t="s">
        <v>421</v>
      </c>
      <c r="D157">
        <v>1095.5999999999999</v>
      </c>
      <c r="E157">
        <v>141.63999999999999</v>
      </c>
      <c r="F157">
        <v>0</v>
      </c>
      <c r="G157">
        <v>0</v>
      </c>
      <c r="H157">
        <v>2000</v>
      </c>
      <c r="I157">
        <v>5165</v>
      </c>
      <c r="J157">
        <v>0</v>
      </c>
      <c r="K157">
        <v>7165</v>
      </c>
      <c r="L157">
        <v>0</v>
      </c>
      <c r="M157">
        <v>7165</v>
      </c>
      <c r="N157">
        <v>0</v>
      </c>
      <c r="O157">
        <v>0</v>
      </c>
      <c r="P157">
        <v>45.13</v>
      </c>
      <c r="Q157">
        <v>0</v>
      </c>
      <c r="R157">
        <v>0</v>
      </c>
      <c r="S157">
        <v>0</v>
      </c>
      <c r="T157">
        <v>45.13</v>
      </c>
      <c r="U157">
        <v>7119.87</v>
      </c>
      <c r="V157">
        <v>711.99</v>
      </c>
      <c r="W157">
        <v>0</v>
      </c>
      <c r="X157">
        <v>6407.88</v>
      </c>
      <c r="Y157">
        <v>24.74</v>
      </c>
      <c r="Z157">
        <v>0</v>
      </c>
      <c r="AA157">
        <v>7144.61</v>
      </c>
    </row>
    <row r="158" spans="1:27">
      <c r="C158" t="s">
        <v>327</v>
      </c>
      <c r="E158" t="s">
        <v>328</v>
      </c>
      <c r="F158" t="s">
        <v>329</v>
      </c>
      <c r="G158" t="s">
        <v>330</v>
      </c>
      <c r="I158" t="s">
        <v>328</v>
      </c>
      <c r="J158" t="s">
        <v>331</v>
      </c>
      <c r="K158" t="s">
        <v>332</v>
      </c>
      <c r="M158" t="s">
        <v>333</v>
      </c>
      <c r="N158" t="s">
        <v>334</v>
      </c>
      <c r="O158" t="s">
        <v>335</v>
      </c>
    </row>
    <row r="159" spans="1:27">
      <c r="C159" t="s">
        <v>336</v>
      </c>
      <c r="D159" t="s">
        <v>321</v>
      </c>
      <c r="E159" t="s">
        <v>321</v>
      </c>
      <c r="F159" t="s">
        <v>337</v>
      </c>
      <c r="G159" t="s">
        <v>321</v>
      </c>
      <c r="H159" t="s">
        <v>321</v>
      </c>
      <c r="I159" t="s">
        <v>321</v>
      </c>
      <c r="J159" t="s">
        <v>338</v>
      </c>
      <c r="K159" t="s">
        <v>320</v>
      </c>
      <c r="L159" t="s">
        <v>339</v>
      </c>
      <c r="M159" t="s">
        <v>340</v>
      </c>
      <c r="N159" t="s">
        <v>337</v>
      </c>
      <c r="O159" t="s">
        <v>321</v>
      </c>
      <c r="P159" t="s">
        <v>341</v>
      </c>
      <c r="Q159" t="s">
        <v>342</v>
      </c>
    </row>
    <row r="160" spans="1:27">
      <c r="C160" t="s">
        <v>345</v>
      </c>
      <c r="E160">
        <v>45.13</v>
      </c>
      <c r="I160">
        <v>0</v>
      </c>
      <c r="M160">
        <v>0</v>
      </c>
      <c r="Q160">
        <v>0</v>
      </c>
    </row>
    <row r="162" spans="1:27">
      <c r="A162" t="s">
        <v>17</v>
      </c>
      <c r="B162" t="s">
        <v>422</v>
      </c>
      <c r="C162" t="s">
        <v>394</v>
      </c>
      <c r="D162">
        <v>1095.5999999999999</v>
      </c>
      <c r="E162">
        <v>141.63999999999999</v>
      </c>
      <c r="F162">
        <v>0</v>
      </c>
      <c r="G162">
        <v>0</v>
      </c>
      <c r="H162">
        <v>1200</v>
      </c>
      <c r="I162">
        <v>1800</v>
      </c>
      <c r="J162">
        <v>0</v>
      </c>
      <c r="K162">
        <v>3000</v>
      </c>
      <c r="L162">
        <v>145.38</v>
      </c>
      <c r="M162">
        <v>3145.38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3145.38</v>
      </c>
      <c r="V162">
        <v>0</v>
      </c>
      <c r="W162">
        <v>314.54000000000002</v>
      </c>
      <c r="X162">
        <v>3145.38</v>
      </c>
      <c r="Y162">
        <v>24.74</v>
      </c>
      <c r="Z162">
        <v>0</v>
      </c>
      <c r="AA162">
        <v>3484.66</v>
      </c>
    </row>
    <row r="163" spans="1:27">
      <c r="A163" t="s">
        <v>35</v>
      </c>
      <c r="B163" t="s">
        <v>423</v>
      </c>
      <c r="C163" t="s">
        <v>351</v>
      </c>
      <c r="D163">
        <v>1095.5999999999999</v>
      </c>
      <c r="E163">
        <v>141.63999999999999</v>
      </c>
      <c r="F163">
        <v>0</v>
      </c>
      <c r="G163">
        <v>0</v>
      </c>
      <c r="H163">
        <v>1400</v>
      </c>
      <c r="I163">
        <v>0</v>
      </c>
      <c r="J163">
        <v>0</v>
      </c>
      <c r="K163">
        <v>1400</v>
      </c>
      <c r="L163">
        <v>200.63</v>
      </c>
      <c r="M163">
        <v>1600.63</v>
      </c>
      <c r="N163">
        <v>0</v>
      </c>
      <c r="O163">
        <v>0</v>
      </c>
      <c r="P163">
        <v>45.13</v>
      </c>
      <c r="Q163">
        <v>0</v>
      </c>
      <c r="R163">
        <v>0</v>
      </c>
      <c r="S163">
        <v>0</v>
      </c>
      <c r="T163">
        <v>45.13</v>
      </c>
      <c r="U163">
        <v>1555.5</v>
      </c>
      <c r="V163">
        <v>0</v>
      </c>
      <c r="W163">
        <v>155.55000000000001</v>
      </c>
      <c r="X163">
        <v>1555.5</v>
      </c>
      <c r="Y163">
        <v>24.74</v>
      </c>
      <c r="Z163">
        <v>0</v>
      </c>
      <c r="AA163">
        <v>1735.79</v>
      </c>
    </row>
    <row r="164" spans="1:27">
      <c r="C164" t="s">
        <v>327</v>
      </c>
      <c r="E164" t="s">
        <v>328</v>
      </c>
      <c r="F164" t="s">
        <v>329</v>
      </c>
      <c r="G164" t="s">
        <v>330</v>
      </c>
      <c r="I164" t="s">
        <v>328</v>
      </c>
      <c r="J164" t="s">
        <v>331</v>
      </c>
      <c r="K164" t="s">
        <v>332</v>
      </c>
      <c r="M164" t="s">
        <v>333</v>
      </c>
      <c r="N164" t="s">
        <v>334</v>
      </c>
      <c r="O164" t="s">
        <v>335</v>
      </c>
    </row>
    <row r="165" spans="1:27">
      <c r="C165" t="s">
        <v>336</v>
      </c>
      <c r="D165" t="s">
        <v>321</v>
      </c>
      <c r="E165" t="s">
        <v>321</v>
      </c>
      <c r="F165" t="s">
        <v>337</v>
      </c>
      <c r="G165" t="s">
        <v>321</v>
      </c>
      <c r="H165" t="s">
        <v>321</v>
      </c>
      <c r="I165" t="s">
        <v>321</v>
      </c>
      <c r="J165" t="s">
        <v>338</v>
      </c>
      <c r="K165" t="s">
        <v>320</v>
      </c>
      <c r="L165" t="s">
        <v>339</v>
      </c>
      <c r="M165" t="s">
        <v>340</v>
      </c>
      <c r="N165" t="s">
        <v>337</v>
      </c>
      <c r="O165" t="s">
        <v>321</v>
      </c>
      <c r="P165" t="s">
        <v>341</v>
      </c>
      <c r="Q165" t="s">
        <v>342</v>
      </c>
    </row>
    <row r="166" spans="1:27">
      <c r="C166" t="s">
        <v>345</v>
      </c>
      <c r="E166">
        <v>45.13</v>
      </c>
      <c r="I166">
        <v>0</v>
      </c>
      <c r="M166">
        <v>0</v>
      </c>
      <c r="Q166">
        <v>0</v>
      </c>
    </row>
    <row r="168" spans="1:27">
      <c r="A168" t="s">
        <v>47</v>
      </c>
      <c r="B168" t="s">
        <v>424</v>
      </c>
      <c r="C168" t="s">
        <v>415</v>
      </c>
      <c r="D168">
        <v>1095.5999999999999</v>
      </c>
      <c r="E168">
        <v>141.63999999999999</v>
      </c>
      <c r="F168">
        <v>0</v>
      </c>
      <c r="G168">
        <v>0</v>
      </c>
      <c r="H168">
        <v>1200</v>
      </c>
      <c r="I168">
        <v>2272.4</v>
      </c>
      <c r="J168">
        <v>0</v>
      </c>
      <c r="K168">
        <v>3472.4</v>
      </c>
      <c r="L168">
        <v>125.1</v>
      </c>
      <c r="M168">
        <v>3597.5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3597.5</v>
      </c>
      <c r="V168">
        <v>0</v>
      </c>
      <c r="W168">
        <v>359.75</v>
      </c>
      <c r="X168">
        <v>3597.5</v>
      </c>
      <c r="Y168">
        <v>24.74</v>
      </c>
      <c r="Z168">
        <v>0</v>
      </c>
      <c r="AA168">
        <v>3981.99</v>
      </c>
    </row>
    <row r="169" spans="1:27">
      <c r="A169" t="s">
        <v>49</v>
      </c>
      <c r="B169" t="s">
        <v>425</v>
      </c>
      <c r="C169" t="s">
        <v>394</v>
      </c>
      <c r="D169">
        <v>1095.5999999999999</v>
      </c>
      <c r="E169">
        <v>141.63999999999999</v>
      </c>
      <c r="F169">
        <v>0</v>
      </c>
      <c r="G169">
        <v>0</v>
      </c>
      <c r="H169">
        <v>1200</v>
      </c>
      <c r="I169">
        <v>1158.3</v>
      </c>
      <c r="J169">
        <v>0</v>
      </c>
      <c r="K169">
        <v>2358.3000000000002</v>
      </c>
      <c r="L169">
        <v>160.30000000000001</v>
      </c>
      <c r="M169">
        <v>2518.6</v>
      </c>
      <c r="N169">
        <v>0</v>
      </c>
      <c r="O169">
        <v>0</v>
      </c>
      <c r="P169">
        <v>45.13</v>
      </c>
      <c r="Q169">
        <v>0</v>
      </c>
      <c r="R169">
        <v>0</v>
      </c>
      <c r="S169">
        <v>0</v>
      </c>
      <c r="T169">
        <v>45.13</v>
      </c>
      <c r="U169">
        <v>2473.4699999999998</v>
      </c>
      <c r="V169">
        <v>0</v>
      </c>
      <c r="W169">
        <v>247.35</v>
      </c>
      <c r="X169">
        <v>2473.4699999999998</v>
      </c>
      <c r="Y169">
        <v>24.74</v>
      </c>
      <c r="Z169">
        <v>0</v>
      </c>
      <c r="AA169">
        <v>2745.56</v>
      </c>
    </row>
    <row r="170" spans="1:27">
      <c r="C170" t="s">
        <v>327</v>
      </c>
      <c r="E170" t="s">
        <v>328</v>
      </c>
      <c r="F170" t="s">
        <v>329</v>
      </c>
      <c r="G170" t="s">
        <v>330</v>
      </c>
      <c r="I170" t="s">
        <v>328</v>
      </c>
      <c r="J170" t="s">
        <v>331</v>
      </c>
      <c r="K170" t="s">
        <v>332</v>
      </c>
      <c r="M170" t="s">
        <v>333</v>
      </c>
      <c r="N170" t="s">
        <v>334</v>
      </c>
      <c r="O170" t="s">
        <v>335</v>
      </c>
    </row>
    <row r="171" spans="1:27">
      <c r="C171" t="s">
        <v>336</v>
      </c>
      <c r="D171" t="s">
        <v>321</v>
      </c>
      <c r="E171" t="s">
        <v>321</v>
      </c>
      <c r="F171" t="s">
        <v>337</v>
      </c>
      <c r="G171" t="s">
        <v>321</v>
      </c>
      <c r="H171" t="s">
        <v>321</v>
      </c>
      <c r="I171" t="s">
        <v>321</v>
      </c>
      <c r="J171" t="s">
        <v>338</v>
      </c>
      <c r="K171" t="s">
        <v>320</v>
      </c>
      <c r="L171" t="s">
        <v>339</v>
      </c>
      <c r="M171" t="s">
        <v>340</v>
      </c>
      <c r="N171" t="s">
        <v>337</v>
      </c>
      <c r="O171" t="s">
        <v>321</v>
      </c>
      <c r="P171" t="s">
        <v>341</v>
      </c>
      <c r="Q171" t="s">
        <v>342</v>
      </c>
    </row>
    <row r="172" spans="1:27">
      <c r="C172" t="s">
        <v>345</v>
      </c>
      <c r="E172">
        <v>45.13</v>
      </c>
      <c r="I172">
        <v>0</v>
      </c>
      <c r="M172">
        <v>0</v>
      </c>
      <c r="Q172">
        <v>0</v>
      </c>
    </row>
    <row r="174" spans="1:27">
      <c r="A174" t="s">
        <v>67</v>
      </c>
      <c r="B174" t="s">
        <v>426</v>
      </c>
      <c r="C174" t="s">
        <v>394</v>
      </c>
      <c r="D174">
        <v>1095.5999999999999</v>
      </c>
      <c r="E174">
        <v>141.63999999999999</v>
      </c>
      <c r="F174">
        <v>0</v>
      </c>
      <c r="G174">
        <v>0</v>
      </c>
      <c r="H174">
        <v>1200</v>
      </c>
      <c r="I174">
        <v>2255.44</v>
      </c>
      <c r="J174">
        <v>0</v>
      </c>
      <c r="K174">
        <v>3455.44</v>
      </c>
      <c r="L174">
        <v>125.1</v>
      </c>
      <c r="M174">
        <v>3580.54</v>
      </c>
      <c r="N174">
        <v>0</v>
      </c>
      <c r="O174">
        <v>0</v>
      </c>
      <c r="P174">
        <v>45.13</v>
      </c>
      <c r="Q174">
        <v>0</v>
      </c>
      <c r="R174">
        <v>215.92</v>
      </c>
      <c r="S174">
        <v>0</v>
      </c>
      <c r="T174">
        <v>261.05</v>
      </c>
      <c r="U174">
        <v>3319.49</v>
      </c>
      <c r="V174">
        <v>0</v>
      </c>
      <c r="W174">
        <v>331.95</v>
      </c>
      <c r="X174">
        <v>3319.49</v>
      </c>
      <c r="Y174">
        <v>24.74</v>
      </c>
      <c r="Z174">
        <v>0</v>
      </c>
      <c r="AA174">
        <v>3892.1</v>
      </c>
    </row>
    <row r="175" spans="1:27">
      <c r="C175" t="s">
        <v>327</v>
      </c>
      <c r="E175" t="s">
        <v>328</v>
      </c>
      <c r="F175" t="s">
        <v>329</v>
      </c>
      <c r="G175" t="s">
        <v>330</v>
      </c>
      <c r="I175" t="s">
        <v>328</v>
      </c>
      <c r="J175" t="s">
        <v>331</v>
      </c>
      <c r="K175" t="s">
        <v>332</v>
      </c>
      <c r="M175" t="s">
        <v>333</v>
      </c>
      <c r="N175" t="s">
        <v>334</v>
      </c>
      <c r="O175" t="s">
        <v>335</v>
      </c>
    </row>
    <row r="176" spans="1:27">
      <c r="C176" t="s">
        <v>336</v>
      </c>
      <c r="D176" t="s">
        <v>321</v>
      </c>
      <c r="E176" t="s">
        <v>321</v>
      </c>
      <c r="F176" t="s">
        <v>337</v>
      </c>
      <c r="G176" t="s">
        <v>321</v>
      </c>
      <c r="H176" t="s">
        <v>321</v>
      </c>
      <c r="I176" t="s">
        <v>321</v>
      </c>
      <c r="J176" t="s">
        <v>338</v>
      </c>
      <c r="K176" t="s">
        <v>320</v>
      </c>
      <c r="L176" t="s">
        <v>339</v>
      </c>
      <c r="M176" t="s">
        <v>340</v>
      </c>
      <c r="N176" t="s">
        <v>337</v>
      </c>
      <c r="O176" t="s">
        <v>321</v>
      </c>
      <c r="P176" t="s">
        <v>341</v>
      </c>
      <c r="Q176" t="s">
        <v>342</v>
      </c>
    </row>
    <row r="177" spans="1:27">
      <c r="C177" t="s">
        <v>345</v>
      </c>
      <c r="E177">
        <v>45.13</v>
      </c>
      <c r="I177">
        <v>0</v>
      </c>
      <c r="M177">
        <v>0</v>
      </c>
      <c r="Q177">
        <v>0</v>
      </c>
    </row>
    <row r="179" spans="1:27">
      <c r="A179" t="s">
        <v>57</v>
      </c>
      <c r="B179" t="s">
        <v>427</v>
      </c>
      <c r="C179" t="s">
        <v>394</v>
      </c>
      <c r="D179">
        <v>1095.5999999999999</v>
      </c>
      <c r="E179">
        <v>141.63999999999999</v>
      </c>
      <c r="F179">
        <v>0</v>
      </c>
      <c r="G179">
        <v>0</v>
      </c>
      <c r="H179">
        <v>1200</v>
      </c>
      <c r="I179">
        <v>7446</v>
      </c>
      <c r="J179">
        <v>0</v>
      </c>
      <c r="K179">
        <v>8646</v>
      </c>
      <c r="L179">
        <v>0</v>
      </c>
      <c r="M179">
        <v>8646</v>
      </c>
      <c r="N179">
        <v>0</v>
      </c>
      <c r="O179">
        <v>0</v>
      </c>
      <c r="P179">
        <v>45.13</v>
      </c>
      <c r="Q179">
        <v>0</v>
      </c>
      <c r="R179">
        <v>0</v>
      </c>
      <c r="S179">
        <v>0</v>
      </c>
      <c r="T179">
        <v>45.13</v>
      </c>
      <c r="U179">
        <v>8600.8700000000008</v>
      </c>
      <c r="V179">
        <v>860.09</v>
      </c>
      <c r="W179">
        <v>0</v>
      </c>
      <c r="X179">
        <v>7740.78</v>
      </c>
      <c r="Y179">
        <v>24.74</v>
      </c>
      <c r="Z179">
        <v>0</v>
      </c>
      <c r="AA179">
        <v>8625.61</v>
      </c>
    </row>
    <row r="180" spans="1:27">
      <c r="C180" t="s">
        <v>327</v>
      </c>
      <c r="E180" t="s">
        <v>328</v>
      </c>
      <c r="F180" t="s">
        <v>329</v>
      </c>
      <c r="G180" t="s">
        <v>330</v>
      </c>
      <c r="I180" t="s">
        <v>328</v>
      </c>
      <c r="J180" t="s">
        <v>331</v>
      </c>
      <c r="K180" t="s">
        <v>332</v>
      </c>
      <c r="M180" t="s">
        <v>333</v>
      </c>
      <c r="N180" t="s">
        <v>334</v>
      </c>
      <c r="O180" t="s">
        <v>335</v>
      </c>
    </row>
    <row r="181" spans="1:27">
      <c r="C181" t="s">
        <v>336</v>
      </c>
      <c r="D181" t="s">
        <v>321</v>
      </c>
      <c r="E181" t="s">
        <v>321</v>
      </c>
      <c r="F181" t="s">
        <v>337</v>
      </c>
      <c r="G181" t="s">
        <v>321</v>
      </c>
      <c r="H181" t="s">
        <v>321</v>
      </c>
      <c r="I181" t="s">
        <v>321</v>
      </c>
      <c r="J181" t="s">
        <v>338</v>
      </c>
      <c r="K181" t="s">
        <v>320</v>
      </c>
      <c r="L181" t="s">
        <v>339</v>
      </c>
      <c r="M181" t="s">
        <v>340</v>
      </c>
      <c r="N181" t="s">
        <v>337</v>
      </c>
      <c r="O181" t="s">
        <v>321</v>
      </c>
      <c r="P181" t="s">
        <v>341</v>
      </c>
      <c r="Q181" t="s">
        <v>342</v>
      </c>
    </row>
    <row r="182" spans="1:27">
      <c r="C182" t="s">
        <v>345</v>
      </c>
      <c r="E182">
        <v>45.13</v>
      </c>
      <c r="I182">
        <v>0</v>
      </c>
      <c r="M182">
        <v>0</v>
      </c>
      <c r="Q182">
        <v>0</v>
      </c>
    </row>
    <row r="184" spans="1:27">
      <c r="A184" t="s">
        <v>63</v>
      </c>
      <c r="B184" t="s">
        <v>428</v>
      </c>
      <c r="C184" t="s">
        <v>429</v>
      </c>
      <c r="D184">
        <v>1095.5999999999999</v>
      </c>
      <c r="E184">
        <v>141.63999999999999</v>
      </c>
      <c r="F184">
        <v>0</v>
      </c>
      <c r="G184">
        <v>0</v>
      </c>
      <c r="H184">
        <v>1200</v>
      </c>
      <c r="I184">
        <v>1571.7</v>
      </c>
      <c r="J184">
        <v>0</v>
      </c>
      <c r="K184">
        <v>2771.7</v>
      </c>
      <c r="L184">
        <v>145.38</v>
      </c>
      <c r="M184">
        <v>2917.08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2917.08</v>
      </c>
      <c r="V184">
        <v>0</v>
      </c>
      <c r="W184">
        <v>291.70999999999998</v>
      </c>
      <c r="X184">
        <v>2917.08</v>
      </c>
      <c r="Y184">
        <v>24.74</v>
      </c>
      <c r="Z184">
        <v>0</v>
      </c>
      <c r="AA184">
        <v>3233.53</v>
      </c>
    </row>
    <row r="185" spans="1:27">
      <c r="A185" t="s">
        <v>77</v>
      </c>
      <c r="B185" t="s">
        <v>430</v>
      </c>
      <c r="C185" t="s">
        <v>431</v>
      </c>
      <c r="D185">
        <v>1095.5999999999999</v>
      </c>
      <c r="E185">
        <v>141.63999999999999</v>
      </c>
      <c r="F185">
        <v>0</v>
      </c>
      <c r="G185">
        <v>0</v>
      </c>
      <c r="H185">
        <v>1750</v>
      </c>
      <c r="I185">
        <v>2150.1</v>
      </c>
      <c r="J185">
        <v>0</v>
      </c>
      <c r="K185">
        <v>3900.1</v>
      </c>
      <c r="L185">
        <v>0</v>
      </c>
      <c r="M185">
        <v>3900.1</v>
      </c>
      <c r="N185">
        <v>0</v>
      </c>
      <c r="O185">
        <v>0</v>
      </c>
      <c r="P185">
        <v>45.13</v>
      </c>
      <c r="Q185">
        <v>0</v>
      </c>
      <c r="R185">
        <v>0</v>
      </c>
      <c r="S185">
        <v>0</v>
      </c>
      <c r="T185">
        <v>45.13</v>
      </c>
      <c r="U185">
        <v>3854.97</v>
      </c>
      <c r="V185">
        <v>0</v>
      </c>
      <c r="W185">
        <v>385.5</v>
      </c>
      <c r="X185">
        <v>3854.97</v>
      </c>
      <c r="Y185">
        <v>24.74</v>
      </c>
      <c r="Z185">
        <v>0</v>
      </c>
      <c r="AA185">
        <v>4265.21</v>
      </c>
    </row>
    <row r="186" spans="1:27">
      <c r="C186" t="s">
        <v>327</v>
      </c>
      <c r="E186" t="s">
        <v>328</v>
      </c>
      <c r="F186" t="s">
        <v>329</v>
      </c>
      <c r="G186" t="s">
        <v>330</v>
      </c>
      <c r="I186" t="s">
        <v>328</v>
      </c>
      <c r="J186" t="s">
        <v>331</v>
      </c>
      <c r="K186" t="s">
        <v>332</v>
      </c>
      <c r="M186" t="s">
        <v>333</v>
      </c>
      <c r="N186" t="s">
        <v>334</v>
      </c>
      <c r="O186" t="s">
        <v>335</v>
      </c>
    </row>
    <row r="187" spans="1:27">
      <c r="C187" t="s">
        <v>336</v>
      </c>
      <c r="D187" t="s">
        <v>321</v>
      </c>
      <c r="E187" t="s">
        <v>321</v>
      </c>
      <c r="F187" t="s">
        <v>337</v>
      </c>
      <c r="G187" t="s">
        <v>321</v>
      </c>
      <c r="H187" t="s">
        <v>321</v>
      </c>
      <c r="I187" t="s">
        <v>321</v>
      </c>
      <c r="J187" t="s">
        <v>338</v>
      </c>
      <c r="K187" t="s">
        <v>320</v>
      </c>
      <c r="L187" t="s">
        <v>339</v>
      </c>
      <c r="M187" t="s">
        <v>340</v>
      </c>
      <c r="N187" t="s">
        <v>337</v>
      </c>
      <c r="O187" t="s">
        <v>321</v>
      </c>
      <c r="P187" t="s">
        <v>341</v>
      </c>
      <c r="Q187" t="s">
        <v>342</v>
      </c>
    </row>
    <row r="188" spans="1:27">
      <c r="C188" t="s">
        <v>345</v>
      </c>
      <c r="E188">
        <v>45.13</v>
      </c>
      <c r="I188">
        <v>0</v>
      </c>
      <c r="M188">
        <v>0</v>
      </c>
      <c r="Q188">
        <v>0</v>
      </c>
    </row>
    <row r="190" spans="1:27">
      <c r="A190" t="s">
        <v>79</v>
      </c>
      <c r="B190" t="s">
        <v>432</v>
      </c>
      <c r="C190" t="s">
        <v>355</v>
      </c>
      <c r="D190">
        <v>1095.5999999999999</v>
      </c>
      <c r="E190">
        <v>141.63999999999999</v>
      </c>
      <c r="F190">
        <v>0</v>
      </c>
      <c r="G190">
        <v>0</v>
      </c>
      <c r="H190">
        <v>1095.5999999999999</v>
      </c>
      <c r="I190">
        <v>0</v>
      </c>
      <c r="J190">
        <v>0</v>
      </c>
      <c r="K190">
        <v>1095.5999999999999</v>
      </c>
      <c r="L190">
        <v>200.74</v>
      </c>
      <c r="M190">
        <v>1296.3399999999999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1296.3399999999999</v>
      </c>
      <c r="V190">
        <v>0</v>
      </c>
      <c r="W190">
        <v>129.63</v>
      </c>
      <c r="X190">
        <v>1296.3399999999999</v>
      </c>
      <c r="Y190">
        <v>24.74</v>
      </c>
      <c r="Z190">
        <v>0</v>
      </c>
      <c r="AA190">
        <v>1450.71</v>
      </c>
    </row>
    <row r="191" spans="1:27">
      <c r="A191" t="s">
        <v>89</v>
      </c>
      <c r="B191" t="s">
        <v>433</v>
      </c>
      <c r="C191" t="s">
        <v>434</v>
      </c>
      <c r="D191">
        <v>1095.5999999999999</v>
      </c>
      <c r="E191">
        <v>141.63999999999999</v>
      </c>
      <c r="F191">
        <v>0</v>
      </c>
      <c r="G191">
        <v>0</v>
      </c>
      <c r="H191">
        <v>2000</v>
      </c>
      <c r="I191">
        <v>4596.6000000000004</v>
      </c>
      <c r="J191">
        <v>0</v>
      </c>
      <c r="K191">
        <v>6596.6</v>
      </c>
      <c r="L191">
        <v>0</v>
      </c>
      <c r="M191">
        <v>6596.6</v>
      </c>
      <c r="N191">
        <v>0</v>
      </c>
      <c r="O191">
        <v>0</v>
      </c>
      <c r="P191">
        <v>75</v>
      </c>
      <c r="Q191">
        <v>1500</v>
      </c>
      <c r="R191">
        <v>1280.0899999999999</v>
      </c>
      <c r="S191">
        <v>0</v>
      </c>
      <c r="T191">
        <v>2855.09</v>
      </c>
      <c r="U191">
        <v>3741.51</v>
      </c>
      <c r="V191">
        <v>0</v>
      </c>
      <c r="W191">
        <v>374.15</v>
      </c>
      <c r="X191">
        <v>3741.51</v>
      </c>
      <c r="Y191">
        <v>24.74</v>
      </c>
      <c r="Z191">
        <v>0</v>
      </c>
      <c r="AA191">
        <v>6920.49</v>
      </c>
    </row>
    <row r="199" spans="1:27">
      <c r="Z199" s="43">
        <v>42383</v>
      </c>
      <c r="AA199" t="s">
        <v>264</v>
      </c>
    </row>
    <row r="200" spans="1:27">
      <c r="Z200" t="s">
        <v>265</v>
      </c>
      <c r="AA200" t="s">
        <v>435</v>
      </c>
    </row>
    <row r="202" spans="1:27">
      <c r="G202" t="s">
        <v>268</v>
      </c>
      <c r="H202" t="s">
        <v>269</v>
      </c>
      <c r="I202" t="s">
        <v>270</v>
      </c>
      <c r="J202" t="s">
        <v>271</v>
      </c>
    </row>
    <row r="203" spans="1:27">
      <c r="H203" s="43">
        <v>42370</v>
      </c>
      <c r="I203" t="s">
        <v>272</v>
      </c>
    </row>
    <row r="205" spans="1:27">
      <c r="D205" t="s">
        <v>273</v>
      </c>
      <c r="H205" t="s">
        <v>274</v>
      </c>
      <c r="M205" t="s">
        <v>275</v>
      </c>
      <c r="N205" t="s">
        <v>276</v>
      </c>
      <c r="O205" t="s">
        <v>277</v>
      </c>
      <c r="P205" t="s">
        <v>278</v>
      </c>
      <c r="Q205" t="s">
        <v>279</v>
      </c>
      <c r="R205" t="s">
        <v>280</v>
      </c>
      <c r="S205" t="s">
        <v>281</v>
      </c>
      <c r="T205" t="s">
        <v>282</v>
      </c>
      <c r="U205" t="s">
        <v>283</v>
      </c>
      <c r="V205" t="s">
        <v>284</v>
      </c>
      <c r="W205" t="s">
        <v>285</v>
      </c>
      <c r="X205" t="s">
        <v>286</v>
      </c>
      <c r="Y205" t="s">
        <v>287</v>
      </c>
      <c r="Z205" t="s">
        <v>288</v>
      </c>
      <c r="AA205" t="s">
        <v>289</v>
      </c>
    </row>
    <row r="206" spans="1:27">
      <c r="A206" t="s">
        <v>290</v>
      </c>
      <c r="B206" t="s">
        <v>291</v>
      </c>
      <c r="C206" t="s">
        <v>292</v>
      </c>
      <c r="D206" t="s">
        <v>293</v>
      </c>
      <c r="E206" t="s">
        <v>294</v>
      </c>
      <c r="F206" t="s">
        <v>295</v>
      </c>
      <c r="G206" t="s">
        <v>296</v>
      </c>
      <c r="H206" t="s">
        <v>297</v>
      </c>
      <c r="I206" t="s">
        <v>298</v>
      </c>
      <c r="J206" t="s">
        <v>299</v>
      </c>
      <c r="K206" t="s">
        <v>300</v>
      </c>
      <c r="L206" t="s">
        <v>301</v>
      </c>
      <c r="M206" t="s">
        <v>302</v>
      </c>
      <c r="N206" t="s">
        <v>303</v>
      </c>
      <c r="O206" t="s">
        <v>304</v>
      </c>
      <c r="P206" t="s">
        <v>305</v>
      </c>
      <c r="Q206" t="s">
        <v>306</v>
      </c>
      <c r="R206" t="s">
        <v>307</v>
      </c>
      <c r="S206" t="s">
        <v>308</v>
      </c>
      <c r="T206" t="s">
        <v>309</v>
      </c>
      <c r="U206" t="s">
        <v>310</v>
      </c>
      <c r="V206" t="s">
        <v>311</v>
      </c>
      <c r="W206" t="s">
        <v>312</v>
      </c>
      <c r="X206" t="s">
        <v>313</v>
      </c>
      <c r="Y206" t="s">
        <v>314</v>
      </c>
      <c r="Z206" t="s">
        <v>315</v>
      </c>
      <c r="AA206" t="s">
        <v>316</v>
      </c>
    </row>
    <row r="207" spans="1:27">
      <c r="A207" t="s">
        <v>317</v>
      </c>
      <c r="B207" t="s">
        <v>318</v>
      </c>
      <c r="C207" t="s">
        <v>319</v>
      </c>
      <c r="D207" t="s">
        <v>317</v>
      </c>
      <c r="E207" t="s">
        <v>317</v>
      </c>
      <c r="F207" t="s">
        <v>320</v>
      </c>
      <c r="G207" t="s">
        <v>321</v>
      </c>
      <c r="H207" t="s">
        <v>317</v>
      </c>
      <c r="I207" t="s">
        <v>317</v>
      </c>
      <c r="J207" t="s">
        <v>317</v>
      </c>
      <c r="K207" t="s">
        <v>320</v>
      </c>
      <c r="L207" t="s">
        <v>317</v>
      </c>
      <c r="M207" t="s">
        <v>321</v>
      </c>
      <c r="N207" t="s">
        <v>320</v>
      </c>
      <c r="O207" t="s">
        <v>321</v>
      </c>
      <c r="P207" t="s">
        <v>322</v>
      </c>
      <c r="Q207" t="s">
        <v>321</v>
      </c>
      <c r="R207" t="s">
        <v>321</v>
      </c>
      <c r="S207" t="s">
        <v>317</v>
      </c>
      <c r="T207" t="s">
        <v>317</v>
      </c>
      <c r="U207" t="s">
        <v>317</v>
      </c>
      <c r="V207" t="s">
        <v>317</v>
      </c>
      <c r="W207" t="s">
        <v>317</v>
      </c>
      <c r="X207" t="s">
        <v>320</v>
      </c>
      <c r="Y207" t="s">
        <v>321</v>
      </c>
      <c r="Z207" t="s">
        <v>320</v>
      </c>
      <c r="AA207" t="s">
        <v>321</v>
      </c>
    </row>
    <row r="208" spans="1:27">
      <c r="C208" t="s">
        <v>327</v>
      </c>
      <c r="E208" t="s">
        <v>328</v>
      </c>
      <c r="F208" t="s">
        <v>329</v>
      </c>
      <c r="G208" t="s">
        <v>330</v>
      </c>
      <c r="I208" t="s">
        <v>328</v>
      </c>
      <c r="J208" t="s">
        <v>331</v>
      </c>
      <c r="K208" t="s">
        <v>332</v>
      </c>
      <c r="M208" t="s">
        <v>333</v>
      </c>
      <c r="N208" t="s">
        <v>334</v>
      </c>
      <c r="O208" t="s">
        <v>335</v>
      </c>
    </row>
    <row r="209" spans="1:27">
      <c r="C209" t="s">
        <v>336</v>
      </c>
      <c r="D209" t="s">
        <v>321</v>
      </c>
      <c r="E209" t="s">
        <v>321</v>
      </c>
      <c r="F209" t="s">
        <v>337</v>
      </c>
      <c r="G209" t="s">
        <v>321</v>
      </c>
      <c r="H209" t="s">
        <v>321</v>
      </c>
      <c r="I209" t="s">
        <v>321</v>
      </c>
      <c r="J209" t="s">
        <v>338</v>
      </c>
      <c r="K209" t="s">
        <v>320</v>
      </c>
      <c r="L209" t="s">
        <v>339</v>
      </c>
      <c r="M209" t="s">
        <v>340</v>
      </c>
      <c r="N209" t="s">
        <v>337</v>
      </c>
      <c r="O209" t="s">
        <v>321</v>
      </c>
      <c r="P209" t="s">
        <v>341</v>
      </c>
      <c r="Q209" t="s">
        <v>342</v>
      </c>
    </row>
    <row r="210" spans="1:27">
      <c r="C210" t="s">
        <v>436</v>
      </c>
      <c r="E210">
        <v>75</v>
      </c>
      <c r="I210">
        <v>0</v>
      </c>
      <c r="M210">
        <v>0</v>
      </c>
      <c r="N210" t="s">
        <v>437</v>
      </c>
      <c r="O210">
        <v>-1</v>
      </c>
      <c r="Q210">
        <v>1500</v>
      </c>
    </row>
    <row r="212" spans="1:27">
      <c r="A212" t="s">
        <v>101</v>
      </c>
      <c r="B212" t="s">
        <v>438</v>
      </c>
      <c r="C212" t="s">
        <v>394</v>
      </c>
      <c r="D212">
        <v>1095.5999999999999</v>
      </c>
      <c r="E212">
        <v>141.63999999999999</v>
      </c>
      <c r="F212">
        <v>0</v>
      </c>
      <c r="G212">
        <v>0</v>
      </c>
      <c r="H212">
        <v>1200</v>
      </c>
      <c r="I212">
        <v>9413</v>
      </c>
      <c r="J212">
        <v>0</v>
      </c>
      <c r="K212">
        <v>10613</v>
      </c>
      <c r="L212">
        <v>0</v>
      </c>
      <c r="M212">
        <v>10613</v>
      </c>
      <c r="N212">
        <v>0</v>
      </c>
      <c r="O212">
        <v>0</v>
      </c>
      <c r="P212">
        <v>45.13</v>
      </c>
      <c r="Q212">
        <v>0</v>
      </c>
      <c r="R212">
        <v>0</v>
      </c>
      <c r="S212">
        <v>0</v>
      </c>
      <c r="T212">
        <v>45.13</v>
      </c>
      <c r="U212">
        <v>10567.87</v>
      </c>
      <c r="V212">
        <v>1056.79</v>
      </c>
      <c r="W212">
        <v>0</v>
      </c>
      <c r="X212">
        <v>9511.08</v>
      </c>
      <c r="Y212">
        <v>24.74</v>
      </c>
      <c r="Z212">
        <v>0</v>
      </c>
      <c r="AA212">
        <v>10592.61</v>
      </c>
    </row>
    <row r="213" spans="1:27">
      <c r="C213" t="s">
        <v>327</v>
      </c>
      <c r="E213" t="s">
        <v>328</v>
      </c>
      <c r="F213" t="s">
        <v>329</v>
      </c>
      <c r="G213" t="s">
        <v>330</v>
      </c>
      <c r="I213" t="s">
        <v>328</v>
      </c>
      <c r="J213" t="s">
        <v>331</v>
      </c>
      <c r="K213" t="s">
        <v>332</v>
      </c>
      <c r="M213" t="s">
        <v>333</v>
      </c>
      <c r="N213" t="s">
        <v>334</v>
      </c>
      <c r="O213" t="s">
        <v>335</v>
      </c>
    </row>
    <row r="214" spans="1:27">
      <c r="C214" t="s">
        <v>336</v>
      </c>
      <c r="D214" t="s">
        <v>321</v>
      </c>
      <c r="E214" t="s">
        <v>321</v>
      </c>
      <c r="F214" t="s">
        <v>337</v>
      </c>
      <c r="G214" t="s">
        <v>321</v>
      </c>
      <c r="H214" t="s">
        <v>321</v>
      </c>
      <c r="I214" t="s">
        <v>321</v>
      </c>
      <c r="J214" t="s">
        <v>338</v>
      </c>
      <c r="K214" t="s">
        <v>320</v>
      </c>
      <c r="L214" t="s">
        <v>339</v>
      </c>
      <c r="M214" t="s">
        <v>340</v>
      </c>
      <c r="N214" t="s">
        <v>337</v>
      </c>
      <c r="O214" t="s">
        <v>321</v>
      </c>
      <c r="P214" t="s">
        <v>341</v>
      </c>
      <c r="Q214" t="s">
        <v>342</v>
      </c>
    </row>
    <row r="215" spans="1:27">
      <c r="C215" t="s">
        <v>345</v>
      </c>
      <c r="E215">
        <v>45.13</v>
      </c>
      <c r="I215">
        <v>0</v>
      </c>
      <c r="M215">
        <v>0</v>
      </c>
      <c r="Q215">
        <v>0</v>
      </c>
    </row>
    <row r="217" spans="1:27">
      <c r="A217" t="s">
        <v>103</v>
      </c>
      <c r="B217" t="s">
        <v>439</v>
      </c>
      <c r="C217" t="s">
        <v>440</v>
      </c>
      <c r="D217">
        <v>1095.5999999999999</v>
      </c>
      <c r="E217">
        <v>141.63999999999999</v>
      </c>
      <c r="F217">
        <v>0</v>
      </c>
      <c r="G217">
        <v>0</v>
      </c>
      <c r="H217">
        <v>1200</v>
      </c>
      <c r="I217">
        <v>4900.91</v>
      </c>
      <c r="J217">
        <v>0</v>
      </c>
      <c r="K217">
        <v>6100.91</v>
      </c>
      <c r="L217">
        <v>0</v>
      </c>
      <c r="M217">
        <v>6100.91</v>
      </c>
      <c r="N217">
        <v>0</v>
      </c>
      <c r="O217">
        <v>0</v>
      </c>
      <c r="P217">
        <v>45.13</v>
      </c>
      <c r="Q217">
        <v>0</v>
      </c>
      <c r="R217">
        <v>340.56</v>
      </c>
      <c r="S217">
        <v>0</v>
      </c>
      <c r="T217">
        <v>385.69</v>
      </c>
      <c r="U217">
        <v>5715.22</v>
      </c>
      <c r="V217">
        <v>571.52</v>
      </c>
      <c r="W217">
        <v>0</v>
      </c>
      <c r="X217">
        <v>5143.7</v>
      </c>
      <c r="Y217">
        <v>24.74</v>
      </c>
      <c r="Z217">
        <v>0</v>
      </c>
      <c r="AA217">
        <v>6080.52</v>
      </c>
    </row>
    <row r="218" spans="1:27">
      <c r="C218" t="s">
        <v>327</v>
      </c>
      <c r="E218" t="s">
        <v>328</v>
      </c>
      <c r="F218" t="s">
        <v>329</v>
      </c>
      <c r="G218" t="s">
        <v>330</v>
      </c>
      <c r="I218" t="s">
        <v>328</v>
      </c>
      <c r="J218" t="s">
        <v>331</v>
      </c>
      <c r="K218" t="s">
        <v>332</v>
      </c>
      <c r="M218" t="s">
        <v>333</v>
      </c>
      <c r="N218" t="s">
        <v>334</v>
      </c>
      <c r="O218" t="s">
        <v>335</v>
      </c>
    </row>
    <row r="219" spans="1:27">
      <c r="C219" t="s">
        <v>336</v>
      </c>
      <c r="D219" t="s">
        <v>321</v>
      </c>
      <c r="E219" t="s">
        <v>321</v>
      </c>
      <c r="F219" t="s">
        <v>337</v>
      </c>
      <c r="G219" t="s">
        <v>321</v>
      </c>
      <c r="H219" t="s">
        <v>321</v>
      </c>
      <c r="I219" t="s">
        <v>321</v>
      </c>
      <c r="J219" t="s">
        <v>338</v>
      </c>
      <c r="K219" t="s">
        <v>320</v>
      </c>
      <c r="L219" t="s">
        <v>339</v>
      </c>
      <c r="M219" t="s">
        <v>340</v>
      </c>
      <c r="N219" t="s">
        <v>337</v>
      </c>
      <c r="O219" t="s">
        <v>321</v>
      </c>
      <c r="P219" t="s">
        <v>341</v>
      </c>
      <c r="Q219" t="s">
        <v>342</v>
      </c>
    </row>
    <row r="220" spans="1:27">
      <c r="C220" t="s">
        <v>345</v>
      </c>
      <c r="E220">
        <v>45.13</v>
      </c>
      <c r="I220">
        <v>0</v>
      </c>
      <c r="M220">
        <v>0</v>
      </c>
      <c r="Q220">
        <v>0</v>
      </c>
    </row>
    <row r="222" spans="1:27">
      <c r="A222" t="s">
        <v>117</v>
      </c>
      <c r="B222" t="s">
        <v>441</v>
      </c>
      <c r="C222" t="s">
        <v>415</v>
      </c>
      <c r="D222">
        <v>1095.5999999999999</v>
      </c>
      <c r="E222">
        <v>141.63999999999999</v>
      </c>
      <c r="F222">
        <v>0</v>
      </c>
      <c r="G222">
        <v>0</v>
      </c>
      <c r="H222">
        <v>1200</v>
      </c>
      <c r="I222">
        <v>3634.14</v>
      </c>
      <c r="J222">
        <v>0</v>
      </c>
      <c r="K222">
        <v>4834.1400000000003</v>
      </c>
      <c r="L222">
        <v>0</v>
      </c>
      <c r="M222">
        <v>4834.1400000000003</v>
      </c>
      <c r="N222">
        <v>0</v>
      </c>
      <c r="O222">
        <v>0</v>
      </c>
      <c r="P222">
        <v>45.13</v>
      </c>
      <c r="Q222">
        <v>0</v>
      </c>
      <c r="R222">
        <v>0</v>
      </c>
      <c r="S222">
        <v>0</v>
      </c>
      <c r="T222">
        <v>45.13</v>
      </c>
      <c r="U222">
        <v>4789.01</v>
      </c>
      <c r="V222">
        <v>0</v>
      </c>
      <c r="W222">
        <v>478.9</v>
      </c>
      <c r="X222">
        <v>4789.01</v>
      </c>
      <c r="Y222">
        <v>24.74</v>
      </c>
      <c r="Z222">
        <v>0</v>
      </c>
      <c r="AA222">
        <v>5292.65</v>
      </c>
    </row>
    <row r="223" spans="1:27">
      <c r="C223" t="s">
        <v>327</v>
      </c>
      <c r="E223" t="s">
        <v>328</v>
      </c>
      <c r="F223" t="s">
        <v>329</v>
      </c>
      <c r="G223" t="s">
        <v>330</v>
      </c>
      <c r="I223" t="s">
        <v>328</v>
      </c>
      <c r="J223" t="s">
        <v>331</v>
      </c>
      <c r="K223" t="s">
        <v>332</v>
      </c>
      <c r="M223" t="s">
        <v>333</v>
      </c>
      <c r="N223" t="s">
        <v>334</v>
      </c>
      <c r="O223" t="s">
        <v>335</v>
      </c>
    </row>
    <row r="224" spans="1:27">
      <c r="C224" t="s">
        <v>336</v>
      </c>
      <c r="D224" t="s">
        <v>321</v>
      </c>
      <c r="E224" t="s">
        <v>321</v>
      </c>
      <c r="F224" t="s">
        <v>337</v>
      </c>
      <c r="G224" t="s">
        <v>321</v>
      </c>
      <c r="H224" t="s">
        <v>321</v>
      </c>
      <c r="I224" t="s">
        <v>321</v>
      </c>
      <c r="J224" t="s">
        <v>338</v>
      </c>
      <c r="K224" t="s">
        <v>320</v>
      </c>
      <c r="L224" t="s">
        <v>339</v>
      </c>
      <c r="M224" t="s">
        <v>340</v>
      </c>
      <c r="N224" t="s">
        <v>337</v>
      </c>
      <c r="O224" t="s">
        <v>321</v>
      </c>
      <c r="P224" t="s">
        <v>341</v>
      </c>
      <c r="Q224" t="s">
        <v>342</v>
      </c>
    </row>
    <row r="225" spans="1:27">
      <c r="C225" t="s">
        <v>345</v>
      </c>
      <c r="E225">
        <v>45.13</v>
      </c>
      <c r="I225">
        <v>0</v>
      </c>
      <c r="M225">
        <v>0</v>
      </c>
      <c r="Q225">
        <v>0</v>
      </c>
    </row>
    <row r="227" spans="1:27">
      <c r="A227" t="s">
        <v>119</v>
      </c>
      <c r="B227" t="s">
        <v>442</v>
      </c>
      <c r="C227" t="s">
        <v>443</v>
      </c>
      <c r="D227">
        <v>1095.5999999999999</v>
      </c>
      <c r="E227">
        <v>141.63999999999999</v>
      </c>
      <c r="F227">
        <v>0</v>
      </c>
      <c r="G227">
        <v>0</v>
      </c>
      <c r="H227">
        <v>1200</v>
      </c>
      <c r="I227">
        <v>1800</v>
      </c>
      <c r="J227">
        <v>0</v>
      </c>
      <c r="K227">
        <v>3000</v>
      </c>
      <c r="L227">
        <v>145.38</v>
      </c>
      <c r="M227">
        <v>3145.38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3145.38</v>
      </c>
      <c r="V227">
        <v>0</v>
      </c>
      <c r="W227">
        <v>314.54000000000002</v>
      </c>
      <c r="X227">
        <v>3145.38</v>
      </c>
      <c r="Y227">
        <v>24.74</v>
      </c>
      <c r="Z227">
        <v>0</v>
      </c>
      <c r="AA227">
        <v>3484.66</v>
      </c>
    </row>
    <row r="228" spans="1:27">
      <c r="A228" t="s">
        <v>395</v>
      </c>
      <c r="B228" t="s">
        <v>444</v>
      </c>
      <c r="D228">
        <v>16434</v>
      </c>
      <c r="E228">
        <v>2124.6</v>
      </c>
      <c r="F228">
        <v>0</v>
      </c>
      <c r="G228">
        <v>0</v>
      </c>
      <c r="H228">
        <v>20245.599999999999</v>
      </c>
      <c r="I228">
        <v>48163.59</v>
      </c>
      <c r="J228">
        <v>0</v>
      </c>
      <c r="K228">
        <v>68409.19</v>
      </c>
      <c r="L228">
        <v>1248.01</v>
      </c>
      <c r="M228">
        <v>69657.2</v>
      </c>
      <c r="N228">
        <v>0</v>
      </c>
      <c r="O228">
        <v>0</v>
      </c>
      <c r="P228">
        <v>481.17</v>
      </c>
      <c r="Q228">
        <v>1500</v>
      </c>
      <c r="R228">
        <v>1836.57</v>
      </c>
      <c r="S228">
        <v>0</v>
      </c>
      <c r="T228">
        <v>3817.74</v>
      </c>
      <c r="U228">
        <v>65839.460000000006</v>
      </c>
      <c r="V228">
        <v>3200.39</v>
      </c>
      <c r="W228">
        <v>3383.57</v>
      </c>
      <c r="X228">
        <v>62639.07</v>
      </c>
      <c r="Y228">
        <v>371.1</v>
      </c>
      <c r="Z228">
        <v>0</v>
      </c>
      <c r="AA228">
        <v>72930.7</v>
      </c>
    </row>
    <row r="230" spans="1:27">
      <c r="A230" t="s">
        <v>445</v>
      </c>
      <c r="B230" t="s">
        <v>446</v>
      </c>
    </row>
    <row r="231" spans="1:27">
      <c r="A231">
        <v>23</v>
      </c>
      <c r="B231" t="s">
        <v>148</v>
      </c>
      <c r="C231" t="s">
        <v>447</v>
      </c>
      <c r="D231">
        <v>1095.5999999999999</v>
      </c>
      <c r="E231">
        <v>141.63999999999999</v>
      </c>
      <c r="F231">
        <v>0</v>
      </c>
      <c r="G231">
        <v>0</v>
      </c>
      <c r="H231">
        <v>3500</v>
      </c>
      <c r="I231">
        <v>37215.050000000003</v>
      </c>
      <c r="J231">
        <v>0</v>
      </c>
      <c r="K231">
        <v>40715.050000000003</v>
      </c>
      <c r="L231">
        <v>0</v>
      </c>
      <c r="M231">
        <v>40715.050000000003</v>
      </c>
      <c r="N231">
        <v>0</v>
      </c>
      <c r="O231">
        <v>0</v>
      </c>
      <c r="P231">
        <v>45.13</v>
      </c>
      <c r="Q231">
        <v>0</v>
      </c>
      <c r="R231">
        <v>357.22</v>
      </c>
      <c r="S231">
        <v>0</v>
      </c>
      <c r="T231">
        <v>402.35</v>
      </c>
      <c r="U231">
        <v>40312.699999999997</v>
      </c>
      <c r="V231">
        <v>4031.27</v>
      </c>
      <c r="W231">
        <v>0</v>
      </c>
      <c r="X231">
        <v>36281.43</v>
      </c>
      <c r="Y231">
        <v>24.74</v>
      </c>
      <c r="Z231">
        <v>0</v>
      </c>
      <c r="AA231">
        <v>40694.660000000003</v>
      </c>
    </row>
    <row r="232" spans="1:27">
      <c r="C232" t="s">
        <v>327</v>
      </c>
      <c r="E232" t="s">
        <v>328</v>
      </c>
      <c r="F232" t="s">
        <v>329</v>
      </c>
      <c r="G232" t="s">
        <v>330</v>
      </c>
      <c r="I232" t="s">
        <v>328</v>
      </c>
      <c r="J232" t="s">
        <v>331</v>
      </c>
      <c r="K232" t="s">
        <v>332</v>
      </c>
      <c r="M232" t="s">
        <v>333</v>
      </c>
      <c r="N232" t="s">
        <v>334</v>
      </c>
      <c r="O232" t="s">
        <v>335</v>
      </c>
    </row>
    <row r="233" spans="1:27">
      <c r="C233" t="s">
        <v>336</v>
      </c>
      <c r="D233" t="s">
        <v>321</v>
      </c>
      <c r="E233" t="s">
        <v>321</v>
      </c>
      <c r="F233" t="s">
        <v>337</v>
      </c>
      <c r="G233" t="s">
        <v>321</v>
      </c>
      <c r="H233" t="s">
        <v>321</v>
      </c>
      <c r="I233" t="s">
        <v>321</v>
      </c>
      <c r="J233" t="s">
        <v>338</v>
      </c>
      <c r="K233" t="s">
        <v>320</v>
      </c>
      <c r="L233" t="s">
        <v>339</v>
      </c>
      <c r="M233" t="s">
        <v>340</v>
      </c>
      <c r="N233" t="s">
        <v>337</v>
      </c>
      <c r="O233" t="s">
        <v>321</v>
      </c>
      <c r="P233" t="s">
        <v>341</v>
      </c>
      <c r="Q233" t="s">
        <v>342</v>
      </c>
    </row>
    <row r="234" spans="1:27">
      <c r="C234" t="s">
        <v>345</v>
      </c>
      <c r="E234">
        <v>45.13</v>
      </c>
      <c r="I234">
        <v>0</v>
      </c>
      <c r="M234">
        <v>0</v>
      </c>
      <c r="Q234">
        <v>0</v>
      </c>
    </row>
    <row r="236" spans="1:27">
      <c r="A236">
        <v>33</v>
      </c>
      <c r="B236" t="s">
        <v>448</v>
      </c>
      <c r="C236" t="s">
        <v>449</v>
      </c>
      <c r="D236">
        <v>1095.5999999999999</v>
      </c>
      <c r="E236">
        <v>141.63999999999999</v>
      </c>
      <c r="F236">
        <v>0</v>
      </c>
      <c r="G236">
        <v>0</v>
      </c>
      <c r="H236">
        <v>1200</v>
      </c>
      <c r="I236">
        <v>4933.8599999999997</v>
      </c>
      <c r="J236">
        <v>0</v>
      </c>
      <c r="K236">
        <v>6133.86</v>
      </c>
      <c r="L236">
        <v>0</v>
      </c>
      <c r="M236">
        <v>6133.86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6133.86</v>
      </c>
      <c r="V236">
        <v>613.39</v>
      </c>
      <c r="W236">
        <v>0</v>
      </c>
      <c r="X236">
        <v>5520.47</v>
      </c>
      <c r="Y236">
        <v>24.74</v>
      </c>
      <c r="Z236">
        <v>0</v>
      </c>
      <c r="AA236">
        <v>6158.6</v>
      </c>
    </row>
    <row r="237" spans="1:27">
      <c r="A237" t="s">
        <v>91</v>
      </c>
      <c r="B237" t="s">
        <v>450</v>
      </c>
      <c r="C237" t="s">
        <v>429</v>
      </c>
      <c r="D237">
        <v>1095.5999999999999</v>
      </c>
      <c r="E237">
        <v>141.63999999999999</v>
      </c>
      <c r="F237">
        <v>0</v>
      </c>
      <c r="G237">
        <v>0</v>
      </c>
      <c r="H237">
        <v>1200</v>
      </c>
      <c r="I237">
        <v>2788.6</v>
      </c>
      <c r="J237">
        <v>0</v>
      </c>
      <c r="K237">
        <v>3988.6</v>
      </c>
      <c r="L237">
        <v>0</v>
      </c>
      <c r="M237">
        <v>3988.6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3988.6</v>
      </c>
      <c r="V237">
        <v>0</v>
      </c>
      <c r="W237">
        <v>398.86</v>
      </c>
      <c r="X237">
        <v>3988.6</v>
      </c>
      <c r="Y237">
        <v>24.74</v>
      </c>
      <c r="Z237">
        <v>0</v>
      </c>
      <c r="AA237">
        <v>4412.2</v>
      </c>
    </row>
    <row r="238" spans="1:27">
      <c r="A238" t="s">
        <v>115</v>
      </c>
      <c r="B238" t="s">
        <v>451</v>
      </c>
      <c r="C238" t="s">
        <v>452</v>
      </c>
      <c r="D238">
        <v>1095.5999999999999</v>
      </c>
      <c r="E238">
        <v>141.63999999999999</v>
      </c>
      <c r="F238">
        <v>0</v>
      </c>
      <c r="G238">
        <v>0</v>
      </c>
      <c r="H238">
        <v>2750</v>
      </c>
      <c r="I238">
        <v>4000</v>
      </c>
      <c r="J238">
        <v>0</v>
      </c>
      <c r="K238">
        <v>6750</v>
      </c>
      <c r="L238">
        <v>0</v>
      </c>
      <c r="M238">
        <v>6750</v>
      </c>
      <c r="N238">
        <v>0</v>
      </c>
      <c r="O238">
        <v>0</v>
      </c>
      <c r="P238">
        <v>45.13</v>
      </c>
      <c r="Q238">
        <v>0</v>
      </c>
      <c r="R238">
        <v>0</v>
      </c>
      <c r="S238">
        <v>0</v>
      </c>
      <c r="T238">
        <v>45.13</v>
      </c>
      <c r="U238">
        <v>6704.87</v>
      </c>
      <c r="V238">
        <v>670.49</v>
      </c>
      <c r="W238">
        <v>0</v>
      </c>
      <c r="X238">
        <v>6034.38</v>
      </c>
      <c r="Y238">
        <v>24.74</v>
      </c>
      <c r="Z238">
        <v>0</v>
      </c>
      <c r="AA238">
        <v>6729.61</v>
      </c>
    </row>
    <row r="239" spans="1:27">
      <c r="C239" t="s">
        <v>327</v>
      </c>
      <c r="E239" t="s">
        <v>328</v>
      </c>
      <c r="F239" t="s">
        <v>329</v>
      </c>
      <c r="G239" t="s">
        <v>330</v>
      </c>
      <c r="I239" t="s">
        <v>328</v>
      </c>
      <c r="J239" t="s">
        <v>331</v>
      </c>
      <c r="K239" t="s">
        <v>332</v>
      </c>
      <c r="M239" t="s">
        <v>333</v>
      </c>
      <c r="N239" t="s">
        <v>334</v>
      </c>
      <c r="O239" t="s">
        <v>335</v>
      </c>
    </row>
    <row r="240" spans="1:27">
      <c r="C240" t="s">
        <v>336</v>
      </c>
      <c r="D240" t="s">
        <v>321</v>
      </c>
      <c r="E240" t="s">
        <v>321</v>
      </c>
      <c r="F240" t="s">
        <v>337</v>
      </c>
      <c r="G240" t="s">
        <v>321</v>
      </c>
      <c r="H240" t="s">
        <v>321</v>
      </c>
      <c r="I240" t="s">
        <v>321</v>
      </c>
      <c r="J240" t="s">
        <v>338</v>
      </c>
      <c r="K240" t="s">
        <v>320</v>
      </c>
      <c r="L240" t="s">
        <v>339</v>
      </c>
      <c r="M240" t="s">
        <v>340</v>
      </c>
      <c r="N240" t="s">
        <v>337</v>
      </c>
      <c r="O240" t="s">
        <v>321</v>
      </c>
      <c r="P240" t="s">
        <v>341</v>
      </c>
      <c r="Q240" t="s">
        <v>342</v>
      </c>
    </row>
    <row r="241" spans="1:27">
      <c r="C241" t="s">
        <v>345</v>
      </c>
      <c r="E241">
        <v>45.13</v>
      </c>
      <c r="I241">
        <v>0</v>
      </c>
      <c r="M241">
        <v>0</v>
      </c>
      <c r="Q241">
        <v>0</v>
      </c>
    </row>
    <row r="243" spans="1:27">
      <c r="A243" t="s">
        <v>123</v>
      </c>
      <c r="B243" t="s">
        <v>453</v>
      </c>
      <c r="C243" t="s">
        <v>378</v>
      </c>
      <c r="D243">
        <v>1095.5999999999999</v>
      </c>
      <c r="E243">
        <v>141.63999999999999</v>
      </c>
      <c r="F243">
        <v>0</v>
      </c>
      <c r="G243">
        <v>0</v>
      </c>
      <c r="H243">
        <v>2000</v>
      </c>
      <c r="I243">
        <v>2000</v>
      </c>
      <c r="J243">
        <v>0</v>
      </c>
      <c r="K243">
        <v>4000</v>
      </c>
      <c r="L243">
        <v>0</v>
      </c>
      <c r="M243">
        <v>4000</v>
      </c>
      <c r="N243">
        <v>0</v>
      </c>
      <c r="O243">
        <v>0</v>
      </c>
      <c r="P243">
        <v>0</v>
      </c>
      <c r="Q243">
        <v>0</v>
      </c>
      <c r="R243">
        <v>335.19</v>
      </c>
      <c r="S243">
        <v>0</v>
      </c>
      <c r="T243">
        <v>335.19</v>
      </c>
      <c r="U243">
        <v>3664.81</v>
      </c>
      <c r="V243">
        <v>0</v>
      </c>
      <c r="W243">
        <v>366.48</v>
      </c>
      <c r="X243">
        <v>3664.81</v>
      </c>
      <c r="Y243">
        <v>24.74</v>
      </c>
      <c r="Z243">
        <v>0</v>
      </c>
      <c r="AA243">
        <v>4391.22</v>
      </c>
    </row>
    <row r="244" spans="1:27">
      <c r="A244" t="s">
        <v>395</v>
      </c>
      <c r="B244" t="s">
        <v>454</v>
      </c>
      <c r="D244">
        <v>5478</v>
      </c>
      <c r="E244">
        <v>708.2</v>
      </c>
      <c r="F244">
        <v>0</v>
      </c>
      <c r="G244">
        <v>0</v>
      </c>
      <c r="H244">
        <v>10650</v>
      </c>
      <c r="I244">
        <v>50937.51</v>
      </c>
      <c r="J244">
        <v>0</v>
      </c>
      <c r="K244">
        <v>61587.51</v>
      </c>
      <c r="L244">
        <v>0</v>
      </c>
      <c r="M244">
        <v>61587.51</v>
      </c>
      <c r="N244">
        <v>0</v>
      </c>
      <c r="O244">
        <v>0</v>
      </c>
      <c r="P244">
        <v>90.26</v>
      </c>
      <c r="Q244">
        <v>0</v>
      </c>
      <c r="R244">
        <v>692.41</v>
      </c>
      <c r="S244">
        <v>0</v>
      </c>
      <c r="T244">
        <v>782.67</v>
      </c>
      <c r="U244">
        <v>60804.84</v>
      </c>
      <c r="V244">
        <v>5315.15</v>
      </c>
      <c r="W244">
        <v>765.34</v>
      </c>
      <c r="X244">
        <v>55489.69</v>
      </c>
      <c r="Y244">
        <v>123.7</v>
      </c>
      <c r="Z244">
        <v>0</v>
      </c>
      <c r="AA244">
        <v>62386.29</v>
      </c>
    </row>
    <row r="246" spans="1:27">
      <c r="A246" t="s">
        <v>455</v>
      </c>
      <c r="B246" t="s">
        <v>456</v>
      </c>
    </row>
    <row r="247" spans="1:27">
      <c r="A247" t="s">
        <v>457</v>
      </c>
      <c r="B247" t="s">
        <v>458</v>
      </c>
      <c r="C247" t="s">
        <v>459</v>
      </c>
      <c r="D247">
        <v>1095.5999999999999</v>
      </c>
      <c r="E247">
        <v>141.63999999999999</v>
      </c>
      <c r="F247">
        <v>0</v>
      </c>
      <c r="G247">
        <v>0</v>
      </c>
      <c r="H247">
        <v>2500</v>
      </c>
      <c r="I247">
        <v>3500</v>
      </c>
      <c r="J247">
        <v>0</v>
      </c>
      <c r="K247">
        <v>6000</v>
      </c>
      <c r="L247">
        <v>0</v>
      </c>
      <c r="M247">
        <v>6000</v>
      </c>
      <c r="N247">
        <v>0</v>
      </c>
      <c r="O247">
        <v>0</v>
      </c>
      <c r="P247">
        <v>45.13</v>
      </c>
      <c r="Q247">
        <v>0</v>
      </c>
      <c r="R247">
        <v>0</v>
      </c>
      <c r="S247">
        <v>0</v>
      </c>
      <c r="T247">
        <v>45.13</v>
      </c>
      <c r="U247">
        <v>5954.87</v>
      </c>
      <c r="V247">
        <v>595.49</v>
      </c>
      <c r="W247">
        <v>0</v>
      </c>
      <c r="X247">
        <v>5359.38</v>
      </c>
      <c r="Y247">
        <v>24.74</v>
      </c>
      <c r="Z247">
        <v>0</v>
      </c>
      <c r="AA247">
        <v>5979.61</v>
      </c>
    </row>
    <row r="248" spans="1:27">
      <c r="C248" t="s">
        <v>327</v>
      </c>
      <c r="E248" t="s">
        <v>328</v>
      </c>
      <c r="F248" t="s">
        <v>329</v>
      </c>
      <c r="G248" t="s">
        <v>330</v>
      </c>
      <c r="I248" t="s">
        <v>328</v>
      </c>
      <c r="J248" t="s">
        <v>331</v>
      </c>
      <c r="K248" t="s">
        <v>332</v>
      </c>
      <c r="M248" t="s">
        <v>333</v>
      </c>
      <c r="N248" t="s">
        <v>334</v>
      </c>
      <c r="O248" t="s">
        <v>335</v>
      </c>
    </row>
    <row r="249" spans="1:27">
      <c r="C249" t="s">
        <v>336</v>
      </c>
      <c r="D249" t="s">
        <v>321</v>
      </c>
      <c r="E249" t="s">
        <v>321</v>
      </c>
      <c r="F249" t="s">
        <v>337</v>
      </c>
      <c r="G249" t="s">
        <v>321</v>
      </c>
      <c r="H249" t="s">
        <v>321</v>
      </c>
      <c r="I249" t="s">
        <v>321</v>
      </c>
      <c r="J249" t="s">
        <v>338</v>
      </c>
      <c r="K249" t="s">
        <v>320</v>
      </c>
      <c r="L249" t="s">
        <v>339</v>
      </c>
      <c r="M249" t="s">
        <v>340</v>
      </c>
      <c r="N249" t="s">
        <v>337</v>
      </c>
      <c r="O249" t="s">
        <v>321</v>
      </c>
      <c r="P249" t="s">
        <v>341</v>
      </c>
      <c r="Q249" t="s">
        <v>342</v>
      </c>
    </row>
    <row r="250" spans="1:27">
      <c r="C250" t="s">
        <v>345</v>
      </c>
      <c r="E250">
        <v>45.13</v>
      </c>
      <c r="I250">
        <v>0</v>
      </c>
      <c r="M250">
        <v>0</v>
      </c>
      <c r="Q250">
        <v>0</v>
      </c>
    </row>
    <row r="252" spans="1:27">
      <c r="A252" t="s">
        <v>460</v>
      </c>
      <c r="B252" t="s">
        <v>461</v>
      </c>
      <c r="C252" t="s">
        <v>459</v>
      </c>
      <c r="D252">
        <v>1095.5999999999999</v>
      </c>
      <c r="E252">
        <v>141.63999999999999</v>
      </c>
      <c r="F252">
        <v>0</v>
      </c>
      <c r="G252">
        <v>0</v>
      </c>
      <c r="H252">
        <v>2250</v>
      </c>
      <c r="I252">
        <v>2000</v>
      </c>
      <c r="J252">
        <v>0</v>
      </c>
      <c r="K252">
        <v>4250</v>
      </c>
      <c r="L252">
        <v>0</v>
      </c>
      <c r="M252">
        <v>4250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4250</v>
      </c>
      <c r="V252">
        <v>0</v>
      </c>
      <c r="W252">
        <v>425</v>
      </c>
      <c r="X252">
        <v>4250</v>
      </c>
      <c r="Y252">
        <v>24.74</v>
      </c>
      <c r="Z252">
        <v>0</v>
      </c>
      <c r="AA252">
        <v>4699.74</v>
      </c>
    </row>
    <row r="253" spans="1:27">
      <c r="A253" t="s">
        <v>45</v>
      </c>
      <c r="B253" t="s">
        <v>462</v>
      </c>
      <c r="C253" t="s">
        <v>463</v>
      </c>
      <c r="D253">
        <v>1095.5999999999999</v>
      </c>
      <c r="E253">
        <v>141.63999999999999</v>
      </c>
      <c r="F253">
        <v>0</v>
      </c>
      <c r="G253">
        <v>0</v>
      </c>
      <c r="H253">
        <v>7500</v>
      </c>
      <c r="I253">
        <v>202367.14</v>
      </c>
      <c r="J253">
        <v>0</v>
      </c>
      <c r="K253">
        <v>209867.14</v>
      </c>
      <c r="L253">
        <v>0</v>
      </c>
      <c r="M253">
        <v>209867.14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209867.14</v>
      </c>
      <c r="V253">
        <v>20986.71</v>
      </c>
      <c r="W253">
        <v>0</v>
      </c>
      <c r="X253">
        <v>188880.43</v>
      </c>
      <c r="Y253">
        <v>24.74</v>
      </c>
      <c r="Z253">
        <v>0</v>
      </c>
      <c r="AA253">
        <v>209891.88</v>
      </c>
    </row>
    <row r="254" spans="1:27">
      <c r="A254" t="s">
        <v>464</v>
      </c>
      <c r="B254" t="s">
        <v>465</v>
      </c>
      <c r="C254" t="s">
        <v>466</v>
      </c>
      <c r="D254">
        <v>1095.5999999999999</v>
      </c>
      <c r="E254">
        <v>141.63999999999999</v>
      </c>
      <c r="F254">
        <v>0</v>
      </c>
      <c r="G254">
        <v>0</v>
      </c>
      <c r="H254">
        <v>2500</v>
      </c>
      <c r="I254">
        <v>1000</v>
      </c>
      <c r="J254">
        <v>0</v>
      </c>
      <c r="K254">
        <v>3500</v>
      </c>
      <c r="L254">
        <v>125.1</v>
      </c>
      <c r="M254">
        <v>3625.1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3625.1</v>
      </c>
      <c r="V254">
        <v>0</v>
      </c>
      <c r="W254">
        <v>362.51</v>
      </c>
      <c r="X254">
        <v>3625.1</v>
      </c>
      <c r="Y254">
        <v>24.74</v>
      </c>
      <c r="Z254">
        <v>0</v>
      </c>
      <c r="AA254">
        <v>4012.35</v>
      </c>
    </row>
    <row r="255" spans="1:27">
      <c r="A255" t="s">
        <v>83</v>
      </c>
      <c r="B255" t="s">
        <v>467</v>
      </c>
      <c r="C255" t="s">
        <v>468</v>
      </c>
      <c r="D255">
        <v>1095.5999999999999</v>
      </c>
      <c r="E255">
        <v>141.63999999999999</v>
      </c>
      <c r="F255">
        <v>0</v>
      </c>
      <c r="G255">
        <v>0</v>
      </c>
      <c r="H255">
        <v>3500</v>
      </c>
      <c r="I255">
        <v>86215.59</v>
      </c>
      <c r="J255">
        <v>0</v>
      </c>
      <c r="K255">
        <v>89715.59</v>
      </c>
      <c r="L255">
        <v>0</v>
      </c>
      <c r="M255">
        <v>89715.59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89715.59</v>
      </c>
      <c r="V255">
        <v>8971.56</v>
      </c>
      <c r="W255">
        <v>0</v>
      </c>
      <c r="X255">
        <v>80744.03</v>
      </c>
      <c r="Y255">
        <v>24.74</v>
      </c>
      <c r="Z255">
        <v>0</v>
      </c>
      <c r="AA255">
        <v>89740.33</v>
      </c>
    </row>
    <row r="256" spans="1:27">
      <c r="A256" t="s">
        <v>395</v>
      </c>
      <c r="B256" t="s">
        <v>469</v>
      </c>
      <c r="D256">
        <v>5478</v>
      </c>
      <c r="E256">
        <v>708.2</v>
      </c>
      <c r="F256">
        <v>0</v>
      </c>
      <c r="G256">
        <v>0</v>
      </c>
      <c r="H256">
        <v>18250</v>
      </c>
      <c r="I256">
        <v>295082.73</v>
      </c>
      <c r="J256">
        <v>0</v>
      </c>
      <c r="K256">
        <v>313332.73</v>
      </c>
      <c r="L256">
        <v>125.1</v>
      </c>
      <c r="M256">
        <v>313457.83</v>
      </c>
      <c r="N256">
        <v>0</v>
      </c>
      <c r="O256">
        <v>0</v>
      </c>
      <c r="P256">
        <v>45.13</v>
      </c>
      <c r="Q256">
        <v>0</v>
      </c>
      <c r="R256">
        <v>0</v>
      </c>
      <c r="S256">
        <v>0</v>
      </c>
      <c r="T256">
        <v>45.13</v>
      </c>
      <c r="U256">
        <v>313412.7</v>
      </c>
      <c r="V256">
        <v>30553.759999999998</v>
      </c>
      <c r="W256">
        <v>787.51</v>
      </c>
      <c r="X256">
        <v>282858.94</v>
      </c>
      <c r="Y256">
        <v>123.7</v>
      </c>
      <c r="Z256">
        <v>0</v>
      </c>
      <c r="AA256">
        <v>314323.90999999997</v>
      </c>
    </row>
    <row r="258" spans="1:27">
      <c r="A258" t="s">
        <v>317</v>
      </c>
      <c r="B258" t="s">
        <v>318</v>
      </c>
      <c r="C258" t="s">
        <v>319</v>
      </c>
      <c r="D258" t="s">
        <v>317</v>
      </c>
      <c r="E258" t="s">
        <v>317</v>
      </c>
      <c r="F258" t="s">
        <v>320</v>
      </c>
      <c r="G258" t="s">
        <v>321</v>
      </c>
      <c r="H258" t="s">
        <v>317</v>
      </c>
      <c r="I258" t="s">
        <v>317</v>
      </c>
      <c r="J258" t="s">
        <v>317</v>
      </c>
      <c r="K258" t="s">
        <v>320</v>
      </c>
      <c r="L258" t="s">
        <v>317</v>
      </c>
      <c r="M258" t="s">
        <v>321</v>
      </c>
      <c r="N258" t="s">
        <v>320</v>
      </c>
      <c r="O258" t="s">
        <v>321</v>
      </c>
      <c r="P258" t="s">
        <v>322</v>
      </c>
      <c r="Q258" t="s">
        <v>321</v>
      </c>
      <c r="R258" t="s">
        <v>321</v>
      </c>
      <c r="S258" t="s">
        <v>317</v>
      </c>
      <c r="T258" t="s">
        <v>317</v>
      </c>
      <c r="U258" t="s">
        <v>317</v>
      </c>
      <c r="V258" t="s">
        <v>317</v>
      </c>
      <c r="W258" t="s">
        <v>317</v>
      </c>
      <c r="X258" t="s">
        <v>320</v>
      </c>
      <c r="Y258" t="s">
        <v>321</v>
      </c>
      <c r="Z258" t="s">
        <v>320</v>
      </c>
      <c r="AA258" t="s">
        <v>321</v>
      </c>
    </row>
    <row r="259" spans="1:27">
      <c r="A259" t="s">
        <v>470</v>
      </c>
      <c r="B259" t="s">
        <v>471</v>
      </c>
      <c r="C259" s="44"/>
      <c r="D259" s="44">
        <v>59673.68</v>
      </c>
      <c r="E259" s="44">
        <v>7827.69</v>
      </c>
      <c r="F259" s="44">
        <v>0</v>
      </c>
      <c r="G259" s="44">
        <v>0</v>
      </c>
      <c r="H259" s="44">
        <v>167945.60000000001</v>
      </c>
      <c r="I259" s="44">
        <v>579298.26</v>
      </c>
      <c r="J259" s="44">
        <v>11.67</v>
      </c>
      <c r="K259" s="44">
        <v>747255.53</v>
      </c>
      <c r="L259" s="44">
        <v>1979.11</v>
      </c>
      <c r="M259" s="44">
        <v>749234.64</v>
      </c>
      <c r="N259" s="44">
        <v>4</v>
      </c>
      <c r="O259" s="44">
        <v>533.33000000000004</v>
      </c>
      <c r="P259" s="44">
        <v>4713.1099999999997</v>
      </c>
      <c r="Q259" s="45">
        <v>1800</v>
      </c>
      <c r="R259" s="44">
        <v>10740.55</v>
      </c>
      <c r="S259" s="44">
        <v>0</v>
      </c>
      <c r="T259" s="44">
        <v>17786.990000000002</v>
      </c>
      <c r="U259" s="44">
        <v>731447.65</v>
      </c>
      <c r="V259" s="44">
        <v>63539.47</v>
      </c>
      <c r="W259" s="44">
        <v>9604.75</v>
      </c>
      <c r="X259" s="44">
        <v>667908.18000000005</v>
      </c>
      <c r="Y259" s="44">
        <v>1349.77</v>
      </c>
      <c r="Z259" s="44">
        <v>0</v>
      </c>
      <c r="AA259" s="46">
        <v>754942.72</v>
      </c>
    </row>
    <row r="260" spans="1:27"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 t="s">
        <v>472</v>
      </c>
      <c r="AA260" s="46">
        <f>+AA259*0.16</f>
        <v>120790.8352</v>
      </c>
    </row>
    <row r="261" spans="1:27">
      <c r="A261" t="s">
        <v>473</v>
      </c>
      <c r="B261" t="s">
        <v>474</v>
      </c>
      <c r="C261" s="44" t="s">
        <v>319</v>
      </c>
      <c r="D261" s="44" t="s">
        <v>317</v>
      </c>
      <c r="E261" s="44" t="s">
        <v>317</v>
      </c>
      <c r="F261" s="44" t="s">
        <v>320</v>
      </c>
      <c r="G261" s="44" t="s">
        <v>321</v>
      </c>
      <c r="H261" s="44" t="s">
        <v>342</v>
      </c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7" t="s">
        <v>475</v>
      </c>
      <c r="Y261" s="47">
        <v>1800</v>
      </c>
      <c r="Z261" s="44" t="s">
        <v>275</v>
      </c>
      <c r="AA261" s="46">
        <f>SUM(AA259:AA260)</f>
        <v>875733.55519999994</v>
      </c>
    </row>
    <row r="262" spans="1:27"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7"/>
      <c r="Y262" s="47"/>
      <c r="Z262" s="44"/>
      <c r="AA262" s="44"/>
    </row>
    <row r="263" spans="1:27">
      <c r="A263" t="s">
        <v>476</v>
      </c>
      <c r="B263" t="s">
        <v>477</v>
      </c>
      <c r="C263" s="44" t="s">
        <v>478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1:27">
      <c r="A264" t="s">
        <v>479</v>
      </c>
      <c r="B264" t="s">
        <v>480</v>
      </c>
      <c r="C264" s="44" t="s">
        <v>481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1:27">
      <c r="A265" t="s">
        <v>482</v>
      </c>
      <c r="B265" t="s">
        <v>483</v>
      </c>
      <c r="C265" s="44" t="s">
        <v>484</v>
      </c>
      <c r="D265" s="44" t="s">
        <v>485</v>
      </c>
      <c r="E265" s="44" t="s">
        <v>486</v>
      </c>
      <c r="F265" s="44" t="s">
        <v>487</v>
      </c>
      <c r="G265" s="44" t="s">
        <v>488</v>
      </c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</row>
    <row r="266" spans="1:27">
      <c r="A266" t="s">
        <v>489</v>
      </c>
      <c r="B266" t="s">
        <v>490</v>
      </c>
      <c r="C266" s="44" t="s">
        <v>491</v>
      </c>
      <c r="D266" s="44" t="s">
        <v>456</v>
      </c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1:27">
      <c r="A267" t="s">
        <v>492</v>
      </c>
      <c r="B267" t="s">
        <v>493</v>
      </c>
      <c r="C267" s="44" t="s">
        <v>494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1:27">
      <c r="A268" t="s">
        <v>495</v>
      </c>
      <c r="B268" t="s">
        <v>496</v>
      </c>
      <c r="C268" s="44" t="s">
        <v>497</v>
      </c>
      <c r="D268" s="44" t="s">
        <v>498</v>
      </c>
      <c r="E268" s="44" t="s">
        <v>499</v>
      </c>
      <c r="F268" s="44" t="s">
        <v>500</v>
      </c>
      <c r="G268" s="44" t="s">
        <v>501</v>
      </c>
      <c r="H268" s="44" t="s">
        <v>502</v>
      </c>
      <c r="I268" s="44" t="s">
        <v>503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1:27">
      <c r="A269" t="s">
        <v>504</v>
      </c>
      <c r="B269" t="s">
        <v>505</v>
      </c>
      <c r="C269" s="44" t="s">
        <v>506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1:27"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</row>
    <row r="271" spans="1:27"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</sheetData>
  <mergeCells count="1"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FACTURACIÓN</vt:lpstr>
      <vt:lpstr>FACTURACIÓN (2)</vt:lpstr>
      <vt:lpstr>C&amp;A</vt:lpstr>
      <vt:lpstr>SINDICATO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2016-01-16T18:55:13Z</cp:lastPrinted>
  <dcterms:created xsi:type="dcterms:W3CDTF">2016-01-16T18:25:25Z</dcterms:created>
  <dcterms:modified xsi:type="dcterms:W3CDTF">2016-02-04T18:12:46Z</dcterms:modified>
</cp:coreProperties>
</file>