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36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Q65" l="1"/>
  <c r="J54"/>
  <c r="J40"/>
  <c r="U40" s="1"/>
  <c r="J24"/>
  <c r="J11"/>
  <c r="J16"/>
  <c r="S16" s="1"/>
  <c r="J7"/>
  <c r="J36"/>
  <c r="J14"/>
  <c r="S40" l="1"/>
  <c r="U16"/>
  <c r="F65"/>
  <c r="V25" l="1"/>
  <c r="J25"/>
  <c r="S25" s="1"/>
  <c r="V55"/>
  <c r="J55"/>
  <c r="U55" s="1"/>
  <c r="W55" l="1"/>
  <c r="U25"/>
  <c r="W25" s="1"/>
  <c r="S55"/>
  <c r="R25"/>
  <c r="T25" s="1"/>
  <c r="R55"/>
  <c r="T55" l="1"/>
  <c r="J69"/>
  <c r="R69" s="1"/>
  <c r="T69" s="1"/>
  <c r="J68"/>
  <c r="R68" s="1"/>
  <c r="T68" s="1"/>
  <c r="P65"/>
  <c r="O65"/>
  <c r="N65"/>
  <c r="M65"/>
  <c r="L65"/>
  <c r="K65"/>
  <c r="I65"/>
  <c r="H65"/>
  <c r="G65"/>
  <c r="J63"/>
  <c r="V62"/>
  <c r="J62"/>
  <c r="R62" s="1"/>
  <c r="V61"/>
  <c r="J61"/>
  <c r="R61" s="1"/>
  <c r="V60"/>
  <c r="J60"/>
  <c r="R60" s="1"/>
  <c r="V59"/>
  <c r="J59"/>
  <c r="R59" s="1"/>
  <c r="V58"/>
  <c r="J58"/>
  <c r="R58" s="1"/>
  <c r="V57"/>
  <c r="J57"/>
  <c r="R57" s="1"/>
  <c r="V56"/>
  <c r="J56"/>
  <c r="R56" s="1"/>
  <c r="V53"/>
  <c r="J53"/>
  <c r="R53" s="1"/>
  <c r="V52"/>
  <c r="J52"/>
  <c r="R52" s="1"/>
  <c r="V51"/>
  <c r="J51"/>
  <c r="R51" s="1"/>
  <c r="V50"/>
  <c r="J50"/>
  <c r="R50" s="1"/>
  <c r="V49"/>
  <c r="J49"/>
  <c r="R49" s="1"/>
  <c r="V48"/>
  <c r="J48"/>
  <c r="R48" s="1"/>
  <c r="V47"/>
  <c r="J47"/>
  <c r="R47" s="1"/>
  <c r="V46"/>
  <c r="J46"/>
  <c r="R46" s="1"/>
  <c r="V45"/>
  <c r="J45"/>
  <c r="R45" s="1"/>
  <c r="V44"/>
  <c r="J44"/>
  <c r="R44" s="1"/>
  <c r="V43"/>
  <c r="J43"/>
  <c r="R43" s="1"/>
  <c r="V42"/>
  <c r="J42"/>
  <c r="R42" s="1"/>
  <c r="V41"/>
  <c r="J41"/>
  <c r="R41" s="1"/>
  <c r="V39"/>
  <c r="J39"/>
  <c r="R39" s="1"/>
  <c r="V38"/>
  <c r="J38"/>
  <c r="R38" s="1"/>
  <c r="V37"/>
  <c r="J37"/>
  <c r="R37" s="1"/>
  <c r="V35"/>
  <c r="J35"/>
  <c r="R35" s="1"/>
  <c r="V34"/>
  <c r="J34"/>
  <c r="U34" s="1"/>
  <c r="V33"/>
  <c r="J33"/>
  <c r="R33" s="1"/>
  <c r="V32"/>
  <c r="J32"/>
  <c r="U32" s="1"/>
  <c r="V31"/>
  <c r="J31"/>
  <c r="U31" s="1"/>
  <c r="V30"/>
  <c r="J30"/>
  <c r="U30" s="1"/>
  <c r="V29"/>
  <c r="J29"/>
  <c r="R29" s="1"/>
  <c r="V28"/>
  <c r="J28"/>
  <c r="U28" s="1"/>
  <c r="V27"/>
  <c r="J27"/>
  <c r="U27" s="1"/>
  <c r="V26"/>
  <c r="J26"/>
  <c r="U26" s="1"/>
  <c r="V23"/>
  <c r="J23"/>
  <c r="R23" s="1"/>
  <c r="V22"/>
  <c r="J22"/>
  <c r="U22" s="1"/>
  <c r="V21"/>
  <c r="J21"/>
  <c r="U21" s="1"/>
  <c r="V20"/>
  <c r="Q20"/>
  <c r="J20"/>
  <c r="V19"/>
  <c r="J19"/>
  <c r="U19" s="1"/>
  <c r="V18"/>
  <c r="J18"/>
  <c r="V17"/>
  <c r="J17"/>
  <c r="V15"/>
  <c r="J15"/>
  <c r="U15" s="1"/>
  <c r="V13"/>
  <c r="J13"/>
  <c r="U13" s="1"/>
  <c r="V12"/>
  <c r="J12"/>
  <c r="U12" s="1"/>
  <c r="V10"/>
  <c r="J10"/>
  <c r="U10" s="1"/>
  <c r="V9"/>
  <c r="J9"/>
  <c r="U9" s="1"/>
  <c r="V8"/>
  <c r="J8"/>
  <c r="R20" l="1"/>
  <c r="U29"/>
  <c r="W29" s="1"/>
  <c r="U61"/>
  <c r="U62"/>
  <c r="W62" s="1"/>
  <c r="R26"/>
  <c r="S61"/>
  <c r="S62"/>
  <c r="T62" s="1"/>
  <c r="Z62" s="1"/>
  <c r="U33"/>
  <c r="W33" s="1"/>
  <c r="R30"/>
  <c r="R34"/>
  <c r="R12"/>
  <c r="R13"/>
  <c r="R15"/>
  <c r="R28"/>
  <c r="R32"/>
  <c r="R9"/>
  <c r="S10"/>
  <c r="S12"/>
  <c r="S13"/>
  <c r="S15"/>
  <c r="R22"/>
  <c r="S9"/>
  <c r="U23"/>
  <c r="W23" s="1"/>
  <c r="R10"/>
  <c r="J65"/>
  <c r="R8"/>
  <c r="S8"/>
  <c r="W9"/>
  <c r="W10"/>
  <c r="W12"/>
  <c r="W13"/>
  <c r="W15"/>
  <c r="V65"/>
  <c r="R63"/>
  <c r="U17"/>
  <c r="W17" s="1"/>
  <c r="U18"/>
  <c r="W18" s="1"/>
  <c r="W19"/>
  <c r="W21"/>
  <c r="S21"/>
  <c r="W27"/>
  <c r="S27"/>
  <c r="W31"/>
  <c r="S31"/>
  <c r="U8"/>
  <c r="R17"/>
  <c r="R18"/>
  <c r="S19"/>
  <c r="S20"/>
  <c r="U20"/>
  <c r="W20" s="1"/>
  <c r="R21"/>
  <c r="R27"/>
  <c r="R31"/>
  <c r="S60"/>
  <c r="T60" s="1"/>
  <c r="Z60" s="1"/>
  <c r="T61"/>
  <c r="Z61" s="1"/>
  <c r="W61"/>
  <c r="U63"/>
  <c r="W63" s="1"/>
  <c r="R19"/>
  <c r="S23"/>
  <c r="T23" s="1"/>
  <c r="Z23" s="1"/>
  <c r="S29"/>
  <c r="T29" s="1"/>
  <c r="Z29" s="1"/>
  <c r="S33"/>
  <c r="T33" s="1"/>
  <c r="Z33" s="1"/>
  <c r="S35"/>
  <c r="T35" s="1"/>
  <c r="Z35" s="1"/>
  <c r="U35"/>
  <c r="W35" s="1"/>
  <c r="S63"/>
  <c r="S17"/>
  <c r="S18"/>
  <c r="W22"/>
  <c r="S22"/>
  <c r="W26"/>
  <c r="S26"/>
  <c r="T26" s="1"/>
  <c r="Z26" s="1"/>
  <c r="W28"/>
  <c r="S28"/>
  <c r="W30"/>
  <c r="S30"/>
  <c r="T30" s="1"/>
  <c r="Z30" s="1"/>
  <c r="W32"/>
  <c r="S32"/>
  <c r="W34"/>
  <c r="S34"/>
  <c r="T34" s="1"/>
  <c r="Z34" s="1"/>
  <c r="U60"/>
  <c r="W60" s="1"/>
  <c r="S68"/>
  <c r="U68"/>
  <c r="W68" s="1"/>
  <c r="U69"/>
  <c r="W69" s="1"/>
  <c r="S69"/>
  <c r="U37"/>
  <c r="W37" s="1"/>
  <c r="U38"/>
  <c r="W38" s="1"/>
  <c r="U39"/>
  <c r="W39" s="1"/>
  <c r="U41"/>
  <c r="W41" s="1"/>
  <c r="U42"/>
  <c r="W42" s="1"/>
  <c r="U43"/>
  <c r="W43" s="1"/>
  <c r="U44"/>
  <c r="W44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3"/>
  <c r="W53" s="1"/>
  <c r="U56"/>
  <c r="W56" s="1"/>
  <c r="U57"/>
  <c r="W57" s="1"/>
  <c r="U58"/>
  <c r="W58" s="1"/>
  <c r="U59"/>
  <c r="W59" s="1"/>
  <c r="S37"/>
  <c r="T37" s="1"/>
  <c r="Z37" s="1"/>
  <c r="S38"/>
  <c r="T38" s="1"/>
  <c r="Z38" s="1"/>
  <c r="S39"/>
  <c r="T39" s="1"/>
  <c r="Z39" s="1"/>
  <c r="S41"/>
  <c r="T41" s="1"/>
  <c r="Z41" s="1"/>
  <c r="S42"/>
  <c r="T42" s="1"/>
  <c r="Z42" s="1"/>
  <c r="S43"/>
  <c r="T43" s="1"/>
  <c r="Z43" s="1"/>
  <c r="S44"/>
  <c r="T44" s="1"/>
  <c r="Z44" s="1"/>
  <c r="S45"/>
  <c r="T45" s="1"/>
  <c r="Z45" s="1"/>
  <c r="S46"/>
  <c r="T46" s="1"/>
  <c r="Z46" s="1"/>
  <c r="S47"/>
  <c r="T47" s="1"/>
  <c r="Z47" s="1"/>
  <c r="S48"/>
  <c r="T48" s="1"/>
  <c r="Z48" s="1"/>
  <c r="S49"/>
  <c r="T49" s="1"/>
  <c r="Z49" s="1"/>
  <c r="S50"/>
  <c r="T50" s="1"/>
  <c r="Z50" s="1"/>
  <c r="S51"/>
  <c r="T51" s="1"/>
  <c r="Z51" s="1"/>
  <c r="S52"/>
  <c r="T52" s="1"/>
  <c r="Z52" s="1"/>
  <c r="S53"/>
  <c r="T53" s="1"/>
  <c r="Z53" s="1"/>
  <c r="S56"/>
  <c r="T56" s="1"/>
  <c r="Z56" s="1"/>
  <c r="S57"/>
  <c r="T57" s="1"/>
  <c r="Z57" s="1"/>
  <c r="S58"/>
  <c r="T58" s="1"/>
  <c r="Z58" s="1"/>
  <c r="S59"/>
  <c r="T59" s="1"/>
  <c r="T20" l="1"/>
  <c r="Z20" s="1"/>
  <c r="W70"/>
  <c r="W71" s="1"/>
  <c r="W72" s="1"/>
  <c r="T13"/>
  <c r="Z13" s="1"/>
  <c r="T32"/>
  <c r="Z32" s="1"/>
  <c r="T9"/>
  <c r="Z9" s="1"/>
  <c r="T12"/>
  <c r="Z12" s="1"/>
  <c r="T27"/>
  <c r="Z27" s="1"/>
  <c r="T28"/>
  <c r="Z28" s="1"/>
  <c r="T22"/>
  <c r="Z22" s="1"/>
  <c r="T31"/>
  <c r="Z31" s="1"/>
  <c r="T17"/>
  <c r="Z17" s="1"/>
  <c r="T10"/>
  <c r="Z10" s="1"/>
  <c r="T15"/>
  <c r="T19"/>
  <c r="Z19" s="1"/>
  <c r="T8"/>
  <c r="Z8" s="1"/>
  <c r="S65"/>
  <c r="S67" s="1"/>
  <c r="T21"/>
  <c r="Z21" s="1"/>
  <c r="T63"/>
  <c r="R65"/>
  <c r="U65"/>
  <c r="W8"/>
  <c r="W65" s="1"/>
  <c r="T18"/>
  <c r="Z18" s="1"/>
  <c r="T65" l="1"/>
</calcChain>
</file>

<file path=xl/sharedStrings.xml><?xml version="1.0" encoding="utf-8"?>
<sst xmlns="http://schemas.openxmlformats.org/spreadsheetml/2006/main" count="255" uniqueCount="193">
  <si>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</si>
  <si>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</si>
  <si>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</si>
  <si>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</si>
  <si>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</si>
  <si>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</si>
  <si>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</si>
  <si>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</si>
  <si>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</si>
  <si>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</si>
  <si>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</si>
  <si>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</si>
  <si>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</si>
  <si>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</si>
  <si>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</si>
  <si>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</si>
  <si>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</si>
  <si>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</si>
  <si>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</si>
  <si>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</si>
  <si>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</si>
  <si>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</si>
  <si>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</si>
  <si>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</si>
  <si>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</si>
  <si>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</si>
  <si>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</si>
  <si>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</si>
  <si>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</si>
  <si>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</si>
  <si>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</si>
  <si>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</si>
  <si>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</si>
  <si>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</si>
  <si>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</si>
  <si>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</si>
  <si>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</si>
  <si>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</si>
  <si>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</si>
  <si>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</si>
  <si>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</si>
  <si>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</si>
  <si>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</si>
  <si>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</si>
  <si>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</si>
  <si>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</si>
  <si>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</si>
  <si>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</si>
  <si>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</si>
  <si>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</si>
  <si>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116589499999</t>
  </si>
  <si>
    <t>GAYTAN MARTINEZ RAUL</t>
  </si>
  <si>
    <t>GM14</t>
  </si>
  <si>
    <t>VIGILANTE MATUTINO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</si>
  <si>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</si>
  <si>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</si>
  <si>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</si>
  <si>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</si>
  <si>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</si>
  <si>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</si>
  <si>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</si>
  <si>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</si>
  <si>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</si>
  <si>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</si>
  <si>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</si>
  <si>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</si>
  <si>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</si>
  <si>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</si>
  <si>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</si>
  <si>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</si>
  <si>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</si>
  <si>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</si>
  <si>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</si>
  <si>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</si>
  <si>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</si>
  <si>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</si>
  <si>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</si>
  <si>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</si>
  <si>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</si>
  <si>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</si>
  <si>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</si>
  <si>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</si>
  <si>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</si>
  <si>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</si>
  <si>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</si>
  <si>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</si>
  <si>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CAJERA AUXILIAR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</si>
  <si>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</si>
  <si>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</si>
  <si>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</si>
  <si>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</si>
  <si>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</si>
  <si>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</si>
  <si>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</si>
  <si>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</si>
  <si>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</si>
  <si>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</si>
  <si>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</si>
  <si>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</si>
  <si>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</si>
  <si>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</si>
  <si>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</si>
  <si>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</si>
  <si>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</si>
  <si>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</si>
  <si>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</si>
  <si>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</si>
  <si>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</si>
  <si>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</si>
  <si>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PEREZ MORON ISAAC OMAR</t>
  </si>
  <si>
    <t>PM15</t>
  </si>
  <si>
    <t>COACH DE VENTAS</t>
  </si>
  <si>
    <t>RAMIREZ GARCIA JAIME EMILIO</t>
  </si>
  <si>
    <t>GERENTE POST-VENTA</t>
  </si>
  <si>
    <t>RAMIREZ ZACARIAS JORGE ALBERTO</t>
  </si>
  <si>
    <t>RZ01</t>
  </si>
  <si>
    <t>MDT</t>
  </si>
  <si>
    <t>RODRIGUEZ CRUZ FERNANDO ANTONIO</t>
  </si>
  <si>
    <t>RC27</t>
  </si>
  <si>
    <t>RODRIGUEZ NUñEZ JOSE ANTONIO</t>
  </si>
  <si>
    <t>PREVIADOR</t>
  </si>
  <si>
    <t>REFACCIONES</t>
  </si>
  <si>
    <t>RUIZ LAGUNA ANABEL</t>
  </si>
  <si>
    <t>RL10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</si>
  <si>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</si>
  <si>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</si>
  <si>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</si>
  <si>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</si>
  <si>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</si>
  <si>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</si>
  <si>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</si>
  <si>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</si>
  <si>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</si>
  <si>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</si>
  <si>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</si>
  <si>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</si>
  <si>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</si>
  <si>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</si>
  <si>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</si>
  <si>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</si>
  <si>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</si>
  <si>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</si>
  <si>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</si>
  <si>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TORRES MARTINEZ LUIS ALBERTO</t>
  </si>
  <si>
    <t>1400137804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</si>
  <si>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</si>
  <si>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</si>
  <si>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</si>
  <si>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</si>
  <si>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</si>
  <si>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</si>
  <si>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</si>
  <si>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</si>
  <si>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</si>
  <si>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</si>
  <si>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</si>
  <si>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</si>
  <si>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</si>
  <si>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</si>
  <si>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</si>
  <si>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2DA QUINCENA</t>
  </si>
  <si>
    <t>01/08/2016 AL 15/08/2016</t>
  </si>
  <si>
    <t>LIZARDI URZUA ARIZBETH</t>
  </si>
  <si>
    <t>SOLORZANO JUAREZ MONICA ELISA</t>
  </si>
  <si>
    <t>RECURSOS HUMANOS</t>
  </si>
  <si>
    <t>BAJA 01 AGOSTO</t>
  </si>
  <si>
    <t>BAJA 02 AGOSTO</t>
  </si>
  <si>
    <t>BAJA 03 AGOSTO</t>
  </si>
  <si>
    <t>AVEDAÑO JAUREGUI MAURICIO</t>
  </si>
  <si>
    <t>PASA DE NOMINA QM A CELAYA</t>
  </si>
  <si>
    <t>DIAZ ROJAS ROCIO JANET</t>
  </si>
  <si>
    <t>MUÑOZ MARTINEZ PATRICIA VANESSA</t>
  </si>
  <si>
    <t>BAJA POR ABANDONO DE TRABAJO</t>
  </si>
  <si>
    <t>NUEVO INGRESO 09/08/2016</t>
  </si>
  <si>
    <t>NUEVO INGRESO 01/08/2016</t>
  </si>
  <si>
    <t>INCAPACIDAD DE 28 DIAS A PARTIR DEL 18 DE JULIO</t>
  </si>
  <si>
    <t>GALLEGOS RIOS OCTAVIO ALBERTO</t>
  </si>
  <si>
    <t>PASO  A NOMINA QUINCENAL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</si>
  <si>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</si>
  <si>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</si>
  <si>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</si>
  <si>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</si>
  <si>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</si>
  <si>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</si>
  <si>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</si>
  <si>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</si>
  <si>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</si>
  <si>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</si>
  <si>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</si>
  <si>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</si>
  <si>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INCAPCIDAD DE 1 DIA (10/08/2016)</t>
  </si>
  <si>
    <t>1151171305</t>
  </si>
  <si>
    <t>2693866491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</si>
</sst>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3" fontId="4" fillId="9" borderId="7" xfId="1" applyFont="1" applyFill="1" applyBorder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8" fillId="0" borderId="7" xfId="0" applyFont="1" applyBorder="1" applyAlignment="1">
      <alignment wrapText="1"/>
    </xf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5" fillId="9" borderId="7" xfId="0" applyFont="1" applyFill="1" applyBorder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14" fontId="4" fillId="0" borderId="7" xfId="0" applyNumberFormat="1" applyFont="1" applyFill="1" applyBorder="1" applyAlignment="1">
      <alignment horizontal="left"/>
    </xf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12" borderId="7" xfId="0" applyFont="1" applyFill="1" applyBorder="1"/>
    <xf numFmtId="164" fontId="8" fillId="12" borderId="7" xfId="0" applyNumberFormat="1" applyFont="1" applyFill="1" applyBorder="1" applyAlignment="1">
      <alignment horizontal="left" vertical="center"/>
    </xf>
    <xf numFmtId="43" fontId="4" fillId="12" borderId="7" xfId="1" applyFont="1" applyFill="1" applyBorder="1"/>
    <xf numFmtId="43" fontId="9" fillId="12" borderId="7" xfId="1" applyFont="1" applyFill="1" applyBorder="1"/>
    <xf numFmtId="43" fontId="5" fillId="12" borderId="7" xfId="1" applyFont="1" applyFill="1" applyBorder="1"/>
    <xf numFmtId="0" fontId="4" fillId="12" borderId="7" xfId="1" applyNumberFormat="1" applyFont="1" applyFill="1" applyBorder="1" applyAlignment="1">
      <alignment horizontal="center"/>
    </xf>
    <xf numFmtId="43" fontId="4" fillId="12" borderId="7" xfId="1" applyFont="1" applyFill="1" applyBorder="1" applyAlignment="1">
      <alignment horizontal="center"/>
    </xf>
    <xf numFmtId="43" fontId="1" fillId="12" borderId="7" xfId="1" applyFont="1" applyFill="1" applyBorder="1"/>
    <xf numFmtId="43" fontId="11" fillId="12" borderId="7" xfId="1" applyFont="1" applyFill="1" applyBorder="1"/>
    <xf numFmtId="4" fontId="8" fillId="12" borderId="7" xfId="0" applyNumberFormat="1" applyFont="1" applyFill="1" applyBorder="1" applyAlignment="1">
      <alignment wrapText="1"/>
    </xf>
    <xf numFmtId="4" fontId="12" fillId="12" borderId="7" xfId="0" applyNumberFormat="1" applyFont="1" applyFill="1" applyBorder="1" applyAlignment="1">
      <alignment horizontal="right" wrapText="1"/>
    </xf>
    <xf numFmtId="43" fontId="8" fillId="12" borderId="7" xfId="0" applyNumberFormat="1" applyFont="1" applyFill="1" applyBorder="1"/>
    <xf numFmtId="0" fontId="4" fillId="12" borderId="0" xfId="0" applyFont="1" applyFill="1"/>
    <xf numFmtId="0" fontId="6" fillId="12" borderId="0" xfId="0" applyFont="1" applyFill="1"/>
    <xf numFmtId="0" fontId="4" fillId="12" borderId="7" xfId="0" applyFont="1" applyFill="1" applyBorder="1" applyAlignment="1">
      <alignment horizontal="right"/>
    </xf>
    <xf numFmtId="0" fontId="12" fillId="12" borderId="7" xfId="0" applyFont="1" applyFill="1" applyBorder="1" applyAlignment="1">
      <alignment horizontal="right" wrapText="1"/>
    </xf>
    <xf numFmtId="0" fontId="5" fillId="12" borderId="7" xfId="0" applyFont="1" applyFill="1" applyBorder="1"/>
    <xf numFmtId="43" fontId="5" fillId="9" borderId="7" xfId="1" applyFont="1" applyFill="1" applyBorder="1"/>
    <xf numFmtId="0" fontId="4" fillId="9" borderId="7" xfId="1" applyNumberFormat="1" applyFont="1" applyFill="1" applyBorder="1" applyAlignment="1">
      <alignment horizontal="center"/>
    </xf>
    <xf numFmtId="43" fontId="4" fillId="9" borderId="7" xfId="1" applyFont="1" applyFill="1" applyBorder="1" applyAlignment="1">
      <alignment horizontal="center"/>
    </xf>
    <xf numFmtId="43" fontId="1" fillId="9" borderId="7" xfId="1" applyFont="1" applyFill="1" applyBorder="1"/>
    <xf numFmtId="43" fontId="11" fillId="9" borderId="7" xfId="1" applyFont="1" applyFill="1" applyBorder="1"/>
    <xf numFmtId="4" fontId="8" fillId="9" borderId="7" xfId="0" applyNumberFormat="1" applyFont="1" applyFill="1" applyBorder="1" applyAlignment="1">
      <alignment wrapText="1"/>
    </xf>
    <xf numFmtId="0" fontId="12" fillId="9" borderId="7" xfId="0" applyFont="1" applyFill="1" applyBorder="1" applyAlignment="1">
      <alignment horizontal="right" wrapText="1"/>
    </xf>
    <xf numFmtId="43" fontId="8" fillId="9" borderId="7" xfId="0" applyNumberFormat="1" applyFont="1" applyFill="1" applyBorder="1"/>
    <xf numFmtId="0" fontId="4" fillId="9" borderId="0" xfId="0" applyFont="1" applyFill="1"/>
    <xf numFmtId="0" fontId="6" fillId="9" borderId="0" xfId="0" applyFont="1" applyFill="1"/>
    <xf numFmtId="0" fontId="13" fillId="9" borderId="0" xfId="0" applyFont="1" applyFill="1"/>
    <xf numFmtId="0" fontId="14" fillId="12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9" borderId="7" xfId="4" applyFont="1" applyFill="1" applyBorder="1"/>
    <xf numFmtId="44" fontId="4" fillId="12" borderId="7" xfId="4" applyFont="1" applyFill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8" fontId="16" fillId="3" borderId="7" xfId="0" applyNumberFormat="1" applyFont="1" applyFill="1" applyBorder="1" applyAlignment="1">
      <alignment wrapText="1"/>
    </xf>
    <xf numFmtId="0" fontId="5" fillId="3" borderId="7" xfId="0" applyFont="1" applyFill="1" applyBorder="1"/>
    <xf numFmtId="0" fontId="5" fillId="3" borderId="7" xfId="0" applyFont="1" applyFill="1" applyBorder="1" applyAlignment="1"/>
    <xf numFmtId="0" fontId="4" fillId="13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49" fontId="8" fillId="9" borderId="7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0">
          <cell r="D20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4">
          <cell r="D34">
            <v>1095.5999999999999</v>
          </cell>
        </row>
        <row r="35">
          <cell r="D35">
            <v>1095.5999999999999</v>
          </cell>
        </row>
        <row r="36">
          <cell r="D36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5">
          <cell r="D45">
            <v>1095.5999999999999</v>
          </cell>
        </row>
        <row r="46">
          <cell r="D46">
            <v>1095.5999999999999</v>
          </cell>
        </row>
        <row r="47">
          <cell r="D47">
            <v>1095.5999999999999</v>
          </cell>
        </row>
        <row r="48">
          <cell r="D48">
            <v>1095.5999999999999</v>
          </cell>
        </row>
        <row r="49">
          <cell r="D49">
            <v>1095.5999999999999</v>
          </cell>
        </row>
        <row r="50">
          <cell r="D50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59">
          <cell r="D59">
            <v>1095.5999999999999</v>
          </cell>
        </row>
        <row r="60">
          <cell r="D60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Y300"/>
  <sheetViews>
    <sheetView tabSelected="1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A19" sqref="AA19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132" bestFit="1" customWidth="1"/>
    <col min="7" max="7" width="23.140625" style="13" bestFit="1" customWidth="1"/>
    <col min="8" max="8" width="24.7109375" style="13" bestFit="1" customWidth="1"/>
    <col min="9" max="9" width="25.5703125" style="13" bestFit="1" customWidth="1"/>
    <col min="10" max="10" width="17" style="14" customWidth="1"/>
    <col min="11" max="11" width="13.5703125" style="13" customWidth="1"/>
    <col min="12" max="12" width="13.5703125" style="93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customWidth="1"/>
    <col min="23" max="23" width="15.42578125" style="14" customWidth="1"/>
    <col min="24" max="25" width="15.140625" style="15" hidden="1" customWidth="1"/>
    <col min="26" max="26" width="15.140625" style="16" hidden="1" customWidth="1"/>
    <col min="27" max="27" width="18.28515625" style="16" bestFit="1" customWidth="1"/>
    <col min="28" max="28" width="63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131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131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160</v>
      </c>
      <c r="B3" s="10" t="s">
        <v>161</v>
      </c>
      <c r="C3" s="10"/>
      <c r="D3" s="10"/>
      <c r="E3" s="11"/>
      <c r="F3" s="131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132"/>
      <c r="G4" s="13"/>
      <c r="H4" s="13"/>
      <c r="I4" s="13"/>
      <c r="J4" s="14"/>
      <c r="K4" s="13"/>
      <c r="L4" s="93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51" t="s">
        <v>3</v>
      </c>
      <c r="B5" s="151" t="s">
        <v>4</v>
      </c>
      <c r="C5" s="151" t="s">
        <v>5</v>
      </c>
      <c r="D5" s="19"/>
      <c r="E5" s="151" t="s">
        <v>6</v>
      </c>
      <c r="F5" s="133"/>
      <c r="G5" s="149" t="s">
        <v>7</v>
      </c>
      <c r="H5" s="149" t="s">
        <v>8</v>
      </c>
      <c r="I5" s="149" t="s">
        <v>9</v>
      </c>
      <c r="J5" s="149" t="s">
        <v>10</v>
      </c>
      <c r="K5" s="149" t="s">
        <v>11</v>
      </c>
      <c r="L5" s="20"/>
      <c r="M5" s="149" t="s">
        <v>12</v>
      </c>
      <c r="N5" s="149" t="s">
        <v>13</v>
      </c>
      <c r="O5" s="149" t="s">
        <v>14</v>
      </c>
      <c r="P5" s="149" t="s">
        <v>15</v>
      </c>
      <c r="Q5" s="149" t="s">
        <v>16</v>
      </c>
      <c r="R5" s="149" t="s">
        <v>17</v>
      </c>
      <c r="S5" s="149" t="s">
        <v>18</v>
      </c>
      <c r="T5" s="149" t="s">
        <v>19</v>
      </c>
      <c r="U5" s="149" t="s">
        <v>20</v>
      </c>
      <c r="V5" s="149" t="s">
        <v>21</v>
      </c>
      <c r="W5" s="149" t="s">
        <v>22</v>
      </c>
      <c r="X5" s="153" t="s">
        <v>23</v>
      </c>
      <c r="Y5" s="154"/>
      <c r="Z5" s="155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52"/>
      <c r="B6" s="152"/>
      <c r="C6" s="152"/>
      <c r="D6" s="24" t="s">
        <v>26</v>
      </c>
      <c r="E6" s="152"/>
      <c r="F6" s="134" t="s">
        <v>27</v>
      </c>
      <c r="G6" s="150"/>
      <c r="H6" s="150"/>
      <c r="I6" s="150"/>
      <c r="J6" s="150"/>
      <c r="K6" s="150"/>
      <c r="L6" s="25" t="s">
        <v>28</v>
      </c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26" t="s">
        <v>29</v>
      </c>
      <c r="Y6" s="26" t="s">
        <v>30</v>
      </c>
      <c r="Z6" s="149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168</v>
      </c>
      <c r="C7" s="29"/>
      <c r="D7" s="30">
        <v>40691</v>
      </c>
      <c r="E7" s="27" t="s">
        <v>49</v>
      </c>
      <c r="F7" s="135"/>
      <c r="G7" s="53"/>
      <c r="H7" s="32"/>
      <c r="I7" s="33">
        <v>45.13</v>
      </c>
      <c r="J7" s="37">
        <f t="shared" ref="J7:J41" si="0">SUM(F7:H7)-I7</f>
        <v>-45.13</v>
      </c>
      <c r="K7" s="44"/>
      <c r="L7" s="94"/>
      <c r="M7" s="34"/>
      <c r="N7" s="34"/>
      <c r="O7" s="34"/>
      <c r="P7" s="35"/>
      <c r="Q7" s="36"/>
      <c r="R7" s="37"/>
      <c r="S7" s="38"/>
      <c r="T7" s="37"/>
      <c r="U7" s="39"/>
      <c r="V7" s="38"/>
      <c r="W7" s="37"/>
      <c r="X7" s="40"/>
      <c r="Y7" s="41"/>
      <c r="Z7" s="42"/>
      <c r="AA7" s="42"/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4">
        <v>42409</v>
      </c>
      <c r="E8" s="27" t="s">
        <v>34</v>
      </c>
      <c r="F8" s="135">
        <v>1296</v>
      </c>
      <c r="G8" s="53"/>
      <c r="H8" s="32"/>
      <c r="I8" s="33">
        <v>45.13</v>
      </c>
      <c r="J8" s="37">
        <f t="shared" si="0"/>
        <v>1250.8699999999999</v>
      </c>
      <c r="K8" s="44"/>
      <c r="L8" s="94"/>
      <c r="M8" s="34"/>
      <c r="N8" s="34"/>
      <c r="O8" s="34"/>
      <c r="P8" s="35"/>
      <c r="Q8" s="36">
        <v>0</v>
      </c>
      <c r="R8" s="37">
        <f>+J8-SUM(K8:Q8)</f>
        <v>1250.8699999999999</v>
      </c>
      <c r="S8" s="38">
        <f>IF(J8&gt;4500,J8*0.1,0)</f>
        <v>0</v>
      </c>
      <c r="T8" s="37">
        <f>+R8-S8</f>
        <v>1250.8699999999999</v>
      </c>
      <c r="U8" s="39">
        <f>IF(J8&lt;4500,J8*0.1,0)</f>
        <v>125.08699999999999</v>
      </c>
      <c r="V8" s="38">
        <f>+'[1]C&amp;A'!D12*0.02</f>
        <v>21.911999999999999</v>
      </c>
      <c r="W8" s="37">
        <f>+J8+U8+V8</f>
        <v>1397.8689999999999</v>
      </c>
      <c r="X8" s="40"/>
      <c r="Y8" s="41"/>
      <c r="Z8" s="42">
        <f>+X8+Y8-T8</f>
        <v>-1250.8699999999999</v>
      </c>
      <c r="AA8" s="148">
        <v>2858200513</v>
      </c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36</v>
      </c>
      <c r="C9" s="29" t="s">
        <v>37</v>
      </c>
      <c r="D9" s="30">
        <v>42072</v>
      </c>
      <c r="E9" s="27" t="s">
        <v>38</v>
      </c>
      <c r="F9" s="135">
        <v>2345</v>
      </c>
      <c r="G9" s="32"/>
      <c r="H9" s="32"/>
      <c r="I9" s="33">
        <v>45.13</v>
      </c>
      <c r="J9" s="37">
        <f t="shared" si="0"/>
        <v>2299.87</v>
      </c>
      <c r="K9" s="44"/>
      <c r="L9" s="95">
        <v>1</v>
      </c>
      <c r="M9" s="34"/>
      <c r="N9" s="34"/>
      <c r="O9" s="34"/>
      <c r="P9" s="35"/>
      <c r="Q9" s="36">
        <v>902.31</v>
      </c>
      <c r="R9" s="37">
        <f>+J9-SUM(K9:Q9)</f>
        <v>1396.56</v>
      </c>
      <c r="S9" s="38">
        <f>IF(J9&gt;4500,J9*0.1,0)</f>
        <v>0</v>
      </c>
      <c r="T9" s="37">
        <f>+R9-S9</f>
        <v>1396.56</v>
      </c>
      <c r="U9" s="39">
        <f>IF(J9&lt;4500,J9*0.1,0)</f>
        <v>229.98699999999999</v>
      </c>
      <c r="V9" s="38">
        <f>+'[1]C&amp;A'!D14*0.02</f>
        <v>21.911999999999999</v>
      </c>
      <c r="W9" s="37">
        <f>+J9+U9+V9</f>
        <v>2551.7689999999998</v>
      </c>
      <c r="X9" s="40"/>
      <c r="Y9" s="41"/>
      <c r="Z9" s="42">
        <f>+X9+Y9-T9</f>
        <v>-1396.56</v>
      </c>
      <c r="AA9" s="42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35</v>
      </c>
      <c r="B10" s="27" t="s">
        <v>39</v>
      </c>
      <c r="C10" s="29" t="s">
        <v>40</v>
      </c>
      <c r="D10" s="30">
        <v>42298</v>
      </c>
      <c r="E10" s="27" t="s">
        <v>41</v>
      </c>
      <c r="F10" s="135">
        <v>7514.52</v>
      </c>
      <c r="G10" s="32"/>
      <c r="H10" s="32"/>
      <c r="I10" s="33">
        <v>45.13</v>
      </c>
      <c r="J10" s="37">
        <f t="shared" si="0"/>
        <v>7469.39</v>
      </c>
      <c r="K10" s="44"/>
      <c r="L10" s="94"/>
      <c r="M10" s="34"/>
      <c r="N10" s="34"/>
      <c r="O10" s="34"/>
      <c r="P10" s="35"/>
      <c r="Q10" s="36"/>
      <c r="R10" s="37">
        <f>+J10-SUM(K10:Q10)</f>
        <v>7469.39</v>
      </c>
      <c r="S10" s="38">
        <f>IF(J10&gt;4500,J10*0.1,0)</f>
        <v>746.93900000000008</v>
      </c>
      <c r="T10" s="37">
        <f>+R10-S10</f>
        <v>6722.451</v>
      </c>
      <c r="U10" s="39">
        <f>IF(J10&lt;4500,J10*0.1,0)</f>
        <v>0</v>
      </c>
      <c r="V10" s="38">
        <f>+'[1]C&amp;A'!D15*0.02</f>
        <v>21.911999999999999</v>
      </c>
      <c r="W10" s="37">
        <f>+J10+U10+V10</f>
        <v>7491.3020000000006</v>
      </c>
      <c r="X10" s="40"/>
      <c r="Y10" s="46"/>
      <c r="Z10" s="42">
        <f>+X10+Y10-T10</f>
        <v>-6722.451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178</v>
      </c>
      <c r="B11" s="145" t="s">
        <v>179</v>
      </c>
      <c r="C11" s="29" t="s">
        <v>180</v>
      </c>
      <c r="D11" s="30">
        <v>41939</v>
      </c>
      <c r="E11" s="27" t="s">
        <v>181</v>
      </c>
      <c r="F11" s="135"/>
      <c r="G11" s="32"/>
      <c r="H11" s="32"/>
      <c r="I11" s="33">
        <v>45.13</v>
      </c>
      <c r="J11" s="37">
        <f t="shared" si="0"/>
        <v>-45.13</v>
      </c>
      <c r="K11" s="44"/>
      <c r="L11" s="94"/>
      <c r="M11" s="34"/>
      <c r="N11" s="34"/>
      <c r="O11" s="34"/>
      <c r="P11" s="35">
        <v>177.91</v>
      </c>
      <c r="Q11" s="36"/>
      <c r="R11" s="37"/>
      <c r="S11" s="38"/>
      <c r="T11" s="37"/>
      <c r="U11" s="39"/>
      <c r="V11" s="38"/>
      <c r="W11" s="37"/>
      <c r="X11" s="40"/>
      <c r="Y11" s="46"/>
      <c r="Z11" s="42"/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42</v>
      </c>
      <c r="B12" s="27" t="s">
        <v>43</v>
      </c>
      <c r="C12" s="29" t="s">
        <v>44</v>
      </c>
      <c r="D12" s="30">
        <v>41822</v>
      </c>
      <c r="E12" s="27" t="s">
        <v>45</v>
      </c>
      <c r="F12" s="135"/>
      <c r="G12" s="32"/>
      <c r="H12" s="32"/>
      <c r="I12" s="33">
        <v>45.13</v>
      </c>
      <c r="J12" s="37">
        <f t="shared" si="0"/>
        <v>-45.13</v>
      </c>
      <c r="K12" s="44"/>
      <c r="L12" s="94"/>
      <c r="M12" s="34"/>
      <c r="N12" s="34"/>
      <c r="O12" s="34"/>
      <c r="P12" s="35"/>
      <c r="Q12" s="36">
        <v>0</v>
      </c>
      <c r="R12" s="37">
        <f>+J12-SUM(K12:Q12)</f>
        <v>-45.13</v>
      </c>
      <c r="S12" s="38">
        <f>IF(J12&gt;4500,J12*0.1,0)</f>
        <v>0</v>
      </c>
      <c r="T12" s="37">
        <f>+R12-S12</f>
        <v>-45.13</v>
      </c>
      <c r="U12" s="39">
        <f>IF(J12&lt;4500,J12*0.1,0)</f>
        <v>-4.5130000000000008</v>
      </c>
      <c r="V12" s="38">
        <f>+'[1]C&amp;A'!D17*0.02</f>
        <v>21.911999999999999</v>
      </c>
      <c r="W12" s="37">
        <f>+J12+U12+V12</f>
        <v>-27.731000000000002</v>
      </c>
      <c r="X12" s="40"/>
      <c r="Y12" s="41"/>
      <c r="Z12" s="42">
        <f>+X12+Y12-T12</f>
        <v>45.13</v>
      </c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128" customFormat="1">
      <c r="A13" s="27" t="s">
        <v>35</v>
      </c>
      <c r="B13" s="45" t="s">
        <v>46</v>
      </c>
      <c r="C13" s="29" t="s">
        <v>47</v>
      </c>
      <c r="D13" s="30">
        <v>41474</v>
      </c>
      <c r="E13" s="27" t="s">
        <v>45</v>
      </c>
      <c r="F13" s="135"/>
      <c r="G13" s="32"/>
      <c r="H13" s="32"/>
      <c r="I13" s="33">
        <v>45.13</v>
      </c>
      <c r="J13" s="37">
        <f t="shared" si="0"/>
        <v>-45.13</v>
      </c>
      <c r="K13" s="44"/>
      <c r="L13" s="94"/>
      <c r="M13" s="34"/>
      <c r="N13" s="34"/>
      <c r="O13" s="34"/>
      <c r="P13" s="35"/>
      <c r="Q13" s="36">
        <v>0</v>
      </c>
      <c r="R13" s="37">
        <f>+J13-SUM(K13:Q13)</f>
        <v>-45.13</v>
      </c>
      <c r="S13" s="38">
        <f>IF(J13&gt;4500,J13*0.1,0)</f>
        <v>0</v>
      </c>
      <c r="T13" s="37">
        <f>+R13-S13</f>
        <v>-45.13</v>
      </c>
      <c r="U13" s="39">
        <f>IF(J13&lt;4500,J13*0.1,0)</f>
        <v>-4.5130000000000008</v>
      </c>
      <c r="V13" s="38">
        <f>+'[1]C&amp;A'!D18*0.02</f>
        <v>21.911999999999999</v>
      </c>
      <c r="W13" s="37">
        <f>+J13+U13+V13</f>
        <v>-27.731000000000002</v>
      </c>
      <c r="X13" s="40"/>
      <c r="Y13" s="41"/>
      <c r="Z13" s="42">
        <f>+X13+Y13-T13</f>
        <v>45.13</v>
      </c>
      <c r="AA13" s="42"/>
      <c r="AB13" s="4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</row>
    <row r="14" spans="1:45" s="43" customFormat="1">
      <c r="A14" s="48"/>
      <c r="B14" s="48" t="s">
        <v>170</v>
      </c>
      <c r="C14" s="49"/>
      <c r="D14" s="50">
        <v>42583</v>
      </c>
      <c r="E14" s="48" t="s">
        <v>113</v>
      </c>
      <c r="F14" s="136"/>
      <c r="G14" s="51"/>
      <c r="H14" s="51"/>
      <c r="I14" s="33">
        <v>45.13</v>
      </c>
      <c r="J14" s="37">
        <f t="shared" si="0"/>
        <v>-45.13</v>
      </c>
      <c r="K14" s="51"/>
      <c r="L14" s="120"/>
      <c r="M14" s="121"/>
      <c r="N14" s="121"/>
      <c r="O14" s="121"/>
      <c r="P14" s="122"/>
      <c r="Q14" s="123"/>
      <c r="R14" s="119"/>
      <c r="S14" s="121"/>
      <c r="T14" s="119"/>
      <c r="U14" s="121"/>
      <c r="V14" s="121"/>
      <c r="W14" s="119"/>
      <c r="X14" s="124"/>
      <c r="Y14" s="125"/>
      <c r="Z14" s="126"/>
      <c r="AA14" s="157" t="s">
        <v>192</v>
      </c>
      <c r="AB14" s="69" t="s">
        <v>174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43" customFormat="1">
      <c r="A15" s="27" t="s">
        <v>35</v>
      </c>
      <c r="B15" s="45" t="s">
        <v>48</v>
      </c>
      <c r="C15" s="29"/>
      <c r="D15" s="30">
        <v>42552</v>
      </c>
      <c r="E15" s="27" t="s">
        <v>49</v>
      </c>
      <c r="F15" s="135"/>
      <c r="G15" s="32"/>
      <c r="H15" s="32"/>
      <c r="I15" s="33">
        <v>45.13</v>
      </c>
      <c r="J15" s="37">
        <f t="shared" si="0"/>
        <v>-45.13</v>
      </c>
      <c r="K15" s="44"/>
      <c r="L15" s="94"/>
      <c r="M15" s="34"/>
      <c r="N15" s="34"/>
      <c r="O15" s="34"/>
      <c r="P15" s="35"/>
      <c r="Q15" s="36">
        <v>0</v>
      </c>
      <c r="R15" s="37">
        <f>+J15-SUM(K15:Q15)</f>
        <v>-45.13</v>
      </c>
      <c r="S15" s="38">
        <f t="shared" ref="S15:S35" si="1">IF(J15&gt;4500,J15*0.1,0)</f>
        <v>0</v>
      </c>
      <c r="T15" s="37">
        <f>+R15-S15</f>
        <v>-45.13</v>
      </c>
      <c r="U15" s="39">
        <f t="shared" ref="U15:U35" si="2">IF(J15&lt;4500,J15*0.1,0)</f>
        <v>-4.5130000000000008</v>
      </c>
      <c r="V15" s="38">
        <f>+'[1]C&amp;A'!D19*0.02</f>
        <v>21.911999999999999</v>
      </c>
      <c r="W15" s="37">
        <f>+J15+U15+V15</f>
        <v>-27.731000000000002</v>
      </c>
      <c r="X15" s="40"/>
      <c r="Y15" s="41"/>
      <c r="Z15" s="42"/>
      <c r="AA15" s="42" t="s">
        <v>50</v>
      </c>
      <c r="AB15" s="4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s="43" customFormat="1">
      <c r="A16" s="27"/>
      <c r="B16" s="28" t="s">
        <v>176</v>
      </c>
      <c r="C16" s="29"/>
      <c r="D16" s="30">
        <v>38873</v>
      </c>
      <c r="E16" s="147"/>
      <c r="F16" s="135"/>
      <c r="G16" s="32"/>
      <c r="H16" s="32"/>
      <c r="I16" s="33">
        <v>45.13</v>
      </c>
      <c r="J16" s="37">
        <f t="shared" si="0"/>
        <v>-45.13</v>
      </c>
      <c r="K16" s="44"/>
      <c r="L16" s="94"/>
      <c r="M16" s="34"/>
      <c r="N16" s="34"/>
      <c r="O16" s="34"/>
      <c r="P16" s="35"/>
      <c r="Q16" s="36"/>
      <c r="R16" s="37"/>
      <c r="S16" s="38">
        <f t="shared" si="1"/>
        <v>0</v>
      </c>
      <c r="T16" s="37"/>
      <c r="U16" s="39">
        <f t="shared" si="2"/>
        <v>-4.5130000000000008</v>
      </c>
      <c r="V16" s="38"/>
      <c r="W16" s="37"/>
      <c r="X16" s="40"/>
      <c r="Y16" s="41"/>
      <c r="Z16" s="42"/>
      <c r="AA16" s="42"/>
      <c r="AB16" s="144" t="s">
        <v>177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s="115" customFormat="1">
      <c r="A17" s="102" t="s">
        <v>35</v>
      </c>
      <c r="B17" s="102" t="s">
        <v>51</v>
      </c>
      <c r="C17" s="116" t="s">
        <v>52</v>
      </c>
      <c r="D17" s="103">
        <v>42199</v>
      </c>
      <c r="E17" s="102" t="s">
        <v>53</v>
      </c>
      <c r="F17" s="137"/>
      <c r="G17" s="104"/>
      <c r="H17" s="104"/>
      <c r="I17" s="105">
        <v>45.13</v>
      </c>
      <c r="J17" s="106">
        <f t="shared" si="0"/>
        <v>-45.13</v>
      </c>
      <c r="K17" s="104"/>
      <c r="L17" s="107"/>
      <c r="M17" s="108"/>
      <c r="N17" s="108"/>
      <c r="O17" s="108"/>
      <c r="P17" s="109"/>
      <c r="Q17" s="110">
        <v>1551.8</v>
      </c>
      <c r="R17" s="106">
        <f t="shared" ref="R17:R35" si="3">+J17-SUM(K17:Q17)</f>
        <v>-1596.93</v>
      </c>
      <c r="S17" s="108">
        <f t="shared" si="1"/>
        <v>0</v>
      </c>
      <c r="T17" s="106">
        <f t="shared" ref="T17:T35" si="4">+R17-S17</f>
        <v>-1596.93</v>
      </c>
      <c r="U17" s="108">
        <f t="shared" si="2"/>
        <v>-4.5130000000000008</v>
      </c>
      <c r="V17" s="108">
        <f>+'[1]C&amp;A'!D20*0.02</f>
        <v>21.911999999999999</v>
      </c>
      <c r="W17" s="106">
        <f t="shared" ref="W17:W35" si="5">+J17+U17+V17</f>
        <v>-27.731000000000002</v>
      </c>
      <c r="X17" s="111"/>
      <c r="Y17" s="117"/>
      <c r="Z17" s="113">
        <f t="shared" ref="Z17:Z23" si="6">+X17+Y17-T17</f>
        <v>1596.93</v>
      </c>
      <c r="AA17" s="113"/>
      <c r="AB17" s="118" t="s">
        <v>167</v>
      </c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s="43" customFormat="1">
      <c r="A18" s="27" t="s">
        <v>35</v>
      </c>
      <c r="B18" s="45" t="s">
        <v>54</v>
      </c>
      <c r="C18" s="29" t="s">
        <v>55</v>
      </c>
      <c r="D18" s="30">
        <v>42298</v>
      </c>
      <c r="E18" s="27" t="s">
        <v>56</v>
      </c>
      <c r="F18" s="135"/>
      <c r="G18" s="53"/>
      <c r="H18" s="32"/>
      <c r="I18" s="33">
        <v>45.13</v>
      </c>
      <c r="J18" s="37">
        <f t="shared" si="0"/>
        <v>-45.13</v>
      </c>
      <c r="K18" s="44"/>
      <c r="L18" s="94"/>
      <c r="M18" s="34"/>
      <c r="N18" s="34"/>
      <c r="O18" s="34"/>
      <c r="P18" s="35"/>
      <c r="Q18" s="36">
        <v>0</v>
      </c>
      <c r="R18" s="37">
        <f t="shared" si="3"/>
        <v>-45.13</v>
      </c>
      <c r="S18" s="38">
        <f t="shared" si="1"/>
        <v>0</v>
      </c>
      <c r="T18" s="37">
        <f t="shared" si="4"/>
        <v>-45.13</v>
      </c>
      <c r="U18" s="39">
        <f t="shared" si="2"/>
        <v>-4.5130000000000008</v>
      </c>
      <c r="V18" s="38">
        <f>+'[1]C&amp;A'!D22*0.02</f>
        <v>21.911999999999999</v>
      </c>
      <c r="W18" s="37">
        <f t="shared" si="5"/>
        <v>-27.731000000000002</v>
      </c>
      <c r="X18" s="40"/>
      <c r="Y18" s="46"/>
      <c r="Z18" s="42">
        <f t="shared" si="6"/>
        <v>45.13</v>
      </c>
      <c r="AA18" s="42"/>
      <c r="AB18" s="45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42</v>
      </c>
      <c r="B19" s="27" t="s">
        <v>57</v>
      </c>
      <c r="C19" s="29"/>
      <c r="D19" s="54">
        <v>42429</v>
      </c>
      <c r="E19" s="27" t="s">
        <v>58</v>
      </c>
      <c r="F19" s="135">
        <v>490</v>
      </c>
      <c r="G19" s="53"/>
      <c r="H19" s="32"/>
      <c r="I19" s="33">
        <v>45.13</v>
      </c>
      <c r="J19" s="37">
        <f t="shared" si="0"/>
        <v>444.87</v>
      </c>
      <c r="K19" s="44"/>
      <c r="L19" s="94"/>
      <c r="M19" s="34"/>
      <c r="N19" s="34"/>
      <c r="O19" s="34"/>
      <c r="P19" s="35"/>
      <c r="Q19" s="36"/>
      <c r="R19" s="37">
        <f t="shared" si="3"/>
        <v>444.87</v>
      </c>
      <c r="S19" s="38">
        <f t="shared" si="1"/>
        <v>0</v>
      </c>
      <c r="T19" s="37">
        <f t="shared" si="4"/>
        <v>444.87</v>
      </c>
      <c r="U19" s="39">
        <f t="shared" si="2"/>
        <v>44.487000000000002</v>
      </c>
      <c r="V19" s="38">
        <f>+'[1]C&amp;A'!D23*0.02</f>
        <v>21.911999999999999</v>
      </c>
      <c r="W19" s="37">
        <f t="shared" si="5"/>
        <v>511.26900000000001</v>
      </c>
      <c r="X19" s="40"/>
      <c r="Y19" s="41"/>
      <c r="Z19" s="42">
        <f t="shared" si="6"/>
        <v>-444.87</v>
      </c>
      <c r="AA19" s="42"/>
      <c r="AB19" s="45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59</v>
      </c>
      <c r="B20" s="27" t="s">
        <v>60</v>
      </c>
      <c r="C20" s="29"/>
      <c r="D20" s="30">
        <v>42038</v>
      </c>
      <c r="E20" s="27" t="s">
        <v>61</v>
      </c>
      <c r="F20" s="135">
        <v>14750</v>
      </c>
      <c r="G20" s="53"/>
      <c r="H20" s="32"/>
      <c r="I20" s="33">
        <v>45.13</v>
      </c>
      <c r="J20" s="37">
        <f t="shared" si="0"/>
        <v>14704.87</v>
      </c>
      <c r="K20" s="44"/>
      <c r="L20" s="94"/>
      <c r="M20" s="34"/>
      <c r="N20" s="34"/>
      <c r="O20" s="34"/>
      <c r="P20" s="35"/>
      <c r="Q20" s="36">
        <f>115.26*2</f>
        <v>230.52</v>
      </c>
      <c r="R20" s="37">
        <f t="shared" si="3"/>
        <v>14474.35</v>
      </c>
      <c r="S20" s="38">
        <f t="shared" si="1"/>
        <v>1470.4870000000001</v>
      </c>
      <c r="T20" s="37">
        <f t="shared" si="4"/>
        <v>13003.863000000001</v>
      </c>
      <c r="U20" s="39">
        <f t="shared" si="2"/>
        <v>0</v>
      </c>
      <c r="V20" s="38">
        <f>+'[1]C&amp;A'!D24*0.02</f>
        <v>21.911999999999999</v>
      </c>
      <c r="W20" s="37">
        <f t="shared" si="5"/>
        <v>14726.782000000001</v>
      </c>
      <c r="X20" s="40"/>
      <c r="Y20" s="46"/>
      <c r="Z20" s="42">
        <f t="shared" si="6"/>
        <v>-13003.863000000001</v>
      </c>
      <c r="AA20" s="42"/>
      <c r="AB20" s="4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27" t="s">
        <v>59</v>
      </c>
      <c r="B21" s="27" t="s">
        <v>62</v>
      </c>
      <c r="C21" s="27" t="s">
        <v>63</v>
      </c>
      <c r="D21" s="30">
        <v>41582</v>
      </c>
      <c r="E21" s="27" t="s">
        <v>64</v>
      </c>
      <c r="F21" s="135">
        <f>115180.3+14000</f>
        <v>129180.3</v>
      </c>
      <c r="G21" s="32"/>
      <c r="H21" s="32"/>
      <c r="I21" s="33">
        <v>45.13</v>
      </c>
      <c r="J21" s="37">
        <f t="shared" si="0"/>
        <v>129135.17</v>
      </c>
      <c r="K21" s="44"/>
      <c r="L21" s="94"/>
      <c r="M21" s="34"/>
      <c r="N21" s="34"/>
      <c r="O21" s="34"/>
      <c r="P21" s="35"/>
      <c r="Q21" s="36">
        <v>0</v>
      </c>
      <c r="R21" s="37">
        <f t="shared" si="3"/>
        <v>129135.17</v>
      </c>
      <c r="S21" s="38">
        <f t="shared" si="1"/>
        <v>12913.517</v>
      </c>
      <c r="T21" s="37">
        <f t="shared" si="4"/>
        <v>116221.65299999999</v>
      </c>
      <c r="U21" s="39">
        <f t="shared" si="2"/>
        <v>0</v>
      </c>
      <c r="V21" s="38">
        <f>+'[1]C&amp;A'!D25*0.02</f>
        <v>21.911999999999999</v>
      </c>
      <c r="W21" s="37">
        <f t="shared" si="5"/>
        <v>129157.08199999999</v>
      </c>
      <c r="X21" s="40"/>
      <c r="Y21" s="46"/>
      <c r="Z21" s="42">
        <f t="shared" si="6"/>
        <v>-116221.65299999999</v>
      </c>
      <c r="AA21" s="42"/>
      <c r="AB21" s="4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42</v>
      </c>
      <c r="B22" s="27" t="s">
        <v>65</v>
      </c>
      <c r="C22" s="29" t="s">
        <v>66</v>
      </c>
      <c r="D22" s="30">
        <v>42337</v>
      </c>
      <c r="E22" s="27" t="s">
        <v>67</v>
      </c>
      <c r="F22" s="135">
        <v>916.16</v>
      </c>
      <c r="G22" s="32"/>
      <c r="H22" s="32"/>
      <c r="I22" s="33">
        <v>45.13</v>
      </c>
      <c r="J22" s="37">
        <f t="shared" si="0"/>
        <v>871.03</v>
      </c>
      <c r="K22" s="44"/>
      <c r="L22" s="95">
        <v>2</v>
      </c>
      <c r="M22" s="34"/>
      <c r="N22" s="34"/>
      <c r="O22" s="34"/>
      <c r="P22" s="35"/>
      <c r="Q22" s="36">
        <v>0</v>
      </c>
      <c r="R22" s="37">
        <f t="shared" si="3"/>
        <v>869.03</v>
      </c>
      <c r="S22" s="38">
        <f t="shared" si="1"/>
        <v>0</v>
      </c>
      <c r="T22" s="37">
        <f t="shared" si="4"/>
        <v>869.03</v>
      </c>
      <c r="U22" s="39">
        <f t="shared" si="2"/>
        <v>87.103000000000009</v>
      </c>
      <c r="V22" s="38">
        <f>+'[1]C&amp;A'!D26*0.02</f>
        <v>21.911999999999999</v>
      </c>
      <c r="W22" s="37">
        <f t="shared" si="5"/>
        <v>980.04500000000007</v>
      </c>
      <c r="X22" s="40"/>
      <c r="Y22" s="46"/>
      <c r="Z22" s="42">
        <f t="shared" si="6"/>
        <v>-869.03</v>
      </c>
      <c r="AA22" s="42"/>
      <c r="AB22" s="4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59</v>
      </c>
      <c r="B23" s="45" t="s">
        <v>68</v>
      </c>
      <c r="C23" s="29" t="s">
        <v>69</v>
      </c>
      <c r="D23" s="30">
        <v>42380</v>
      </c>
      <c r="E23" s="27" t="s">
        <v>70</v>
      </c>
      <c r="F23" s="135">
        <v>3402</v>
      </c>
      <c r="G23" s="32"/>
      <c r="H23" s="32"/>
      <c r="I23" s="33">
        <v>45.13</v>
      </c>
      <c r="J23" s="37">
        <f t="shared" si="0"/>
        <v>3356.87</v>
      </c>
      <c r="K23" s="44"/>
      <c r="L23" s="94"/>
      <c r="M23" s="34"/>
      <c r="N23" s="34"/>
      <c r="O23" s="34"/>
      <c r="P23" s="35"/>
      <c r="Q23" s="36">
        <v>0</v>
      </c>
      <c r="R23" s="37">
        <f t="shared" si="3"/>
        <v>3356.87</v>
      </c>
      <c r="S23" s="38">
        <f t="shared" si="1"/>
        <v>0</v>
      </c>
      <c r="T23" s="37">
        <f t="shared" si="4"/>
        <v>3356.87</v>
      </c>
      <c r="U23" s="39">
        <f t="shared" si="2"/>
        <v>335.68700000000001</v>
      </c>
      <c r="V23" s="38">
        <f>+'[1]C&amp;A'!D27*0.02</f>
        <v>21.911999999999999</v>
      </c>
      <c r="W23" s="37">
        <f t="shared" si="5"/>
        <v>3714.4689999999996</v>
      </c>
      <c r="X23" s="40"/>
      <c r="Y23" s="46"/>
      <c r="Z23" s="42">
        <f t="shared" si="6"/>
        <v>-3356.87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178</v>
      </c>
      <c r="B24" s="145" t="s">
        <v>182</v>
      </c>
      <c r="C24" s="29">
        <v>3</v>
      </c>
      <c r="D24" s="30">
        <v>39465</v>
      </c>
      <c r="E24" s="27" t="s">
        <v>183</v>
      </c>
      <c r="F24" s="135"/>
      <c r="G24" s="32"/>
      <c r="H24" s="32"/>
      <c r="I24" s="33">
        <v>45.13</v>
      </c>
      <c r="J24" s="37">
        <f t="shared" si="0"/>
        <v>-45.13</v>
      </c>
      <c r="K24" s="44"/>
      <c r="L24" s="94"/>
      <c r="M24" s="34"/>
      <c r="N24" s="34"/>
      <c r="O24" s="34"/>
      <c r="P24" s="146">
        <v>479.28</v>
      </c>
      <c r="Q24" s="36">
        <v>323.91000000000003</v>
      </c>
      <c r="R24" s="37"/>
      <c r="S24" s="38"/>
      <c r="T24" s="37"/>
      <c r="U24" s="39"/>
      <c r="V24" s="38"/>
      <c r="W24" s="37"/>
      <c r="X24" s="40"/>
      <c r="Y24" s="46"/>
      <c r="Z24" s="42"/>
      <c r="AA24" s="42"/>
      <c r="AB24" s="45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35</v>
      </c>
      <c r="B25" s="28" t="s">
        <v>162</v>
      </c>
      <c r="C25" s="29"/>
      <c r="D25" s="30">
        <v>40530</v>
      </c>
      <c r="E25" s="27" t="s">
        <v>99</v>
      </c>
      <c r="F25" s="135">
        <v>12754.15</v>
      </c>
      <c r="G25" s="32"/>
      <c r="H25" s="32"/>
      <c r="I25" s="33">
        <v>45.13</v>
      </c>
      <c r="J25" s="37">
        <f t="shared" si="0"/>
        <v>12709.02</v>
      </c>
      <c r="K25" s="44"/>
      <c r="L25" s="94"/>
      <c r="M25" s="34"/>
      <c r="N25" s="34"/>
      <c r="O25" s="34"/>
      <c r="P25" s="35"/>
      <c r="Q25" s="36">
        <v>1200.08</v>
      </c>
      <c r="R25" s="37">
        <f t="shared" si="3"/>
        <v>11508.94</v>
      </c>
      <c r="S25" s="38">
        <f t="shared" si="1"/>
        <v>1270.902</v>
      </c>
      <c r="T25" s="37">
        <f t="shared" si="4"/>
        <v>10238.038</v>
      </c>
      <c r="U25" s="39">
        <f t="shared" si="2"/>
        <v>0</v>
      </c>
      <c r="V25" s="38">
        <f>+'[1]C&amp;A'!D28*0.02</f>
        <v>21.911999999999999</v>
      </c>
      <c r="W25" s="37">
        <f t="shared" si="5"/>
        <v>12730.932000000001</v>
      </c>
      <c r="X25" s="40"/>
      <c r="Y25" s="41"/>
      <c r="Z25" s="42"/>
      <c r="AA25" s="42"/>
      <c r="AB25" s="143" t="s">
        <v>169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59</v>
      </c>
      <c r="B26" s="45" t="s">
        <v>71</v>
      </c>
      <c r="C26" s="27" t="s">
        <v>72</v>
      </c>
      <c r="D26" s="30">
        <v>42310</v>
      </c>
      <c r="E26" s="27" t="s">
        <v>73</v>
      </c>
      <c r="F26" s="135"/>
      <c r="G26" s="32"/>
      <c r="H26" s="32"/>
      <c r="I26" s="33">
        <v>45.13</v>
      </c>
      <c r="J26" s="37">
        <f t="shared" si="0"/>
        <v>-45.13</v>
      </c>
      <c r="K26" s="44"/>
      <c r="L26" s="94"/>
      <c r="M26" s="34"/>
      <c r="N26" s="34"/>
      <c r="O26" s="34"/>
      <c r="P26" s="35"/>
      <c r="Q26" s="36">
        <v>0</v>
      </c>
      <c r="R26" s="37">
        <f t="shared" si="3"/>
        <v>-45.13</v>
      </c>
      <c r="S26" s="38">
        <f t="shared" si="1"/>
        <v>0</v>
      </c>
      <c r="T26" s="37">
        <f t="shared" si="4"/>
        <v>-45.13</v>
      </c>
      <c r="U26" s="39">
        <f t="shared" si="2"/>
        <v>-4.5130000000000008</v>
      </c>
      <c r="V26" s="38">
        <f>+'[1]C&amp;A'!D29*0.02</f>
        <v>21.911999999999999</v>
      </c>
      <c r="W26" s="37">
        <f t="shared" si="5"/>
        <v>-27.731000000000002</v>
      </c>
      <c r="X26" s="40"/>
      <c r="Y26" s="46"/>
      <c r="Z26" s="42">
        <f t="shared" ref="Z26:Z35" si="7">+X26+Y26-T26</f>
        <v>45.13</v>
      </c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35</v>
      </c>
      <c r="B27" s="45" t="s">
        <v>74</v>
      </c>
      <c r="C27" s="29" t="s">
        <v>75</v>
      </c>
      <c r="D27" s="30">
        <v>42374</v>
      </c>
      <c r="E27" s="27" t="s">
        <v>76</v>
      </c>
      <c r="F27" s="135">
        <v>1296</v>
      </c>
      <c r="G27" s="32"/>
      <c r="H27" s="32"/>
      <c r="I27" s="33">
        <v>45.13</v>
      </c>
      <c r="J27" s="37">
        <f t="shared" si="0"/>
        <v>1250.8699999999999</v>
      </c>
      <c r="K27" s="44"/>
      <c r="L27" s="94"/>
      <c r="M27" s="34"/>
      <c r="N27" s="34"/>
      <c r="O27" s="34"/>
      <c r="P27" s="35"/>
      <c r="Q27" s="36">
        <v>0</v>
      </c>
      <c r="R27" s="37">
        <f t="shared" si="3"/>
        <v>1250.8699999999999</v>
      </c>
      <c r="S27" s="38">
        <f t="shared" si="1"/>
        <v>0</v>
      </c>
      <c r="T27" s="37">
        <f t="shared" si="4"/>
        <v>1250.8699999999999</v>
      </c>
      <c r="U27" s="39">
        <f t="shared" si="2"/>
        <v>125.08699999999999</v>
      </c>
      <c r="V27" s="38">
        <f>+'[1]C&amp;A'!D30*0.02</f>
        <v>21.911999999999999</v>
      </c>
      <c r="W27" s="37">
        <f t="shared" si="5"/>
        <v>1397.8689999999999</v>
      </c>
      <c r="X27" s="40"/>
      <c r="Y27" s="41"/>
      <c r="Z27" s="42">
        <f t="shared" si="7"/>
        <v>-1250.8699999999999</v>
      </c>
      <c r="AA27" s="42"/>
      <c r="AB27" s="52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45" t="s">
        <v>77</v>
      </c>
      <c r="B28" s="45" t="s">
        <v>78</v>
      </c>
      <c r="C28" s="55"/>
      <c r="D28" s="54">
        <v>5</v>
      </c>
      <c r="E28" s="45" t="s">
        <v>67</v>
      </c>
      <c r="F28" s="138">
        <v>2943.45</v>
      </c>
      <c r="G28" s="32"/>
      <c r="H28" s="32"/>
      <c r="I28" s="33">
        <v>45.13</v>
      </c>
      <c r="J28" s="37">
        <f t="shared" si="0"/>
        <v>2898.3199999999997</v>
      </c>
      <c r="K28" s="44"/>
      <c r="L28" s="94"/>
      <c r="M28" s="34"/>
      <c r="N28" s="34"/>
      <c r="O28" s="34"/>
      <c r="P28" s="56"/>
      <c r="Q28" s="56">
        <v>0</v>
      </c>
      <c r="R28" s="37">
        <f t="shared" si="3"/>
        <v>2898.3199999999997</v>
      </c>
      <c r="S28" s="38">
        <f t="shared" si="1"/>
        <v>0</v>
      </c>
      <c r="T28" s="37">
        <f t="shared" si="4"/>
        <v>2898.3199999999997</v>
      </c>
      <c r="U28" s="39">
        <f t="shared" si="2"/>
        <v>289.83199999999999</v>
      </c>
      <c r="V28" s="38">
        <f>+'[1]C&amp;A'!D31*0.02</f>
        <v>21.911999999999999</v>
      </c>
      <c r="W28" s="37">
        <f t="shared" si="5"/>
        <v>3210.0639999999994</v>
      </c>
      <c r="X28" s="40"/>
      <c r="Y28" s="46"/>
      <c r="Z28" s="42">
        <f t="shared" si="7"/>
        <v>-2898.3199999999997</v>
      </c>
      <c r="AA28" s="57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27" t="s">
        <v>42</v>
      </c>
      <c r="B29" s="27" t="s">
        <v>79</v>
      </c>
      <c r="C29" s="29" t="s">
        <v>80</v>
      </c>
      <c r="D29" s="30">
        <v>41852</v>
      </c>
      <c r="E29" s="27" t="s">
        <v>58</v>
      </c>
      <c r="F29" s="135">
        <v>5600</v>
      </c>
      <c r="G29" s="32"/>
      <c r="H29" s="32"/>
      <c r="I29" s="33">
        <v>45.13</v>
      </c>
      <c r="J29" s="37">
        <f t="shared" si="0"/>
        <v>5554.87</v>
      </c>
      <c r="K29" s="44"/>
      <c r="L29" s="94"/>
      <c r="M29" s="34"/>
      <c r="N29" s="34"/>
      <c r="O29" s="34"/>
      <c r="P29" s="35"/>
      <c r="Q29" s="36">
        <v>0</v>
      </c>
      <c r="R29" s="37">
        <f t="shared" si="3"/>
        <v>5554.87</v>
      </c>
      <c r="S29" s="38">
        <f t="shared" si="1"/>
        <v>555.48699999999997</v>
      </c>
      <c r="T29" s="37">
        <f t="shared" si="4"/>
        <v>4999.3829999999998</v>
      </c>
      <c r="U29" s="39">
        <f t="shared" si="2"/>
        <v>0</v>
      </c>
      <c r="V29" s="38">
        <f>+'[1]C&amp;A'!D32*0.02</f>
        <v>21.911999999999999</v>
      </c>
      <c r="W29" s="37">
        <f t="shared" si="5"/>
        <v>5576.7820000000002</v>
      </c>
      <c r="X29" s="40"/>
      <c r="Y29" s="46"/>
      <c r="Z29" s="42">
        <f t="shared" si="7"/>
        <v>-4999.3829999999998</v>
      </c>
      <c r="AA29" s="42"/>
      <c r="AB29" s="45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45" t="s">
        <v>81</v>
      </c>
      <c r="B30" s="45" t="s">
        <v>82</v>
      </c>
      <c r="C30" s="55"/>
      <c r="D30" s="54">
        <v>42499</v>
      </c>
      <c r="E30" s="45" t="s">
        <v>83</v>
      </c>
      <c r="F30" s="138"/>
      <c r="G30" s="32"/>
      <c r="H30" s="32"/>
      <c r="I30" s="33">
        <v>45.13</v>
      </c>
      <c r="J30" s="37">
        <f t="shared" si="0"/>
        <v>-45.13</v>
      </c>
      <c r="K30" s="44"/>
      <c r="L30" s="94"/>
      <c r="M30" s="34"/>
      <c r="N30" s="34"/>
      <c r="O30" s="34"/>
      <c r="P30" s="35"/>
      <c r="Q30" s="36">
        <v>0</v>
      </c>
      <c r="R30" s="37">
        <f t="shared" si="3"/>
        <v>-45.13</v>
      </c>
      <c r="S30" s="38">
        <f t="shared" si="1"/>
        <v>0</v>
      </c>
      <c r="T30" s="37">
        <f t="shared" si="4"/>
        <v>-45.13</v>
      </c>
      <c r="U30" s="39">
        <f t="shared" si="2"/>
        <v>-4.5130000000000008</v>
      </c>
      <c r="V30" s="38">
        <f>+'[1]C&amp;A'!D33*0.02</f>
        <v>21.911999999999999</v>
      </c>
      <c r="W30" s="37">
        <f t="shared" si="5"/>
        <v>-27.731000000000002</v>
      </c>
      <c r="X30" s="58"/>
      <c r="Y30" s="59"/>
      <c r="Z30" s="42">
        <f t="shared" si="7"/>
        <v>45.13</v>
      </c>
      <c r="AA30" s="60"/>
      <c r="AB30" s="52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27" t="s">
        <v>35</v>
      </c>
      <c r="B31" s="45" t="s">
        <v>84</v>
      </c>
      <c r="C31" s="29" t="s">
        <v>85</v>
      </c>
      <c r="D31" s="30">
        <v>42135</v>
      </c>
      <c r="E31" s="27" t="s">
        <v>86</v>
      </c>
      <c r="F31" s="135"/>
      <c r="G31" s="32"/>
      <c r="H31" s="32"/>
      <c r="I31" s="33">
        <v>45.13</v>
      </c>
      <c r="J31" s="37">
        <f t="shared" si="0"/>
        <v>-45.13</v>
      </c>
      <c r="K31" s="44"/>
      <c r="L31" s="94"/>
      <c r="M31" s="34"/>
      <c r="N31" s="34"/>
      <c r="O31" s="34"/>
      <c r="P31" s="35"/>
      <c r="Q31" s="36">
        <v>0</v>
      </c>
      <c r="R31" s="37">
        <f t="shared" si="3"/>
        <v>-45.13</v>
      </c>
      <c r="S31" s="38">
        <f t="shared" si="1"/>
        <v>0</v>
      </c>
      <c r="T31" s="37">
        <f t="shared" si="4"/>
        <v>-45.13</v>
      </c>
      <c r="U31" s="39">
        <f t="shared" si="2"/>
        <v>-4.5130000000000008</v>
      </c>
      <c r="V31" s="38">
        <f>+'[1]C&amp;A'!D34*0.02</f>
        <v>21.911999999999999</v>
      </c>
      <c r="W31" s="37">
        <f t="shared" si="5"/>
        <v>-27.731000000000002</v>
      </c>
      <c r="X31" s="40"/>
      <c r="Y31" s="46"/>
      <c r="Z31" s="42">
        <f t="shared" si="7"/>
        <v>45.13</v>
      </c>
      <c r="AA31" s="42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45" t="s">
        <v>77</v>
      </c>
      <c r="B32" s="45" t="s">
        <v>87</v>
      </c>
      <c r="C32" s="55" t="s">
        <v>88</v>
      </c>
      <c r="D32" s="30">
        <v>42086</v>
      </c>
      <c r="E32" s="45" t="s">
        <v>89</v>
      </c>
      <c r="F32" s="138"/>
      <c r="G32" s="32"/>
      <c r="H32" s="32"/>
      <c r="I32" s="33">
        <v>45.13</v>
      </c>
      <c r="J32" s="37">
        <f t="shared" si="0"/>
        <v>-45.13</v>
      </c>
      <c r="K32" s="44"/>
      <c r="L32" s="94"/>
      <c r="M32" s="34"/>
      <c r="N32" s="34"/>
      <c r="O32" s="34"/>
      <c r="P32" s="56"/>
      <c r="Q32" s="56">
        <v>0</v>
      </c>
      <c r="R32" s="37">
        <f t="shared" si="3"/>
        <v>-45.13</v>
      </c>
      <c r="S32" s="38">
        <f t="shared" si="1"/>
        <v>0</v>
      </c>
      <c r="T32" s="37">
        <f t="shared" si="4"/>
        <v>-45.13</v>
      </c>
      <c r="U32" s="39">
        <f t="shared" si="2"/>
        <v>-4.5130000000000008</v>
      </c>
      <c r="V32" s="38">
        <f>+'[1]C&amp;A'!D35*0.02</f>
        <v>21.911999999999999</v>
      </c>
      <c r="W32" s="37">
        <f t="shared" si="5"/>
        <v>-27.731000000000002</v>
      </c>
      <c r="X32" s="40"/>
      <c r="Y32" s="46"/>
      <c r="Z32" s="42">
        <f t="shared" si="7"/>
        <v>45.13</v>
      </c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27" t="s">
        <v>42</v>
      </c>
      <c r="B33" s="27" t="s">
        <v>90</v>
      </c>
      <c r="C33" s="29" t="s">
        <v>91</v>
      </c>
      <c r="D33" s="30">
        <v>42149</v>
      </c>
      <c r="E33" s="27" t="s">
        <v>92</v>
      </c>
      <c r="F33" s="135">
        <v>1838.2</v>
      </c>
      <c r="G33" s="32"/>
      <c r="H33" s="32"/>
      <c r="I33" s="33">
        <v>45.13</v>
      </c>
      <c r="J33" s="37">
        <f t="shared" si="0"/>
        <v>1793.07</v>
      </c>
      <c r="K33" s="44"/>
      <c r="L33" s="94"/>
      <c r="M33" s="34"/>
      <c r="N33" s="34"/>
      <c r="O33" s="34"/>
      <c r="P33" s="35"/>
      <c r="Q33" s="36">
        <v>0</v>
      </c>
      <c r="R33" s="37">
        <f t="shared" si="3"/>
        <v>1793.07</v>
      </c>
      <c r="S33" s="38">
        <f t="shared" si="1"/>
        <v>0</v>
      </c>
      <c r="T33" s="37">
        <f t="shared" si="4"/>
        <v>1793.07</v>
      </c>
      <c r="U33" s="39">
        <f t="shared" si="2"/>
        <v>179.30700000000002</v>
      </c>
      <c r="V33" s="38">
        <f>+'[1]C&amp;A'!D36*0.02</f>
        <v>21.911999999999999</v>
      </c>
      <c r="W33" s="37">
        <f t="shared" si="5"/>
        <v>1994.289</v>
      </c>
      <c r="X33" s="40"/>
      <c r="Y33" s="46"/>
      <c r="Z33" s="42">
        <f t="shared" si="7"/>
        <v>-1793.07</v>
      </c>
      <c r="AA33" s="42"/>
      <c r="AB33" s="4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61" customFormat="1">
      <c r="A34" s="27" t="s">
        <v>35</v>
      </c>
      <c r="B34" s="45" t="s">
        <v>93</v>
      </c>
      <c r="C34" s="29" t="s">
        <v>94</v>
      </c>
      <c r="D34" s="30">
        <v>41464</v>
      </c>
      <c r="E34" s="27" t="s">
        <v>76</v>
      </c>
      <c r="F34" s="135">
        <v>1296</v>
      </c>
      <c r="G34" s="32"/>
      <c r="H34" s="32"/>
      <c r="I34" s="33">
        <v>45.13</v>
      </c>
      <c r="J34" s="37">
        <f t="shared" si="0"/>
        <v>1250.8699999999999</v>
      </c>
      <c r="K34" s="44"/>
      <c r="L34" s="94"/>
      <c r="M34" s="34"/>
      <c r="N34" s="34"/>
      <c r="O34" s="34"/>
      <c r="P34" s="35"/>
      <c r="Q34" s="36">
        <v>313.89999999999998</v>
      </c>
      <c r="R34" s="37">
        <f t="shared" si="3"/>
        <v>936.96999999999991</v>
      </c>
      <c r="S34" s="38">
        <f t="shared" si="1"/>
        <v>0</v>
      </c>
      <c r="T34" s="37">
        <f t="shared" si="4"/>
        <v>936.96999999999991</v>
      </c>
      <c r="U34" s="39">
        <f t="shared" si="2"/>
        <v>125.08699999999999</v>
      </c>
      <c r="V34" s="38">
        <f>+'[1]C&amp;A'!D37*0.02</f>
        <v>21.911999999999999</v>
      </c>
      <c r="W34" s="37">
        <f t="shared" si="5"/>
        <v>1397.8689999999999</v>
      </c>
      <c r="X34" s="40"/>
      <c r="Y34" s="41"/>
      <c r="Z34" s="42">
        <f t="shared" si="7"/>
        <v>-936.96999999999991</v>
      </c>
      <c r="AA34" s="42"/>
      <c r="AB34" s="4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61" customFormat="1">
      <c r="A35" s="27" t="s">
        <v>35</v>
      </c>
      <c r="B35" s="27" t="s">
        <v>95</v>
      </c>
      <c r="C35" s="29">
        <v>56</v>
      </c>
      <c r="D35" s="30">
        <v>40033</v>
      </c>
      <c r="E35" s="27" t="s">
        <v>96</v>
      </c>
      <c r="F35" s="135"/>
      <c r="G35" s="32"/>
      <c r="H35" s="32"/>
      <c r="I35" s="33">
        <v>45.13</v>
      </c>
      <c r="J35" s="37">
        <f t="shared" si="0"/>
        <v>-45.13</v>
      </c>
      <c r="K35" s="44"/>
      <c r="L35" s="94"/>
      <c r="M35" s="34"/>
      <c r="N35" s="34"/>
      <c r="O35" s="34"/>
      <c r="P35" s="35"/>
      <c r="Q35" s="36">
        <v>0</v>
      </c>
      <c r="R35" s="37">
        <f t="shared" si="3"/>
        <v>-45.13</v>
      </c>
      <c r="S35" s="38">
        <f t="shared" si="1"/>
        <v>0</v>
      </c>
      <c r="T35" s="37">
        <f t="shared" si="4"/>
        <v>-45.13</v>
      </c>
      <c r="U35" s="39">
        <f t="shared" si="2"/>
        <v>-4.5130000000000008</v>
      </c>
      <c r="V35" s="38">
        <f>+'[1]C&amp;A'!D38*0.02</f>
        <v>21.911999999999999</v>
      </c>
      <c r="W35" s="37">
        <f t="shared" si="5"/>
        <v>-27.731000000000002</v>
      </c>
      <c r="X35" s="40"/>
      <c r="Y35" s="41"/>
      <c r="Z35" s="42">
        <f t="shared" si="7"/>
        <v>45.13</v>
      </c>
      <c r="AA35" s="42"/>
      <c r="AB35" s="4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129" customFormat="1">
      <c r="A36" s="48"/>
      <c r="B36" s="48" t="s">
        <v>171</v>
      </c>
      <c r="C36" s="49"/>
      <c r="D36" s="50">
        <v>42591</v>
      </c>
      <c r="E36" s="48" t="s">
        <v>38</v>
      </c>
      <c r="F36" s="136"/>
      <c r="G36" s="51"/>
      <c r="H36" s="51"/>
      <c r="I36" s="33">
        <v>45.13</v>
      </c>
      <c r="J36" s="37">
        <f t="shared" si="0"/>
        <v>-45.13</v>
      </c>
      <c r="K36" s="51"/>
      <c r="L36" s="120"/>
      <c r="M36" s="121"/>
      <c r="N36" s="121"/>
      <c r="O36" s="121"/>
      <c r="P36" s="122"/>
      <c r="Q36" s="123"/>
      <c r="R36" s="119"/>
      <c r="S36" s="121"/>
      <c r="T36" s="119"/>
      <c r="U36" s="121"/>
      <c r="V36" s="121"/>
      <c r="W36" s="119"/>
      <c r="X36" s="124"/>
      <c r="Y36" s="125"/>
      <c r="Z36" s="126"/>
      <c r="AA36" s="157" t="s">
        <v>191</v>
      </c>
      <c r="AB36" s="69" t="s">
        <v>173</v>
      </c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</row>
    <row r="37" spans="1:45" s="43" customFormat="1">
      <c r="A37" s="27" t="s">
        <v>35</v>
      </c>
      <c r="B37" s="45" t="s">
        <v>97</v>
      </c>
      <c r="C37" s="29" t="s">
        <v>98</v>
      </c>
      <c r="D37" s="30">
        <v>42275</v>
      </c>
      <c r="E37" s="27" t="s">
        <v>99</v>
      </c>
      <c r="F37" s="135">
        <v>4232.26</v>
      </c>
      <c r="G37" s="32"/>
      <c r="H37" s="32"/>
      <c r="I37" s="33">
        <v>45.13</v>
      </c>
      <c r="J37" s="37">
        <f t="shared" si="0"/>
        <v>4187.13</v>
      </c>
      <c r="K37" s="44"/>
      <c r="L37" s="94"/>
      <c r="M37" s="34"/>
      <c r="N37" s="34"/>
      <c r="O37" s="34"/>
      <c r="P37" s="35"/>
      <c r="Q37" s="36">
        <v>0</v>
      </c>
      <c r="R37" s="37">
        <f t="shared" ref="R37:R63" si="8">+J37-SUM(K37:Q37)</f>
        <v>4187.13</v>
      </c>
      <c r="S37" s="38">
        <f t="shared" ref="S37:S63" si="9">IF(J37&gt;4500,J37*0.1,0)</f>
        <v>0</v>
      </c>
      <c r="T37" s="37">
        <f t="shared" ref="T37:T63" si="10">+R37-S37</f>
        <v>4187.13</v>
      </c>
      <c r="U37" s="39">
        <f t="shared" ref="U37:U63" si="11">IF(J37&lt;4500,J37*0.1,0)</f>
        <v>418.71300000000002</v>
      </c>
      <c r="V37" s="38">
        <f>+'[1]C&amp;A'!D39*0.02</f>
        <v>21.911999999999999</v>
      </c>
      <c r="W37" s="37">
        <f t="shared" ref="W37:W63" si="12">+J37+U37+V37</f>
        <v>4627.7550000000001</v>
      </c>
      <c r="X37" s="40"/>
      <c r="Y37" s="46"/>
      <c r="Z37" s="42">
        <f t="shared" ref="Z37:Z53" si="13">+X37+Y37-T37</f>
        <v>-4187.13</v>
      </c>
      <c r="AA37" s="42"/>
      <c r="AB37" s="62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43" customFormat="1">
      <c r="A38" s="27" t="s">
        <v>100</v>
      </c>
      <c r="B38" s="27" t="s">
        <v>101</v>
      </c>
      <c r="C38" s="27">
        <v>23</v>
      </c>
      <c r="D38" s="30">
        <v>39114</v>
      </c>
      <c r="E38" s="27" t="s">
        <v>102</v>
      </c>
      <c r="F38" s="135">
        <v>9895.81</v>
      </c>
      <c r="G38" s="32"/>
      <c r="H38" s="32"/>
      <c r="I38" s="33">
        <v>45.13</v>
      </c>
      <c r="J38" s="37">
        <f t="shared" si="0"/>
        <v>9850.68</v>
      </c>
      <c r="K38" s="44"/>
      <c r="L38" s="94"/>
      <c r="M38" s="34"/>
      <c r="N38" s="34"/>
      <c r="O38" s="34"/>
      <c r="P38" s="35"/>
      <c r="Q38" s="36">
        <v>357.22</v>
      </c>
      <c r="R38" s="37">
        <f t="shared" si="8"/>
        <v>9493.4600000000009</v>
      </c>
      <c r="S38" s="38">
        <f t="shared" si="9"/>
        <v>985.0680000000001</v>
      </c>
      <c r="T38" s="37">
        <f t="shared" si="10"/>
        <v>8508.3920000000016</v>
      </c>
      <c r="U38" s="39">
        <f t="shared" si="11"/>
        <v>0</v>
      </c>
      <c r="V38" s="38">
        <f>+'[1]C&amp;A'!D40*0.02</f>
        <v>21.911999999999999</v>
      </c>
      <c r="W38" s="37">
        <f t="shared" si="12"/>
        <v>9872.5920000000006</v>
      </c>
      <c r="X38" s="40"/>
      <c r="Y38" s="63"/>
      <c r="Z38" s="42">
        <f t="shared" si="13"/>
        <v>-8508.3920000000016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43" customFormat="1">
      <c r="A39" s="45" t="s">
        <v>42</v>
      </c>
      <c r="B39" s="28" t="s">
        <v>103</v>
      </c>
      <c r="C39" s="55">
        <v>12</v>
      </c>
      <c r="D39" s="30">
        <v>39356</v>
      </c>
      <c r="E39" s="45" t="s">
        <v>89</v>
      </c>
      <c r="F39" s="138"/>
      <c r="G39" s="45"/>
      <c r="H39" s="32"/>
      <c r="I39" s="33">
        <v>45.13</v>
      </c>
      <c r="J39" s="37">
        <f t="shared" si="0"/>
        <v>-45.13</v>
      </c>
      <c r="K39" s="44"/>
      <c r="L39" s="94"/>
      <c r="M39" s="34"/>
      <c r="N39" s="34"/>
      <c r="O39" s="34"/>
      <c r="P39" s="56"/>
      <c r="Q39" s="56">
        <v>0</v>
      </c>
      <c r="R39" s="37">
        <f t="shared" si="8"/>
        <v>-45.13</v>
      </c>
      <c r="S39" s="38">
        <f t="shared" si="9"/>
        <v>0</v>
      </c>
      <c r="T39" s="37">
        <f t="shared" si="10"/>
        <v>-45.13</v>
      </c>
      <c r="U39" s="39">
        <f t="shared" si="11"/>
        <v>-4.5130000000000008</v>
      </c>
      <c r="V39" s="38">
        <f>+'[1]C&amp;A'!D41*0.02</f>
        <v>21.911999999999999</v>
      </c>
      <c r="W39" s="37">
        <f t="shared" si="12"/>
        <v>-27.731000000000002</v>
      </c>
      <c r="X39" s="40"/>
      <c r="Y39" s="63"/>
      <c r="Z39" s="42">
        <f t="shared" si="13"/>
        <v>45.13</v>
      </c>
      <c r="AA39" s="42"/>
      <c r="AB39" s="142" t="s">
        <v>175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43" customFormat="1">
      <c r="A40" s="45" t="s">
        <v>178</v>
      </c>
      <c r="B40" s="145" t="s">
        <v>184</v>
      </c>
      <c r="C40" s="72" t="s">
        <v>185</v>
      </c>
      <c r="D40" s="30">
        <v>42325</v>
      </c>
      <c r="E40" s="27" t="s">
        <v>186</v>
      </c>
      <c r="F40" s="138"/>
      <c r="G40" s="45"/>
      <c r="H40" s="32"/>
      <c r="I40" s="33">
        <v>45.13</v>
      </c>
      <c r="J40" s="37">
        <f t="shared" si="0"/>
        <v>-45.13</v>
      </c>
      <c r="K40" s="44"/>
      <c r="L40" s="94"/>
      <c r="M40" s="34"/>
      <c r="N40" s="34"/>
      <c r="O40" s="34"/>
      <c r="P40" s="56"/>
      <c r="Q40" s="56"/>
      <c r="R40" s="37"/>
      <c r="S40" s="38">
        <f t="shared" si="9"/>
        <v>0</v>
      </c>
      <c r="T40" s="37"/>
      <c r="U40" s="39">
        <f t="shared" si="11"/>
        <v>-4.5130000000000008</v>
      </c>
      <c r="V40" s="38"/>
      <c r="W40" s="37"/>
      <c r="X40" s="40"/>
      <c r="Y40" s="63"/>
      <c r="Z40" s="42"/>
      <c r="AA40" s="42"/>
      <c r="AB40" s="45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42</v>
      </c>
      <c r="B41" s="27" t="s">
        <v>104</v>
      </c>
      <c r="C41" s="29" t="s">
        <v>105</v>
      </c>
      <c r="D41" s="30">
        <v>40122</v>
      </c>
      <c r="E41" s="27" t="s">
        <v>106</v>
      </c>
      <c r="F41" s="135">
        <v>2383.6</v>
      </c>
      <c r="G41" s="32"/>
      <c r="H41" s="32"/>
      <c r="I41" s="33">
        <v>45.13</v>
      </c>
      <c r="J41" s="37">
        <f t="shared" si="0"/>
        <v>2338.4699999999998</v>
      </c>
      <c r="K41" s="44"/>
      <c r="L41" s="94"/>
      <c r="M41" s="34"/>
      <c r="N41" s="34"/>
      <c r="O41" s="34"/>
      <c r="P41" s="35"/>
      <c r="Q41" s="36">
        <v>0</v>
      </c>
      <c r="R41" s="37">
        <f t="shared" si="8"/>
        <v>2338.4699999999998</v>
      </c>
      <c r="S41" s="38">
        <f t="shared" si="9"/>
        <v>0</v>
      </c>
      <c r="T41" s="37">
        <f t="shared" si="10"/>
        <v>2338.4699999999998</v>
      </c>
      <c r="U41" s="39">
        <f t="shared" si="11"/>
        <v>233.84699999999998</v>
      </c>
      <c r="V41" s="38">
        <f>+'[1]C&amp;A'!D43*0.02</f>
        <v>21.911999999999999</v>
      </c>
      <c r="W41" s="37">
        <f t="shared" si="12"/>
        <v>2594.2289999999998</v>
      </c>
      <c r="X41" s="40"/>
      <c r="Y41" s="46"/>
      <c r="Z41" s="42">
        <f t="shared" si="13"/>
        <v>-2338.4699999999998</v>
      </c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27" t="s">
        <v>107</v>
      </c>
      <c r="B42" s="27" t="s">
        <v>108</v>
      </c>
      <c r="C42" s="29">
        <v>9</v>
      </c>
      <c r="D42" s="30">
        <v>39814</v>
      </c>
      <c r="E42" s="27" t="s">
        <v>107</v>
      </c>
      <c r="F42" s="135">
        <v>21085.87</v>
      </c>
      <c r="G42" s="32"/>
      <c r="H42" s="32"/>
      <c r="I42" s="33">
        <v>45.13</v>
      </c>
      <c r="J42" s="37">
        <f t="shared" ref="J42:J63" si="14">SUM(F42:H42)-I42</f>
        <v>21040.739999999998</v>
      </c>
      <c r="K42" s="44"/>
      <c r="L42" s="94"/>
      <c r="M42" s="34"/>
      <c r="N42" s="34"/>
      <c r="O42" s="34"/>
      <c r="P42" s="35"/>
      <c r="Q42" s="36">
        <v>878.82</v>
      </c>
      <c r="R42" s="37">
        <f t="shared" si="8"/>
        <v>20161.919999999998</v>
      </c>
      <c r="S42" s="38">
        <f t="shared" si="9"/>
        <v>2104.0740000000001</v>
      </c>
      <c r="T42" s="37">
        <f t="shared" si="10"/>
        <v>18057.845999999998</v>
      </c>
      <c r="U42" s="39">
        <f t="shared" si="11"/>
        <v>0</v>
      </c>
      <c r="V42" s="38">
        <f>+'[1]C&amp;A'!D44*0.02</f>
        <v>21.911999999999999</v>
      </c>
      <c r="W42" s="37">
        <f t="shared" si="12"/>
        <v>21062.651999999998</v>
      </c>
      <c r="X42" s="40"/>
      <c r="Y42" s="46"/>
      <c r="Z42" s="42">
        <f t="shared" si="13"/>
        <v>-18057.845999999998</v>
      </c>
      <c r="AA42" s="42"/>
      <c r="AB42" s="45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115" customFormat="1">
      <c r="A43" s="102" t="s">
        <v>59</v>
      </c>
      <c r="B43" s="102" t="s">
        <v>109</v>
      </c>
      <c r="C43" s="102" t="s">
        <v>110</v>
      </c>
      <c r="D43" s="103">
        <v>42353</v>
      </c>
      <c r="E43" s="102" t="s">
        <v>111</v>
      </c>
      <c r="F43" s="137">
        <v>48666.2</v>
      </c>
      <c r="G43" s="104"/>
      <c r="H43" s="104"/>
      <c r="I43" s="105">
        <v>45.13</v>
      </c>
      <c r="J43" s="106">
        <f t="shared" si="14"/>
        <v>48621.07</v>
      </c>
      <c r="K43" s="104"/>
      <c r="L43" s="107"/>
      <c r="M43" s="108"/>
      <c r="N43" s="108"/>
      <c r="O43" s="108"/>
      <c r="P43" s="109"/>
      <c r="Q43" s="110"/>
      <c r="R43" s="106">
        <f t="shared" si="8"/>
        <v>48621.07</v>
      </c>
      <c r="S43" s="108">
        <f t="shared" si="9"/>
        <v>4862.107</v>
      </c>
      <c r="T43" s="106">
        <f t="shared" si="10"/>
        <v>43758.963000000003</v>
      </c>
      <c r="U43" s="108">
        <f t="shared" si="11"/>
        <v>0</v>
      </c>
      <c r="V43" s="108">
        <f>+'[1]C&amp;A'!D45*0.02</f>
        <v>21.911999999999999</v>
      </c>
      <c r="W43" s="106">
        <f t="shared" si="12"/>
        <v>48642.981999999996</v>
      </c>
      <c r="X43" s="111"/>
      <c r="Y43" s="112"/>
      <c r="Z43" s="113">
        <f t="shared" si="13"/>
        <v>-43758.963000000003</v>
      </c>
      <c r="AA43" s="113"/>
      <c r="AB43" s="118" t="s">
        <v>165</v>
      </c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</row>
    <row r="44" spans="1:45" s="115" customFormat="1">
      <c r="A44" s="102" t="s">
        <v>59</v>
      </c>
      <c r="B44" s="102" t="s">
        <v>112</v>
      </c>
      <c r="C44" s="116"/>
      <c r="D44" s="103">
        <v>42402</v>
      </c>
      <c r="E44" s="102" t="s">
        <v>113</v>
      </c>
      <c r="F44" s="137">
        <v>26478.98</v>
      </c>
      <c r="G44" s="104"/>
      <c r="H44" s="104"/>
      <c r="I44" s="105">
        <v>45.13</v>
      </c>
      <c r="J44" s="106">
        <f t="shared" si="14"/>
        <v>26433.85</v>
      </c>
      <c r="K44" s="104"/>
      <c r="L44" s="107"/>
      <c r="M44" s="108"/>
      <c r="N44" s="108"/>
      <c r="O44" s="108"/>
      <c r="P44" s="109"/>
      <c r="Q44" s="110">
        <v>0</v>
      </c>
      <c r="R44" s="106">
        <f t="shared" si="8"/>
        <v>26433.85</v>
      </c>
      <c r="S44" s="108">
        <f t="shared" si="9"/>
        <v>2643.3850000000002</v>
      </c>
      <c r="T44" s="106">
        <f t="shared" si="10"/>
        <v>23790.464999999997</v>
      </c>
      <c r="U44" s="108">
        <f t="shared" si="11"/>
        <v>0</v>
      </c>
      <c r="V44" s="108">
        <f>+'[1]C&amp;A'!D46*0.02</f>
        <v>21.911999999999999</v>
      </c>
      <c r="W44" s="106">
        <f t="shared" si="12"/>
        <v>26455.761999999999</v>
      </c>
      <c r="X44" s="111"/>
      <c r="Y44" s="112"/>
      <c r="Z44" s="113">
        <f t="shared" si="13"/>
        <v>-23790.464999999997</v>
      </c>
      <c r="AA44" s="113"/>
      <c r="AB44" s="118" t="s">
        <v>166</v>
      </c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</row>
    <row r="45" spans="1:45" s="43" customFormat="1">
      <c r="A45" s="27" t="s">
        <v>42</v>
      </c>
      <c r="B45" s="27" t="s">
        <v>114</v>
      </c>
      <c r="C45" s="29" t="s">
        <v>115</v>
      </c>
      <c r="D45" s="30">
        <v>40822</v>
      </c>
      <c r="E45" s="27" t="s">
        <v>116</v>
      </c>
      <c r="F45" s="135">
        <v>9882.09</v>
      </c>
      <c r="G45" s="32"/>
      <c r="H45" s="32"/>
      <c r="I45" s="33">
        <v>45.13</v>
      </c>
      <c r="J45" s="37">
        <f t="shared" si="14"/>
        <v>9836.9600000000009</v>
      </c>
      <c r="K45" s="44"/>
      <c r="L45" s="94"/>
      <c r="M45" s="34"/>
      <c r="N45" s="34"/>
      <c r="O45" s="34"/>
      <c r="P45" s="35"/>
      <c r="Q45" s="36">
        <v>1280.0899999999999</v>
      </c>
      <c r="R45" s="37">
        <f t="shared" si="8"/>
        <v>8556.8700000000008</v>
      </c>
      <c r="S45" s="38">
        <f t="shared" si="9"/>
        <v>983.69600000000014</v>
      </c>
      <c r="T45" s="37">
        <f t="shared" si="10"/>
        <v>7573.1740000000009</v>
      </c>
      <c r="U45" s="39">
        <f t="shared" si="11"/>
        <v>0</v>
      </c>
      <c r="V45" s="38">
        <f>+'[1]C&amp;A'!D47*0.02</f>
        <v>21.911999999999999</v>
      </c>
      <c r="W45" s="37">
        <f t="shared" si="12"/>
        <v>9858.8720000000012</v>
      </c>
      <c r="X45" s="64"/>
      <c r="Y45" s="41"/>
      <c r="Z45" s="42">
        <f t="shared" si="13"/>
        <v>-7573.1740000000009</v>
      </c>
      <c r="AA45" s="42"/>
      <c r="AB45" s="4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43" customFormat="1">
      <c r="A46" s="27" t="s">
        <v>100</v>
      </c>
      <c r="B46" s="27" t="s">
        <v>117</v>
      </c>
      <c r="C46" s="27" t="s">
        <v>118</v>
      </c>
      <c r="D46" s="30">
        <v>42121</v>
      </c>
      <c r="E46" s="27" t="s">
        <v>92</v>
      </c>
      <c r="F46" s="135">
        <v>2788.77</v>
      </c>
      <c r="G46" s="32"/>
      <c r="H46" s="32"/>
      <c r="I46" s="33">
        <v>45.13</v>
      </c>
      <c r="J46" s="37">
        <f t="shared" si="14"/>
        <v>2743.64</v>
      </c>
      <c r="K46" s="44"/>
      <c r="L46" s="94"/>
      <c r="M46" s="34"/>
      <c r="N46" s="34"/>
      <c r="O46" s="34"/>
      <c r="P46" s="35"/>
      <c r="Q46" s="36">
        <v>0</v>
      </c>
      <c r="R46" s="37">
        <f t="shared" si="8"/>
        <v>2743.64</v>
      </c>
      <c r="S46" s="38">
        <f t="shared" si="9"/>
        <v>0</v>
      </c>
      <c r="T46" s="37">
        <f t="shared" si="10"/>
        <v>2743.64</v>
      </c>
      <c r="U46" s="39">
        <f t="shared" si="11"/>
        <v>274.36399999999998</v>
      </c>
      <c r="V46" s="38">
        <f>+'[1]C&amp;A'!D48*0.02</f>
        <v>21.911999999999999</v>
      </c>
      <c r="W46" s="37">
        <f t="shared" si="12"/>
        <v>3039.9159999999997</v>
      </c>
      <c r="X46" s="40"/>
      <c r="Y46" s="46"/>
      <c r="Z46" s="42">
        <f t="shared" si="13"/>
        <v>-2743.64</v>
      </c>
      <c r="AA46" s="42"/>
      <c r="AB46" s="4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</row>
    <row r="47" spans="1:45" s="43" customFormat="1">
      <c r="A47" s="27" t="s">
        <v>100</v>
      </c>
      <c r="B47" s="27" t="s">
        <v>119</v>
      </c>
      <c r="C47" s="27">
        <v>33</v>
      </c>
      <c r="D47" s="30">
        <v>39833</v>
      </c>
      <c r="E47" s="27" t="s">
        <v>120</v>
      </c>
      <c r="F47" s="135">
        <v>3279.6</v>
      </c>
      <c r="G47" s="32"/>
      <c r="H47" s="32"/>
      <c r="I47" s="33">
        <v>45.13</v>
      </c>
      <c r="J47" s="37">
        <f t="shared" si="14"/>
        <v>3234.47</v>
      </c>
      <c r="K47" s="44"/>
      <c r="L47" s="94"/>
      <c r="M47" s="34"/>
      <c r="N47" s="34"/>
      <c r="O47" s="34"/>
      <c r="P47" s="35"/>
      <c r="Q47" s="36">
        <v>0</v>
      </c>
      <c r="R47" s="37">
        <f t="shared" si="8"/>
        <v>3234.47</v>
      </c>
      <c r="S47" s="38">
        <f t="shared" si="9"/>
        <v>0</v>
      </c>
      <c r="T47" s="37">
        <f t="shared" si="10"/>
        <v>3234.47</v>
      </c>
      <c r="U47" s="39">
        <f t="shared" si="11"/>
        <v>323.447</v>
      </c>
      <c r="V47" s="38">
        <f>+'[1]C&amp;A'!D49*0.02</f>
        <v>21.911999999999999</v>
      </c>
      <c r="W47" s="37">
        <f t="shared" si="12"/>
        <v>3579.8289999999997</v>
      </c>
      <c r="X47" s="40"/>
      <c r="Y47" s="46"/>
      <c r="Z47" s="42">
        <f t="shared" si="13"/>
        <v>-3234.47</v>
      </c>
      <c r="AA47" s="42"/>
      <c r="AB47" s="4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121</v>
      </c>
      <c r="B48" s="28" t="s">
        <v>122</v>
      </c>
      <c r="C48" s="29" t="s">
        <v>123</v>
      </c>
      <c r="D48" s="30">
        <v>41892</v>
      </c>
      <c r="E48" s="27" t="s">
        <v>124</v>
      </c>
      <c r="F48" s="135">
        <v>11165.01</v>
      </c>
      <c r="G48" s="32"/>
      <c r="H48" s="32"/>
      <c r="I48" s="33">
        <v>45.13</v>
      </c>
      <c r="J48" s="37">
        <f t="shared" si="14"/>
        <v>11119.880000000001</v>
      </c>
      <c r="K48" s="44"/>
      <c r="L48" s="94"/>
      <c r="M48" s="34"/>
      <c r="N48" s="34"/>
      <c r="O48" s="34"/>
      <c r="P48" s="35"/>
      <c r="Q48" s="36">
        <v>0</v>
      </c>
      <c r="R48" s="37">
        <f t="shared" si="8"/>
        <v>11119.880000000001</v>
      </c>
      <c r="S48" s="38">
        <f t="shared" si="9"/>
        <v>1111.9880000000001</v>
      </c>
      <c r="T48" s="37">
        <f t="shared" si="10"/>
        <v>10007.892000000002</v>
      </c>
      <c r="U48" s="39">
        <f t="shared" si="11"/>
        <v>0</v>
      </c>
      <c r="V48" s="38">
        <f>+'[1]C&amp;A'!D50*0.02</f>
        <v>21.911999999999999</v>
      </c>
      <c r="W48" s="37">
        <f t="shared" si="12"/>
        <v>11141.792000000001</v>
      </c>
      <c r="X48" s="40"/>
      <c r="Y48" s="41"/>
      <c r="Z48" s="42">
        <f t="shared" si="13"/>
        <v>-10007.892000000002</v>
      </c>
      <c r="AA48" s="42"/>
      <c r="AB48" s="143" t="s">
        <v>190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43" customFormat="1">
      <c r="A49" s="45" t="s">
        <v>77</v>
      </c>
      <c r="B49" s="45" t="s">
        <v>125</v>
      </c>
      <c r="C49" s="55"/>
      <c r="D49" s="54">
        <v>42429</v>
      </c>
      <c r="E49" s="27" t="s">
        <v>67</v>
      </c>
      <c r="F49" s="135">
        <v>2729.83</v>
      </c>
      <c r="G49" s="32"/>
      <c r="H49" s="32"/>
      <c r="I49" s="33">
        <v>45.13</v>
      </c>
      <c r="J49" s="37">
        <f t="shared" si="14"/>
        <v>2684.7</v>
      </c>
      <c r="K49" s="44"/>
      <c r="L49" s="94"/>
      <c r="M49" s="34"/>
      <c r="N49" s="34"/>
      <c r="O49" s="34"/>
      <c r="P49" s="56"/>
      <c r="Q49" s="36">
        <v>0</v>
      </c>
      <c r="R49" s="37">
        <f t="shared" si="8"/>
        <v>2684.7</v>
      </c>
      <c r="S49" s="38">
        <f t="shared" si="9"/>
        <v>0</v>
      </c>
      <c r="T49" s="37">
        <f t="shared" si="10"/>
        <v>2684.7</v>
      </c>
      <c r="U49" s="39">
        <f t="shared" si="11"/>
        <v>268.46999999999997</v>
      </c>
      <c r="V49" s="38">
        <f>+'[1]C&amp;A'!D51*0.02</f>
        <v>21.911999999999999</v>
      </c>
      <c r="W49" s="37">
        <f t="shared" si="12"/>
        <v>2975.0819999999994</v>
      </c>
      <c r="X49" s="40"/>
      <c r="Y49" s="46"/>
      <c r="Z49" s="42">
        <f t="shared" si="13"/>
        <v>-2684.7</v>
      </c>
      <c r="AA49" s="42"/>
      <c r="AB49" s="4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</row>
    <row r="50" spans="1:181" s="43" customFormat="1">
      <c r="A50" s="27" t="s">
        <v>35</v>
      </c>
      <c r="B50" s="45" t="s">
        <v>126</v>
      </c>
      <c r="C50" s="29" t="s">
        <v>127</v>
      </c>
      <c r="D50" s="30">
        <v>42222</v>
      </c>
      <c r="E50" s="27" t="s">
        <v>128</v>
      </c>
      <c r="F50" s="135"/>
      <c r="G50" s="32"/>
      <c r="H50" s="32"/>
      <c r="I50" s="33">
        <v>45.13</v>
      </c>
      <c r="J50" s="37">
        <f t="shared" si="14"/>
        <v>-45.13</v>
      </c>
      <c r="K50" s="44"/>
      <c r="L50" s="94"/>
      <c r="M50" s="34"/>
      <c r="N50" s="34"/>
      <c r="O50" s="34"/>
      <c r="P50" s="35"/>
      <c r="Q50" s="36">
        <v>0</v>
      </c>
      <c r="R50" s="37">
        <f t="shared" si="8"/>
        <v>-45.13</v>
      </c>
      <c r="S50" s="38">
        <f t="shared" si="9"/>
        <v>0</v>
      </c>
      <c r="T50" s="37">
        <f t="shared" si="10"/>
        <v>-45.13</v>
      </c>
      <c r="U50" s="39">
        <f t="shared" si="11"/>
        <v>-4.5130000000000008</v>
      </c>
      <c r="V50" s="38">
        <f>+'[1]C&amp;A'!D52*0.02</f>
        <v>21.911999999999999</v>
      </c>
      <c r="W50" s="37">
        <f t="shared" si="12"/>
        <v>-27.731000000000002</v>
      </c>
      <c r="X50" s="40"/>
      <c r="Y50" s="46"/>
      <c r="Z50" s="42">
        <f t="shared" si="13"/>
        <v>45.13</v>
      </c>
      <c r="AA50" s="42"/>
      <c r="AB50" s="4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42</v>
      </c>
      <c r="B51" s="27" t="s">
        <v>129</v>
      </c>
      <c r="C51" s="29" t="s">
        <v>130</v>
      </c>
      <c r="D51" s="30">
        <v>40298</v>
      </c>
      <c r="E51" s="27" t="s">
        <v>131</v>
      </c>
      <c r="F51" s="135">
        <v>4175</v>
      </c>
      <c r="G51" s="32"/>
      <c r="H51" s="32"/>
      <c r="I51" s="33">
        <v>45.13</v>
      </c>
      <c r="J51" s="37">
        <f t="shared" si="14"/>
        <v>4129.87</v>
      </c>
      <c r="K51" s="44"/>
      <c r="L51" s="94"/>
      <c r="M51" s="34"/>
      <c r="N51" s="34"/>
      <c r="O51" s="34"/>
      <c r="P51" s="35"/>
      <c r="Q51" s="36">
        <v>340.56</v>
      </c>
      <c r="R51" s="37">
        <f t="shared" si="8"/>
        <v>3789.31</v>
      </c>
      <c r="S51" s="38">
        <f t="shared" si="9"/>
        <v>0</v>
      </c>
      <c r="T51" s="37">
        <f t="shared" si="10"/>
        <v>3789.31</v>
      </c>
      <c r="U51" s="39">
        <f t="shared" si="11"/>
        <v>412.98700000000002</v>
      </c>
      <c r="V51" s="38">
        <f>+'[1]C&amp;A'!D53*0.02</f>
        <v>21.911999999999999</v>
      </c>
      <c r="W51" s="37">
        <f t="shared" si="12"/>
        <v>4564.7690000000002</v>
      </c>
      <c r="X51" s="40"/>
      <c r="Y51" s="46"/>
      <c r="Z51" s="42">
        <f t="shared" si="13"/>
        <v>-3789.31</v>
      </c>
      <c r="AA51" s="42"/>
      <c r="AB51" s="47"/>
      <c r="AC51" s="17"/>
      <c r="AD51" s="17"/>
      <c r="AE51" s="17"/>
      <c r="AF51" s="17"/>
      <c r="AG51" s="17"/>
      <c r="AH51" s="17"/>
      <c r="AI51" s="17"/>
      <c r="AJ51" s="17"/>
      <c r="AN51" s="17"/>
      <c r="AO51" s="17"/>
      <c r="AP51" s="17"/>
      <c r="AQ51" s="17"/>
      <c r="AR51" s="17"/>
      <c r="AS51" s="17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</row>
    <row r="52" spans="1:181" s="43" customFormat="1">
      <c r="A52" s="27" t="s">
        <v>35</v>
      </c>
      <c r="B52" s="27" t="s">
        <v>132</v>
      </c>
      <c r="C52" s="29" t="s">
        <v>133</v>
      </c>
      <c r="D52" s="30">
        <v>41428</v>
      </c>
      <c r="E52" s="27" t="s">
        <v>134</v>
      </c>
      <c r="F52" s="135">
        <v>14933.03</v>
      </c>
      <c r="G52" s="32"/>
      <c r="H52" s="32"/>
      <c r="I52" s="33">
        <v>45.13</v>
      </c>
      <c r="J52" s="37">
        <f t="shared" si="14"/>
        <v>14887.900000000001</v>
      </c>
      <c r="K52" s="44"/>
      <c r="L52" s="94"/>
      <c r="M52" s="34"/>
      <c r="N52" s="34"/>
      <c r="O52" s="34"/>
      <c r="P52" s="35"/>
      <c r="Q52" s="36">
        <v>0</v>
      </c>
      <c r="R52" s="37">
        <f t="shared" si="8"/>
        <v>14887.900000000001</v>
      </c>
      <c r="S52" s="38">
        <f t="shared" si="9"/>
        <v>1488.7900000000002</v>
      </c>
      <c r="T52" s="37">
        <f t="shared" si="10"/>
        <v>13399.11</v>
      </c>
      <c r="U52" s="39">
        <f t="shared" si="11"/>
        <v>0</v>
      </c>
      <c r="V52" s="38">
        <f>+'[1]C&amp;A'!D54*0.02</f>
        <v>21.911999999999999</v>
      </c>
      <c r="W52" s="37">
        <f t="shared" si="12"/>
        <v>14909.812000000002</v>
      </c>
      <c r="X52" s="40"/>
      <c r="Y52" s="41"/>
      <c r="Z52" s="42">
        <f t="shared" si="13"/>
        <v>-13399.11</v>
      </c>
      <c r="AA52" s="42"/>
      <c r="AB52" s="4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</row>
    <row r="53" spans="1:181" s="65" customFormat="1">
      <c r="A53" s="27" t="s">
        <v>121</v>
      </c>
      <c r="B53" s="27" t="s">
        <v>135</v>
      </c>
      <c r="C53" s="29">
        <v>8</v>
      </c>
      <c r="D53" s="30">
        <v>39608</v>
      </c>
      <c r="E53" s="27" t="s">
        <v>136</v>
      </c>
      <c r="F53" s="135">
        <v>14413.05</v>
      </c>
      <c r="G53" s="32"/>
      <c r="H53" s="32"/>
      <c r="I53" s="33">
        <v>45.13</v>
      </c>
      <c r="J53" s="37">
        <f t="shared" si="14"/>
        <v>14367.92</v>
      </c>
      <c r="K53" s="44"/>
      <c r="L53" s="94"/>
      <c r="M53" s="34"/>
      <c r="N53" s="34"/>
      <c r="O53" s="34"/>
      <c r="P53" s="35"/>
      <c r="Q53" s="36">
        <v>0</v>
      </c>
      <c r="R53" s="37">
        <f t="shared" si="8"/>
        <v>14367.92</v>
      </c>
      <c r="S53" s="38">
        <f t="shared" si="9"/>
        <v>1436.7920000000001</v>
      </c>
      <c r="T53" s="37">
        <f t="shared" si="10"/>
        <v>12931.128000000001</v>
      </c>
      <c r="U53" s="39">
        <f t="shared" si="11"/>
        <v>0</v>
      </c>
      <c r="V53" s="38">
        <f>+'[1]C&amp;A'!D55*0.02</f>
        <v>21.911999999999999</v>
      </c>
      <c r="W53" s="37">
        <f t="shared" si="12"/>
        <v>14389.832</v>
      </c>
      <c r="X53" s="40"/>
      <c r="Y53" s="46"/>
      <c r="Z53" s="42">
        <f t="shared" si="13"/>
        <v>-12931.128000000001</v>
      </c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</row>
    <row r="54" spans="1:181" s="65" customFormat="1">
      <c r="A54" s="27" t="s">
        <v>178</v>
      </c>
      <c r="B54" s="145" t="s">
        <v>187</v>
      </c>
      <c r="C54" s="29" t="s">
        <v>188</v>
      </c>
      <c r="D54" s="30">
        <v>41793</v>
      </c>
      <c r="E54" s="27" t="s">
        <v>189</v>
      </c>
      <c r="F54" s="135"/>
      <c r="G54" s="32"/>
      <c r="H54" s="32"/>
      <c r="I54" s="33">
        <v>45.13</v>
      </c>
      <c r="J54" s="37">
        <f t="shared" si="14"/>
        <v>-45.13</v>
      </c>
      <c r="K54" s="44"/>
      <c r="L54" s="94"/>
      <c r="M54" s="34"/>
      <c r="N54" s="34"/>
      <c r="O54" s="34"/>
      <c r="P54" s="35"/>
      <c r="Q54" s="36"/>
      <c r="R54" s="37"/>
      <c r="S54" s="38"/>
      <c r="T54" s="37"/>
      <c r="U54" s="39"/>
      <c r="V54" s="38"/>
      <c r="W54" s="37"/>
      <c r="X54" s="40"/>
      <c r="Y54" s="46"/>
      <c r="Z54" s="42"/>
      <c r="AA54" s="42"/>
      <c r="AB54" s="4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</row>
    <row r="55" spans="1:181" s="66" customFormat="1">
      <c r="A55" s="27" t="s">
        <v>35</v>
      </c>
      <c r="B55" s="27" t="s">
        <v>163</v>
      </c>
      <c r="C55" s="29"/>
      <c r="D55" s="30">
        <v>42569</v>
      </c>
      <c r="E55" s="27" t="s">
        <v>164</v>
      </c>
      <c r="F55" s="135"/>
      <c r="G55" s="32"/>
      <c r="H55" s="32"/>
      <c r="I55" s="33">
        <v>46.13</v>
      </c>
      <c r="J55" s="37">
        <f t="shared" si="14"/>
        <v>-46.13</v>
      </c>
      <c r="K55" s="44"/>
      <c r="L55" s="94"/>
      <c r="M55" s="34"/>
      <c r="N55" s="34"/>
      <c r="O55" s="34"/>
      <c r="P55" s="35"/>
      <c r="Q55" s="36"/>
      <c r="R55" s="37">
        <f t="shared" si="8"/>
        <v>-46.13</v>
      </c>
      <c r="S55" s="38">
        <f t="shared" si="9"/>
        <v>0</v>
      </c>
      <c r="T55" s="37">
        <f t="shared" si="10"/>
        <v>-46.13</v>
      </c>
      <c r="U55" s="39">
        <f t="shared" si="11"/>
        <v>-4.6130000000000004</v>
      </c>
      <c r="V55" s="38">
        <f>+'[1]C&amp;A'!D58*0.02</f>
        <v>21.911999999999999</v>
      </c>
      <c r="W55" s="37">
        <f t="shared" si="12"/>
        <v>-28.831000000000003</v>
      </c>
      <c r="X55" s="40"/>
      <c r="Y55" s="46"/>
      <c r="Z55" s="42"/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67"/>
    </row>
    <row r="56" spans="1:181" s="66" customFormat="1">
      <c r="A56" s="27" t="s">
        <v>77</v>
      </c>
      <c r="B56" s="27" t="s">
        <v>137</v>
      </c>
      <c r="C56" s="29">
        <v>18</v>
      </c>
      <c r="D56" s="30">
        <v>38733</v>
      </c>
      <c r="E56" s="27" t="s">
        <v>67</v>
      </c>
      <c r="F56" s="135">
        <v>9882.09</v>
      </c>
      <c r="G56" s="32"/>
      <c r="H56" s="32"/>
      <c r="I56" s="33">
        <v>45.13</v>
      </c>
      <c r="J56" s="37">
        <f t="shared" si="14"/>
        <v>9836.9600000000009</v>
      </c>
      <c r="K56" s="44"/>
      <c r="L56" s="94"/>
      <c r="M56" s="34"/>
      <c r="N56" s="34"/>
      <c r="O56" s="34"/>
      <c r="P56" s="35"/>
      <c r="Q56" s="36">
        <v>741.3</v>
      </c>
      <c r="R56" s="37">
        <f t="shared" si="8"/>
        <v>9095.6600000000017</v>
      </c>
      <c r="S56" s="38">
        <f t="shared" si="9"/>
        <v>983.69600000000014</v>
      </c>
      <c r="T56" s="37">
        <f t="shared" si="10"/>
        <v>8111.9640000000018</v>
      </c>
      <c r="U56" s="39">
        <f t="shared" si="11"/>
        <v>0</v>
      </c>
      <c r="V56" s="38">
        <f>+'[1]C&amp;A'!D57*0.02</f>
        <v>21.911999999999999</v>
      </c>
      <c r="W56" s="37">
        <f t="shared" si="12"/>
        <v>9858.8720000000012</v>
      </c>
      <c r="X56" s="40"/>
      <c r="Y56" s="46"/>
      <c r="Z56" s="42">
        <f>+X56+Y56-T56</f>
        <v>-8111.9640000000018</v>
      </c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7"/>
    </row>
    <row r="57" spans="1:181" s="66" customFormat="1">
      <c r="A57" s="27" t="s">
        <v>100</v>
      </c>
      <c r="B57" s="27" t="s">
        <v>138</v>
      </c>
      <c r="C57" s="27" t="s">
        <v>139</v>
      </c>
      <c r="D57" s="30">
        <v>41352</v>
      </c>
      <c r="E57" s="27" t="s">
        <v>140</v>
      </c>
      <c r="F57" s="135">
        <v>7605.15</v>
      </c>
      <c r="G57" s="32"/>
      <c r="H57" s="32"/>
      <c r="I57" s="33">
        <v>45.13</v>
      </c>
      <c r="J57" s="37">
        <f t="shared" si="14"/>
        <v>7560.0199999999995</v>
      </c>
      <c r="K57" s="44"/>
      <c r="L57" s="94"/>
      <c r="M57" s="34"/>
      <c r="N57" s="34"/>
      <c r="O57" s="34"/>
      <c r="P57" s="35"/>
      <c r="Q57" s="36">
        <v>0</v>
      </c>
      <c r="R57" s="37">
        <f t="shared" si="8"/>
        <v>7560.0199999999995</v>
      </c>
      <c r="S57" s="38">
        <f t="shared" si="9"/>
        <v>756.00199999999995</v>
      </c>
      <c r="T57" s="37">
        <f t="shared" si="10"/>
        <v>6804.018</v>
      </c>
      <c r="U57" s="39">
        <f t="shared" si="11"/>
        <v>0</v>
      </c>
      <c r="V57" s="38">
        <f>+'[1]C&amp;A'!D58*0.02</f>
        <v>21.911999999999999</v>
      </c>
      <c r="W57" s="37">
        <f t="shared" si="12"/>
        <v>7581.9319999999998</v>
      </c>
      <c r="X57" s="40"/>
      <c r="Y57" s="46"/>
      <c r="Z57" s="42">
        <f>+X57+Y57-T57</f>
        <v>-6804.018</v>
      </c>
      <c r="AA57" s="42"/>
      <c r="AB57" s="47"/>
      <c r="AC57" s="17"/>
      <c r="AD57" s="17"/>
      <c r="AE57" s="68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</row>
    <row r="58" spans="1:181" s="66" customFormat="1">
      <c r="A58" s="27" t="s">
        <v>42</v>
      </c>
      <c r="B58" s="27" t="s">
        <v>141</v>
      </c>
      <c r="C58" s="29" t="s">
        <v>142</v>
      </c>
      <c r="D58" s="30">
        <v>41802</v>
      </c>
      <c r="E58" s="27" t="s">
        <v>67</v>
      </c>
      <c r="F58" s="135">
        <v>2517.5</v>
      </c>
      <c r="G58" s="32"/>
      <c r="H58" s="32"/>
      <c r="I58" s="33">
        <v>45.13</v>
      </c>
      <c r="J58" s="37">
        <f t="shared" si="14"/>
        <v>2472.37</v>
      </c>
      <c r="K58" s="44"/>
      <c r="L58" s="94"/>
      <c r="M58" s="34"/>
      <c r="N58" s="34"/>
      <c r="O58" s="34"/>
      <c r="P58" s="35"/>
      <c r="Q58" s="36">
        <v>0</v>
      </c>
      <c r="R58" s="37">
        <f t="shared" si="8"/>
        <v>2472.37</v>
      </c>
      <c r="S58" s="38">
        <f t="shared" si="9"/>
        <v>0</v>
      </c>
      <c r="T58" s="37">
        <f t="shared" si="10"/>
        <v>2472.37</v>
      </c>
      <c r="U58" s="39">
        <f t="shared" si="11"/>
        <v>247.23699999999999</v>
      </c>
      <c r="V58" s="38">
        <f>+'[1]C&amp;A'!D59*0.02</f>
        <v>21.911999999999999</v>
      </c>
      <c r="W58" s="37">
        <f t="shared" si="12"/>
        <v>2741.5189999999998</v>
      </c>
      <c r="X58" s="40"/>
      <c r="Y58" s="46"/>
      <c r="Z58" s="42">
        <f>+X58+Y58-T58</f>
        <v>-2472.37</v>
      </c>
      <c r="AA58" s="42"/>
      <c r="AB58" s="45"/>
      <c r="AC58" s="17"/>
      <c r="AD58" s="68"/>
      <c r="AE58" s="67"/>
      <c r="AF58" s="68"/>
      <c r="AG58" s="68"/>
      <c r="AH58" s="68"/>
      <c r="AI58" s="68"/>
      <c r="AJ58" s="68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181" s="130" customFormat="1">
      <c r="A59" s="102" t="s">
        <v>42</v>
      </c>
      <c r="B59" s="102" t="s">
        <v>143</v>
      </c>
      <c r="C59" s="116"/>
      <c r="D59" s="103"/>
      <c r="E59" s="102" t="s">
        <v>58</v>
      </c>
      <c r="F59" s="137">
        <v>234</v>
      </c>
      <c r="G59" s="104"/>
      <c r="H59" s="104"/>
      <c r="I59" s="105">
        <v>45.13</v>
      </c>
      <c r="J59" s="106">
        <f t="shared" si="14"/>
        <v>188.87</v>
      </c>
      <c r="K59" s="104"/>
      <c r="L59" s="107"/>
      <c r="M59" s="108"/>
      <c r="N59" s="108"/>
      <c r="O59" s="108"/>
      <c r="P59" s="109"/>
      <c r="Q59" s="110">
        <v>0</v>
      </c>
      <c r="R59" s="106">
        <f t="shared" si="8"/>
        <v>188.87</v>
      </c>
      <c r="S59" s="108">
        <f t="shared" si="9"/>
        <v>0</v>
      </c>
      <c r="T59" s="106">
        <f t="shared" si="10"/>
        <v>188.87</v>
      </c>
      <c r="U59" s="108">
        <f t="shared" si="11"/>
        <v>18.887</v>
      </c>
      <c r="V59" s="108">
        <f>+'[1]C&amp;A'!D60*0.02</f>
        <v>21.911999999999999</v>
      </c>
      <c r="W59" s="106">
        <f t="shared" si="12"/>
        <v>229.66900000000001</v>
      </c>
      <c r="X59" s="111"/>
      <c r="Y59" s="112"/>
      <c r="Z59" s="113"/>
      <c r="AA59" s="113" t="s">
        <v>144</v>
      </c>
      <c r="AB59" s="118" t="s">
        <v>172</v>
      </c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</row>
    <row r="60" spans="1:181" s="70" customFormat="1">
      <c r="A60" s="27" t="s">
        <v>107</v>
      </c>
      <c r="B60" s="27" t="s">
        <v>145</v>
      </c>
      <c r="C60" s="27" t="s">
        <v>146</v>
      </c>
      <c r="D60" s="30">
        <v>42321</v>
      </c>
      <c r="E60" s="27" t="s">
        <v>107</v>
      </c>
      <c r="F60" s="135">
        <v>9268.5</v>
      </c>
      <c r="G60" s="32"/>
      <c r="H60" s="32"/>
      <c r="I60" s="33">
        <v>45.13</v>
      </c>
      <c r="J60" s="37">
        <f t="shared" si="14"/>
        <v>9223.3700000000008</v>
      </c>
      <c r="K60" s="44"/>
      <c r="L60" s="94"/>
      <c r="M60" s="34"/>
      <c r="N60" s="34"/>
      <c r="O60" s="34"/>
      <c r="P60" s="35"/>
      <c r="Q60" s="36">
        <v>335.19</v>
      </c>
      <c r="R60" s="37">
        <f t="shared" si="8"/>
        <v>8888.18</v>
      </c>
      <c r="S60" s="38">
        <f t="shared" si="9"/>
        <v>922.3370000000001</v>
      </c>
      <c r="T60" s="37">
        <f t="shared" si="10"/>
        <v>7965.8429999999998</v>
      </c>
      <c r="U60" s="39">
        <f t="shared" si="11"/>
        <v>0</v>
      </c>
      <c r="V60" s="38">
        <f>+'[1]C&amp;A'!D61*0.02</f>
        <v>21.911999999999999</v>
      </c>
      <c r="W60" s="37">
        <f t="shared" si="12"/>
        <v>9245.2820000000011</v>
      </c>
      <c r="X60" s="40"/>
      <c r="Y60" s="41"/>
      <c r="Z60" s="42">
        <f>+X60+Y60-T60</f>
        <v>-7965.8429999999998</v>
      </c>
      <c r="AA60" s="42"/>
      <c r="AB60" s="4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</row>
    <row r="61" spans="1:181" s="70" customFormat="1">
      <c r="A61" s="27" t="s">
        <v>35</v>
      </c>
      <c r="B61" s="45" t="s">
        <v>147</v>
      </c>
      <c r="C61" s="27"/>
      <c r="D61" s="30">
        <v>42169</v>
      </c>
      <c r="E61" s="27" t="s">
        <v>38</v>
      </c>
      <c r="F61" s="135"/>
      <c r="G61" s="32"/>
      <c r="H61" s="32"/>
      <c r="I61" s="33">
        <v>45.13</v>
      </c>
      <c r="J61" s="37">
        <f t="shared" si="14"/>
        <v>-45.13</v>
      </c>
      <c r="K61" s="44"/>
      <c r="L61" s="94"/>
      <c r="M61" s="34"/>
      <c r="N61" s="34"/>
      <c r="O61" s="34"/>
      <c r="P61" s="35"/>
      <c r="Q61" s="36">
        <v>0</v>
      </c>
      <c r="R61" s="37">
        <f t="shared" si="8"/>
        <v>-45.13</v>
      </c>
      <c r="S61" s="38">
        <f t="shared" si="9"/>
        <v>0</v>
      </c>
      <c r="T61" s="37">
        <f t="shared" si="10"/>
        <v>-45.13</v>
      </c>
      <c r="U61" s="39">
        <f t="shared" si="11"/>
        <v>-4.5130000000000008</v>
      </c>
      <c r="V61" s="38">
        <f>+'[1]C&amp;A'!D62*0.02</f>
        <v>21.911999999999999</v>
      </c>
      <c r="W61" s="37">
        <f t="shared" si="12"/>
        <v>-27.731000000000002</v>
      </c>
      <c r="X61" s="40"/>
      <c r="Y61" s="41"/>
      <c r="Z61" s="42">
        <f>+X61+Y61-T61</f>
        <v>45.13</v>
      </c>
      <c r="AA61" s="71">
        <v>1171167405</v>
      </c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6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</row>
    <row r="62" spans="1:181" s="23" customFormat="1">
      <c r="A62" s="27" t="s">
        <v>35</v>
      </c>
      <c r="B62" s="27" t="s">
        <v>148</v>
      </c>
      <c r="C62" s="29" t="s">
        <v>149</v>
      </c>
      <c r="D62" s="30">
        <v>41939</v>
      </c>
      <c r="E62" s="27" t="s">
        <v>58</v>
      </c>
      <c r="F62" s="135">
        <v>2022.8</v>
      </c>
      <c r="G62" s="32"/>
      <c r="H62" s="32"/>
      <c r="I62" s="33">
        <v>45.13</v>
      </c>
      <c r="J62" s="37">
        <f t="shared" si="14"/>
        <v>1977.6699999999998</v>
      </c>
      <c r="K62" s="44"/>
      <c r="L62" s="94"/>
      <c r="M62" s="34"/>
      <c r="N62" s="34"/>
      <c r="O62" s="34"/>
      <c r="P62" s="35"/>
      <c r="Q62" s="36">
        <v>303.79000000000002</v>
      </c>
      <c r="R62" s="37">
        <f t="shared" si="8"/>
        <v>1673.8799999999999</v>
      </c>
      <c r="S62" s="38">
        <f t="shared" si="9"/>
        <v>0</v>
      </c>
      <c r="T62" s="37">
        <f t="shared" si="10"/>
        <v>1673.8799999999999</v>
      </c>
      <c r="U62" s="39">
        <f t="shared" si="11"/>
        <v>197.767</v>
      </c>
      <c r="V62" s="38">
        <f>+'[1]C&amp;A'!D63*0.02</f>
        <v>21.911999999999999</v>
      </c>
      <c r="W62" s="37">
        <f t="shared" si="12"/>
        <v>2197.3489999999997</v>
      </c>
      <c r="X62" s="40"/>
      <c r="Y62" s="46"/>
      <c r="Z62" s="42">
        <f>+X62+Y62-T62</f>
        <v>-1673.8799999999999</v>
      </c>
      <c r="AA62" s="42"/>
      <c r="AB62" s="4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</row>
    <row r="63" spans="1:181" s="23" customFormat="1">
      <c r="A63" s="52"/>
      <c r="B63" s="27"/>
      <c r="C63" s="72"/>
      <c r="D63" s="72"/>
      <c r="E63" s="27"/>
      <c r="F63" s="135"/>
      <c r="G63" s="31"/>
      <c r="H63" s="31"/>
      <c r="I63" s="33"/>
      <c r="J63" s="37">
        <f t="shared" si="14"/>
        <v>0</v>
      </c>
      <c r="K63" s="44"/>
      <c r="L63" s="94"/>
      <c r="M63" s="34"/>
      <c r="N63" s="34"/>
      <c r="O63" s="34"/>
      <c r="P63" s="38"/>
      <c r="Q63" s="38"/>
      <c r="R63" s="37">
        <f t="shared" si="8"/>
        <v>0</v>
      </c>
      <c r="S63" s="38">
        <f t="shared" si="9"/>
        <v>0</v>
      </c>
      <c r="T63" s="37">
        <f t="shared" si="10"/>
        <v>0</v>
      </c>
      <c r="U63" s="39">
        <f t="shared" si="11"/>
        <v>0</v>
      </c>
      <c r="V63" s="38"/>
      <c r="W63" s="37">
        <f t="shared" si="12"/>
        <v>0</v>
      </c>
      <c r="X63" s="40"/>
      <c r="Y63" s="73"/>
      <c r="Z63" s="42"/>
      <c r="AA63" s="42"/>
      <c r="AB63" s="45"/>
      <c r="AC63" s="17"/>
      <c r="AD63" s="17"/>
      <c r="AE63" s="16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>
      <c r="A64" s="74"/>
      <c r="B64" s="75"/>
      <c r="C64" s="75"/>
      <c r="D64" s="75"/>
      <c r="E64" s="75"/>
      <c r="F64" s="139"/>
      <c r="G64" s="76"/>
      <c r="H64" s="76"/>
      <c r="I64" s="76"/>
      <c r="J64" s="77"/>
      <c r="K64" s="76"/>
      <c r="L64" s="96"/>
      <c r="M64" s="78"/>
      <c r="N64" s="78"/>
      <c r="O64" s="78"/>
      <c r="P64" s="78"/>
      <c r="Q64" s="78"/>
      <c r="R64" s="79"/>
      <c r="S64" s="78"/>
      <c r="T64" s="77"/>
      <c r="U64" s="78"/>
      <c r="V64" s="78"/>
      <c r="W64" s="77"/>
      <c r="X64" s="80"/>
      <c r="Y64" s="80"/>
      <c r="Z64" s="17"/>
      <c r="AA64" s="17"/>
      <c r="AB64" s="17"/>
      <c r="AC64" s="17"/>
      <c r="AD64" s="16"/>
      <c r="AE64" s="16"/>
      <c r="AF64" s="16"/>
      <c r="AG64" s="16"/>
      <c r="AH64" s="16"/>
      <c r="AI64" s="16"/>
      <c r="AJ64" s="16"/>
      <c r="AK64" s="17"/>
      <c r="AL64" s="17"/>
      <c r="AM64" s="17"/>
      <c r="AN64" s="17"/>
      <c r="AO64" s="17"/>
      <c r="AP64" s="17"/>
      <c r="AQ64" s="17"/>
      <c r="AR64" s="17"/>
      <c r="AS64" s="16"/>
    </row>
    <row r="65" spans="1:181" s="23" customFormat="1" ht="16.5" thickBot="1">
      <c r="A65" s="16"/>
      <c r="B65" s="81" t="s">
        <v>150</v>
      </c>
      <c r="C65" s="81"/>
      <c r="D65" s="81"/>
      <c r="E65" s="81"/>
      <c r="F65" s="140">
        <f>SUM(F7:F62)</f>
        <v>393260.9200000001</v>
      </c>
      <c r="G65" s="82">
        <f t="shared" ref="G65:P65" si="15">SUM(G9:G60)</f>
        <v>0</v>
      </c>
      <c r="H65" s="82">
        <f t="shared" si="15"/>
        <v>0</v>
      </c>
      <c r="I65" s="82">
        <f t="shared" si="15"/>
        <v>2347.7600000000029</v>
      </c>
      <c r="J65" s="82">
        <f t="shared" si="15"/>
        <v>387594.35999999993</v>
      </c>
      <c r="K65" s="82">
        <f t="shared" si="15"/>
        <v>0</v>
      </c>
      <c r="L65" s="97">
        <f t="shared" si="15"/>
        <v>3</v>
      </c>
      <c r="M65" s="82">
        <f t="shared" si="15"/>
        <v>0</v>
      </c>
      <c r="N65" s="82">
        <f t="shared" si="15"/>
        <v>0</v>
      </c>
      <c r="O65" s="82">
        <f t="shared" si="15"/>
        <v>0</v>
      </c>
      <c r="P65" s="82">
        <f t="shared" si="15"/>
        <v>657.18999999999994</v>
      </c>
      <c r="Q65" s="82">
        <f>SUM(Q9:Q63)</f>
        <v>8759.49</v>
      </c>
      <c r="R65" s="82">
        <f>SUM(R9:R60)</f>
        <v>379775.47999999992</v>
      </c>
      <c r="S65" s="82">
        <f>SUM(S9:S60)</f>
        <v>35235.267000000007</v>
      </c>
      <c r="T65" s="82">
        <f>SUM(T9:T62)</f>
        <v>346168.96299999987</v>
      </c>
      <c r="U65" s="82">
        <f>SUM(U9:U60)</f>
        <v>3546.7340000000008</v>
      </c>
      <c r="V65" s="82">
        <f>SUM(V9:V60)</f>
        <v>986.04000000000053</v>
      </c>
      <c r="W65" s="82">
        <f>SUM(W9:W60)</f>
        <v>392452.06999999989</v>
      </c>
      <c r="X65" s="80"/>
      <c r="Y65" s="80"/>
      <c r="Z65" s="17"/>
      <c r="AA65" s="17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181" s="23" customFormat="1" ht="16.5" thickTop="1">
      <c r="A66" s="16"/>
      <c r="B66" s="16"/>
      <c r="C66" s="16"/>
      <c r="D66" s="16"/>
      <c r="E66" s="16"/>
      <c r="F66" s="132"/>
      <c r="G66" s="13"/>
      <c r="H66" s="13"/>
      <c r="I66" s="13"/>
      <c r="J66" s="14"/>
      <c r="K66" s="13"/>
      <c r="L66" s="93"/>
      <c r="M66" s="13"/>
      <c r="N66" s="13"/>
      <c r="O66" s="13"/>
      <c r="P66" s="13"/>
      <c r="Q66" s="13"/>
      <c r="R66" s="14"/>
      <c r="S66" s="13"/>
      <c r="T66" s="14"/>
      <c r="U66" s="13"/>
      <c r="V66" s="13"/>
      <c r="W66" s="14"/>
      <c r="X66" s="80"/>
      <c r="Y66" s="80"/>
      <c r="Z66" s="17"/>
      <c r="AA66" s="17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</row>
    <row r="67" spans="1:181" s="23" customFormat="1">
      <c r="A67" s="156" t="s">
        <v>151</v>
      </c>
      <c r="B67" s="156"/>
      <c r="C67" s="27"/>
      <c r="D67" s="27"/>
      <c r="E67" s="27"/>
      <c r="F67" s="135"/>
      <c r="G67" s="31"/>
      <c r="H67" s="31"/>
      <c r="I67" s="31"/>
      <c r="J67" s="83"/>
      <c r="K67" s="31"/>
      <c r="L67" s="98"/>
      <c r="M67" s="31"/>
      <c r="N67" s="31"/>
      <c r="O67" s="31"/>
      <c r="P67" s="31"/>
      <c r="Q67" s="31"/>
      <c r="R67" s="83"/>
      <c r="S67" s="31">
        <f>+S65-S66</f>
        <v>35235.267000000007</v>
      </c>
      <c r="T67" s="83"/>
      <c r="U67" s="31"/>
      <c r="V67" s="31"/>
      <c r="W67" s="83"/>
      <c r="X67" s="84"/>
      <c r="Y67" s="84"/>
      <c r="Z67" s="27"/>
      <c r="AA67" s="27"/>
      <c r="AB67" s="27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</row>
    <row r="68" spans="1:181">
      <c r="A68" s="52"/>
      <c r="B68" s="27" t="s">
        <v>152</v>
      </c>
      <c r="C68" s="72"/>
      <c r="D68" s="85">
        <v>39516</v>
      </c>
      <c r="E68" s="27" t="s">
        <v>96</v>
      </c>
      <c r="F68" s="135">
        <v>12560.19</v>
      </c>
      <c r="G68" s="31"/>
      <c r="H68" s="31"/>
      <c r="I68" s="33"/>
      <c r="J68" s="37">
        <f>SUM(F68:H68)-I68</f>
        <v>12560.19</v>
      </c>
      <c r="K68" s="44"/>
      <c r="L68" s="99"/>
      <c r="M68" s="34"/>
      <c r="N68" s="34"/>
      <c r="O68" s="34"/>
      <c r="P68" s="34"/>
      <c r="Q68" s="34"/>
      <c r="R68" s="37">
        <f>+J68-K68</f>
        <v>12560.19</v>
      </c>
      <c r="S68" s="38">
        <f>+R68*0.05</f>
        <v>628.00950000000012</v>
      </c>
      <c r="T68" s="37">
        <f>+R68-N68-Q68</f>
        <v>12560.19</v>
      </c>
      <c r="U68" s="39">
        <f>IF(R68&lt;3000,R68*0.1,0)</f>
        <v>0</v>
      </c>
      <c r="V68" s="38">
        <v>0</v>
      </c>
      <c r="W68" s="37">
        <f>+R68+U68+V68</f>
        <v>12560.19</v>
      </c>
      <c r="X68" s="84"/>
      <c r="Y68" s="84"/>
      <c r="Z68" s="27"/>
      <c r="AA68" s="27"/>
      <c r="AB68" s="27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</row>
    <row r="69" spans="1:181">
      <c r="A69" s="74"/>
      <c r="B69" s="86"/>
      <c r="C69" s="86"/>
      <c r="D69" s="86"/>
      <c r="E69" s="86"/>
      <c r="F69" s="141"/>
      <c r="G69" s="87"/>
      <c r="H69" s="87"/>
      <c r="I69" s="87"/>
      <c r="J69" s="88">
        <f>SUM(F69:I69)</f>
        <v>0</v>
      </c>
      <c r="K69" s="89"/>
      <c r="L69" s="100"/>
      <c r="M69" s="90"/>
      <c r="N69" s="90"/>
      <c r="O69" s="90"/>
      <c r="P69" s="90"/>
      <c r="Q69" s="90"/>
      <c r="R69" s="88">
        <f>+J69-K69</f>
        <v>0</v>
      </c>
      <c r="S69" s="78">
        <f>+R69*0.05</f>
        <v>0</v>
      </c>
      <c r="T69" s="88">
        <f>+R69-N69-Q69</f>
        <v>0</v>
      </c>
      <c r="U69" s="91">
        <f>IF(R69&lt;3000,R69*0.1,0)</f>
        <v>0</v>
      </c>
      <c r="V69" s="78">
        <v>0</v>
      </c>
      <c r="W69" s="88">
        <f>+R69+U69+V69</f>
        <v>0</v>
      </c>
    </row>
    <row r="70" spans="1:181" s="43" customFormat="1">
      <c r="A70" s="16"/>
      <c r="B70" s="16"/>
      <c r="C70" s="16"/>
      <c r="D70" s="16"/>
      <c r="E70" s="16"/>
      <c r="F70" s="132"/>
      <c r="G70" s="13"/>
      <c r="H70" s="13"/>
      <c r="I70" s="13"/>
      <c r="J70" s="14"/>
      <c r="K70" s="13"/>
      <c r="L70" s="93"/>
      <c r="M70" s="13"/>
      <c r="N70" s="13"/>
      <c r="O70" s="13"/>
      <c r="P70" s="13"/>
      <c r="Q70" s="13"/>
      <c r="R70" s="14"/>
      <c r="S70" s="13"/>
      <c r="T70" s="14"/>
      <c r="U70" s="13"/>
      <c r="V70" s="13"/>
      <c r="W70" s="14">
        <f>SUM(W68:W69)</f>
        <v>12560.19</v>
      </c>
      <c r="X70" s="15"/>
      <c r="Y70" s="15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</row>
    <row r="71" spans="1:181">
      <c r="B71" s="92" t="s">
        <v>153</v>
      </c>
      <c r="C71" s="92"/>
      <c r="D71" s="92"/>
      <c r="W71" s="14">
        <f>+W70*0.16</f>
        <v>2009.6304000000002</v>
      </c>
    </row>
    <row r="72" spans="1:181" s="43" customFormat="1">
      <c r="A72" s="16"/>
      <c r="B72" s="92"/>
      <c r="C72" s="92"/>
      <c r="D72" s="92"/>
      <c r="E72" s="16"/>
      <c r="F72" s="132"/>
      <c r="G72" s="13"/>
      <c r="H72" s="13"/>
      <c r="I72" s="13"/>
      <c r="J72" s="14"/>
      <c r="K72" s="13"/>
      <c r="L72" s="93"/>
      <c r="M72" s="13"/>
      <c r="N72" s="13"/>
      <c r="O72" s="13"/>
      <c r="P72" s="13"/>
      <c r="Q72" s="13"/>
      <c r="R72" s="14"/>
      <c r="S72" s="13"/>
      <c r="T72" s="14"/>
      <c r="U72" s="13"/>
      <c r="V72" s="13"/>
      <c r="W72" s="14">
        <f>+W70+W71</f>
        <v>14569.820400000001</v>
      </c>
      <c r="X72" s="15"/>
      <c r="Y72" s="15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</row>
    <row r="73" spans="1:181">
      <c r="B73" s="92"/>
      <c r="C73" s="92"/>
      <c r="D73" s="92"/>
    </row>
    <row r="78" spans="1:181">
      <c r="A78" s="16" t="s">
        <v>154</v>
      </c>
      <c r="B78" s="13"/>
    </row>
    <row r="79" spans="1:181">
      <c r="A79" s="16" t="s">
        <v>155</v>
      </c>
      <c r="B79" s="13"/>
    </row>
    <row r="80" spans="1:181">
      <c r="A80" s="16" t="s">
        <v>156</v>
      </c>
      <c r="B80" s="13"/>
    </row>
    <row r="81" spans="1:25">
      <c r="A81" s="16" t="s">
        <v>157</v>
      </c>
      <c r="B81" s="13"/>
    </row>
    <row r="82" spans="1:25">
      <c r="A82" s="16" t="s">
        <v>158</v>
      </c>
      <c r="B82" s="13"/>
    </row>
    <row r="83" spans="1:25">
      <c r="A83" s="16" t="s">
        <v>159</v>
      </c>
      <c r="B83" s="13"/>
    </row>
    <row r="86" spans="1:25">
      <c r="G86" s="16"/>
      <c r="H86" s="16"/>
      <c r="I86" s="16"/>
      <c r="J86" s="16"/>
      <c r="K86" s="16"/>
      <c r="L86" s="101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>
      <c r="G87" s="16"/>
      <c r="H87" s="16"/>
      <c r="I87" s="16"/>
      <c r="J87" s="16"/>
      <c r="K87" s="16"/>
      <c r="L87" s="101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101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101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101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101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101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101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101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101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101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101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101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101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101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101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101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101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101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101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101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101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101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101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101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101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101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101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101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101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101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101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101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101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101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101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101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101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101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101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101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101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101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101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101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101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101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101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101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101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101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101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101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101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101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101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101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101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101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101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101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101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101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101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101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101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101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101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101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101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101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101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101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101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101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101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101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101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101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101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101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101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101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101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101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101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101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101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101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101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101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101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101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101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101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101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101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101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101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101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101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101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101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101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101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101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101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101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101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101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101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101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101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101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101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101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101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101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101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101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101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101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101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101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101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101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101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101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101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101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101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101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101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101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101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101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101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101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101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101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101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101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101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101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101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101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101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101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101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101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101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101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101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101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101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101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101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101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101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101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101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101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101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101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101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101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101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101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101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101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101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101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101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101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101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101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101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101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101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101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101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101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101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101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101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101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101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101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101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101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101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101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101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101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101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101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101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101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101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101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101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101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101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101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101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101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101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101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101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101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101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101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101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101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101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</sheetData>
  <autoFilter ref="A5:AB63">
    <filterColumn colId="23" showButton="0"/>
    <sortState ref="A8:AB59">
      <sortCondition ref="B5:B59"/>
    </sortState>
  </autoFilter>
  <mergeCells count="23">
    <mergeCell ref="V5:V6"/>
    <mergeCell ref="W5:W6"/>
    <mergeCell ref="X5:Y5"/>
    <mergeCell ref="Z5:Z6"/>
    <mergeCell ref="A67:B67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  <mergeCell ref="O5:O6"/>
    <mergeCell ref="A5:A6"/>
    <mergeCell ref="B5:B6"/>
    <mergeCell ref="C5:C6"/>
    <mergeCell ref="E5:E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dcterms:created xsi:type="dcterms:W3CDTF">2016-08-09T22:06:39Z</dcterms:created>
  <dcterms:modified xsi:type="dcterms:W3CDTF">2016-08-12T22:05:17Z</dcterms:modified>
</cp:coreProperties>
</file>