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36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/>
  <c r="S11"/>
  <c r="T11" s="1"/>
  <c r="U11"/>
  <c r="V11"/>
  <c r="W11"/>
  <c r="V14"/>
  <c r="W14" s="1"/>
  <c r="R14"/>
  <c r="T14" s="1"/>
  <c r="S14"/>
  <c r="U14"/>
  <c r="Q19" l="1"/>
  <c r="J14"/>
  <c r="J11"/>
  <c r="F19" l="1"/>
  <c r="V15" l="1"/>
  <c r="J15"/>
  <c r="U15" s="1"/>
  <c r="W15" l="1"/>
  <c r="S15"/>
  <c r="R15"/>
  <c r="T15" l="1"/>
  <c r="J23"/>
  <c r="R23" s="1"/>
  <c r="T23" s="1"/>
  <c r="J22"/>
  <c r="R22" s="1"/>
  <c r="T22" s="1"/>
  <c r="P19"/>
  <c r="O19"/>
  <c r="N19"/>
  <c r="M19"/>
  <c r="L19"/>
  <c r="K19"/>
  <c r="I19"/>
  <c r="H19"/>
  <c r="G19"/>
  <c r="J17"/>
  <c r="V16"/>
  <c r="J16"/>
  <c r="R16" s="1"/>
  <c r="V13"/>
  <c r="J13"/>
  <c r="R13" s="1"/>
  <c r="V12"/>
  <c r="J12"/>
  <c r="R12" s="1"/>
  <c r="V10"/>
  <c r="J10"/>
  <c r="U10" s="1"/>
  <c r="V9"/>
  <c r="J9"/>
  <c r="V8"/>
  <c r="J8"/>
  <c r="U8" s="1"/>
  <c r="V7"/>
  <c r="J7"/>
  <c r="R9" l="1"/>
  <c r="R8"/>
  <c r="R10"/>
  <c r="S8"/>
  <c r="J19"/>
  <c r="R7"/>
  <c r="S7"/>
  <c r="W8"/>
  <c r="V19"/>
  <c r="R17"/>
  <c r="U7"/>
  <c r="S9"/>
  <c r="U9"/>
  <c r="W9" s="1"/>
  <c r="U17"/>
  <c r="W17" s="1"/>
  <c r="S17"/>
  <c r="W10"/>
  <c r="S10"/>
  <c r="S22"/>
  <c r="U22"/>
  <c r="W22" s="1"/>
  <c r="U23"/>
  <c r="W23" s="1"/>
  <c r="S23"/>
  <c r="U12"/>
  <c r="W12" s="1"/>
  <c r="U13"/>
  <c r="W13" s="1"/>
  <c r="U16"/>
  <c r="W16" s="1"/>
  <c r="S12"/>
  <c r="T12" s="1"/>
  <c r="Z12" s="1"/>
  <c r="S13"/>
  <c r="T13" s="1"/>
  <c r="Z13" s="1"/>
  <c r="S16"/>
  <c r="T16" s="1"/>
  <c r="Z16" s="1"/>
  <c r="T9" l="1"/>
  <c r="Z9" s="1"/>
  <c r="W24"/>
  <c r="W25" s="1"/>
  <c r="W26" s="1"/>
  <c r="T10"/>
  <c r="Z10" s="1"/>
  <c r="T8"/>
  <c r="T7"/>
  <c r="Z7" s="1"/>
  <c r="S19"/>
  <c r="S21" s="1"/>
  <c r="T17"/>
  <c r="R19"/>
  <c r="U19"/>
  <c r="W7"/>
  <c r="W19" s="1"/>
  <c r="T19" l="1"/>
</calcChain>
</file>

<file path=xl/sharedStrings.xml><?xml version="1.0" encoding="utf-8"?>
<sst xmlns="http://schemas.openxmlformats.org/spreadsheetml/2006/main" count="79" uniqueCount="76">
  <si>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</si>
  <si>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</si>
  <si>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</si>
  <si>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</si>
  <si>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</si>
  <si>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</si>
  <si>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</si>
  <si>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</si>
  <si>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</si>
  <si>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</si>
  <si>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</si>
  <si>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</si>
  <si>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</si>
  <si>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</si>
  <si>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</si>
  <si>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</si>
  <si>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</si>
  <si>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</si>
  <si>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</si>
  <si>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</si>
  <si>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</si>
  <si>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</si>
  <si>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</si>
  <si>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</si>
  <si>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</si>
  <si>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</si>
  <si>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</si>
  <si>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</si>
  <si>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</si>
  <si>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</si>
  <si>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</si>
  <si>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</si>
  <si>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</si>
  <si>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</si>
  <si>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</si>
  <si>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</si>
  <si>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CAJERA</t>
  </si>
  <si>
    <t>SERVICIO</t>
  </si>
  <si>
    <t>GALLEGOS MORALES ROBERTO</t>
  </si>
  <si>
    <t>VIGILANTE</t>
  </si>
  <si>
    <t>116589499999</t>
  </si>
  <si>
    <t>VENTAS</t>
  </si>
  <si>
    <t>GUILLEN AYALA JUAN CARLOS</t>
  </si>
  <si>
    <t>VALUADOR SEMINUEVOS</t>
  </si>
  <si>
    <t>ADMON SERVICIO</t>
  </si>
  <si>
    <t>MEJIA VILLEGAS NALLELY BEATRIZ</t>
  </si>
  <si>
    <t>MV23</t>
  </si>
  <si>
    <t>CITAS</t>
  </si>
  <si>
    <t>TRASLADISTA</t>
  </si>
  <si>
    <t>ADMON VENTAS</t>
  </si>
  <si>
    <t>NAVARRETE RODRIGUEZ MIGUEL ANGEL</t>
  </si>
  <si>
    <t>F&amp;I</t>
  </si>
  <si>
    <t>PATIÑO MUÑOZ ANA LAURA</t>
  </si>
  <si>
    <t>TOLEDO MORENO ELIZABETH VICTORIA</t>
  </si>
  <si>
    <t>TM19</t>
  </si>
  <si>
    <t>SEGUROS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</si>
  <si>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</si>
  <si>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</si>
  <si>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</si>
  <si>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</si>
  <si>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</si>
  <si>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</si>
  <si>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</si>
  <si>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</si>
  <si>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</si>
  <si>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</si>
  <si>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Periodo 2DA QUINCENA</t>
  </si>
  <si>
    <t>01/08/2016 AL 15/08/2016</t>
  </si>
  <si>
    <t>SOLORZANO JUAREZ MONICA ELISA</t>
  </si>
  <si>
    <t>RECURSOS HUMANOS</t>
  </si>
  <si>
    <t>MUÑOZ MARTINEZ PATRICIA VANESSA</t>
  </si>
  <si>
    <t>CORPORATIVO</t>
  </si>
  <si>
    <t>SANTANA ANAYA GILDARDO ENRIQUE</t>
  </si>
  <si>
    <t>SA03</t>
  </si>
  <si>
    <t>GERENTE DE SISTEMAS</t>
  </si>
  <si>
    <t>1151171305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</si>
</sst>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4" fillId="9" borderId="7" xfId="0" applyFont="1" applyFill="1" applyBorder="1"/>
    <xf numFmtId="0" fontId="4" fillId="9" borderId="7" xfId="0" applyFont="1" applyFill="1" applyBorder="1" applyAlignment="1">
      <alignment horizontal="right"/>
    </xf>
    <xf numFmtId="164" fontId="8" fillId="9" borderId="7" xfId="0" applyNumberFormat="1" applyFont="1" applyFill="1" applyBorder="1" applyAlignment="1">
      <alignment horizontal="left" vertical="center"/>
    </xf>
    <xf numFmtId="43" fontId="4" fillId="9" borderId="7" xfId="1" applyFont="1" applyFill="1" applyBorder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5" fillId="9" borderId="7" xfId="0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8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8" xfId="1" applyFont="1" applyFill="1" applyBorder="1"/>
    <xf numFmtId="43" fontId="4" fillId="0" borderId="8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9" xfId="0" applyFont="1" applyBorder="1"/>
    <xf numFmtId="43" fontId="5" fillId="0" borderId="9" xfId="1" applyFont="1" applyBorder="1"/>
    <xf numFmtId="43" fontId="5" fillId="0" borderId="7" xfId="1" applyFont="1" applyBorder="1"/>
    <xf numFmtId="43" fontId="1" fillId="0" borderId="7" xfId="1" applyBorder="1"/>
    <xf numFmtId="14" fontId="4" fillId="0" borderId="7" xfId="0" applyNumberFormat="1" applyFont="1" applyFill="1" applyBorder="1" applyAlignment="1">
      <alignment horizontal="left"/>
    </xf>
    <xf numFmtId="0" fontId="4" fillId="4" borderId="8" xfId="0" applyFont="1" applyFill="1" applyBorder="1"/>
    <xf numFmtId="43" fontId="4" fillId="4" borderId="8" xfId="1" applyFont="1" applyFill="1" applyBorder="1"/>
    <xf numFmtId="43" fontId="5" fillId="5" borderId="8" xfId="1" applyFont="1" applyFill="1" applyBorder="1"/>
    <xf numFmtId="43" fontId="4" fillId="6" borderId="8" xfId="1" applyFont="1" applyFill="1" applyBorder="1"/>
    <xf numFmtId="43" fontId="4" fillId="7" borderId="8" xfId="1" applyFont="1" applyFill="1" applyBorder="1" applyAlignment="1">
      <alignment horizontal="center"/>
    </xf>
    <xf numFmtId="43" fontId="4" fillId="8" borderId="8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8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7" xfId="1" applyNumberFormat="1" applyFont="1" applyFill="1" applyBorder="1" applyAlignment="1">
      <alignment horizontal="center"/>
    </xf>
    <xf numFmtId="43" fontId="4" fillId="9" borderId="7" xfId="1" applyFont="1" applyFill="1" applyBorder="1" applyAlignment="1">
      <alignment horizontal="center"/>
    </xf>
    <xf numFmtId="43" fontId="1" fillId="9" borderId="7" xfId="1" applyFont="1" applyFill="1" applyBorder="1"/>
    <xf numFmtId="43" fontId="11" fillId="9" borderId="7" xfId="1" applyFont="1" applyFill="1" applyBorder="1"/>
    <xf numFmtId="4" fontId="8" fillId="9" borderId="7" xfId="0" applyNumberFormat="1" applyFont="1" applyFill="1" applyBorder="1" applyAlignment="1">
      <alignment wrapText="1"/>
    </xf>
    <xf numFmtId="0" fontId="12" fillId="9" borderId="7" xfId="0" applyFont="1" applyFill="1" applyBorder="1" applyAlignment="1">
      <alignment horizontal="right" wrapText="1"/>
    </xf>
    <xf numFmtId="43" fontId="8" fillId="9" borderId="7" xfId="0" applyNumberFormat="1" applyFont="1" applyFill="1" applyBorder="1"/>
    <xf numFmtId="0" fontId="4" fillId="9" borderId="0" xfId="0" applyFont="1" applyFill="1"/>
    <xf numFmtId="0" fontId="13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9" borderId="7" xfId="4" applyFont="1" applyFill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9" xfId="4" applyFont="1" applyBorder="1"/>
    <xf numFmtId="44" fontId="4" fillId="4" borderId="8" xfId="4" applyFont="1" applyFill="1" applyBorder="1"/>
    <xf numFmtId="8" fontId="16" fillId="3" borderId="7" xfId="0" applyNumberFormat="1" applyFont="1" applyFill="1" applyBorder="1" applyAlignment="1">
      <alignment wrapText="1"/>
    </xf>
    <xf numFmtId="0" fontId="4" fillId="12" borderId="7" xfId="0" applyFont="1" applyFill="1" applyBorder="1"/>
    <xf numFmtId="0" fontId="8" fillId="0" borderId="7" xfId="0" applyNumberFormat="1" applyFont="1" applyFill="1" applyBorder="1"/>
    <xf numFmtId="49" fontId="8" fillId="9" borderId="7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 refreshError="1">
        <row r="12">
          <cell r="D12">
            <v>1095.5999999999999</v>
          </cell>
        </row>
        <row r="19">
          <cell r="D19">
            <v>1095.5999999999999</v>
          </cell>
        </row>
        <row r="24">
          <cell r="D24">
            <v>1095.5999999999999</v>
          </cell>
        </row>
        <row r="35">
          <cell r="D35">
            <v>1095.5999999999999</v>
          </cell>
        </row>
        <row r="36">
          <cell r="D36">
            <v>1095.5999999999999</v>
          </cell>
        </row>
        <row r="41">
          <cell r="D41">
            <v>1095.5999999999999</v>
          </cell>
        </row>
        <row r="44">
          <cell r="D44">
            <v>1095.5999999999999</v>
          </cell>
        </row>
        <row r="45">
          <cell r="D45">
            <v>1095.5999999999999</v>
          </cell>
        </row>
        <row r="58">
          <cell r="D58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Y25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4" sqref="B14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102" bestFit="1" customWidth="1"/>
    <col min="7" max="7" width="23.140625" style="13" bestFit="1" customWidth="1"/>
    <col min="8" max="8" width="24.7109375" style="13" bestFit="1" customWidth="1"/>
    <col min="9" max="9" width="25.5703125" style="13" bestFit="1" customWidth="1"/>
    <col min="10" max="10" width="17" style="14" customWidth="1"/>
    <col min="11" max="11" width="13.5703125" style="13" customWidth="1"/>
    <col min="12" max="12" width="13.5703125" style="84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customWidth="1"/>
    <col min="23" max="23" width="15.42578125" style="14" customWidth="1"/>
    <col min="24" max="25" width="15.140625" style="15" hidden="1" customWidth="1"/>
    <col min="26" max="26" width="15.140625" style="16" hidden="1" customWidth="1"/>
    <col min="27" max="27" width="18.28515625" style="16" bestFit="1" customWidth="1"/>
    <col min="28" max="28" width="63.8554687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181" ht="18" customHeight="1">
      <c r="A1" s="1" t="s">
        <v>0</v>
      </c>
      <c r="B1" s="1"/>
      <c r="C1" s="1"/>
      <c r="D1" s="1"/>
      <c r="E1" s="2"/>
      <c r="F1" s="101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181" ht="24.95" customHeight="1">
      <c r="A2" s="8" t="s">
        <v>1</v>
      </c>
      <c r="B2" s="8"/>
      <c r="C2" s="8"/>
      <c r="D2" s="8"/>
      <c r="E2" s="9"/>
      <c r="F2" s="101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181">
      <c r="A3" s="10" t="s">
        <v>66</v>
      </c>
      <c r="B3" s="10" t="s">
        <v>67</v>
      </c>
      <c r="C3" s="10"/>
      <c r="D3" s="10"/>
      <c r="E3" s="11"/>
      <c r="F3" s="101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181" s="18" customFormat="1" ht="23.25" customHeight="1">
      <c r="A4" s="12"/>
      <c r="B4" s="12"/>
      <c r="C4" s="12"/>
      <c r="D4" s="12"/>
      <c r="E4" s="12"/>
      <c r="F4" s="102"/>
      <c r="G4" s="13"/>
      <c r="H4" s="13"/>
      <c r="I4" s="13"/>
      <c r="J4" s="14"/>
      <c r="K4" s="13"/>
      <c r="L4" s="84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181" s="23" customFormat="1" ht="15.75" customHeight="1">
      <c r="A5" s="121" t="s">
        <v>3</v>
      </c>
      <c r="B5" s="121" t="s">
        <v>4</v>
      </c>
      <c r="C5" s="121" t="s">
        <v>5</v>
      </c>
      <c r="D5" s="19"/>
      <c r="E5" s="121" t="s">
        <v>6</v>
      </c>
      <c r="F5" s="103"/>
      <c r="G5" s="115" t="s">
        <v>7</v>
      </c>
      <c r="H5" s="115" t="s">
        <v>8</v>
      </c>
      <c r="I5" s="115" t="s">
        <v>9</v>
      </c>
      <c r="J5" s="115" t="s">
        <v>10</v>
      </c>
      <c r="K5" s="115" t="s">
        <v>11</v>
      </c>
      <c r="L5" s="20"/>
      <c r="M5" s="115" t="s">
        <v>12</v>
      </c>
      <c r="N5" s="115" t="s">
        <v>13</v>
      </c>
      <c r="O5" s="115" t="s">
        <v>14</v>
      </c>
      <c r="P5" s="115" t="s">
        <v>15</v>
      </c>
      <c r="Q5" s="115" t="s">
        <v>16</v>
      </c>
      <c r="R5" s="115" t="s">
        <v>17</v>
      </c>
      <c r="S5" s="115" t="s">
        <v>18</v>
      </c>
      <c r="T5" s="115" t="s">
        <v>19</v>
      </c>
      <c r="U5" s="115" t="s">
        <v>20</v>
      </c>
      <c r="V5" s="115" t="s">
        <v>21</v>
      </c>
      <c r="W5" s="115" t="s">
        <v>22</v>
      </c>
      <c r="X5" s="117" t="s">
        <v>23</v>
      </c>
      <c r="Y5" s="118"/>
      <c r="Z5" s="119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181" ht="31.5">
      <c r="A6" s="122"/>
      <c r="B6" s="122"/>
      <c r="C6" s="122"/>
      <c r="D6" s="24" t="s">
        <v>26</v>
      </c>
      <c r="E6" s="122"/>
      <c r="F6" s="104" t="s">
        <v>27</v>
      </c>
      <c r="G6" s="116"/>
      <c r="H6" s="116"/>
      <c r="I6" s="116"/>
      <c r="J6" s="116"/>
      <c r="K6" s="116"/>
      <c r="L6" s="25" t="s">
        <v>28</v>
      </c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26" t="s">
        <v>29</v>
      </c>
      <c r="Y6" s="26" t="s">
        <v>30</v>
      </c>
      <c r="Z6" s="115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181" s="43" customFormat="1">
      <c r="A7" s="27" t="s">
        <v>32</v>
      </c>
      <c r="B7" s="27" t="s">
        <v>33</v>
      </c>
      <c r="C7" s="29"/>
      <c r="D7" s="54">
        <v>42409</v>
      </c>
      <c r="E7" s="27" t="s">
        <v>34</v>
      </c>
      <c r="F7" s="105">
        <v>902.31</v>
      </c>
      <c r="G7" s="53"/>
      <c r="H7" s="32"/>
      <c r="I7" s="33"/>
      <c r="J7" s="37">
        <f t="shared" ref="J7:J12" si="0">SUM(F7:H7)-I7</f>
        <v>902.31</v>
      </c>
      <c r="K7" s="44"/>
      <c r="L7" s="85"/>
      <c r="M7" s="34"/>
      <c r="N7" s="34"/>
      <c r="O7" s="34"/>
      <c r="P7" s="35"/>
      <c r="Q7" s="36"/>
      <c r="R7" s="37">
        <f>+J7-SUM(K7:Q7)</f>
        <v>902.31</v>
      </c>
      <c r="S7" s="38">
        <f>IF(J7&gt;4500,J7*0.1,0)</f>
        <v>0</v>
      </c>
      <c r="T7" s="37">
        <f>+R7-S7</f>
        <v>902.31</v>
      </c>
      <c r="U7" s="39">
        <f>IF(J7&lt;4500,J7*0.1,0)</f>
        <v>90.230999999999995</v>
      </c>
      <c r="V7" s="38">
        <f>+'[1]C&amp;A'!D12*0.02</f>
        <v>21.911999999999999</v>
      </c>
      <c r="W7" s="37">
        <f>+J7+U7+V7</f>
        <v>1014.453</v>
      </c>
      <c r="X7" s="40"/>
      <c r="Y7" s="41"/>
      <c r="Z7" s="42">
        <f>+X7+Y7-T7</f>
        <v>-902.31</v>
      </c>
      <c r="AA7" s="113">
        <v>2858200513</v>
      </c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181" s="43" customFormat="1">
      <c r="A8" s="27" t="s">
        <v>35</v>
      </c>
      <c r="B8" s="45" t="s">
        <v>38</v>
      </c>
      <c r="C8" s="29"/>
      <c r="D8" s="30">
        <v>42552</v>
      </c>
      <c r="E8" s="27" t="s">
        <v>39</v>
      </c>
      <c r="F8" s="105">
        <v>230.52</v>
      </c>
      <c r="G8" s="32"/>
      <c r="H8" s="32"/>
      <c r="I8" s="33"/>
      <c r="J8" s="37">
        <f t="shared" si="0"/>
        <v>230.52</v>
      </c>
      <c r="K8" s="44"/>
      <c r="L8" s="85"/>
      <c r="M8" s="34"/>
      <c r="N8" s="34"/>
      <c r="O8" s="34"/>
      <c r="P8" s="35"/>
      <c r="Q8" s="36"/>
      <c r="R8" s="37">
        <f>+J8-SUM(K8:Q8)</f>
        <v>230.52</v>
      </c>
      <c r="S8" s="38">
        <f t="shared" ref="S8:S10" si="1">IF(J8&gt;4500,J8*0.1,0)</f>
        <v>0</v>
      </c>
      <c r="T8" s="37">
        <f>+R8-S8</f>
        <v>230.52</v>
      </c>
      <c r="U8" s="39">
        <f t="shared" ref="U8:U10" si="2">IF(J8&lt;4500,J8*0.1,0)</f>
        <v>23.052000000000003</v>
      </c>
      <c r="V8" s="38">
        <f>+'[1]C&amp;A'!D19*0.02</f>
        <v>21.911999999999999</v>
      </c>
      <c r="W8" s="37">
        <f>+J8+U8+V8</f>
        <v>275.48399999999998</v>
      </c>
      <c r="X8" s="40"/>
      <c r="Y8" s="41"/>
      <c r="Z8" s="42"/>
      <c r="AA8" s="42" t="s">
        <v>40</v>
      </c>
      <c r="AB8" s="4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181" s="43" customFormat="1">
      <c r="A9" s="27" t="s">
        <v>41</v>
      </c>
      <c r="B9" s="27" t="s">
        <v>42</v>
      </c>
      <c r="C9" s="29"/>
      <c r="D9" s="30">
        <v>42038</v>
      </c>
      <c r="E9" s="27" t="s">
        <v>43</v>
      </c>
      <c r="F9" s="105">
        <v>93.39</v>
      </c>
      <c r="G9" s="53"/>
      <c r="H9" s="32"/>
      <c r="I9" s="33"/>
      <c r="J9" s="37">
        <f t="shared" si="0"/>
        <v>93.39</v>
      </c>
      <c r="K9" s="44"/>
      <c r="L9" s="85"/>
      <c r="M9" s="34"/>
      <c r="N9" s="34"/>
      <c r="O9" s="34"/>
      <c r="P9" s="35"/>
      <c r="Q9" s="36"/>
      <c r="R9" s="37">
        <f t="shared" ref="R9:R10" si="3">+J9-SUM(K9:Q9)</f>
        <v>93.39</v>
      </c>
      <c r="S9" s="38">
        <f t="shared" si="1"/>
        <v>0</v>
      </c>
      <c r="T9" s="37">
        <f t="shared" ref="T9:T10" si="4">+R9-S9</f>
        <v>93.39</v>
      </c>
      <c r="U9" s="39">
        <f t="shared" si="2"/>
        <v>9.3390000000000004</v>
      </c>
      <c r="V9" s="38">
        <f>+'[1]C&amp;A'!D24*0.02</f>
        <v>21.911999999999999</v>
      </c>
      <c r="W9" s="37">
        <f t="shared" ref="W9:W10" si="5">+J9+U9+V9</f>
        <v>124.64099999999999</v>
      </c>
      <c r="X9" s="40"/>
      <c r="Y9" s="46"/>
      <c r="Z9" s="42">
        <f t="shared" ref="Z9" si="6">+X9+Y9-T9</f>
        <v>-93.39</v>
      </c>
      <c r="AA9" s="42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181" s="43" customFormat="1">
      <c r="A10" s="45" t="s">
        <v>44</v>
      </c>
      <c r="B10" s="45" t="s">
        <v>45</v>
      </c>
      <c r="C10" s="55" t="s">
        <v>46</v>
      </c>
      <c r="D10" s="30">
        <v>42086</v>
      </c>
      <c r="E10" s="45" t="s">
        <v>47</v>
      </c>
      <c r="F10" s="107">
        <v>313.89999999999998</v>
      </c>
      <c r="G10" s="32"/>
      <c r="H10" s="32"/>
      <c r="I10" s="33"/>
      <c r="J10" s="37">
        <f t="shared" si="0"/>
        <v>313.89999999999998</v>
      </c>
      <c r="K10" s="44"/>
      <c r="L10" s="85"/>
      <c r="M10" s="34"/>
      <c r="N10" s="34"/>
      <c r="O10" s="34"/>
      <c r="P10" s="56"/>
      <c r="Q10" s="56"/>
      <c r="R10" s="37">
        <f t="shared" si="3"/>
        <v>313.89999999999998</v>
      </c>
      <c r="S10" s="38">
        <f t="shared" si="1"/>
        <v>0</v>
      </c>
      <c r="T10" s="37">
        <f t="shared" si="4"/>
        <v>313.89999999999998</v>
      </c>
      <c r="U10" s="39">
        <f t="shared" si="2"/>
        <v>31.39</v>
      </c>
      <c r="V10" s="38">
        <f>+'[1]C&amp;A'!D35*0.02</f>
        <v>21.911999999999999</v>
      </c>
      <c r="W10" s="37">
        <f t="shared" si="5"/>
        <v>367.20199999999994</v>
      </c>
      <c r="X10" s="40"/>
      <c r="Y10" s="46"/>
      <c r="Z10" s="42">
        <f t="shared" ref="Z10" si="7">+X10+Y10-T10</f>
        <v>-313.89999999999998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181" s="100" customFormat="1">
      <c r="A11" s="48"/>
      <c r="B11" s="48" t="s">
        <v>70</v>
      </c>
      <c r="C11" s="49"/>
      <c r="D11" s="50">
        <v>42591</v>
      </c>
      <c r="E11" s="48" t="s">
        <v>36</v>
      </c>
      <c r="F11" s="106">
        <v>357.22</v>
      </c>
      <c r="G11" s="51"/>
      <c r="H11" s="51"/>
      <c r="I11" s="33"/>
      <c r="J11" s="37">
        <f t="shared" si="0"/>
        <v>357.22</v>
      </c>
      <c r="K11" s="51"/>
      <c r="L11" s="92"/>
      <c r="M11" s="93"/>
      <c r="N11" s="93"/>
      <c r="O11" s="93"/>
      <c r="P11" s="94"/>
      <c r="Q11" s="95"/>
      <c r="R11" s="37">
        <f t="shared" ref="R11" si="8">+J11-SUM(K11:Q11)</f>
        <v>357.22</v>
      </c>
      <c r="S11" s="38">
        <f t="shared" ref="S11" si="9">IF(J11&gt;4500,J11*0.1,0)</f>
        <v>0</v>
      </c>
      <c r="T11" s="37">
        <f t="shared" ref="T11" si="10">+R11-S11</f>
        <v>357.22</v>
      </c>
      <c r="U11" s="39">
        <f t="shared" ref="U11" si="11">IF(J11&lt;4500,J11*0.1,0)</f>
        <v>35.722000000000001</v>
      </c>
      <c r="V11" s="38">
        <f>+'[1]C&amp;A'!D36*0.02</f>
        <v>21.911999999999999</v>
      </c>
      <c r="W11" s="37">
        <f t="shared" ref="W11" si="12">+J11+U11+V11</f>
        <v>414.85399999999998</v>
      </c>
      <c r="X11" s="96"/>
      <c r="Y11" s="97"/>
      <c r="Z11" s="98"/>
      <c r="AA11" s="114" t="s">
        <v>75</v>
      </c>
      <c r="AB11" s="62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</row>
    <row r="12" spans="1:181" s="43" customFormat="1">
      <c r="A12" s="45" t="s">
        <v>37</v>
      </c>
      <c r="B12" s="28" t="s">
        <v>50</v>
      </c>
      <c r="C12" s="55">
        <v>12</v>
      </c>
      <c r="D12" s="30">
        <v>39356</v>
      </c>
      <c r="E12" s="45" t="s">
        <v>47</v>
      </c>
      <c r="F12" s="107">
        <v>878.82</v>
      </c>
      <c r="G12" s="45"/>
      <c r="H12" s="32"/>
      <c r="I12" s="33"/>
      <c r="J12" s="37">
        <f t="shared" si="0"/>
        <v>878.82</v>
      </c>
      <c r="K12" s="44"/>
      <c r="L12" s="85"/>
      <c r="M12" s="34"/>
      <c r="N12" s="34"/>
      <c r="O12" s="34"/>
      <c r="P12" s="56"/>
      <c r="Q12" s="56"/>
      <c r="R12" s="37">
        <f t="shared" ref="R12:R17" si="13">+J12-SUM(K12:Q12)</f>
        <v>878.82</v>
      </c>
      <c r="S12" s="38">
        <f t="shared" ref="S12:S17" si="14">IF(J12&gt;4500,J12*0.1,0)</f>
        <v>0</v>
      </c>
      <c r="T12" s="37">
        <f t="shared" ref="T12:T17" si="15">+R12-S12</f>
        <v>878.82</v>
      </c>
      <c r="U12" s="39">
        <f t="shared" ref="U12:U17" si="16">IF(J12&lt;4500,J12*0.1,0)</f>
        <v>87.882000000000005</v>
      </c>
      <c r="V12" s="38">
        <f>+'[1]C&amp;A'!D41*0.02</f>
        <v>21.911999999999999</v>
      </c>
      <c r="W12" s="37">
        <f t="shared" ref="W12:W17" si="17">+J12+U12+V12</f>
        <v>988.61400000000003</v>
      </c>
      <c r="X12" s="40"/>
      <c r="Y12" s="57"/>
      <c r="Z12" s="42">
        <f t="shared" ref="Z12:Z13" si="18">+X12+Y12-T12</f>
        <v>-878.82</v>
      </c>
      <c r="AA12" s="42"/>
      <c r="AB12" s="111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181" s="43" customFormat="1">
      <c r="A13" s="27" t="s">
        <v>51</v>
      </c>
      <c r="B13" s="27" t="s">
        <v>52</v>
      </c>
      <c r="C13" s="29">
        <v>9</v>
      </c>
      <c r="D13" s="30">
        <v>39814</v>
      </c>
      <c r="E13" s="27" t="s">
        <v>51</v>
      </c>
      <c r="F13" s="105">
        <v>401.27</v>
      </c>
      <c r="G13" s="32"/>
      <c r="H13" s="32"/>
      <c r="I13" s="33"/>
      <c r="J13" s="37">
        <f t="shared" ref="J13:J17" si="19">SUM(F13:H13)-I13</f>
        <v>401.27</v>
      </c>
      <c r="K13" s="44"/>
      <c r="L13" s="85"/>
      <c r="M13" s="34"/>
      <c r="N13" s="34"/>
      <c r="O13" s="34"/>
      <c r="P13" s="35"/>
      <c r="Q13" s="36"/>
      <c r="R13" s="37">
        <f t="shared" si="13"/>
        <v>401.27</v>
      </c>
      <c r="S13" s="38">
        <f t="shared" si="14"/>
        <v>0</v>
      </c>
      <c r="T13" s="37">
        <f t="shared" si="15"/>
        <v>401.27</v>
      </c>
      <c r="U13" s="39">
        <f t="shared" si="16"/>
        <v>40.127000000000002</v>
      </c>
      <c r="V13" s="38">
        <f>+'[1]C&amp;A'!D44*0.02</f>
        <v>21.911999999999999</v>
      </c>
      <c r="W13" s="37">
        <f t="shared" si="17"/>
        <v>463.30899999999997</v>
      </c>
      <c r="X13" s="40"/>
      <c r="Y13" s="46"/>
      <c r="Z13" s="42">
        <f t="shared" si="18"/>
        <v>-401.27</v>
      </c>
      <c r="AA13" s="42"/>
      <c r="AB13" s="45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181" s="58" customFormat="1">
      <c r="A14" s="27" t="s">
        <v>71</v>
      </c>
      <c r="B14" s="112" t="s">
        <v>72</v>
      </c>
      <c r="C14" s="29" t="s">
        <v>73</v>
      </c>
      <c r="D14" s="30">
        <v>41793</v>
      </c>
      <c r="E14" s="27" t="s">
        <v>74</v>
      </c>
      <c r="F14" s="105">
        <v>6250</v>
      </c>
      <c r="G14" s="32"/>
      <c r="H14" s="32"/>
      <c r="I14" s="33"/>
      <c r="J14" s="37">
        <f t="shared" si="19"/>
        <v>6250</v>
      </c>
      <c r="K14" s="44"/>
      <c r="L14" s="85"/>
      <c r="M14" s="34"/>
      <c r="N14" s="34"/>
      <c r="O14" s="34"/>
      <c r="P14" s="35"/>
      <c r="Q14" s="36"/>
      <c r="R14" s="37">
        <f t="shared" ref="R14" si="20">+J14-SUM(K14:Q14)</f>
        <v>6250</v>
      </c>
      <c r="S14" s="38">
        <f t="shared" ref="S14" si="21">IF(J14&gt;4500,J14*0.1,0)</f>
        <v>625</v>
      </c>
      <c r="T14" s="37">
        <f t="shared" ref="T14" si="22">+R14-S14</f>
        <v>5625</v>
      </c>
      <c r="U14" s="39">
        <f t="shared" ref="U14" si="23">IF(J14&lt;4500,J14*0.1,0)</f>
        <v>0</v>
      </c>
      <c r="V14" s="38">
        <f>+'[1]C&amp;A'!D45*0.02</f>
        <v>21.911999999999999</v>
      </c>
      <c r="W14" s="37">
        <f t="shared" ref="W14" si="24">+J14+U14+V14</f>
        <v>6271.9120000000003</v>
      </c>
      <c r="X14" s="40"/>
      <c r="Y14" s="46"/>
      <c r="Z14" s="42"/>
      <c r="AA14" s="42"/>
      <c r="AB14" s="45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</row>
    <row r="15" spans="1:181" s="59" customFormat="1">
      <c r="A15" s="27" t="s">
        <v>35</v>
      </c>
      <c r="B15" s="27" t="s">
        <v>68</v>
      </c>
      <c r="C15" s="29"/>
      <c r="D15" s="30">
        <v>42569</v>
      </c>
      <c r="E15" s="27" t="s">
        <v>69</v>
      </c>
      <c r="F15" s="105">
        <v>741.3</v>
      </c>
      <c r="G15" s="32"/>
      <c r="H15" s="32"/>
      <c r="I15" s="33"/>
      <c r="J15" s="37">
        <f t="shared" si="19"/>
        <v>741.3</v>
      </c>
      <c r="K15" s="44"/>
      <c r="L15" s="85"/>
      <c r="M15" s="34"/>
      <c r="N15" s="34"/>
      <c r="O15" s="34"/>
      <c r="P15" s="35"/>
      <c r="Q15" s="36"/>
      <c r="R15" s="37">
        <f t="shared" si="13"/>
        <v>741.3</v>
      </c>
      <c r="S15" s="38">
        <f t="shared" si="14"/>
        <v>0</v>
      </c>
      <c r="T15" s="37">
        <f t="shared" si="15"/>
        <v>741.3</v>
      </c>
      <c r="U15" s="39">
        <f t="shared" si="16"/>
        <v>74.13</v>
      </c>
      <c r="V15" s="38">
        <f>+'[1]C&amp;A'!D58*0.02</f>
        <v>21.911999999999999</v>
      </c>
      <c r="W15" s="37">
        <f t="shared" si="17"/>
        <v>837.34199999999998</v>
      </c>
      <c r="X15" s="40"/>
      <c r="Y15" s="46"/>
      <c r="Z15" s="42"/>
      <c r="AA15" s="42"/>
      <c r="AB15" s="45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60"/>
    </row>
    <row r="16" spans="1:181" s="59" customFormat="1">
      <c r="A16" s="27" t="s">
        <v>49</v>
      </c>
      <c r="B16" s="27" t="s">
        <v>53</v>
      </c>
      <c r="C16" s="27" t="s">
        <v>54</v>
      </c>
      <c r="D16" s="30">
        <v>41352</v>
      </c>
      <c r="E16" s="27" t="s">
        <v>55</v>
      </c>
      <c r="F16" s="105">
        <v>335.19</v>
      </c>
      <c r="G16" s="32"/>
      <c r="H16" s="32"/>
      <c r="I16" s="33"/>
      <c r="J16" s="37">
        <f t="shared" si="19"/>
        <v>335.19</v>
      </c>
      <c r="K16" s="44"/>
      <c r="L16" s="85"/>
      <c r="M16" s="34"/>
      <c r="N16" s="34"/>
      <c r="O16" s="34"/>
      <c r="P16" s="35"/>
      <c r="Q16" s="36"/>
      <c r="R16" s="37">
        <f t="shared" si="13"/>
        <v>335.19</v>
      </c>
      <c r="S16" s="38">
        <f t="shared" si="14"/>
        <v>0</v>
      </c>
      <c r="T16" s="37">
        <f t="shared" si="15"/>
        <v>335.19</v>
      </c>
      <c r="U16" s="39">
        <f t="shared" si="16"/>
        <v>33.518999999999998</v>
      </c>
      <c r="V16" s="38">
        <f>+'[1]C&amp;A'!D58*0.02</f>
        <v>21.911999999999999</v>
      </c>
      <c r="W16" s="37">
        <f t="shared" si="17"/>
        <v>390.62099999999998</v>
      </c>
      <c r="X16" s="40"/>
      <c r="Y16" s="46"/>
      <c r="Z16" s="42">
        <f>+X16+Y16-T16</f>
        <v>-335.19</v>
      </c>
      <c r="AA16" s="42"/>
      <c r="AB16" s="47"/>
      <c r="AC16" s="17"/>
      <c r="AD16" s="17"/>
      <c r="AE16" s="61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181" s="23" customFormat="1">
      <c r="A17" s="52"/>
      <c r="B17" s="27"/>
      <c r="C17" s="63"/>
      <c r="D17" s="63"/>
      <c r="E17" s="27"/>
      <c r="F17" s="105"/>
      <c r="G17" s="31"/>
      <c r="H17" s="31"/>
      <c r="I17" s="33"/>
      <c r="J17" s="37">
        <f t="shared" si="19"/>
        <v>0</v>
      </c>
      <c r="K17" s="44"/>
      <c r="L17" s="85"/>
      <c r="M17" s="34"/>
      <c r="N17" s="34"/>
      <c r="O17" s="34"/>
      <c r="P17" s="38"/>
      <c r="Q17" s="38"/>
      <c r="R17" s="37">
        <f t="shared" si="13"/>
        <v>0</v>
      </c>
      <c r="S17" s="38">
        <f t="shared" si="14"/>
        <v>0</v>
      </c>
      <c r="T17" s="37">
        <f t="shared" si="15"/>
        <v>0</v>
      </c>
      <c r="U17" s="39">
        <f t="shared" si="16"/>
        <v>0</v>
      </c>
      <c r="V17" s="38"/>
      <c r="W17" s="37">
        <f t="shared" si="17"/>
        <v>0</v>
      </c>
      <c r="X17" s="40"/>
      <c r="Y17" s="64"/>
      <c r="Z17" s="42"/>
      <c r="AA17" s="42"/>
      <c r="AB17" s="45"/>
      <c r="AC17" s="17"/>
      <c r="AD17" s="17"/>
      <c r="AE17" s="16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6"/>
    </row>
    <row r="18" spans="1:181" s="23" customFormat="1">
      <c r="A18" s="65"/>
      <c r="B18" s="66"/>
      <c r="C18" s="66"/>
      <c r="D18" s="66"/>
      <c r="E18" s="66"/>
      <c r="F18" s="108"/>
      <c r="G18" s="67"/>
      <c r="H18" s="67"/>
      <c r="I18" s="67"/>
      <c r="J18" s="68"/>
      <c r="K18" s="67"/>
      <c r="L18" s="86"/>
      <c r="M18" s="69"/>
      <c r="N18" s="69"/>
      <c r="O18" s="69"/>
      <c r="P18" s="69"/>
      <c r="Q18" s="69"/>
      <c r="R18" s="70"/>
      <c r="S18" s="69"/>
      <c r="T18" s="68"/>
      <c r="U18" s="69"/>
      <c r="V18" s="69"/>
      <c r="W18" s="68"/>
      <c r="X18" s="71"/>
      <c r="Y18" s="71"/>
      <c r="Z18" s="17"/>
      <c r="AA18" s="17"/>
      <c r="AB18" s="17"/>
      <c r="AC18" s="17"/>
      <c r="AD18" s="16"/>
      <c r="AE18" s="16"/>
      <c r="AF18" s="16"/>
      <c r="AG18" s="16"/>
      <c r="AH18" s="16"/>
      <c r="AI18" s="16"/>
      <c r="AJ18" s="16"/>
      <c r="AK18" s="17"/>
      <c r="AL18" s="17"/>
      <c r="AM18" s="17"/>
      <c r="AN18" s="17"/>
      <c r="AO18" s="17"/>
      <c r="AP18" s="17"/>
      <c r="AQ18" s="17"/>
      <c r="AR18" s="17"/>
      <c r="AS18" s="16"/>
    </row>
    <row r="19" spans="1:181" s="23" customFormat="1" ht="16.5" thickBot="1">
      <c r="A19" s="16"/>
      <c r="B19" s="72" t="s">
        <v>56</v>
      </c>
      <c r="C19" s="72"/>
      <c r="D19" s="72"/>
      <c r="E19" s="72"/>
      <c r="F19" s="109">
        <f>SUM(F7:F16)</f>
        <v>10503.92</v>
      </c>
      <c r="G19" s="73">
        <f>SUM(G8:G16)</f>
        <v>0</v>
      </c>
      <c r="H19" s="73">
        <f>SUM(H8:H16)</f>
        <v>0</v>
      </c>
      <c r="I19" s="73">
        <f>SUM(I8:I16)</f>
        <v>0</v>
      </c>
      <c r="J19" s="73">
        <f>SUM(J8:J16)</f>
        <v>9601.6099999999988</v>
      </c>
      <c r="K19" s="73">
        <f>SUM(K8:K16)</f>
        <v>0</v>
      </c>
      <c r="L19" s="87">
        <f>SUM(L8:L16)</f>
        <v>0</v>
      </c>
      <c r="M19" s="73">
        <f>SUM(M8:M16)</f>
        <v>0</v>
      </c>
      <c r="N19" s="73">
        <f>SUM(N8:N16)</f>
        <v>0</v>
      </c>
      <c r="O19" s="73">
        <f>SUM(O8:O16)</f>
        <v>0</v>
      </c>
      <c r="P19" s="73">
        <f>SUM(P8:P16)</f>
        <v>0</v>
      </c>
      <c r="Q19" s="73">
        <f>SUM(Q8:Q17)</f>
        <v>0</v>
      </c>
      <c r="R19" s="73">
        <f>SUM(R8:R16)</f>
        <v>9601.6099999999988</v>
      </c>
      <c r="S19" s="73">
        <f>SUM(S8:S16)</f>
        <v>625</v>
      </c>
      <c r="T19" s="73">
        <f>SUM(T8:T16)</f>
        <v>8976.61</v>
      </c>
      <c r="U19" s="73">
        <f>SUM(U8:U16)</f>
        <v>335.16100000000006</v>
      </c>
      <c r="V19" s="73">
        <f>SUM(V8:V16)</f>
        <v>197.20800000000003</v>
      </c>
      <c r="W19" s="73">
        <f>SUM(W8:W16)</f>
        <v>10133.978999999999</v>
      </c>
      <c r="X19" s="71"/>
      <c r="Y19" s="71"/>
      <c r="Z19" s="17"/>
      <c r="AA19" s="17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181" s="23" customFormat="1" ht="16.5" thickTop="1">
      <c r="A20" s="16"/>
      <c r="B20" s="16"/>
      <c r="C20" s="16"/>
      <c r="D20" s="16"/>
      <c r="E20" s="16"/>
      <c r="F20" s="102"/>
      <c r="G20" s="13"/>
      <c r="H20" s="13"/>
      <c r="I20" s="13"/>
      <c r="J20" s="14"/>
      <c r="K20" s="13"/>
      <c r="L20" s="84"/>
      <c r="M20" s="13"/>
      <c r="N20" s="13"/>
      <c r="O20" s="13"/>
      <c r="P20" s="13"/>
      <c r="Q20" s="13"/>
      <c r="R20" s="14"/>
      <c r="S20" s="13"/>
      <c r="T20" s="14"/>
      <c r="U20" s="13"/>
      <c r="V20" s="13"/>
      <c r="W20" s="14"/>
      <c r="X20" s="71"/>
      <c r="Y20" s="71"/>
      <c r="Z20" s="17"/>
      <c r="AA20" s="17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</row>
    <row r="21" spans="1:181" s="23" customFormat="1">
      <c r="A21" s="120" t="s">
        <v>57</v>
      </c>
      <c r="B21" s="120"/>
      <c r="C21" s="27"/>
      <c r="D21" s="27"/>
      <c r="E21" s="27"/>
      <c r="F21" s="105"/>
      <c r="G21" s="31"/>
      <c r="H21" s="31"/>
      <c r="I21" s="31"/>
      <c r="J21" s="74"/>
      <c r="K21" s="31"/>
      <c r="L21" s="88"/>
      <c r="M21" s="31"/>
      <c r="N21" s="31"/>
      <c r="O21" s="31"/>
      <c r="P21" s="31"/>
      <c r="Q21" s="31"/>
      <c r="R21" s="74"/>
      <c r="S21" s="31">
        <f>+S19-S20</f>
        <v>625</v>
      </c>
      <c r="T21" s="74"/>
      <c r="U21" s="31"/>
      <c r="V21" s="31"/>
      <c r="W21" s="74"/>
      <c r="X21" s="75"/>
      <c r="Y21" s="75"/>
      <c r="Z21" s="27"/>
      <c r="AA21" s="27"/>
      <c r="AB21" s="27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</row>
    <row r="22" spans="1:181">
      <c r="A22" s="52"/>
      <c r="B22" s="27" t="s">
        <v>58</v>
      </c>
      <c r="C22" s="63"/>
      <c r="D22" s="76">
        <v>39516</v>
      </c>
      <c r="E22" s="27" t="s">
        <v>48</v>
      </c>
      <c r="F22" s="105"/>
      <c r="G22" s="31"/>
      <c r="H22" s="31"/>
      <c r="I22" s="33"/>
      <c r="J22" s="37">
        <f>SUM(F22:H22)-I22</f>
        <v>0</v>
      </c>
      <c r="K22" s="44"/>
      <c r="L22" s="89"/>
      <c r="M22" s="34"/>
      <c r="N22" s="34"/>
      <c r="O22" s="34"/>
      <c r="P22" s="34"/>
      <c r="Q22" s="34"/>
      <c r="R22" s="37">
        <f>+J22-K22</f>
        <v>0</v>
      </c>
      <c r="S22" s="38">
        <f>+R22*0.05</f>
        <v>0</v>
      </c>
      <c r="T22" s="37">
        <f>+R22-N22-Q22</f>
        <v>0</v>
      </c>
      <c r="U22" s="39">
        <f>IF(R22&lt;3000,R22*0.1,0)</f>
        <v>0</v>
      </c>
      <c r="V22" s="38">
        <v>0</v>
      </c>
      <c r="W22" s="37">
        <f>+R22+U22+V22</f>
        <v>0</v>
      </c>
      <c r="X22" s="75"/>
      <c r="Y22" s="75"/>
      <c r="Z22" s="27"/>
      <c r="AA22" s="27"/>
      <c r="AB22" s="27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</row>
    <row r="23" spans="1:181">
      <c r="A23" s="65"/>
      <c r="B23" s="77"/>
      <c r="C23" s="77"/>
      <c r="D23" s="77"/>
      <c r="E23" s="77"/>
      <c r="F23" s="110"/>
      <c r="G23" s="78"/>
      <c r="H23" s="78"/>
      <c r="I23" s="78"/>
      <c r="J23" s="79">
        <f>SUM(F23:I23)</f>
        <v>0</v>
      </c>
      <c r="K23" s="80"/>
      <c r="L23" s="90"/>
      <c r="M23" s="81"/>
      <c r="N23" s="81"/>
      <c r="O23" s="81"/>
      <c r="P23" s="81"/>
      <c r="Q23" s="81"/>
      <c r="R23" s="79">
        <f>+J23-K23</f>
        <v>0</v>
      </c>
      <c r="S23" s="69">
        <f>+R23*0.05</f>
        <v>0</v>
      </c>
      <c r="T23" s="79">
        <f>+R23-N23-Q23</f>
        <v>0</v>
      </c>
      <c r="U23" s="82">
        <f>IF(R23&lt;3000,R23*0.1,0)</f>
        <v>0</v>
      </c>
      <c r="V23" s="69">
        <v>0</v>
      </c>
      <c r="W23" s="79">
        <f>+R23+U23+V23</f>
        <v>0</v>
      </c>
    </row>
    <row r="24" spans="1:181" s="43" customFormat="1">
      <c r="A24" s="16"/>
      <c r="B24" s="16"/>
      <c r="C24" s="16"/>
      <c r="D24" s="16"/>
      <c r="E24" s="16"/>
      <c r="F24" s="102"/>
      <c r="G24" s="13"/>
      <c r="H24" s="13"/>
      <c r="I24" s="13"/>
      <c r="J24" s="14"/>
      <c r="K24" s="13"/>
      <c r="L24" s="84"/>
      <c r="M24" s="13"/>
      <c r="N24" s="13"/>
      <c r="O24" s="13"/>
      <c r="P24" s="13"/>
      <c r="Q24" s="13"/>
      <c r="R24" s="14"/>
      <c r="S24" s="13"/>
      <c r="T24" s="14"/>
      <c r="U24" s="13"/>
      <c r="V24" s="13"/>
      <c r="W24" s="14">
        <f>SUM(W22:W23)</f>
        <v>0</v>
      </c>
      <c r="X24" s="15"/>
      <c r="Y24" s="15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</row>
    <row r="25" spans="1:181">
      <c r="B25" s="83" t="s">
        <v>59</v>
      </c>
      <c r="C25" s="83"/>
      <c r="D25" s="83"/>
      <c r="W25" s="14">
        <f>+W24*0.16</f>
        <v>0</v>
      </c>
    </row>
    <row r="26" spans="1:181" s="43" customFormat="1">
      <c r="A26" s="16"/>
      <c r="B26" s="83"/>
      <c r="C26" s="83"/>
      <c r="D26" s="83"/>
      <c r="E26" s="16"/>
      <c r="F26" s="102"/>
      <c r="G26" s="13"/>
      <c r="H26" s="13"/>
      <c r="I26" s="13"/>
      <c r="J26" s="14"/>
      <c r="K26" s="13"/>
      <c r="L26" s="84"/>
      <c r="M26" s="13"/>
      <c r="N26" s="13"/>
      <c r="O26" s="13"/>
      <c r="P26" s="13"/>
      <c r="Q26" s="13"/>
      <c r="R26" s="14"/>
      <c r="S26" s="13"/>
      <c r="T26" s="14"/>
      <c r="U26" s="13"/>
      <c r="V26" s="13"/>
      <c r="W26" s="14">
        <f>+W24+W25</f>
        <v>0</v>
      </c>
      <c r="X26" s="15"/>
      <c r="Y26" s="15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</row>
    <row r="27" spans="1:181">
      <c r="B27" s="83"/>
      <c r="C27" s="83"/>
      <c r="D27" s="83"/>
    </row>
    <row r="32" spans="1:181">
      <c r="A32" s="16" t="s">
        <v>60</v>
      </c>
      <c r="B32" s="13"/>
    </row>
    <row r="33" spans="1:25">
      <c r="A33" s="16" t="s">
        <v>61</v>
      </c>
      <c r="B33" s="13"/>
    </row>
    <row r="34" spans="1:25">
      <c r="A34" s="16" t="s">
        <v>62</v>
      </c>
      <c r="B34" s="13"/>
    </row>
    <row r="35" spans="1:25">
      <c r="A35" s="16" t="s">
        <v>63</v>
      </c>
      <c r="B35" s="13"/>
    </row>
    <row r="36" spans="1:25">
      <c r="A36" s="16" t="s">
        <v>64</v>
      </c>
      <c r="B36" s="13"/>
    </row>
    <row r="37" spans="1:25">
      <c r="A37" s="16" t="s">
        <v>65</v>
      </c>
      <c r="B37" s="13"/>
    </row>
    <row r="40" spans="1:25">
      <c r="G40" s="16"/>
      <c r="H40" s="16"/>
      <c r="I40" s="16"/>
      <c r="J40" s="16"/>
      <c r="K40" s="16"/>
      <c r="L40" s="91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G41" s="16"/>
      <c r="H41" s="16"/>
      <c r="I41" s="16"/>
      <c r="J41" s="16"/>
      <c r="K41" s="16"/>
      <c r="L41" s="91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>
      <c r="G42" s="16"/>
      <c r="H42" s="16"/>
      <c r="I42" s="16"/>
      <c r="J42" s="16"/>
      <c r="K42" s="16"/>
      <c r="L42" s="91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>
      <c r="G43" s="16"/>
      <c r="H43" s="16"/>
      <c r="I43" s="16"/>
      <c r="J43" s="16"/>
      <c r="K43" s="16"/>
      <c r="L43" s="91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>
      <c r="G44" s="16"/>
      <c r="H44" s="16"/>
      <c r="I44" s="16"/>
      <c r="J44" s="16"/>
      <c r="K44" s="16"/>
      <c r="L44" s="9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>
      <c r="G45" s="16"/>
      <c r="H45" s="16"/>
      <c r="I45" s="16"/>
      <c r="J45" s="16"/>
      <c r="K45" s="16"/>
      <c r="L45" s="91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>
      <c r="G46" s="16"/>
      <c r="H46" s="16"/>
      <c r="I46" s="16"/>
      <c r="J46" s="16"/>
      <c r="K46" s="16"/>
      <c r="L46" s="91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>
      <c r="G47" s="16"/>
      <c r="H47" s="16"/>
      <c r="I47" s="16"/>
      <c r="J47" s="16"/>
      <c r="K47" s="16"/>
      <c r="L47" s="91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>
      <c r="G48" s="16"/>
      <c r="H48" s="16"/>
      <c r="I48" s="16"/>
      <c r="J48" s="16"/>
      <c r="K48" s="16"/>
      <c r="L48" s="91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7:25">
      <c r="G49" s="16"/>
      <c r="H49" s="16"/>
      <c r="I49" s="16"/>
      <c r="J49" s="16"/>
      <c r="K49" s="16"/>
      <c r="L49" s="91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7:25">
      <c r="G50" s="16"/>
      <c r="H50" s="16"/>
      <c r="I50" s="16"/>
      <c r="J50" s="16"/>
      <c r="K50" s="16"/>
      <c r="L50" s="91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7:25">
      <c r="G51" s="16"/>
      <c r="H51" s="16"/>
      <c r="I51" s="16"/>
      <c r="J51" s="16"/>
      <c r="K51" s="16"/>
      <c r="L51" s="91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7:25">
      <c r="G52" s="16"/>
      <c r="H52" s="16"/>
      <c r="I52" s="16"/>
      <c r="J52" s="16"/>
      <c r="K52" s="16"/>
      <c r="L52" s="91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7:25">
      <c r="G53" s="16"/>
      <c r="H53" s="16"/>
      <c r="I53" s="16"/>
      <c r="J53" s="16"/>
      <c r="K53" s="16"/>
      <c r="L53" s="91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7:25">
      <c r="G54" s="16"/>
      <c r="H54" s="16"/>
      <c r="I54" s="16"/>
      <c r="J54" s="16"/>
      <c r="K54" s="16"/>
      <c r="L54" s="91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7:25">
      <c r="G55" s="16"/>
      <c r="H55" s="16"/>
      <c r="I55" s="16"/>
      <c r="J55" s="16"/>
      <c r="K55" s="16"/>
      <c r="L55" s="91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7:25">
      <c r="G56" s="16"/>
      <c r="H56" s="16"/>
      <c r="I56" s="16"/>
      <c r="J56" s="16"/>
      <c r="K56" s="16"/>
      <c r="L56" s="91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7:25">
      <c r="G57" s="16"/>
      <c r="H57" s="16"/>
      <c r="I57" s="16"/>
      <c r="J57" s="16"/>
      <c r="K57" s="16"/>
      <c r="L57" s="91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7:25">
      <c r="G58" s="16"/>
      <c r="H58" s="16"/>
      <c r="I58" s="16"/>
      <c r="J58" s="16"/>
      <c r="K58" s="16"/>
      <c r="L58" s="91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7:25">
      <c r="G59" s="16"/>
      <c r="H59" s="16"/>
      <c r="I59" s="16"/>
      <c r="J59" s="16"/>
      <c r="K59" s="16"/>
      <c r="L59" s="91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7:25">
      <c r="G60" s="16"/>
      <c r="H60" s="16"/>
      <c r="I60" s="16"/>
      <c r="J60" s="16"/>
      <c r="K60" s="16"/>
      <c r="L60" s="91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7:25">
      <c r="G61" s="16"/>
      <c r="H61" s="16"/>
      <c r="I61" s="16"/>
      <c r="J61" s="16"/>
      <c r="K61" s="16"/>
      <c r="L61" s="91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7:25">
      <c r="G62" s="16"/>
      <c r="H62" s="16"/>
      <c r="I62" s="16"/>
      <c r="J62" s="16"/>
      <c r="K62" s="16"/>
      <c r="L62" s="91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7:25">
      <c r="G63" s="16"/>
      <c r="H63" s="16"/>
      <c r="I63" s="16"/>
      <c r="J63" s="16"/>
      <c r="K63" s="16"/>
      <c r="L63" s="91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7:25">
      <c r="G64" s="16"/>
      <c r="H64" s="16"/>
      <c r="I64" s="16"/>
      <c r="J64" s="16"/>
      <c r="K64" s="16"/>
      <c r="L64" s="91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7:25">
      <c r="G65" s="16"/>
      <c r="H65" s="16"/>
      <c r="I65" s="16"/>
      <c r="J65" s="16"/>
      <c r="K65" s="16"/>
      <c r="L65" s="91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7:25">
      <c r="G66" s="16"/>
      <c r="H66" s="16"/>
      <c r="I66" s="16"/>
      <c r="J66" s="16"/>
      <c r="K66" s="16"/>
      <c r="L66" s="91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7:25">
      <c r="G67" s="16"/>
      <c r="H67" s="16"/>
      <c r="I67" s="16"/>
      <c r="J67" s="16"/>
      <c r="K67" s="16"/>
      <c r="L67" s="91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7:25">
      <c r="G68" s="16"/>
      <c r="H68" s="16"/>
      <c r="I68" s="16"/>
      <c r="J68" s="16"/>
      <c r="K68" s="16"/>
      <c r="L68" s="91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7:25">
      <c r="G69" s="16"/>
      <c r="H69" s="16"/>
      <c r="I69" s="16"/>
      <c r="J69" s="16"/>
      <c r="K69" s="16"/>
      <c r="L69" s="91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7:25">
      <c r="G70" s="16"/>
      <c r="H70" s="16"/>
      <c r="I70" s="16"/>
      <c r="J70" s="16"/>
      <c r="K70" s="16"/>
      <c r="L70" s="91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7:25">
      <c r="G71" s="16"/>
      <c r="H71" s="16"/>
      <c r="I71" s="16"/>
      <c r="J71" s="16"/>
      <c r="K71" s="16"/>
      <c r="L71" s="91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7:25">
      <c r="G72" s="16"/>
      <c r="H72" s="16"/>
      <c r="I72" s="16"/>
      <c r="J72" s="16"/>
      <c r="K72" s="16"/>
      <c r="L72" s="91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7:25">
      <c r="G73" s="16"/>
      <c r="H73" s="16"/>
      <c r="I73" s="16"/>
      <c r="J73" s="16"/>
      <c r="K73" s="16"/>
      <c r="L73" s="91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7:25">
      <c r="G74" s="16"/>
      <c r="H74" s="16"/>
      <c r="I74" s="16"/>
      <c r="J74" s="16"/>
      <c r="K74" s="16"/>
      <c r="L74" s="91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7:25">
      <c r="G75" s="16"/>
      <c r="H75" s="16"/>
      <c r="I75" s="16"/>
      <c r="J75" s="16"/>
      <c r="K75" s="16"/>
      <c r="L75" s="91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7:25">
      <c r="G76" s="16"/>
      <c r="H76" s="16"/>
      <c r="I76" s="16"/>
      <c r="J76" s="16"/>
      <c r="K76" s="16"/>
      <c r="L76" s="91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7:25">
      <c r="G77" s="16"/>
      <c r="H77" s="16"/>
      <c r="I77" s="16"/>
      <c r="J77" s="16"/>
      <c r="K77" s="16"/>
      <c r="L77" s="91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7:25">
      <c r="G78" s="16"/>
      <c r="H78" s="16"/>
      <c r="I78" s="16"/>
      <c r="J78" s="16"/>
      <c r="K78" s="16"/>
      <c r="L78" s="91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7:25">
      <c r="G79" s="16"/>
      <c r="H79" s="16"/>
      <c r="I79" s="16"/>
      <c r="J79" s="16"/>
      <c r="K79" s="16"/>
      <c r="L79" s="91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7:25">
      <c r="G80" s="16"/>
      <c r="H80" s="16"/>
      <c r="I80" s="16"/>
      <c r="J80" s="16"/>
      <c r="K80" s="16"/>
      <c r="L80" s="91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7:25">
      <c r="G81" s="16"/>
      <c r="H81" s="16"/>
      <c r="I81" s="16"/>
      <c r="J81" s="16"/>
      <c r="K81" s="16"/>
      <c r="L81" s="91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7:25">
      <c r="G82" s="16"/>
      <c r="H82" s="16"/>
      <c r="I82" s="16"/>
      <c r="J82" s="16"/>
      <c r="K82" s="16"/>
      <c r="L82" s="91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7:25">
      <c r="G83" s="16"/>
      <c r="H83" s="16"/>
      <c r="I83" s="16"/>
      <c r="J83" s="16"/>
      <c r="K83" s="16"/>
      <c r="L83" s="91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7:25">
      <c r="G84" s="16"/>
      <c r="H84" s="16"/>
      <c r="I84" s="16"/>
      <c r="J84" s="16"/>
      <c r="K84" s="16"/>
      <c r="L84" s="91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7:25">
      <c r="G85" s="16"/>
      <c r="H85" s="16"/>
      <c r="I85" s="16"/>
      <c r="J85" s="16"/>
      <c r="K85" s="16"/>
      <c r="L85" s="91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7:25">
      <c r="G86" s="16"/>
      <c r="H86" s="16"/>
      <c r="I86" s="16"/>
      <c r="J86" s="16"/>
      <c r="K86" s="16"/>
      <c r="L86" s="91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7:25">
      <c r="G87" s="16"/>
      <c r="H87" s="16"/>
      <c r="I87" s="16"/>
      <c r="J87" s="16"/>
      <c r="K87" s="16"/>
      <c r="L87" s="91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7:25">
      <c r="G88" s="16"/>
      <c r="H88" s="16"/>
      <c r="I88" s="16"/>
      <c r="J88" s="16"/>
      <c r="K88" s="16"/>
      <c r="L88" s="91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7:25">
      <c r="G89" s="16"/>
      <c r="H89" s="16"/>
      <c r="I89" s="16"/>
      <c r="J89" s="16"/>
      <c r="K89" s="16"/>
      <c r="L89" s="91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7:25">
      <c r="G90" s="16"/>
      <c r="H90" s="16"/>
      <c r="I90" s="16"/>
      <c r="J90" s="16"/>
      <c r="K90" s="16"/>
      <c r="L90" s="91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7:25">
      <c r="G91" s="16"/>
      <c r="H91" s="16"/>
      <c r="I91" s="16"/>
      <c r="J91" s="16"/>
      <c r="K91" s="16"/>
      <c r="L91" s="91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7:25">
      <c r="G92" s="16"/>
      <c r="H92" s="16"/>
      <c r="I92" s="16"/>
      <c r="J92" s="16"/>
      <c r="K92" s="16"/>
      <c r="L92" s="91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7:25">
      <c r="G93" s="16"/>
      <c r="H93" s="16"/>
      <c r="I93" s="16"/>
      <c r="J93" s="16"/>
      <c r="K93" s="16"/>
      <c r="L93" s="91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7:25">
      <c r="G94" s="16"/>
      <c r="H94" s="16"/>
      <c r="I94" s="16"/>
      <c r="J94" s="16"/>
      <c r="K94" s="16"/>
      <c r="L94" s="91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7:25">
      <c r="G95" s="16"/>
      <c r="H95" s="16"/>
      <c r="I95" s="16"/>
      <c r="J95" s="16"/>
      <c r="K95" s="16"/>
      <c r="L95" s="91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7:25">
      <c r="G96" s="16"/>
      <c r="H96" s="16"/>
      <c r="I96" s="16"/>
      <c r="J96" s="16"/>
      <c r="K96" s="16"/>
      <c r="L96" s="91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91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91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91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91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91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91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91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91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91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91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91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91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91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91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91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91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91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91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91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91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91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91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91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91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91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91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91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91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91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91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91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91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91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91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91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91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91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91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91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91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91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91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91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91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91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91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91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91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91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91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91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91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91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91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91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91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91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91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91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91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91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91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91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91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91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91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91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91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91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91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91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91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91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91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91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91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91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91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91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91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91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91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91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91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91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91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91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91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91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91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91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91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91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91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91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91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91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91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91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91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91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91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91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91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91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91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91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91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91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91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91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91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91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91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91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91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91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91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91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91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91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91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91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91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91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91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91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91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91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91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91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91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91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91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91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91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91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91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91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91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91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91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91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91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91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91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91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91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91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91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91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91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91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91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91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91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91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91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</sheetData>
  <autoFilter ref="A5:AB17">
    <filterColumn colId="23" showButton="0"/>
    <sortState ref="A8:AB59">
      <sortCondition ref="B5:B59"/>
    </sortState>
  </autoFilter>
  <mergeCells count="23">
    <mergeCell ref="O5:O6"/>
    <mergeCell ref="A5:A6"/>
    <mergeCell ref="B5:B6"/>
    <mergeCell ref="C5:C6"/>
    <mergeCell ref="E5:E6"/>
    <mergeCell ref="G5:G6"/>
    <mergeCell ref="H5:H6"/>
    <mergeCell ref="V5:V6"/>
    <mergeCell ref="W5:W6"/>
    <mergeCell ref="X5:Y5"/>
    <mergeCell ref="Z5:Z6"/>
    <mergeCell ref="A21:B21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dcterms:created xsi:type="dcterms:W3CDTF">2016-08-09T22:06:39Z</dcterms:created>
  <dcterms:modified xsi:type="dcterms:W3CDTF">2016-08-15T21:33:08Z</dcterms:modified>
</cp:coreProperties>
</file>