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NOMINA INGENIERIA\Consultores\Quincenal\"/>
    </mc:Choice>
  </mc:AlternateContent>
  <bookViews>
    <workbookView xWindow="0" yWindow="0" windowWidth="28800" windowHeight="12045" activeTab="2"/>
  </bookViews>
  <sheets>
    <sheet name="INFONAVIT" sheetId="4" r:id="rId1"/>
    <sheet name="FACTURACIÓN" sheetId="1" r:id="rId2"/>
    <sheet name="INGENIERIA" sheetId="2" r:id="rId3"/>
    <sheet name="SINDICATO" sheetId="3" r:id="rId4"/>
  </sheets>
  <definedNames>
    <definedName name="_xlnm._FilterDatabase" localSheetId="0" hidden="1">INFONAVIT!$A$11:$E$28</definedName>
  </definedNames>
  <calcPr calcId="152511"/>
</workbook>
</file>

<file path=xl/calcChain.xml><?xml version="1.0" encoding="utf-8"?>
<calcChain xmlns="http://schemas.openxmlformats.org/spreadsheetml/2006/main">
  <c r="K20" i="2" l="1"/>
  <c r="J58" i="2"/>
  <c r="K58" i="2" s="1"/>
  <c r="O58" i="2" s="1"/>
  <c r="J59" i="2"/>
  <c r="K59" i="2" s="1"/>
  <c r="J60" i="2"/>
  <c r="K60" i="2" s="1"/>
  <c r="O60" i="2" s="1"/>
  <c r="J61" i="2"/>
  <c r="J62" i="2"/>
  <c r="K62" i="2" s="1"/>
  <c r="O62" i="2" s="1"/>
  <c r="J63" i="2"/>
  <c r="K63" i="2" s="1"/>
  <c r="O63" i="2" s="1"/>
  <c r="P63" i="2" s="1"/>
  <c r="AH63" i="2" s="1"/>
  <c r="J64" i="2"/>
  <c r="K64" i="2" s="1"/>
  <c r="O64" i="2" s="1"/>
  <c r="J65" i="2"/>
  <c r="J66" i="2"/>
  <c r="K66" i="2" s="1"/>
  <c r="O66" i="2" s="1"/>
  <c r="J67" i="2"/>
  <c r="K67" i="2" s="1"/>
  <c r="O67" i="2" s="1"/>
  <c r="P67" i="2" s="1"/>
  <c r="AH67" i="2" s="1"/>
  <c r="J68" i="2"/>
  <c r="K68" i="2" s="1"/>
  <c r="O68" i="2" s="1"/>
  <c r="J69" i="2"/>
  <c r="J57" i="2"/>
  <c r="K57" i="2" s="1"/>
  <c r="O57" i="2" s="1"/>
  <c r="J26" i="2"/>
  <c r="K26" i="2" s="1"/>
  <c r="O26" i="2" s="1"/>
  <c r="J27" i="2"/>
  <c r="K27" i="2" s="1"/>
  <c r="O27" i="2" s="1"/>
  <c r="J28" i="2"/>
  <c r="K28" i="2" s="1"/>
  <c r="J29" i="2"/>
  <c r="K29" i="2" s="1"/>
  <c r="J30" i="2"/>
  <c r="K30" i="2" s="1"/>
  <c r="O30" i="2" s="1"/>
  <c r="J31" i="2"/>
  <c r="K31" i="2" s="1"/>
  <c r="O31" i="2" s="1"/>
  <c r="J32" i="2"/>
  <c r="K32" i="2" s="1"/>
  <c r="J33" i="2"/>
  <c r="K33" i="2" s="1"/>
  <c r="O33" i="2" s="1"/>
  <c r="J34" i="2"/>
  <c r="K34" i="2" s="1"/>
  <c r="O34" i="2" s="1"/>
  <c r="P34" i="2" s="1"/>
  <c r="AH34" i="2" s="1"/>
  <c r="J35" i="2"/>
  <c r="K35" i="2" s="1"/>
  <c r="J36" i="2"/>
  <c r="K36" i="2" s="1"/>
  <c r="J37" i="2"/>
  <c r="K37" i="2" s="1"/>
  <c r="O37" i="2" s="1"/>
  <c r="J38" i="2"/>
  <c r="K38" i="2" s="1"/>
  <c r="O38" i="2" s="1"/>
  <c r="P38" i="2" s="1"/>
  <c r="AH38" i="2" s="1"/>
  <c r="J39" i="2"/>
  <c r="J40" i="2"/>
  <c r="K40" i="2" s="1"/>
  <c r="J41" i="2"/>
  <c r="K41" i="2" s="1"/>
  <c r="O41" i="2" s="1"/>
  <c r="J42" i="2"/>
  <c r="K42" i="2" s="1"/>
  <c r="O42" i="2" s="1"/>
  <c r="P42" i="2" s="1"/>
  <c r="AH42" i="2" s="1"/>
  <c r="J43" i="2"/>
  <c r="K43" i="2" s="1"/>
  <c r="O43" i="2" s="1"/>
  <c r="J44" i="2"/>
  <c r="K44" i="2" s="1"/>
  <c r="J45" i="2"/>
  <c r="K45" i="2" s="1"/>
  <c r="O45" i="2" s="1"/>
  <c r="J46" i="2"/>
  <c r="K46" i="2" s="1"/>
  <c r="O46" i="2" s="1"/>
  <c r="P46" i="2" s="1"/>
  <c r="AH46" i="2" s="1"/>
  <c r="J47" i="2"/>
  <c r="K47" i="2" s="1"/>
  <c r="J48" i="2"/>
  <c r="K48" i="2" s="1"/>
  <c r="O48" i="2" s="1"/>
  <c r="J49" i="2"/>
  <c r="K49" i="2" s="1"/>
  <c r="O49" i="2" s="1"/>
  <c r="J50" i="2"/>
  <c r="K50" i="2" s="1"/>
  <c r="J51" i="2"/>
  <c r="K51" i="2" s="1"/>
  <c r="J25" i="2"/>
  <c r="K25" i="2" s="1"/>
  <c r="O25" i="2" s="1"/>
  <c r="J24" i="2"/>
  <c r="K24" i="2" s="1"/>
  <c r="O24" i="2" s="1"/>
  <c r="J13" i="2"/>
  <c r="K13" i="2" s="1"/>
  <c r="O13" i="2" s="1"/>
  <c r="J14" i="2"/>
  <c r="K14" i="2" s="1"/>
  <c r="O14" i="2" s="1"/>
  <c r="J15" i="2"/>
  <c r="K15" i="2" s="1"/>
  <c r="O15" i="2" s="1"/>
  <c r="J16" i="2"/>
  <c r="K16" i="2" s="1"/>
  <c r="O16" i="2" s="1"/>
  <c r="J17" i="2"/>
  <c r="K17" i="2" s="1"/>
  <c r="O17" i="2" s="1"/>
  <c r="J18" i="2"/>
  <c r="K18" i="2" s="1"/>
  <c r="O18" i="2" s="1"/>
  <c r="J19" i="2"/>
  <c r="K19" i="2" s="1"/>
  <c r="O19" i="2" s="1"/>
  <c r="J12" i="2"/>
  <c r="K12" i="2" s="1"/>
  <c r="AD14" i="1"/>
  <c r="D14" i="1" s="1"/>
  <c r="C14" i="3" s="1"/>
  <c r="E14" i="3" s="1"/>
  <c r="F14" i="3" s="1"/>
  <c r="G14" i="3" s="1"/>
  <c r="Q20" i="1"/>
  <c r="N53" i="1"/>
  <c r="O53" i="1"/>
  <c r="W53" i="1" s="1"/>
  <c r="P53" i="1"/>
  <c r="Q53" i="1"/>
  <c r="R53" i="1"/>
  <c r="S53" i="1"/>
  <c r="N70" i="1"/>
  <c r="O70" i="1"/>
  <c r="P70" i="1"/>
  <c r="Q70" i="1"/>
  <c r="R70" i="1"/>
  <c r="S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0" i="1"/>
  <c r="N12" i="1"/>
  <c r="N13" i="1"/>
  <c r="N14" i="1"/>
  <c r="N15" i="1"/>
  <c r="N16" i="1"/>
  <c r="N17" i="1"/>
  <c r="N18" i="1"/>
  <c r="N19" i="1"/>
  <c r="U32" i="1"/>
  <c r="U39" i="1"/>
  <c r="W20" i="1"/>
  <c r="V20" i="1"/>
  <c r="U20" i="1"/>
  <c r="M46" i="1"/>
  <c r="C58" i="1"/>
  <c r="C59" i="1"/>
  <c r="C60" i="1"/>
  <c r="C61" i="1"/>
  <c r="C62" i="1"/>
  <c r="C63" i="1"/>
  <c r="C64" i="1"/>
  <c r="C65" i="1"/>
  <c r="C66" i="1"/>
  <c r="C67" i="1"/>
  <c r="C68" i="1"/>
  <c r="C69" i="1"/>
  <c r="C57" i="1"/>
  <c r="D72" i="2"/>
  <c r="F72" i="2"/>
  <c r="G72" i="2"/>
  <c r="H72" i="2"/>
  <c r="I72" i="2"/>
  <c r="L72" i="2"/>
  <c r="M72" i="2"/>
  <c r="N72" i="2"/>
  <c r="C72" i="2"/>
  <c r="D53" i="2"/>
  <c r="F53" i="2"/>
  <c r="G53" i="2"/>
  <c r="H53" i="2"/>
  <c r="I53" i="2"/>
  <c r="L53" i="2"/>
  <c r="M53" i="2"/>
  <c r="N53" i="2"/>
  <c r="C22" i="2"/>
  <c r="C53" i="2"/>
  <c r="D22" i="2"/>
  <c r="F22" i="2"/>
  <c r="G22" i="2"/>
  <c r="H22" i="2"/>
  <c r="I22" i="2"/>
  <c r="L22" i="2"/>
  <c r="M22" i="2"/>
  <c r="N22" i="2"/>
  <c r="E51" i="2"/>
  <c r="C51" i="1" s="1"/>
  <c r="E51" i="1" s="1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12" i="2"/>
  <c r="R13" i="2"/>
  <c r="R14" i="2"/>
  <c r="R15" i="2"/>
  <c r="R16" i="2"/>
  <c r="R17" i="2"/>
  <c r="R18" i="2"/>
  <c r="R19" i="2"/>
  <c r="D54" i="3"/>
  <c r="E69" i="2"/>
  <c r="M69" i="1" s="1"/>
  <c r="O69" i="1" s="1"/>
  <c r="E68" i="2"/>
  <c r="M68" i="1" s="1"/>
  <c r="E67" i="2"/>
  <c r="M67" i="1" s="1"/>
  <c r="O67" i="1" s="1"/>
  <c r="E66" i="2"/>
  <c r="E65" i="2"/>
  <c r="M65" i="1" s="1"/>
  <c r="P65" i="1" s="1"/>
  <c r="E64" i="2"/>
  <c r="M64" i="1" s="1"/>
  <c r="O64" i="1" s="1"/>
  <c r="E63" i="2"/>
  <c r="M63" i="1" s="1"/>
  <c r="P63" i="1" s="1"/>
  <c r="E62" i="2"/>
  <c r="E61" i="2"/>
  <c r="M61" i="1" s="1"/>
  <c r="O61" i="1" s="1"/>
  <c r="E60" i="2"/>
  <c r="M60" i="1" s="1"/>
  <c r="O60" i="1" s="1"/>
  <c r="E59" i="2"/>
  <c r="M59" i="1" s="1"/>
  <c r="P59" i="1" s="1"/>
  <c r="E58" i="2"/>
  <c r="E57" i="2"/>
  <c r="M57" i="1" s="1"/>
  <c r="O57" i="1" s="1"/>
  <c r="E50" i="2"/>
  <c r="E49" i="2"/>
  <c r="C49" i="1" s="1"/>
  <c r="E49" i="1" s="1"/>
  <c r="E48" i="2"/>
  <c r="E47" i="2"/>
  <c r="C47" i="1" s="1"/>
  <c r="E47" i="1" s="1"/>
  <c r="E46" i="2"/>
  <c r="C46" i="1" s="1"/>
  <c r="E46" i="1" s="1"/>
  <c r="E45" i="2"/>
  <c r="E44" i="2"/>
  <c r="M44" i="1" s="1"/>
  <c r="P44" i="1" s="1"/>
  <c r="E43" i="2"/>
  <c r="E42" i="2"/>
  <c r="M42" i="1" s="1"/>
  <c r="O42" i="1" s="1"/>
  <c r="E41" i="2"/>
  <c r="E40" i="2"/>
  <c r="C40" i="1" s="1"/>
  <c r="E40" i="1" s="1"/>
  <c r="E39" i="2"/>
  <c r="E38" i="2"/>
  <c r="M38" i="1" s="1"/>
  <c r="O38" i="1" s="1"/>
  <c r="E37" i="2"/>
  <c r="E36" i="2"/>
  <c r="C36" i="1" s="1"/>
  <c r="E36" i="1" s="1"/>
  <c r="E35" i="2"/>
  <c r="C35" i="1" s="1"/>
  <c r="E35" i="1" s="1"/>
  <c r="E34" i="2"/>
  <c r="C34" i="1" s="1"/>
  <c r="E34" i="1" s="1"/>
  <c r="E33" i="2"/>
  <c r="E32" i="2"/>
  <c r="E31" i="2"/>
  <c r="C31" i="1" s="1"/>
  <c r="E31" i="1" s="1"/>
  <c r="E30" i="2"/>
  <c r="E29" i="2"/>
  <c r="C29" i="1" s="1"/>
  <c r="E29" i="1" s="1"/>
  <c r="E28" i="2"/>
  <c r="E27" i="2"/>
  <c r="C27" i="1" s="1"/>
  <c r="E27" i="1" s="1"/>
  <c r="E26" i="2"/>
  <c r="E25" i="2"/>
  <c r="M25" i="1" s="1"/>
  <c r="E24" i="2"/>
  <c r="E12" i="2"/>
  <c r="C12" i="1" s="1"/>
  <c r="E12" i="1" s="1"/>
  <c r="E13" i="2"/>
  <c r="E14" i="2"/>
  <c r="C14" i="1" s="1"/>
  <c r="E14" i="1" s="1"/>
  <c r="E15" i="2"/>
  <c r="E16" i="2"/>
  <c r="C16" i="1" s="1"/>
  <c r="E16" i="1" s="1"/>
  <c r="E17" i="2"/>
  <c r="E18" i="2"/>
  <c r="C18" i="1" s="1"/>
  <c r="E18" i="1" s="1"/>
  <c r="E19" i="2"/>
  <c r="C19" i="1" s="1"/>
  <c r="E19" i="1" s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1" i="1"/>
  <c r="D50" i="1"/>
  <c r="U50" i="1" s="1"/>
  <c r="D49" i="1"/>
  <c r="D48" i="1"/>
  <c r="U48" i="1" s="1"/>
  <c r="V48" i="1" s="1"/>
  <c r="D47" i="1"/>
  <c r="U47" i="1" s="1"/>
  <c r="D46" i="1"/>
  <c r="D45" i="1"/>
  <c r="U45" i="1" s="1"/>
  <c r="V45" i="1" s="1"/>
  <c r="D44" i="1"/>
  <c r="U44" i="1" s="1"/>
  <c r="V44" i="1" s="1"/>
  <c r="D43" i="1"/>
  <c r="U43" i="1" s="1"/>
  <c r="D42" i="1"/>
  <c r="D41" i="1"/>
  <c r="U41" i="1" s="1"/>
  <c r="V41" i="1" s="1"/>
  <c r="D40" i="1"/>
  <c r="D39" i="1"/>
  <c r="C39" i="3" s="1"/>
  <c r="E39" i="3" s="1"/>
  <c r="D38" i="1"/>
  <c r="U38" i="1" s="1"/>
  <c r="D37" i="1"/>
  <c r="U37" i="1" s="1"/>
  <c r="V37" i="1" s="1"/>
  <c r="D36" i="1"/>
  <c r="D35" i="1"/>
  <c r="U35" i="1" s="1"/>
  <c r="D34" i="1"/>
  <c r="U34" i="1" s="1"/>
  <c r="D33" i="1"/>
  <c r="U33" i="1" s="1"/>
  <c r="V33" i="1" s="1"/>
  <c r="D32" i="1"/>
  <c r="C32" i="3" s="1"/>
  <c r="E32" i="3" s="1"/>
  <c r="D31" i="1"/>
  <c r="D30" i="1"/>
  <c r="U30" i="1" s="1"/>
  <c r="D29" i="1"/>
  <c r="U29" i="1" s="1"/>
  <c r="V29" i="1" s="1"/>
  <c r="D28" i="1"/>
  <c r="U28" i="1" s="1"/>
  <c r="V28" i="1" s="1"/>
  <c r="D27" i="1"/>
  <c r="U27" i="1" s="1"/>
  <c r="D26" i="1"/>
  <c r="U26" i="1" s="1"/>
  <c r="D25" i="1"/>
  <c r="D24" i="1"/>
  <c r="U24" i="1"/>
  <c r="D12" i="1"/>
  <c r="U12" i="1" s="1"/>
  <c r="V12" i="1" s="1"/>
  <c r="D13" i="1"/>
  <c r="D15" i="1"/>
  <c r="U15" i="1" s="1"/>
  <c r="D16" i="1"/>
  <c r="D17" i="1"/>
  <c r="U17" i="1" s="1"/>
  <c r="D18" i="1"/>
  <c r="C18" i="3" s="1"/>
  <c r="E18" i="3" s="1"/>
  <c r="D19" i="1"/>
  <c r="U19" i="1" s="1"/>
  <c r="V19" i="1" s="1"/>
  <c r="C33" i="3"/>
  <c r="E33" i="3" s="1"/>
  <c r="F33" i="3" s="1"/>
  <c r="G33" i="3" s="1"/>
  <c r="C37" i="3"/>
  <c r="E37" i="3" s="1"/>
  <c r="C43" i="3"/>
  <c r="E43" i="3" s="1"/>
  <c r="F43" i="3" s="1"/>
  <c r="G43" i="3" s="1"/>
  <c r="C28" i="3"/>
  <c r="E28" i="3" s="1"/>
  <c r="F28" i="3" s="1"/>
  <c r="G28" i="3" s="1"/>
  <c r="C19" i="3"/>
  <c r="E19" i="3" s="1"/>
  <c r="X58" i="1"/>
  <c r="X59" i="1"/>
  <c r="X60" i="1"/>
  <c r="X61" i="1"/>
  <c r="X62" i="1"/>
  <c r="X63" i="1"/>
  <c r="X64" i="1"/>
  <c r="X65" i="1"/>
  <c r="X66" i="1"/>
  <c r="X67" i="1"/>
  <c r="X68" i="1"/>
  <c r="X69" i="1"/>
  <c r="X57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12" i="1"/>
  <c r="X13" i="1"/>
  <c r="X14" i="1"/>
  <c r="X15" i="1"/>
  <c r="X16" i="1"/>
  <c r="X17" i="1"/>
  <c r="X18" i="1"/>
  <c r="X19" i="1"/>
  <c r="X24" i="1"/>
  <c r="C24" i="3"/>
  <c r="E24" i="3" s="1"/>
  <c r="F24" i="3" s="1"/>
  <c r="G24" i="3" s="1"/>
  <c r="F21" i="1"/>
  <c r="G21" i="1"/>
  <c r="H21" i="1"/>
  <c r="I21" i="1"/>
  <c r="J21" i="1"/>
  <c r="K21" i="1"/>
  <c r="F54" i="1"/>
  <c r="G54" i="1"/>
  <c r="G74" i="1" s="1"/>
  <c r="H54" i="1"/>
  <c r="I54" i="1"/>
  <c r="J54" i="1"/>
  <c r="K54" i="1"/>
  <c r="K74" i="1" s="1"/>
  <c r="F71" i="1"/>
  <c r="G71" i="1"/>
  <c r="H71" i="1"/>
  <c r="I71" i="1"/>
  <c r="I74" i="1" s="1"/>
  <c r="J71" i="1"/>
  <c r="K71" i="1"/>
  <c r="H72" i="3"/>
  <c r="G72" i="3"/>
  <c r="F72" i="3"/>
  <c r="E72" i="3"/>
  <c r="D72" i="3"/>
  <c r="C72" i="3"/>
  <c r="D22" i="3"/>
  <c r="Q54" i="2"/>
  <c r="W71" i="1"/>
  <c r="U71" i="1"/>
  <c r="M70" i="1"/>
  <c r="O20" i="1"/>
  <c r="P20" i="1"/>
  <c r="R20" i="1"/>
  <c r="S20" i="1"/>
  <c r="M20" i="1"/>
  <c r="M53" i="1"/>
  <c r="V53" i="1"/>
  <c r="V71" i="1"/>
  <c r="D75" i="3" l="1"/>
  <c r="P49" i="2"/>
  <c r="AH49" i="2" s="1"/>
  <c r="P31" i="2"/>
  <c r="AH31" i="2" s="1"/>
  <c r="P27" i="2"/>
  <c r="AH27" i="2" s="1"/>
  <c r="P68" i="2"/>
  <c r="AH68" i="2" s="1"/>
  <c r="P64" i="2"/>
  <c r="AH64" i="2" s="1"/>
  <c r="P60" i="2"/>
  <c r="AH60" i="2" s="1"/>
  <c r="P19" i="2"/>
  <c r="AH19" i="2" s="1"/>
  <c r="P16" i="2"/>
  <c r="AH16" i="2" s="1"/>
  <c r="P24" i="2"/>
  <c r="AH24" i="2" s="1"/>
  <c r="M31" i="1"/>
  <c r="O31" i="1" s="1"/>
  <c r="M18" i="1"/>
  <c r="O18" i="1" s="1"/>
  <c r="E22" i="2"/>
  <c r="M47" i="1"/>
  <c r="P47" i="1" s="1"/>
  <c r="P25" i="2"/>
  <c r="AH25" i="2" s="1"/>
  <c r="M34" i="1"/>
  <c r="P34" i="1" s="1"/>
  <c r="M49" i="1"/>
  <c r="O49" i="1" s="1"/>
  <c r="P18" i="2"/>
  <c r="AH18" i="2" s="1"/>
  <c r="P14" i="2"/>
  <c r="AH14" i="2" s="1"/>
  <c r="P57" i="2"/>
  <c r="AH57" i="2" s="1"/>
  <c r="C75" i="2"/>
  <c r="M16" i="1"/>
  <c r="O16" i="1" s="1"/>
  <c r="M36" i="1"/>
  <c r="M51" i="1"/>
  <c r="P51" i="1" s="1"/>
  <c r="P17" i="2"/>
  <c r="AH17" i="2" s="1"/>
  <c r="P43" i="2"/>
  <c r="AH43" i="2" s="1"/>
  <c r="O63" i="1"/>
  <c r="Q63" i="1" s="1"/>
  <c r="R63" i="1" s="1"/>
  <c r="S63" i="1" s="1"/>
  <c r="C35" i="3"/>
  <c r="E35" i="3" s="1"/>
  <c r="F35" i="3" s="1"/>
  <c r="G35" i="3" s="1"/>
  <c r="C48" i="3"/>
  <c r="E48" i="3" s="1"/>
  <c r="F48" i="3" s="1"/>
  <c r="G48" i="3" s="1"/>
  <c r="H48" i="3" s="1"/>
  <c r="E62" i="1"/>
  <c r="C45" i="3"/>
  <c r="E45" i="3" s="1"/>
  <c r="F45" i="3" s="1"/>
  <c r="G45" i="3" s="1"/>
  <c r="H45" i="3" s="1"/>
  <c r="C34" i="3"/>
  <c r="E34" i="3" s="1"/>
  <c r="F34" i="3" s="1"/>
  <c r="G34" i="3" s="1"/>
  <c r="H34" i="3" s="1"/>
  <c r="W19" i="1"/>
  <c r="C50" i="3"/>
  <c r="E50" i="3" s="1"/>
  <c r="F50" i="3" s="1"/>
  <c r="G50" i="3" s="1"/>
  <c r="C41" i="3"/>
  <c r="E41" i="3" s="1"/>
  <c r="F41" i="3" s="1"/>
  <c r="G41" i="3" s="1"/>
  <c r="H41" i="3" s="1"/>
  <c r="H74" i="1"/>
  <c r="C27" i="3"/>
  <c r="E27" i="3" s="1"/>
  <c r="F27" i="3" s="1"/>
  <c r="G27" i="3" s="1"/>
  <c r="H27" i="3" s="1"/>
  <c r="C26" i="3"/>
  <c r="E26" i="3" s="1"/>
  <c r="P42" i="1"/>
  <c r="Q42" i="1" s="1"/>
  <c r="R42" i="1" s="1"/>
  <c r="S42" i="1" s="1"/>
  <c r="C12" i="3"/>
  <c r="E12" i="3" s="1"/>
  <c r="F12" i="3" s="1"/>
  <c r="G12" i="3" s="1"/>
  <c r="H12" i="3" s="1"/>
  <c r="C30" i="3"/>
  <c r="E30" i="3" s="1"/>
  <c r="F30" i="3" s="1"/>
  <c r="G30" i="3" s="1"/>
  <c r="H30" i="3" s="1"/>
  <c r="E57" i="1"/>
  <c r="N21" i="1"/>
  <c r="C17" i="3"/>
  <c r="E17" i="3" s="1"/>
  <c r="F17" i="3" s="1"/>
  <c r="G17" i="3" s="1"/>
  <c r="H17" i="3" s="1"/>
  <c r="C47" i="3"/>
  <c r="E47" i="3" s="1"/>
  <c r="F47" i="3" s="1"/>
  <c r="G47" i="3" s="1"/>
  <c r="E68" i="1"/>
  <c r="O28" i="2"/>
  <c r="P28" i="2" s="1"/>
  <c r="AH28" i="2" s="1"/>
  <c r="O59" i="2"/>
  <c r="P59" i="2" s="1"/>
  <c r="AH59" i="2" s="1"/>
  <c r="P38" i="1"/>
  <c r="Q38" i="1" s="1"/>
  <c r="R38" i="1" s="1"/>
  <c r="S38" i="1" s="1"/>
  <c r="C29" i="3"/>
  <c r="E29" i="3" s="1"/>
  <c r="F29" i="3" s="1"/>
  <c r="G29" i="3" s="1"/>
  <c r="C15" i="3"/>
  <c r="E15" i="3" s="1"/>
  <c r="F15" i="3" s="1"/>
  <c r="G15" i="3" s="1"/>
  <c r="H15" i="3" s="1"/>
  <c r="U14" i="1"/>
  <c r="V14" i="1" s="1"/>
  <c r="O12" i="2"/>
  <c r="P12" i="2" s="1"/>
  <c r="AH12" i="2" s="1"/>
  <c r="O51" i="2"/>
  <c r="P51" i="2" s="1"/>
  <c r="AH51" i="2" s="1"/>
  <c r="O47" i="2"/>
  <c r="P47" i="2" s="1"/>
  <c r="AH47" i="2" s="1"/>
  <c r="O44" i="2"/>
  <c r="P44" i="2" s="1"/>
  <c r="AH44" i="2" s="1"/>
  <c r="O40" i="2"/>
  <c r="P40" i="2" s="1"/>
  <c r="AH40" i="2" s="1"/>
  <c r="O36" i="2"/>
  <c r="P36" i="2" s="1"/>
  <c r="AH36" i="2" s="1"/>
  <c r="O29" i="2"/>
  <c r="P29" i="2" s="1"/>
  <c r="AH29" i="2" s="1"/>
  <c r="K39" i="2"/>
  <c r="O39" i="2" s="1"/>
  <c r="P39" i="2" s="1"/>
  <c r="AH39" i="2" s="1"/>
  <c r="E66" i="1"/>
  <c r="E58" i="1"/>
  <c r="O50" i="2"/>
  <c r="P50" i="2" s="1"/>
  <c r="AH50" i="2" s="1"/>
  <c r="O35" i="2"/>
  <c r="P35" i="2" s="1"/>
  <c r="AH35" i="2" s="1"/>
  <c r="O32" i="2"/>
  <c r="P32" i="2" s="1"/>
  <c r="AH32" i="2" s="1"/>
  <c r="P69" i="1"/>
  <c r="Q69" i="1" s="1"/>
  <c r="J74" i="1"/>
  <c r="C38" i="3"/>
  <c r="E38" i="3" s="1"/>
  <c r="F38" i="3" s="1"/>
  <c r="G38" i="3" s="1"/>
  <c r="C44" i="3"/>
  <c r="E44" i="3" s="1"/>
  <c r="F44" i="3" s="1"/>
  <c r="G44" i="3" s="1"/>
  <c r="H44" i="3" s="1"/>
  <c r="E69" i="1"/>
  <c r="E65" i="1"/>
  <c r="E61" i="1"/>
  <c r="N71" i="1"/>
  <c r="K69" i="2"/>
  <c r="O69" i="2" s="1"/>
  <c r="P69" i="2" s="1"/>
  <c r="AH69" i="2" s="1"/>
  <c r="K65" i="2"/>
  <c r="O65" i="2" s="1"/>
  <c r="P65" i="2" s="1"/>
  <c r="AH65" i="2" s="1"/>
  <c r="K61" i="2"/>
  <c r="O61" i="2" s="1"/>
  <c r="P61" i="2" s="1"/>
  <c r="AH61" i="2" s="1"/>
  <c r="P13" i="2"/>
  <c r="AH13" i="2" s="1"/>
  <c r="P67" i="1"/>
  <c r="Q67" i="1" s="1"/>
  <c r="R67" i="1" s="1"/>
  <c r="S67" i="1" s="1"/>
  <c r="E59" i="1"/>
  <c r="E63" i="1"/>
  <c r="E67" i="1"/>
  <c r="I75" i="2"/>
  <c r="P60" i="1"/>
  <c r="Q60" i="1" s="1"/>
  <c r="R60" i="1" s="1"/>
  <c r="S60" i="1" s="1"/>
  <c r="O59" i="1"/>
  <c r="Q59" i="1" s="1"/>
  <c r="R59" i="1" s="1"/>
  <c r="P57" i="1"/>
  <c r="Q57" i="1" s="1"/>
  <c r="O44" i="1"/>
  <c r="Q44" i="1" s="1"/>
  <c r="R44" i="1" s="1"/>
  <c r="S44" i="1" s="1"/>
  <c r="M75" i="2"/>
  <c r="G75" i="2"/>
  <c r="D75" i="2"/>
  <c r="V26" i="1"/>
  <c r="W26" i="1" s="1"/>
  <c r="V30" i="1"/>
  <c r="W30" i="1" s="1"/>
  <c r="M17" i="1"/>
  <c r="C17" i="1"/>
  <c r="E17" i="1" s="1"/>
  <c r="C26" i="1"/>
  <c r="E26" i="1" s="1"/>
  <c r="M26" i="1"/>
  <c r="P26" i="1" s="1"/>
  <c r="P26" i="2"/>
  <c r="AH26" i="2" s="1"/>
  <c r="M33" i="1"/>
  <c r="P33" i="1" s="1"/>
  <c r="C33" i="1"/>
  <c r="E33" i="1" s="1"/>
  <c r="P33" i="2"/>
  <c r="AH33" i="2" s="1"/>
  <c r="C41" i="1"/>
  <c r="E41" i="1" s="1"/>
  <c r="P41" i="2"/>
  <c r="AH41" i="2" s="1"/>
  <c r="M48" i="1"/>
  <c r="P48" i="1" s="1"/>
  <c r="C48" i="1"/>
  <c r="E48" i="1" s="1"/>
  <c r="P48" i="2"/>
  <c r="AH48" i="2" s="1"/>
  <c r="M62" i="1"/>
  <c r="P62" i="2"/>
  <c r="AH62" i="2" s="1"/>
  <c r="F74" i="1"/>
  <c r="V17" i="1"/>
  <c r="W17" i="1" s="1"/>
  <c r="M15" i="1"/>
  <c r="C15" i="1"/>
  <c r="E15" i="1" s="1"/>
  <c r="P15" i="2"/>
  <c r="AH15" i="2" s="1"/>
  <c r="E53" i="2"/>
  <c r="C24" i="1"/>
  <c r="M28" i="1"/>
  <c r="C28" i="1"/>
  <c r="E28" i="1" s="1"/>
  <c r="M32" i="1"/>
  <c r="O32" i="1" s="1"/>
  <c r="C32" i="1"/>
  <c r="E32" i="1" s="1"/>
  <c r="C39" i="1"/>
  <c r="E39" i="1" s="1"/>
  <c r="M39" i="1"/>
  <c r="M43" i="1"/>
  <c r="C43" i="1"/>
  <c r="E43" i="1" s="1"/>
  <c r="C50" i="1"/>
  <c r="E50" i="1" s="1"/>
  <c r="M50" i="1"/>
  <c r="P68" i="1"/>
  <c r="O68" i="1"/>
  <c r="M41" i="1"/>
  <c r="U18" i="1"/>
  <c r="W48" i="1"/>
  <c r="V39" i="1"/>
  <c r="W39" i="1" s="1"/>
  <c r="W33" i="1"/>
  <c r="U16" i="1"/>
  <c r="C16" i="3"/>
  <c r="E16" i="3" s="1"/>
  <c r="F16" i="3" s="1"/>
  <c r="G16" i="3" s="1"/>
  <c r="H16" i="3" s="1"/>
  <c r="U13" i="1"/>
  <c r="C13" i="3"/>
  <c r="E13" i="3" s="1"/>
  <c r="D21" i="1"/>
  <c r="U25" i="1"/>
  <c r="D54" i="1"/>
  <c r="C25" i="3"/>
  <c r="W29" i="1"/>
  <c r="U36" i="1"/>
  <c r="C36" i="3"/>
  <c r="E36" i="3" s="1"/>
  <c r="F36" i="3" s="1"/>
  <c r="G36" i="3" s="1"/>
  <c r="H36" i="3" s="1"/>
  <c r="U40" i="1"/>
  <c r="C40" i="3"/>
  <c r="E40" i="3" s="1"/>
  <c r="F40" i="3" s="1"/>
  <c r="G40" i="3" s="1"/>
  <c r="H40" i="3" s="1"/>
  <c r="W44" i="1"/>
  <c r="U51" i="1"/>
  <c r="C51" i="3"/>
  <c r="E51" i="3" s="1"/>
  <c r="F51" i="3" s="1"/>
  <c r="G51" i="3" s="1"/>
  <c r="H51" i="3" s="1"/>
  <c r="M35" i="1"/>
  <c r="O51" i="1"/>
  <c r="O65" i="1"/>
  <c r="Q65" i="1" s="1"/>
  <c r="R65" i="1" s="1"/>
  <c r="S65" i="1" s="1"/>
  <c r="V47" i="1"/>
  <c r="W47" i="1" s="1"/>
  <c r="V43" i="1"/>
  <c r="W43" i="1" s="1"/>
  <c r="W37" i="1"/>
  <c r="V32" i="1"/>
  <c r="W32" i="1"/>
  <c r="M13" i="1"/>
  <c r="C13" i="1"/>
  <c r="E13" i="1" s="1"/>
  <c r="M30" i="1"/>
  <c r="C30" i="1"/>
  <c r="E30" i="1" s="1"/>
  <c r="P30" i="2"/>
  <c r="AH30" i="2" s="1"/>
  <c r="C37" i="1"/>
  <c r="E37" i="1" s="1"/>
  <c r="P37" i="2"/>
  <c r="AH37" i="2" s="1"/>
  <c r="M45" i="1"/>
  <c r="C45" i="1"/>
  <c r="E45" i="1" s="1"/>
  <c r="P45" i="2"/>
  <c r="AH45" i="2" s="1"/>
  <c r="M58" i="1"/>
  <c r="P58" i="2"/>
  <c r="AH58" i="2" s="1"/>
  <c r="M66" i="1"/>
  <c r="P66" i="2"/>
  <c r="AH66" i="2" s="1"/>
  <c r="O46" i="1"/>
  <c r="P46" i="1"/>
  <c r="V15" i="1"/>
  <c r="W15" i="1" s="1"/>
  <c r="W41" i="1"/>
  <c r="D71" i="1"/>
  <c r="V24" i="1"/>
  <c r="W24" i="1" s="1"/>
  <c r="V27" i="1"/>
  <c r="W27" i="1" s="1"/>
  <c r="U31" i="1"/>
  <c r="C31" i="3"/>
  <c r="E31" i="3" s="1"/>
  <c r="F31" i="3" s="1"/>
  <c r="G31" i="3" s="1"/>
  <c r="H31" i="3" s="1"/>
  <c r="V34" i="1"/>
  <c r="W34" i="1" s="1"/>
  <c r="V38" i="1"/>
  <c r="W38" i="1" s="1"/>
  <c r="U42" i="1"/>
  <c r="C42" i="3"/>
  <c r="E42" i="3" s="1"/>
  <c r="F42" i="3" s="1"/>
  <c r="G42" i="3" s="1"/>
  <c r="H42" i="3" s="1"/>
  <c r="U46" i="1"/>
  <c r="C46" i="3"/>
  <c r="E46" i="3" s="1"/>
  <c r="F46" i="3" s="1"/>
  <c r="G46" i="3" s="1"/>
  <c r="H46" i="3" s="1"/>
  <c r="U49" i="1"/>
  <c r="C49" i="3"/>
  <c r="E49" i="3" s="1"/>
  <c r="F49" i="3" s="1"/>
  <c r="G49" i="3" s="1"/>
  <c r="H49" i="3" s="1"/>
  <c r="M24" i="1"/>
  <c r="P24" i="1" s="1"/>
  <c r="M37" i="1"/>
  <c r="P61" i="1"/>
  <c r="Q61" i="1" s="1"/>
  <c r="R61" i="1" s="1"/>
  <c r="W12" i="1"/>
  <c r="V50" i="1"/>
  <c r="W50" i="1" s="1"/>
  <c r="W45" i="1"/>
  <c r="V35" i="1"/>
  <c r="W35" i="1"/>
  <c r="P25" i="1"/>
  <c r="O25" i="1"/>
  <c r="L75" i="2"/>
  <c r="F75" i="2"/>
  <c r="E64" i="1"/>
  <c r="E60" i="1"/>
  <c r="W28" i="1"/>
  <c r="N75" i="2"/>
  <c r="H75" i="2"/>
  <c r="C71" i="1"/>
  <c r="N54" i="1"/>
  <c r="E72" i="2"/>
  <c r="M12" i="1"/>
  <c r="M14" i="1"/>
  <c r="M19" i="1"/>
  <c r="O19" i="1" s="1"/>
  <c r="M27" i="1"/>
  <c r="M29" i="1"/>
  <c r="M40" i="1"/>
  <c r="C25" i="1"/>
  <c r="E25" i="1" s="1"/>
  <c r="C38" i="1"/>
  <c r="E38" i="1" s="1"/>
  <c r="C42" i="1"/>
  <c r="E42" i="1" s="1"/>
  <c r="C44" i="1"/>
  <c r="E44" i="1" s="1"/>
  <c r="F32" i="3"/>
  <c r="G32" i="3" s="1"/>
  <c r="H32" i="3" s="1"/>
  <c r="H24" i="3"/>
  <c r="F37" i="3"/>
  <c r="G37" i="3" s="1"/>
  <c r="H37" i="3" s="1"/>
  <c r="F26" i="3"/>
  <c r="G26" i="3" s="1"/>
  <c r="H26" i="3" s="1"/>
  <c r="F19" i="3"/>
  <c r="G19" i="3" s="1"/>
  <c r="H19" i="3" s="1"/>
  <c r="P64" i="1"/>
  <c r="H14" i="3"/>
  <c r="F18" i="3"/>
  <c r="G18" i="3" s="1"/>
  <c r="H18" i="3" s="1"/>
  <c r="H28" i="3"/>
  <c r="H43" i="3"/>
  <c r="F39" i="3"/>
  <c r="G39" i="3" s="1"/>
  <c r="H39" i="3" s="1"/>
  <c r="H33" i="3"/>
  <c r="H47" i="3"/>
  <c r="H35" i="3" l="1"/>
  <c r="O34" i="1"/>
  <c r="Q34" i="1" s="1"/>
  <c r="R34" i="1" s="1"/>
  <c r="S34" i="1" s="1"/>
  <c r="O47" i="1"/>
  <c r="P49" i="1"/>
  <c r="Q49" i="1" s="1"/>
  <c r="R49" i="1" s="1"/>
  <c r="S49" i="1" s="1"/>
  <c r="P18" i="1"/>
  <c r="Q18" i="1" s="1"/>
  <c r="R18" i="1" s="1"/>
  <c r="S18" i="1" s="1"/>
  <c r="P31" i="1"/>
  <c r="Q31" i="1" s="1"/>
  <c r="R31" i="1" s="1"/>
  <c r="S31" i="1" s="1"/>
  <c r="O22" i="2"/>
  <c r="P36" i="1"/>
  <c r="O36" i="1"/>
  <c r="Q36" i="1" s="1"/>
  <c r="R36" i="1" s="1"/>
  <c r="S36" i="1" s="1"/>
  <c r="P16" i="1"/>
  <c r="Q16" i="1" s="1"/>
  <c r="R16" i="1" s="1"/>
  <c r="S16" i="1" s="1"/>
  <c r="U21" i="1"/>
  <c r="H50" i="3"/>
  <c r="W14" i="1"/>
  <c r="U54" i="1"/>
  <c r="U74" i="1" s="1"/>
  <c r="N74" i="1"/>
  <c r="O72" i="2"/>
  <c r="H29" i="3"/>
  <c r="O53" i="2"/>
  <c r="O33" i="1"/>
  <c r="Q33" i="1" s="1"/>
  <c r="R33" i="1" s="1"/>
  <c r="S33" i="1" s="1"/>
  <c r="H38" i="3"/>
  <c r="D74" i="1"/>
  <c r="Q51" i="1"/>
  <c r="R51" i="1" s="1"/>
  <c r="S51" i="1" s="1"/>
  <c r="O26" i="1"/>
  <c r="Q26" i="1" s="1"/>
  <c r="R26" i="1" s="1"/>
  <c r="S26" i="1" s="1"/>
  <c r="S59" i="1"/>
  <c r="E75" i="2"/>
  <c r="E71" i="1"/>
  <c r="M71" i="1"/>
  <c r="S61" i="1"/>
  <c r="M21" i="1"/>
  <c r="O48" i="1"/>
  <c r="Q48" i="1" s="1"/>
  <c r="P19" i="1"/>
  <c r="Q19" i="1" s="1"/>
  <c r="R19" i="1" s="1"/>
  <c r="S19" i="1" s="1"/>
  <c r="R69" i="1"/>
  <c r="S69" i="1" s="1"/>
  <c r="Q25" i="1"/>
  <c r="R25" i="1" s="1"/>
  <c r="S25" i="1" s="1"/>
  <c r="E22" i="3"/>
  <c r="P40" i="1"/>
  <c r="O40" i="1"/>
  <c r="P14" i="1"/>
  <c r="O14" i="1"/>
  <c r="V51" i="1"/>
  <c r="W51" i="1" s="1"/>
  <c r="V40" i="1"/>
  <c r="W40" i="1" s="1"/>
  <c r="V25" i="1"/>
  <c r="O41" i="1"/>
  <c r="P41" i="1"/>
  <c r="P28" i="1"/>
  <c r="O28" i="1"/>
  <c r="P27" i="1"/>
  <c r="O27" i="1"/>
  <c r="P32" i="1"/>
  <c r="Q32" i="1" s="1"/>
  <c r="R32" i="1" s="1"/>
  <c r="S32" i="1" s="1"/>
  <c r="F13" i="3"/>
  <c r="G13" i="3" s="1"/>
  <c r="H13" i="3" s="1"/>
  <c r="P29" i="1"/>
  <c r="O29" i="1"/>
  <c r="P12" i="1"/>
  <c r="O12" i="1"/>
  <c r="O24" i="1"/>
  <c r="Q24" i="1" s="1"/>
  <c r="M54" i="1"/>
  <c r="V46" i="1"/>
  <c r="W46" i="1" s="1"/>
  <c r="V31" i="1"/>
  <c r="W31" i="1" s="1"/>
  <c r="P72" i="2"/>
  <c r="Q46" i="1"/>
  <c r="O66" i="1"/>
  <c r="P66" i="1"/>
  <c r="O13" i="1"/>
  <c r="P13" i="1"/>
  <c r="V16" i="1"/>
  <c r="W16" i="1" s="1"/>
  <c r="P50" i="1"/>
  <c r="O50" i="1"/>
  <c r="E24" i="1"/>
  <c r="E54" i="1" s="1"/>
  <c r="C54" i="1"/>
  <c r="P15" i="1"/>
  <c r="O15" i="1"/>
  <c r="P62" i="1"/>
  <c r="O62" i="1"/>
  <c r="P37" i="1"/>
  <c r="O37" i="1"/>
  <c r="O45" i="1"/>
  <c r="P45" i="1"/>
  <c r="P35" i="1"/>
  <c r="O35" i="1"/>
  <c r="V36" i="1"/>
  <c r="W36" i="1" s="1"/>
  <c r="C54" i="3"/>
  <c r="E25" i="3"/>
  <c r="O43" i="1"/>
  <c r="P43" i="1"/>
  <c r="P17" i="1"/>
  <c r="O17" i="1"/>
  <c r="Q47" i="1"/>
  <c r="V49" i="1"/>
  <c r="W49" i="1" s="1"/>
  <c r="V42" i="1"/>
  <c r="W42" i="1" s="1"/>
  <c r="P22" i="2"/>
  <c r="O58" i="1"/>
  <c r="P58" i="1"/>
  <c r="P30" i="1"/>
  <c r="O30" i="1"/>
  <c r="E21" i="1"/>
  <c r="C21" i="1"/>
  <c r="V13" i="1"/>
  <c r="C22" i="3"/>
  <c r="V18" i="1"/>
  <c r="W18" i="1" s="1"/>
  <c r="Q68" i="1"/>
  <c r="R68" i="1" s="1"/>
  <c r="S68" i="1" s="1"/>
  <c r="P39" i="1"/>
  <c r="O39" i="1"/>
  <c r="P53" i="2"/>
  <c r="Q64" i="1"/>
  <c r="R57" i="1"/>
  <c r="S57" i="1" s="1"/>
  <c r="F22" i="3" l="1"/>
  <c r="Q13" i="1"/>
  <c r="Q12" i="1"/>
  <c r="R12" i="1" s="1"/>
  <c r="S12" i="1" s="1"/>
  <c r="O71" i="1"/>
  <c r="V54" i="1"/>
  <c r="O75" i="2"/>
  <c r="W25" i="1"/>
  <c r="W54" i="1" s="1"/>
  <c r="V21" i="1"/>
  <c r="C75" i="3"/>
  <c r="Q14" i="1"/>
  <c r="R14" i="1" s="1"/>
  <c r="S14" i="1" s="1"/>
  <c r="Q58" i="1"/>
  <c r="R58" i="1" s="1"/>
  <c r="S58" i="1" s="1"/>
  <c r="Q45" i="1"/>
  <c r="R45" i="1" s="1"/>
  <c r="S45" i="1" s="1"/>
  <c r="Q62" i="1"/>
  <c r="R62" i="1" s="1"/>
  <c r="S62" i="1" s="1"/>
  <c r="Q27" i="1"/>
  <c r="Q17" i="1"/>
  <c r="R17" i="1" s="1"/>
  <c r="S17" i="1" s="1"/>
  <c r="Q37" i="1"/>
  <c r="R37" i="1" s="1"/>
  <c r="S37" i="1" s="1"/>
  <c r="M74" i="1"/>
  <c r="E74" i="1"/>
  <c r="Q66" i="1"/>
  <c r="R66" i="1" s="1"/>
  <c r="S66" i="1" s="1"/>
  <c r="O21" i="1"/>
  <c r="Q41" i="1"/>
  <c r="R41" i="1" s="1"/>
  <c r="S41" i="1" s="1"/>
  <c r="C74" i="1"/>
  <c r="P71" i="1"/>
  <c r="Q39" i="1"/>
  <c r="R39" i="1" s="1"/>
  <c r="Q30" i="1"/>
  <c r="R30" i="1" s="1"/>
  <c r="S30" i="1" s="1"/>
  <c r="Q15" i="1"/>
  <c r="R15" i="1" s="1"/>
  <c r="S15" i="1" s="1"/>
  <c r="Q29" i="1"/>
  <c r="R29" i="1" s="1"/>
  <c r="S29" i="1" s="1"/>
  <c r="Q28" i="1"/>
  <c r="R28" i="1" s="1"/>
  <c r="S28" i="1" s="1"/>
  <c r="Q43" i="1"/>
  <c r="R43" i="1" s="1"/>
  <c r="S43" i="1" s="1"/>
  <c r="O54" i="1"/>
  <c r="P54" i="1"/>
  <c r="F25" i="3"/>
  <c r="E54" i="3"/>
  <c r="E75" i="3" s="1"/>
  <c r="F76" i="3" s="1"/>
  <c r="R13" i="1"/>
  <c r="S13" i="1" s="1"/>
  <c r="R46" i="1"/>
  <c r="S46" i="1" s="1"/>
  <c r="W13" i="1"/>
  <c r="W21" i="1" s="1"/>
  <c r="P21" i="1"/>
  <c r="Q50" i="1"/>
  <c r="V74" i="1"/>
  <c r="R47" i="1"/>
  <c r="S47" i="1" s="1"/>
  <c r="Q35" i="1"/>
  <c r="P75" i="2"/>
  <c r="Q40" i="1"/>
  <c r="R40" i="1" s="1"/>
  <c r="S40" i="1" s="1"/>
  <c r="R48" i="1"/>
  <c r="S48" i="1" s="1"/>
  <c r="R24" i="1"/>
  <c r="S24" i="1" s="1"/>
  <c r="R64" i="1"/>
  <c r="S64" i="1" s="1"/>
  <c r="G22" i="3"/>
  <c r="H22" i="3"/>
  <c r="P74" i="1" l="1"/>
  <c r="Q21" i="1"/>
  <c r="Q71" i="1"/>
  <c r="R27" i="1"/>
  <c r="S27" i="1" s="1"/>
  <c r="O74" i="1"/>
  <c r="R21" i="1"/>
  <c r="Q54" i="1"/>
  <c r="S39" i="1"/>
  <c r="F54" i="3"/>
  <c r="F75" i="3" s="1"/>
  <c r="F77" i="3" s="1"/>
  <c r="G25" i="3"/>
  <c r="R50" i="1"/>
  <c r="S50" i="1" s="1"/>
  <c r="W74" i="1"/>
  <c r="R71" i="1"/>
  <c r="S71" i="1"/>
  <c r="R35" i="1"/>
  <c r="S35" i="1" s="1"/>
  <c r="S21" i="1"/>
  <c r="Q74" i="1" l="1"/>
  <c r="S54" i="1"/>
  <c r="S74" i="1" s="1"/>
  <c r="R54" i="1"/>
  <c r="R74" i="1" s="1"/>
  <c r="G54" i="3"/>
  <c r="G75" i="3" s="1"/>
  <c r="H25" i="3"/>
  <c r="H54" i="3" s="1"/>
  <c r="H75" i="3" s="1"/>
</calcChain>
</file>

<file path=xl/sharedStrings.xml><?xml version="1.0" encoding="utf-8"?>
<sst xmlns="http://schemas.openxmlformats.org/spreadsheetml/2006/main" count="1094" uniqueCount="316">
  <si>
    <t>CONTPAQ i</t>
  </si>
  <si>
    <t xml:space="preserve">      NÓMINAS</t>
  </si>
  <si>
    <t>05 INGENIERIA FISCAL LABORAL SC</t>
  </si>
  <si>
    <t>Lista de Raya (forma tabular)</t>
  </si>
  <si>
    <t>Periodo 15 al 15 Quincenal del 01/08/2016 al 15/08/2016</t>
  </si>
  <si>
    <t>Reg Pat IMSS: 00000000000,Z3422423106</t>
  </si>
  <si>
    <t xml:space="preserve">RFC: IFL -130502-TN8 </t>
  </si>
  <si>
    <t>Código</t>
  </si>
  <si>
    <t>Empleado</t>
  </si>
  <si>
    <t>Sueldo</t>
  </si>
  <si>
    <t>Compensación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</si>
  <si>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</si>
  <si>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</si>
  <si>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</si>
  <si>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</si>
  <si>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</si>
  <si>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</si>
  <si>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</si>
  <si>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</si>
  <si>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0 (Ninguno)</t>
  </si>
  <si>
    <t>00LA2</t>
  </si>
  <si>
    <t>Loyola Acosta Carlos Alberto</t>
  </si>
  <si>
    <t>0GA21</t>
  </si>
  <si>
    <t>Guerra Aguilar Alejandro</t>
  </si>
  <si>
    <t>0HA01</t>
  </si>
  <si>
    <t>Herrera Almaraz Blanca Sofia</t>
  </si>
  <si>
    <t>0HE04</t>
  </si>
  <si>
    <t>Hernandez Espinoza Victor Benjami</t>
  </si>
  <si>
    <t>0ME05</t>
  </si>
  <si>
    <t>Mandujano Estrada  Ilse Georgina</t>
  </si>
  <si>
    <t>0NA28</t>
  </si>
  <si>
    <t>Nava Ambriz Thania</t>
  </si>
  <si>
    <t>0SM06</t>
  </si>
  <si>
    <t>Salcedo Moreno Janitzy Xochitl</t>
  </si>
  <si>
    <t>GRO05</t>
  </si>
  <si>
    <t>Gallegos Rios Octavio Alberto</t>
  </si>
  <si>
    <t>Total Depto</t>
  </si>
  <si>
    <t xml:space="preserve">  -----------------------</t>
  </si>
  <si>
    <t>Departamento 1 1200X05</t>
  </si>
  <si>
    <t>00003</t>
  </si>
  <si>
    <t>Jimenez Suarez Ludivina</t>
  </si>
  <si>
    <t>00008</t>
  </si>
  <si>
    <t>Sanchez Veana Javier</t>
  </si>
  <si>
    <t>00012</t>
  </si>
  <si>
    <t>Navarrete Rodriguez Maria Teresa</t>
  </si>
  <si>
    <t>00018</t>
  </si>
  <si>
    <t>Tierrablanca Sanchez Victor Hugo</t>
  </si>
  <si>
    <t>00023</t>
  </si>
  <si>
    <t>Navarrete Rodriguez Miguel Angel</t>
  </si>
  <si>
    <t>00056</t>
  </si>
  <si>
    <t>Muñoz Macias Marco Alfredo</t>
  </si>
  <si>
    <t>009</t>
  </si>
  <si>
    <t>Patiño Muñoz Ana Laura</t>
  </si>
  <si>
    <t>0AC03</t>
  </si>
  <si>
    <t>Del Alto Castellanos Xochitl</t>
  </si>
  <si>
    <t>0AJ28</t>
  </si>
  <si>
    <t>Avendaño Jauregui Mauricio</t>
  </si>
  <si>
    <t>0BC09</t>
  </si>
  <si>
    <t>Baltazar Cruz Desiree De Jesus</t>
  </si>
  <si>
    <t>0BS07</t>
  </si>
  <si>
    <t>Balbuena Salazar Patricia</t>
  </si>
  <si>
    <t>0CG02</t>
  </si>
  <si>
    <t>Castillo Galindo Marlene Samantha Graciela</t>
  </si>
  <si>
    <t>0CR21</t>
  </si>
  <si>
    <t>Camacho Rivera Martha Sarahi</t>
  </si>
  <si>
    <t>0MN09</t>
  </si>
  <si>
    <t>Morales Naif Diana</t>
  </si>
  <si>
    <t>0MP11</t>
  </si>
  <si>
    <t>Medina Puga Sandra</t>
  </si>
  <si>
    <t>0MV23</t>
  </si>
  <si>
    <t>Mejia Villegas Nallely Beatriz</t>
  </si>
  <si>
    <t>0RL10</t>
  </si>
  <si>
    <t>Ruiz Laguna Anabel</t>
  </si>
  <si>
    <t>0RZ01</t>
  </si>
  <si>
    <t>Ramirez Zacarias Jorge Alberto</t>
  </si>
  <si>
    <t>0SE03</t>
  </si>
  <si>
    <t>Sanchez Escamilla Rosalba</t>
  </si>
  <si>
    <t>0TM19</t>
  </si>
  <si>
    <t>Toledo Moreno Elizabeth Victoria</t>
  </si>
  <si>
    <t>0VF00</t>
  </si>
  <si>
    <t>Vega Fernandez Amalia</t>
  </si>
  <si>
    <t>BM29</t>
  </si>
  <si>
    <t>Baez Monroy Elizabeth</t>
  </si>
  <si>
    <t>DRR01</t>
  </si>
  <si>
    <t>Diaz Rojas Rocio Janet</t>
  </si>
  <si>
    <t>GA003</t>
  </si>
  <si>
    <t>Guillen Ayala Juan Carlos</t>
  </si>
  <si>
    <t>GHJ29</t>
  </si>
  <si>
    <t>Guerrero Hernandez Juan Carlos</t>
  </si>
  <si>
    <t>GMR01</t>
  </si>
  <si>
    <t>Gallegos Morales Roberto</t>
  </si>
  <si>
    <t>MMP08</t>
  </si>
  <si>
    <t>Muñoz Martinez Patricia Vanessa</t>
  </si>
  <si>
    <t>MOJ09</t>
  </si>
  <si>
    <t>Martinez Ortiz Josue Alejandro</t>
  </si>
  <si>
    <t>YMC14</t>
  </si>
  <si>
    <t>Yerena Martinez Cinthia Guadalupe</t>
  </si>
  <si>
    <t>Departamento 2 1200 05 SERVICIOS</t>
  </si>
  <si>
    <t>00033</t>
  </si>
  <si>
    <t>Rodriguez Nuñez Jose Antonio</t>
  </si>
  <si>
    <t>0HP29</t>
  </si>
  <si>
    <t>Hernandez Perez Jose Ricardo</t>
  </si>
  <si>
    <t>0MH02</t>
  </si>
  <si>
    <t>Martinez Herrera Cristian</t>
  </si>
  <si>
    <t>0MM25</t>
  </si>
  <si>
    <t>Meza Muñiz Jose Angel</t>
  </si>
  <si>
    <t>0NO05</t>
  </si>
  <si>
    <t>Nieves Osornio Silvestre</t>
  </si>
  <si>
    <t>0RC27</t>
  </si>
  <si>
    <t>Rodriguez Cruz Fernando Antonio</t>
  </si>
  <si>
    <t>0SV03</t>
  </si>
  <si>
    <t xml:space="preserve">Sambrano Villarreal Hernan Andres </t>
  </si>
  <si>
    <t>0TP12</t>
  </si>
  <si>
    <t>Toledo Perez Jose Francisco</t>
  </si>
  <si>
    <t>0YV27</t>
  </si>
  <si>
    <t>Yerena Vazquez Alejandro</t>
  </si>
  <si>
    <t>MDL04</t>
  </si>
  <si>
    <t>Martinez Diaz Leobardo Adrian</t>
  </si>
  <si>
    <t>SCV29</t>
  </si>
  <si>
    <t>Salas Correa Victor Eduardo</t>
  </si>
  <si>
    <t xml:space="preserve">  =============</t>
  </si>
  <si>
    <t>Total Gral.</t>
  </si>
  <si>
    <t xml:space="preserve"> </t>
  </si>
  <si>
    <t>2% NOMINA</t>
  </si>
  <si>
    <t>7.5 % COMISIÓN</t>
  </si>
  <si>
    <t>SUBTOTAL</t>
  </si>
  <si>
    <t>IVA</t>
  </si>
  <si>
    <t>TOTAL</t>
  </si>
  <si>
    <t>COMIONES</t>
  </si>
  <si>
    <t>APOYO</t>
  </si>
  <si>
    <t>OTROS</t>
  </si>
  <si>
    <t>05 SINDICATO ASOCIACIÓN</t>
  </si>
  <si>
    <t>PLL19</t>
  </si>
  <si>
    <t>Prieto Lopez Leobigildo</t>
  </si>
  <si>
    <t>Consultores &amp; Asesores Integrales S.C.</t>
  </si>
  <si>
    <t>Servicios Prestados a :  ALECSA CELAYA S DE RL DE CV</t>
  </si>
  <si>
    <t>devuelto a empresa</t>
  </si>
  <si>
    <t>Periodo 2DA QUINCENA</t>
  </si>
  <si>
    <t>01/08/2016 AL 15/08/2016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</si>
  <si>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</si>
  <si>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</si>
  <si>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</si>
  <si>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</si>
  <si>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</si>
  <si>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</si>
  <si>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</si>
  <si>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</si>
  <si>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</si>
  <si>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</si>
  <si>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</si>
  <si>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</si>
  <si>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</si>
  <si>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</si>
  <si>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</si>
  <si>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</si>
  <si>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</si>
  <si>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</si>
  <si>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</si>
  <si>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</si>
  <si>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</si>
  <si>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</si>
  <si>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</si>
  <si>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</si>
  <si>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</si>
  <si>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</si>
  <si>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</si>
  <si>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</si>
  <si>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</si>
  <si>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</si>
  <si>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</si>
  <si>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</si>
  <si>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</si>
  <si>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</si>
  <si>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</si>
  <si>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</si>
  <si>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</si>
  <si>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</si>
  <si>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</si>
  <si>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</si>
  <si>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</si>
  <si>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</si>
  <si>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</si>
  <si>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</si>
  <si>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</si>
  <si>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</si>
  <si>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DIAZ ROJAS ROCIO JANET</t>
  </si>
  <si>
    <t>GERENTE POST-VENTA</t>
  </si>
  <si>
    <t>NUEVO INGRESO 01/08/2016</t>
  </si>
  <si>
    <t>GALLEGOS MORALES ROBERTO</t>
  </si>
  <si>
    <t>116589499999</t>
  </si>
  <si>
    <t>GALLEGOS RIOS OCTAVIO ALBERTO</t>
  </si>
  <si>
    <t>PASO  A NOMINA QUINCENAL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</si>
  <si>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</si>
  <si>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</si>
  <si>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</si>
  <si>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</si>
  <si>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</si>
  <si>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</si>
  <si>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</si>
  <si>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</si>
  <si>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</si>
  <si>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</si>
  <si>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</si>
  <si>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</si>
  <si>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</si>
  <si>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</si>
  <si>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</si>
  <si>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</si>
  <si>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</si>
  <si>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LIZARDI URZUA ARIZBETH</t>
  </si>
  <si>
    <t>AUXILIAR ADMINISTRAT</t>
  </si>
  <si>
    <t>PASA DE NOMINA QM A CELAYA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</si>
  <si>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</si>
  <si>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</si>
  <si>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</si>
  <si>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</si>
  <si>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</si>
  <si>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</si>
  <si>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</si>
  <si>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</si>
  <si>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</si>
  <si>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</si>
  <si>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</si>
  <si>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</si>
  <si>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</si>
  <si>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</si>
  <si>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</si>
  <si>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CAJERA AUXILIAR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</si>
  <si>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</si>
  <si>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</si>
  <si>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</si>
  <si>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</si>
  <si>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</si>
  <si>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</si>
  <si>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</si>
  <si>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</si>
  <si>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</si>
  <si>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</si>
  <si>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MUÑOZ MARTINEZ PATRICIA VANESSA</t>
  </si>
  <si>
    <t>NUEVO INGRESO 09/08/2016</t>
  </si>
  <si>
    <t>NAVA AMBRIZ THANIA</t>
  </si>
  <si>
    <t>NA28</t>
  </si>
  <si>
    <t>ADMON VENTAS</t>
  </si>
  <si>
    <t>NAVARRETE RODRIGUEZ MARIA TERESA</t>
  </si>
  <si>
    <t>INTERCAMBIOS</t>
  </si>
  <si>
    <t>NAVARRETE RODRIGUEZ MIGUEL ANGEL</t>
  </si>
  <si>
    <t>INCAPACIDAD DE 28 DIAS A PARTIR DEL 18 DE JULIO</t>
  </si>
  <si>
    <t>NIEVES OSORNIO SILVESTRE</t>
  </si>
  <si>
    <t>NO05</t>
  </si>
  <si>
    <t>ESTETICAS</t>
  </si>
  <si>
    <t>F&amp;I</t>
  </si>
  <si>
    <t>PATIÑO MUÑOZ ANA LAURA</t>
  </si>
  <si>
    <t>RAMIREZ ZACARIAS JORGE ALBERTO</t>
  </si>
  <si>
    <t>RZ01</t>
  </si>
  <si>
    <t>MDT</t>
  </si>
  <si>
    <t>RODRIGUEZ CRUZ FERNANDO ANTONIO</t>
  </si>
  <si>
    <t>RC27</t>
  </si>
  <si>
    <t>RODRIGUEZ NUñEZ JOSE ANTONIO</t>
  </si>
  <si>
    <t>PREVIADOR</t>
  </si>
  <si>
    <t>REFACCIONES</t>
  </si>
  <si>
    <t>RUIZ LAGUNA ANABEL</t>
  </si>
  <si>
    <t>RL10</t>
  </si>
  <si>
    <t>AUXILIAR DE REFACCIO</t>
  </si>
  <si>
    <t>INCAPCIDAD DE 1 DIA (10/08/2016)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</si>
  <si>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</si>
  <si>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</si>
  <si>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</si>
  <si>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</si>
  <si>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</si>
  <si>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</si>
  <si>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</si>
  <si>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</si>
  <si>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</si>
  <si>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</si>
  <si>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</si>
  <si>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</si>
  <si>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SOLORZANO JUAREZ MONICA ELISA</t>
  </si>
  <si>
    <t>RECURSOS HUMANOS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</si>
  <si>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</si>
  <si>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</si>
  <si>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</si>
  <si>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</si>
  <si>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</si>
  <si>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</si>
  <si>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</si>
  <si>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</si>
  <si>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</si>
  <si>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</si>
  <si>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</si>
  <si>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Hernandez Espinoza Victor BenjamiN</t>
  </si>
  <si>
    <t>Mandujano Estrada Ilse Georgina</t>
  </si>
  <si>
    <t>AVENDAÑO JAUREGUI MAURICIO</t>
  </si>
  <si>
    <t>Sambrano Villarreal Hernan Andres</t>
  </si>
  <si>
    <t>PRIETO LOPEZ LEOBIGILDO</t>
  </si>
  <si>
    <t>0LU18</t>
  </si>
  <si>
    <t>Lizardi Urzua Arizbeth</t>
  </si>
  <si>
    <t>SJM18</t>
  </si>
  <si>
    <t>Solorzano Juarez Monica Elisa</t>
  </si>
  <si>
    <t>OTRAS DEDUCCIONES 1</t>
  </si>
  <si>
    <t>OTRAS DEDUCCIONES 2</t>
  </si>
  <si>
    <t>Fecha: 11/Ago/2016</t>
  </si>
  <si>
    <t>Hora: 20:01:30:568</t>
  </si>
  <si>
    <t>Préstamo Infonavit</t>
  </si>
  <si>
    <t>Concepto vacio 1</t>
  </si>
  <si>
    <t>Concepto vacio 2</t>
  </si>
  <si>
    <t>FACTURA 1</t>
  </si>
  <si>
    <t>FACTURA 2</t>
  </si>
  <si>
    <t>NOTA: SE REALIZARAN DOS DEPOSITOS Y FACURAS</t>
  </si>
  <si>
    <t>SGV Y SGMM</t>
  </si>
  <si>
    <t>INFONAVIT REAL</t>
  </si>
  <si>
    <t>FIC A CARGO O FAVOR</t>
  </si>
  <si>
    <t>ALECSA CELAYA SRL DE CV</t>
  </si>
  <si>
    <t>DIFERENCIAS INFONAVIT</t>
  </si>
  <si>
    <t>CODIGO</t>
  </si>
  <si>
    <t>NOMBRE</t>
  </si>
  <si>
    <t>INVONAVIT RETENIDO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</si>
</sst>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6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2"/>
      <color indexed="8"/>
      <name val="Calibri  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b/>
      <sz val="10"/>
      <color theme="0" tint="-0.249977111117893"/>
      <name val="Calibri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i/>
      <sz val="8"/>
      <color theme="0" tint="-0.249977111117893"/>
      <name val="Calibri"/>
      <family val="2"/>
    </font>
    <font>
      <b/>
      <sz val="8"/>
      <color theme="0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8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10">
    <xf numFmtId="0" fontId="0" fillId="0" borderId="0"/>
    <xf numFmtId="0" fontId="5" fillId="0" borderId="0"/>
    <xf numFmtId="43" fontId="15" fillId="0" borderId="0" applyFont="0" applyFill="0" applyBorder="0" applyAlignment="0" applyProtection="0"/>
    <xf numFmtId="43" fontId="4" fillId="0" borderId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ill="0" applyBorder="0" applyAlignment="0" applyProtection="0"/>
    <xf numFmtId="0" fontId="15" fillId="0" borderId="0"/>
    <xf numFmtId="0" fontId="15" fillId="0" borderId="0"/>
    <xf numFmtId="0" fontId="4" fillId="0" borderId="0"/>
    <xf numFmtId="0" fontId="6" fillId="0" borderId="0"/>
  </cellStyleXfs>
  <cellXfs count="264"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49" fontId="2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0" fontId="19" fillId="0" borderId="0" xfId="0" applyFont="1"/>
    <xf numFmtId="164" fontId="19" fillId="0" borderId="0" xfId="0" applyNumberFormat="1" applyFont="1"/>
    <xf numFmtId="49" fontId="19" fillId="0" borderId="0" xfId="0" applyNumberFormat="1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0" fontId="22" fillId="0" borderId="0" xfId="0" applyFont="1" applyAlignment="1"/>
    <xf numFmtId="43" fontId="16" fillId="0" borderId="0" xfId="2" applyFont="1"/>
    <xf numFmtId="0" fontId="7" fillId="0" borderId="0" xfId="9" applyFont="1" applyFill="1" applyAlignment="1" applyProtection="1">
      <alignment horizontal="left"/>
    </xf>
    <xf numFmtId="0" fontId="7" fillId="0" borderId="0" xfId="9" applyFont="1" applyFill="1" applyAlignment="1" applyProtection="1">
      <alignment horizontal="center"/>
    </xf>
    <xf numFmtId="44" fontId="8" fillId="0" borderId="0" xfId="4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43" fontId="9" fillId="0" borderId="0" xfId="2" applyFont="1" applyFill="1" applyAlignment="1" applyProtection="1">
      <alignment horizontal="center"/>
    </xf>
    <xf numFmtId="43" fontId="15" fillId="0" borderId="0" xfId="2" applyProtection="1"/>
    <xf numFmtId="0" fontId="8" fillId="0" borderId="0" xfId="0" applyFont="1" applyProtection="1"/>
    <xf numFmtId="0" fontId="10" fillId="0" borderId="0" xfId="9" applyFont="1" applyFill="1" applyAlignment="1" applyProtection="1">
      <alignment horizontal="left"/>
    </xf>
    <xf numFmtId="0" fontId="10" fillId="0" borderId="0" xfId="9" applyFont="1" applyFill="1" applyAlignment="1" applyProtection="1">
      <alignment horizontal="center"/>
    </xf>
    <xf numFmtId="15" fontId="7" fillId="0" borderId="0" xfId="9" applyNumberFormat="1" applyFont="1" applyFill="1" applyAlignment="1" applyProtection="1">
      <alignment horizontal="left"/>
    </xf>
    <xf numFmtId="15" fontId="7" fillId="0" borderId="0" xfId="9" applyNumberFormat="1" applyFont="1" applyFill="1" applyAlignment="1" applyProtection="1">
      <alignment horizontal="center"/>
    </xf>
    <xf numFmtId="0" fontId="9" fillId="0" borderId="0" xfId="0" applyFont="1"/>
    <xf numFmtId="44" fontId="8" fillId="0" borderId="0" xfId="4" applyFont="1"/>
    <xf numFmtId="43" fontId="8" fillId="0" borderId="0" xfId="2" applyFont="1"/>
    <xf numFmtId="43" fontId="9" fillId="0" borderId="0" xfId="2" applyFont="1"/>
    <xf numFmtId="43" fontId="8" fillId="0" borderId="0" xfId="2" applyFont="1" applyAlignment="1">
      <alignment horizontal="center"/>
    </xf>
    <xf numFmtId="43" fontId="15" fillId="0" borderId="0" xfId="2"/>
    <xf numFmtId="0" fontId="8" fillId="0" borderId="0" xfId="0" applyFont="1"/>
    <xf numFmtId="3" fontId="9" fillId="3" borderId="1" xfId="0" applyNumberFormat="1" applyFont="1" applyFill="1" applyBorder="1"/>
    <xf numFmtId="44" fontId="9" fillId="3" borderId="2" xfId="4" applyFont="1" applyFill="1" applyBorder="1" applyAlignment="1">
      <alignment horizontal="center" wrapText="1"/>
    </xf>
    <xf numFmtId="43" fontId="9" fillId="3" borderId="2" xfId="2" applyFont="1" applyFill="1" applyBorder="1" applyAlignment="1">
      <alignment horizontal="center" wrapText="1"/>
    </xf>
    <xf numFmtId="43" fontId="9" fillId="3" borderId="3" xfId="2" applyFont="1" applyFill="1" applyBorder="1" applyAlignment="1">
      <alignment horizontal="center" wrapText="1"/>
    </xf>
    <xf numFmtId="0" fontId="9" fillId="0" borderId="0" xfId="0" applyFont="1" applyFill="1"/>
    <xf numFmtId="3" fontId="9" fillId="3" borderId="2" xfId="0" applyNumberFormat="1" applyFont="1" applyFill="1" applyBorder="1"/>
    <xf numFmtId="44" fontId="9" fillId="3" borderId="4" xfId="4" applyFont="1" applyFill="1" applyBorder="1" applyAlignment="1">
      <alignment horizontal="center" wrapText="1"/>
    </xf>
    <xf numFmtId="43" fontId="9" fillId="3" borderId="4" xfId="2" applyFont="1" applyFill="1" applyBorder="1" applyAlignment="1">
      <alignment horizontal="center" wrapText="1"/>
    </xf>
    <xf numFmtId="43" fontId="15" fillId="3" borderId="2" xfId="2" applyFill="1" applyBorder="1" applyAlignment="1">
      <alignment horizontal="center" wrapText="1"/>
    </xf>
    <xf numFmtId="0" fontId="8" fillId="0" borderId="5" xfId="0" applyFont="1" applyBorder="1"/>
    <xf numFmtId="165" fontId="11" fillId="0" borderId="5" xfId="0" applyNumberFormat="1" applyFont="1" applyBorder="1" applyAlignment="1">
      <alignment horizontal="left" vertical="center"/>
    </xf>
    <xf numFmtId="44" fontId="8" fillId="0" borderId="5" xfId="4" applyFont="1" applyBorder="1"/>
    <xf numFmtId="12" fontId="8" fillId="0" borderId="5" xfId="2" applyNumberFormat="1" applyFont="1" applyFill="1" applyBorder="1"/>
    <xf numFmtId="43" fontId="8" fillId="0" borderId="5" xfId="2" applyFont="1" applyFill="1" applyBorder="1"/>
    <xf numFmtId="43" fontId="12" fillId="4" borderId="5" xfId="2" applyFont="1" applyFill="1" applyBorder="1"/>
    <xf numFmtId="43" fontId="9" fillId="5" borderId="5" xfId="2" applyFont="1" applyFill="1" applyBorder="1"/>
    <xf numFmtId="43" fontId="8" fillId="6" borderId="5" xfId="2" applyFont="1" applyFill="1" applyBorder="1"/>
    <xf numFmtId="0" fontId="8" fillId="6" borderId="5" xfId="2" applyNumberFormat="1" applyFont="1" applyFill="1" applyBorder="1" applyAlignment="1">
      <alignment horizontal="center"/>
    </xf>
    <xf numFmtId="43" fontId="8" fillId="7" borderId="5" xfId="2" applyFont="1" applyFill="1" applyBorder="1" applyAlignment="1">
      <alignment horizontal="center"/>
    </xf>
    <xf numFmtId="43" fontId="15" fillId="0" borderId="5" xfId="2" applyFont="1" applyBorder="1"/>
    <xf numFmtId="43" fontId="4" fillId="0" borderId="5" xfId="2" applyFont="1" applyBorder="1"/>
    <xf numFmtId="43" fontId="8" fillId="0" borderId="5" xfId="2" applyFont="1" applyFill="1" applyBorder="1" applyAlignment="1">
      <alignment horizontal="center"/>
    </xf>
    <xf numFmtId="43" fontId="8" fillId="8" borderId="5" xfId="2" applyFont="1" applyFill="1" applyBorder="1" applyAlignment="1">
      <alignment horizontal="center"/>
    </xf>
    <xf numFmtId="4" fontId="11" fillId="0" borderId="5" xfId="0" applyNumberFormat="1" applyFont="1" applyBorder="1" applyAlignment="1">
      <alignment wrapText="1"/>
    </xf>
    <xf numFmtId="0" fontId="13" fillId="4" borderId="5" xfId="0" applyFont="1" applyFill="1" applyBorder="1" applyAlignment="1">
      <alignment horizontal="right" wrapText="1"/>
    </xf>
    <xf numFmtId="43" fontId="11" fillId="0" borderId="5" xfId="0" applyNumberFormat="1" applyFont="1" applyFill="1" applyBorder="1"/>
    <xf numFmtId="0" fontId="8" fillId="0" borderId="5" xfId="0" applyFont="1" applyFill="1" applyBorder="1"/>
    <xf numFmtId="0" fontId="8" fillId="0" borderId="0" xfId="0" applyFont="1" applyFill="1"/>
    <xf numFmtId="165" fontId="11" fillId="0" borderId="5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/>
    <xf numFmtId="0" fontId="9" fillId="6" borderId="5" xfId="2" applyNumberFormat="1" applyFont="1" applyFill="1" applyBorder="1" applyAlignment="1">
      <alignment horizontal="center"/>
    </xf>
    <xf numFmtId="4" fontId="13" fillId="4" borderId="5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/>
    <xf numFmtId="0" fontId="8" fillId="11" borderId="0" xfId="0" applyFont="1" applyFill="1"/>
    <xf numFmtId="0" fontId="8" fillId="11" borderId="5" xfId="0" applyFont="1" applyFill="1" applyBorder="1"/>
    <xf numFmtId="165" fontId="11" fillId="11" borderId="5" xfId="0" applyNumberFormat="1" applyFont="1" applyFill="1" applyBorder="1" applyAlignment="1">
      <alignment horizontal="left" vertical="center"/>
    </xf>
    <xf numFmtId="44" fontId="8" fillId="11" borderId="5" xfId="4" applyFont="1" applyFill="1" applyBorder="1"/>
    <xf numFmtId="43" fontId="8" fillId="11" borderId="5" xfId="2" applyFont="1" applyFill="1" applyBorder="1"/>
    <xf numFmtId="0" fontId="8" fillId="11" borderId="5" xfId="2" applyNumberFormat="1" applyFont="1" applyFill="1" applyBorder="1" applyAlignment="1">
      <alignment horizontal="center"/>
    </xf>
    <xf numFmtId="43" fontId="8" fillId="11" borderId="5" xfId="2" applyFont="1" applyFill="1" applyBorder="1" applyAlignment="1">
      <alignment horizontal="center"/>
    </xf>
    <xf numFmtId="43" fontId="15" fillId="11" borderId="5" xfId="2" applyFont="1" applyFill="1" applyBorder="1"/>
    <xf numFmtId="43" fontId="4" fillId="11" borderId="5" xfId="2" applyFont="1" applyFill="1" applyBorder="1"/>
    <xf numFmtId="43" fontId="9" fillId="11" borderId="5" xfId="2" applyFont="1" applyFill="1" applyBorder="1"/>
    <xf numFmtId="4" fontId="11" fillId="11" borderId="5" xfId="0" applyNumberFormat="1" applyFont="1" applyFill="1" applyBorder="1" applyAlignment="1">
      <alignment wrapText="1"/>
    </xf>
    <xf numFmtId="0" fontId="13" fillId="11" borderId="5" xfId="0" applyFont="1" applyFill="1" applyBorder="1" applyAlignment="1">
      <alignment horizontal="right" wrapText="1"/>
    </xf>
    <xf numFmtId="43" fontId="11" fillId="11" borderId="5" xfId="0" applyNumberFormat="1" applyFont="1" applyFill="1" applyBorder="1"/>
    <xf numFmtId="0" fontId="9" fillId="11" borderId="5" xfId="0" applyFont="1" applyFill="1" applyBorder="1"/>
    <xf numFmtId="0" fontId="8" fillId="12" borderId="5" xfId="0" applyFont="1" applyFill="1" applyBorder="1"/>
    <xf numFmtId="0" fontId="14" fillId="0" borderId="5" xfId="0" applyFont="1" applyBorder="1"/>
    <xf numFmtId="0" fontId="9" fillId="12" borderId="5" xfId="0" applyFont="1" applyFill="1" applyBorder="1" applyAlignment="1"/>
    <xf numFmtId="0" fontId="8" fillId="13" borderId="0" xfId="0" applyFont="1" applyFill="1"/>
    <xf numFmtId="0" fontId="9" fillId="12" borderId="5" xfId="0" applyFont="1" applyFill="1" applyBorder="1"/>
    <xf numFmtId="0" fontId="9" fillId="0" borderId="5" xfId="0" applyFont="1" applyFill="1" applyBorder="1"/>
    <xf numFmtId="44" fontId="8" fillId="0" borderId="5" xfId="4" applyFont="1" applyFill="1" applyBorder="1"/>
    <xf numFmtId="43" fontId="4" fillId="0" borderId="5" xfId="2" applyFont="1" applyFill="1" applyBorder="1"/>
    <xf numFmtId="0" fontId="14" fillId="0" borderId="6" xfId="7" applyFont="1" applyFill="1" applyBorder="1"/>
    <xf numFmtId="4" fontId="11" fillId="0" borderId="5" xfId="0" applyNumberFormat="1" applyFont="1" applyFill="1" applyBorder="1"/>
    <xf numFmtId="4" fontId="13" fillId="0" borderId="5" xfId="0" applyNumberFormat="1" applyFont="1" applyFill="1" applyBorder="1"/>
    <xf numFmtId="0" fontId="14" fillId="0" borderId="5" xfId="0" applyNumberFormat="1" applyFont="1" applyFill="1" applyBorder="1"/>
    <xf numFmtId="0" fontId="9" fillId="0" borderId="5" xfId="0" applyFont="1" applyFill="1" applyBorder="1" applyAlignment="1">
      <alignment horizontal="center"/>
    </xf>
    <xf numFmtId="4" fontId="13" fillId="0" borderId="5" xfId="0" applyNumberFormat="1" applyFont="1" applyBorder="1"/>
    <xf numFmtId="8" fontId="23" fillId="12" borderId="5" xfId="0" applyNumberFormat="1" applyFont="1" applyFill="1" applyBorder="1" applyAlignment="1">
      <alignment wrapText="1"/>
    </xf>
    <xf numFmtId="0" fontId="8" fillId="4" borderId="5" xfId="0" applyFont="1" applyFill="1" applyBorder="1"/>
    <xf numFmtId="0" fontId="11" fillId="0" borderId="5" xfId="0" applyFont="1" applyBorder="1" applyAlignment="1">
      <alignment wrapText="1"/>
    </xf>
    <xf numFmtId="0" fontId="8" fillId="9" borderId="0" xfId="0" applyFont="1" applyFill="1"/>
    <xf numFmtId="49" fontId="11" fillId="0" borderId="5" xfId="0" applyNumberFormat="1" applyFont="1" applyFill="1" applyBorder="1"/>
    <xf numFmtId="43" fontId="8" fillId="0" borderId="5" xfId="2" applyFont="1" applyBorder="1"/>
    <xf numFmtId="43" fontId="11" fillId="0" borderId="5" xfId="2" applyFont="1" applyFill="1" applyBorder="1"/>
    <xf numFmtId="0" fontId="9" fillId="0" borderId="7" xfId="0" applyFont="1" applyFill="1" applyBorder="1"/>
    <xf numFmtId="0" fontId="8" fillId="0" borderId="4" xfId="0" applyFont="1" applyFill="1" applyBorder="1"/>
    <xf numFmtId="44" fontId="8" fillId="0" borderId="4" xfId="4" applyFont="1" applyFill="1" applyBorder="1"/>
    <xf numFmtId="43" fontId="8" fillId="0" borderId="4" xfId="2" applyFont="1" applyFill="1" applyBorder="1"/>
    <xf numFmtId="43" fontId="9" fillId="0" borderId="7" xfId="2" applyFont="1" applyFill="1" applyBorder="1"/>
    <xf numFmtId="43" fontId="8" fillId="0" borderId="4" xfId="2" applyFont="1" applyFill="1" applyBorder="1" applyAlignment="1">
      <alignment horizontal="center"/>
    </xf>
    <xf numFmtId="43" fontId="8" fillId="0" borderId="7" xfId="2" applyFont="1" applyFill="1" applyBorder="1" applyAlignment="1">
      <alignment horizontal="center"/>
    </xf>
    <xf numFmtId="43" fontId="9" fillId="0" borderId="4" xfId="2" applyFont="1" applyFill="1" applyBorder="1"/>
    <xf numFmtId="43" fontId="15" fillId="0" borderId="0" xfId="2" applyFill="1"/>
    <xf numFmtId="0" fontId="9" fillId="0" borderId="8" xfId="0" applyFont="1" applyBorder="1"/>
    <xf numFmtId="44" fontId="9" fillId="0" borderId="8" xfId="4" applyFont="1" applyBorder="1"/>
    <xf numFmtId="43" fontId="9" fillId="0" borderId="8" xfId="2" applyFont="1" applyBorder="1"/>
    <xf numFmtId="43" fontId="9" fillId="0" borderId="8" xfId="2" applyFont="1" applyBorder="1" applyAlignment="1">
      <alignment horizontal="center"/>
    </xf>
    <xf numFmtId="43" fontId="9" fillId="0" borderId="5" xfId="2" applyFont="1" applyBorder="1"/>
    <xf numFmtId="43" fontId="8" fillId="0" borderId="5" xfId="2" applyFont="1" applyBorder="1" applyAlignment="1">
      <alignment horizontal="center"/>
    </xf>
    <xf numFmtId="43" fontId="15" fillId="0" borderId="5" xfId="2" applyBorder="1"/>
    <xf numFmtId="14" fontId="8" fillId="0" borderId="5" xfId="0" applyNumberFormat="1" applyFont="1" applyFill="1" applyBorder="1" applyAlignment="1">
      <alignment horizontal="left"/>
    </xf>
    <xf numFmtId="43" fontId="8" fillId="6" borderId="5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3" borderId="2" xfId="0" applyNumberFormat="1" applyFont="1" applyFill="1" applyBorder="1" applyAlignment="1"/>
    <xf numFmtId="43" fontId="9" fillId="3" borderId="2" xfId="2" applyFont="1" applyFill="1" applyBorder="1" applyAlignment="1">
      <alignment wrapText="1"/>
    </xf>
    <xf numFmtId="43" fontId="15" fillId="3" borderId="9" xfId="2" applyFill="1" applyBorder="1" applyAlignment="1">
      <alignment wrapText="1"/>
    </xf>
    <xf numFmtId="43" fontId="15" fillId="3" borderId="10" xfId="2" applyFill="1" applyBorder="1" applyAlignment="1">
      <alignment wrapText="1"/>
    </xf>
    <xf numFmtId="3" fontId="9" fillId="3" borderId="11" xfId="0" applyNumberFormat="1" applyFont="1" applyFill="1" applyBorder="1" applyAlignment="1"/>
    <xf numFmtId="43" fontId="9" fillId="3" borderId="11" xfId="2" applyFont="1" applyFill="1" applyBorder="1" applyAlignment="1">
      <alignment wrapText="1"/>
    </xf>
    <xf numFmtId="3" fontId="9" fillId="3" borderId="12" xfId="0" applyNumberFormat="1" applyFont="1" applyFill="1" applyBorder="1" applyAlignment="1"/>
    <xf numFmtId="3" fontId="9" fillId="3" borderId="0" xfId="0" applyNumberFormat="1" applyFont="1" applyFill="1" applyBorder="1"/>
    <xf numFmtId="44" fontId="9" fillId="3" borderId="0" xfId="4" applyFont="1" applyFill="1" applyBorder="1" applyAlignment="1">
      <alignment horizontal="center" wrapText="1"/>
    </xf>
    <xf numFmtId="43" fontId="9" fillId="3" borderId="12" xfId="2" applyFont="1" applyFill="1" applyBorder="1" applyAlignment="1">
      <alignment wrapText="1"/>
    </xf>
    <xf numFmtId="43" fontId="9" fillId="3" borderId="0" xfId="2" applyFont="1" applyFill="1" applyBorder="1" applyAlignment="1">
      <alignment horizontal="center" wrapText="1"/>
    </xf>
    <xf numFmtId="43" fontId="15" fillId="3" borderId="0" xfId="2" applyFill="1" applyBorder="1" applyAlignment="1">
      <alignment horizontal="center" wrapText="1"/>
    </xf>
    <xf numFmtId="3" fontId="9" fillId="0" borderId="12" xfId="0" applyNumberFormat="1" applyFont="1" applyFill="1" applyBorder="1" applyAlignment="1"/>
    <xf numFmtId="3" fontId="9" fillId="0" borderId="0" xfId="0" applyNumberFormat="1" applyFont="1" applyFill="1" applyBorder="1"/>
    <xf numFmtId="44" fontId="9" fillId="0" borderId="0" xfId="4" applyFont="1" applyFill="1" applyBorder="1" applyAlignment="1">
      <alignment horizontal="center" wrapText="1"/>
    </xf>
    <xf numFmtId="43" fontId="9" fillId="0" borderId="12" xfId="2" applyFont="1" applyFill="1" applyBorder="1" applyAlignment="1">
      <alignment wrapText="1"/>
    </xf>
    <xf numFmtId="43" fontId="9" fillId="0" borderId="0" xfId="2" applyFont="1" applyFill="1" applyBorder="1" applyAlignment="1">
      <alignment horizontal="center" wrapText="1"/>
    </xf>
    <xf numFmtId="43" fontId="15" fillId="0" borderId="0" xfId="2" applyFill="1" applyBorder="1" applyAlignment="1">
      <alignment horizontal="center" wrapText="1"/>
    </xf>
    <xf numFmtId="0" fontId="8" fillId="0" borderId="12" xfId="0" applyFont="1" applyFill="1" applyBorder="1"/>
    <xf numFmtId="0" fontId="8" fillId="10" borderId="12" xfId="0" applyFont="1" applyFill="1" applyBorder="1"/>
    <xf numFmtId="165" fontId="11" fillId="0" borderId="0" xfId="0" applyNumberFormat="1" applyFont="1" applyBorder="1" applyAlignment="1">
      <alignment horizontal="left" vertical="center"/>
    </xf>
    <xf numFmtId="0" fontId="8" fillId="0" borderId="12" xfId="0" applyFont="1" applyBorder="1"/>
    <xf numFmtId="44" fontId="8" fillId="0" borderId="0" xfId="4" applyFont="1" applyFill="1" applyBorder="1"/>
    <xf numFmtId="43" fontId="8" fillId="0" borderId="12" xfId="2" applyFont="1" applyFill="1" applyBorder="1"/>
    <xf numFmtId="43" fontId="12" fillId="4" borderId="12" xfId="2" applyFont="1" applyFill="1" applyBorder="1"/>
    <xf numFmtId="43" fontId="9" fillId="5" borderId="12" xfId="2" applyFont="1" applyFill="1" applyBorder="1"/>
    <xf numFmtId="43" fontId="8" fillId="6" borderId="12" xfId="2" applyFont="1" applyFill="1" applyBorder="1"/>
    <xf numFmtId="0" fontId="8" fillId="6" borderId="0" xfId="2" applyNumberFormat="1" applyFont="1" applyFill="1" applyBorder="1" applyAlignment="1">
      <alignment horizontal="center"/>
    </xf>
    <xf numFmtId="43" fontId="8" fillId="7" borderId="12" xfId="2" applyFont="1" applyFill="1" applyBorder="1" applyAlignment="1">
      <alignment horizontal="center"/>
    </xf>
    <xf numFmtId="43" fontId="4" fillId="0" borderId="12" xfId="2" applyFont="1" applyFill="1" applyBorder="1"/>
    <xf numFmtId="43" fontId="8" fillId="0" borderId="12" xfId="2" applyFont="1" applyFill="1" applyBorder="1" applyAlignment="1">
      <alignment horizontal="center"/>
    </xf>
    <xf numFmtId="43" fontId="8" fillId="8" borderId="12" xfId="2" applyFont="1" applyFill="1" applyBorder="1" applyAlignment="1">
      <alignment horizontal="center"/>
    </xf>
    <xf numFmtId="4" fontId="11" fillId="0" borderId="0" xfId="0" applyNumberFormat="1" applyFont="1" applyBorder="1" applyAlignment="1">
      <alignment wrapText="1"/>
    </xf>
    <xf numFmtId="4" fontId="13" fillId="0" borderId="0" xfId="0" applyNumberFormat="1" applyFont="1" applyBorder="1"/>
    <xf numFmtId="43" fontId="11" fillId="0" borderId="12" xfId="0" applyNumberFormat="1" applyFont="1" applyFill="1" applyBorder="1"/>
    <xf numFmtId="43" fontId="11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/>
    <xf numFmtId="44" fontId="8" fillId="0" borderId="0" xfId="4" applyFont="1" applyBorder="1"/>
    <xf numFmtId="43" fontId="8" fillId="0" borderId="0" xfId="2" applyFont="1" applyFill="1" applyBorder="1"/>
    <xf numFmtId="43" fontId="12" fillId="4" borderId="0" xfId="2" applyFont="1" applyFill="1" applyBorder="1"/>
    <xf numFmtId="43" fontId="9" fillId="5" borderId="0" xfId="2" applyFont="1" applyFill="1" applyBorder="1"/>
    <xf numFmtId="43" fontId="8" fillId="6" borderId="0" xfId="2" applyFont="1" applyFill="1" applyBorder="1"/>
    <xf numFmtId="43" fontId="8" fillId="7" borderId="0" xfId="2" applyFont="1" applyFill="1" applyBorder="1" applyAlignment="1">
      <alignment horizontal="center"/>
    </xf>
    <xf numFmtId="43" fontId="15" fillId="0" borderId="0" xfId="2" applyFont="1" applyBorder="1"/>
    <xf numFmtId="43" fontId="4" fillId="0" borderId="0" xfId="2" applyFont="1" applyBorder="1"/>
    <xf numFmtId="43" fontId="8" fillId="0" borderId="0" xfId="2" applyFont="1" applyFill="1" applyBorder="1" applyAlignment="1">
      <alignment horizontal="center"/>
    </xf>
    <xf numFmtId="43" fontId="8" fillId="8" borderId="0" xfId="2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3" fillId="4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left" vertical="center"/>
    </xf>
    <xf numFmtId="43" fontId="4" fillId="0" borderId="0" xfId="2" applyFont="1" applyFill="1" applyBorder="1"/>
    <xf numFmtId="0" fontId="7" fillId="0" borderId="0" xfId="9" applyFont="1" applyFill="1" applyAlignment="1" applyProtection="1"/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2" borderId="16" xfId="0" applyNumberFormat="1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49" fontId="19" fillId="0" borderId="0" xfId="0" applyNumberFormat="1" applyFont="1"/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0" applyNumberFormat="1" applyFont="1"/>
    <xf numFmtId="0" fontId="10" fillId="0" borderId="0" xfId="9" applyFont="1" applyFill="1" applyAlignment="1" applyProtection="1"/>
    <xf numFmtId="15" fontId="7" fillId="0" borderId="0" xfId="9" applyNumberFormat="1" applyFont="1" applyFill="1" applyAlignment="1" applyProtection="1"/>
    <xf numFmtId="0" fontId="9" fillId="0" borderId="0" xfId="0" applyFont="1" applyAlignment="1"/>
    <xf numFmtId="0" fontId="8" fillId="0" borderId="5" xfId="0" applyFont="1" applyBorder="1" applyAlignment="1"/>
    <xf numFmtId="0" fontId="8" fillId="4" borderId="5" xfId="0" applyFont="1" applyFill="1" applyBorder="1" applyAlignment="1"/>
    <xf numFmtId="0" fontId="8" fillId="4" borderId="12" xfId="0" applyFont="1" applyFill="1" applyBorder="1" applyAlignment="1"/>
    <xf numFmtId="0" fontId="8" fillId="11" borderId="5" xfId="0" applyFont="1" applyFill="1" applyBorder="1" applyAlignment="1"/>
    <xf numFmtId="0" fontId="8" fillId="0" borderId="5" xfId="0" applyFont="1" applyFill="1" applyBorder="1" applyAlignment="1"/>
    <xf numFmtId="0" fontId="8" fillId="0" borderId="0" xfId="0" applyFont="1" applyAlignment="1"/>
    <xf numFmtId="0" fontId="8" fillId="0" borderId="4" xfId="0" applyFont="1" applyFill="1" applyBorder="1" applyAlignment="1"/>
    <xf numFmtId="0" fontId="9" fillId="0" borderId="8" xfId="0" applyFont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16" fillId="0" borderId="0" xfId="0" applyFont="1"/>
    <xf numFmtId="49" fontId="16" fillId="0" borderId="0" xfId="0" applyNumberFormat="1" applyFont="1"/>
    <xf numFmtId="164" fontId="16" fillId="0" borderId="0" xfId="0" applyNumberFormat="1" applyFont="1"/>
    <xf numFmtId="164" fontId="19" fillId="0" borderId="0" xfId="0" applyNumberFormat="1" applyFont="1"/>
    <xf numFmtId="49" fontId="25" fillId="0" borderId="0" xfId="0" applyNumberFormat="1" applyFont="1" applyAlignment="1">
      <alignment horizontal="centerContinuous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 applyAlignment="1">
      <alignment horizontal="centerContinuous" vertical="top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49" fontId="29" fillId="2" borderId="16" xfId="0" applyNumberFormat="1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49" fontId="29" fillId="0" borderId="0" xfId="0" applyNumberFormat="1" applyFont="1"/>
    <xf numFmtId="49" fontId="27" fillId="0" borderId="0" xfId="0" applyNumberFormat="1" applyFont="1"/>
    <xf numFmtId="164" fontId="27" fillId="0" borderId="0" xfId="0" applyNumberFormat="1" applyFont="1"/>
    <xf numFmtId="49" fontId="29" fillId="0" borderId="0" xfId="0" applyNumberFormat="1" applyFont="1" applyAlignment="1">
      <alignment horizontal="left"/>
    </xf>
    <xf numFmtId="164" fontId="29" fillId="0" borderId="0" xfId="0" applyNumberFormat="1" applyFont="1"/>
    <xf numFmtId="49" fontId="27" fillId="0" borderId="0" xfId="0" applyNumberFormat="1" applyFont="1" applyAlignment="1">
      <alignment horizontal="right"/>
    </xf>
    <xf numFmtId="0" fontId="29" fillId="0" borderId="0" xfId="0" applyFont="1"/>
    <xf numFmtId="0" fontId="16" fillId="11" borderId="0" xfId="0" applyFont="1" applyFill="1"/>
    <xf numFmtId="8" fontId="16" fillId="0" borderId="0" xfId="0" applyNumberFormat="1" applyFont="1"/>
    <xf numFmtId="17" fontId="0" fillId="0" borderId="0" xfId="0" applyNumberFormat="1"/>
    <xf numFmtId="0" fontId="35" fillId="11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/>
    <xf numFmtId="0" fontId="27" fillId="0" borderId="0" xfId="0" applyFont="1" applyAlignment="1">
      <alignment horizontal="center"/>
    </xf>
    <xf numFmtId="0" fontId="26" fillId="0" borderId="0" xfId="0" applyFont="1" applyAlignment="1"/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10">
    <cellStyle name="Excel Built-in Normal" xfId="1"/>
    <cellStyle name="Millares" xfId="2" builtinId="3"/>
    <cellStyle name="Millares 2" xfId="3"/>
    <cellStyle name="Moneda" xfId="4" builtinId="4"/>
    <cellStyle name="Moneda 2" xfId="5"/>
    <cellStyle name="Normal" xfId="0" builtinId="0"/>
    <cellStyle name="Normal 2" xfId="6"/>
    <cellStyle name="Normal 2 2" xfId="7"/>
    <cellStyle name="Normal 3" xfId="8"/>
    <cellStyle name="Normal_Hoja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17" sqref="E17"/>
    </sheetView>
  </sheetViews>
  <sheetFormatPr baseColWidth="10" defaultRowHeight="15"/>
  <cols>
    <col min="1" max="1" width="11.42578125" style="195"/>
    <col min="2" max="2" width="31.140625" style="195" bestFit="1" customWidth="1"/>
    <col min="3" max="16384" width="11.42578125" style="195"/>
  </cols>
  <sheetData>
    <row r="1" spans="1:9">
      <c r="A1" s="195" t="s">
        <v>311</v>
      </c>
    </row>
    <row r="2" spans="1:9">
      <c r="A2" s="195" t="s">
        <v>312</v>
      </c>
    </row>
    <row r="3" spans="1:9">
      <c r="A3" s="249">
        <v>42583</v>
      </c>
    </row>
    <row r="11" spans="1:9" ht="22.5">
      <c r="A11" s="250" t="s">
        <v>313</v>
      </c>
      <c r="B11" s="250" t="s">
        <v>314</v>
      </c>
      <c r="C11" s="250" t="s">
        <v>315</v>
      </c>
      <c r="D11" s="250" t="s">
        <v>309</v>
      </c>
      <c r="E11" s="250" t="s">
        <v>159</v>
      </c>
      <c r="F11" s="251"/>
    </row>
    <row r="12" spans="1:9">
      <c r="A12" s="228" t="s">
        <v>81</v>
      </c>
      <c r="B12" s="227" t="s">
        <v>82</v>
      </c>
      <c r="C12" s="229">
        <v>902.31</v>
      </c>
      <c r="D12" s="229">
        <v>0</v>
      </c>
      <c r="E12" s="248">
        <v>-902.31</v>
      </c>
      <c r="F12" s="229"/>
      <c r="G12" s="229"/>
      <c r="H12" s="229"/>
      <c r="I12" s="229"/>
    </row>
    <row r="13" spans="1:9">
      <c r="A13" s="228" t="s">
        <v>57</v>
      </c>
      <c r="B13" s="227" t="s">
        <v>58</v>
      </c>
      <c r="C13" s="229">
        <v>0</v>
      </c>
      <c r="D13" s="229">
        <v>902.31</v>
      </c>
      <c r="E13" s="248">
        <v>902.31</v>
      </c>
      <c r="F13" s="229"/>
      <c r="G13" s="229"/>
      <c r="H13" s="229"/>
      <c r="I13" s="229"/>
    </row>
    <row r="14" spans="1:9">
      <c r="A14" s="228" t="s">
        <v>89</v>
      </c>
      <c r="B14" s="227" t="s">
        <v>90</v>
      </c>
      <c r="C14" s="229">
        <v>230.52</v>
      </c>
      <c r="D14" s="229">
        <v>0</v>
      </c>
      <c r="E14" s="248">
        <v>-230.52</v>
      </c>
      <c r="F14" s="229"/>
      <c r="G14" s="229"/>
      <c r="H14" s="229"/>
      <c r="I14" s="229"/>
    </row>
    <row r="15" spans="1:9">
      <c r="A15" s="228" t="s">
        <v>85</v>
      </c>
      <c r="B15" s="227" t="s">
        <v>86</v>
      </c>
      <c r="C15" s="229">
        <v>323.91000000000003</v>
      </c>
      <c r="D15" s="229">
        <v>230.52</v>
      </c>
      <c r="E15" s="248">
        <v>-93.390000000000015</v>
      </c>
      <c r="F15" s="9"/>
      <c r="G15" s="229"/>
      <c r="H15" s="229"/>
      <c r="I15" s="229"/>
    </row>
    <row r="16" spans="1:9">
      <c r="A16" s="228" t="s">
        <v>39</v>
      </c>
      <c r="B16" s="227" t="s">
        <v>40</v>
      </c>
      <c r="C16" s="229">
        <v>1200.08</v>
      </c>
      <c r="D16" s="229">
        <v>323.91000000000003</v>
      </c>
      <c r="E16" s="248">
        <v>-876.16999999999985</v>
      </c>
      <c r="F16" s="229"/>
      <c r="G16" s="229"/>
      <c r="H16" s="229"/>
      <c r="I16" s="229"/>
    </row>
    <row r="17" spans="1:9">
      <c r="A17" s="228" t="s">
        <v>294</v>
      </c>
      <c r="B17" s="227" t="s">
        <v>295</v>
      </c>
      <c r="C17" s="229">
        <v>0</v>
      </c>
      <c r="D17" s="229">
        <v>1200.08</v>
      </c>
      <c r="E17" s="248">
        <v>1200.08</v>
      </c>
      <c r="F17" s="9"/>
      <c r="G17" s="229"/>
      <c r="H17" s="229"/>
      <c r="I17" s="229"/>
    </row>
    <row r="18" spans="1:9">
      <c r="A18" s="228" t="s">
        <v>69</v>
      </c>
      <c r="B18" s="227" t="s">
        <v>70</v>
      </c>
      <c r="C18" s="229">
        <v>313.89999999999998</v>
      </c>
      <c r="D18" s="229">
        <v>0</v>
      </c>
      <c r="E18" s="248">
        <v>-313.89999999999998</v>
      </c>
      <c r="F18" s="9"/>
      <c r="G18" s="229"/>
      <c r="H18" s="229"/>
      <c r="I18" s="229"/>
    </row>
    <row r="19" spans="1:9">
      <c r="A19" s="228" t="s">
        <v>65</v>
      </c>
      <c r="B19" s="227" t="s">
        <v>66</v>
      </c>
      <c r="C19" s="229">
        <v>0</v>
      </c>
      <c r="D19" s="229">
        <v>313.89999999999998</v>
      </c>
      <c r="E19" s="248">
        <v>313.89999999999998</v>
      </c>
      <c r="F19" s="229"/>
      <c r="G19" s="229"/>
      <c r="H19" s="229"/>
      <c r="I19" s="229"/>
    </row>
    <row r="20" spans="1:9">
      <c r="A20" s="228" t="s">
        <v>91</v>
      </c>
      <c r="B20" s="227" t="s">
        <v>92</v>
      </c>
      <c r="C20" s="229">
        <v>357.22</v>
      </c>
      <c r="D20" s="229">
        <v>0</v>
      </c>
      <c r="E20" s="248">
        <v>-357.22</v>
      </c>
      <c r="F20" s="229"/>
      <c r="G20" s="229"/>
      <c r="H20" s="229"/>
      <c r="I20" s="229"/>
    </row>
    <row r="21" spans="1:9">
      <c r="A21" s="228" t="s">
        <v>43</v>
      </c>
      <c r="B21" s="227" t="s">
        <v>44</v>
      </c>
      <c r="C21" s="229">
        <v>0</v>
      </c>
      <c r="D21" s="229">
        <v>357.22</v>
      </c>
      <c r="E21" s="248">
        <v>357.22</v>
      </c>
      <c r="F21" s="9"/>
      <c r="G21" s="229"/>
      <c r="H21" s="229"/>
      <c r="I21" s="229"/>
    </row>
    <row r="22" spans="1:9">
      <c r="A22" s="228" t="s">
        <v>47</v>
      </c>
      <c r="B22" s="227" t="s">
        <v>48</v>
      </c>
      <c r="C22" s="229">
        <v>878.82</v>
      </c>
      <c r="D22" s="229">
        <v>0</v>
      </c>
      <c r="E22" s="248">
        <v>-878.82</v>
      </c>
      <c r="F22" s="229"/>
      <c r="G22" s="229"/>
      <c r="H22" s="229"/>
      <c r="I22" s="229"/>
    </row>
    <row r="23" spans="1:9">
      <c r="A23" s="228" t="s">
        <v>51</v>
      </c>
      <c r="B23" s="227" t="s">
        <v>52</v>
      </c>
      <c r="C23" s="229">
        <v>1280.0899999999999</v>
      </c>
      <c r="D23" s="229">
        <v>878.82</v>
      </c>
      <c r="E23" s="248">
        <v>-401.26999999999987</v>
      </c>
      <c r="F23" s="229"/>
      <c r="G23" s="229"/>
      <c r="H23" s="229"/>
      <c r="I23" s="229"/>
    </row>
    <row r="24" spans="1:9">
      <c r="A24" s="228" t="s">
        <v>73</v>
      </c>
      <c r="B24" s="227" t="s">
        <v>74</v>
      </c>
      <c r="C24" s="229">
        <v>0</v>
      </c>
      <c r="D24" s="229">
        <v>1280.0899999999999</v>
      </c>
      <c r="E24" s="248">
        <v>1280.0899999999999</v>
      </c>
      <c r="F24" s="9"/>
      <c r="G24" s="229"/>
      <c r="H24" s="229"/>
      <c r="I24" s="229"/>
    </row>
    <row r="25" spans="1:9">
      <c r="A25" s="228" t="s">
        <v>296</v>
      </c>
      <c r="B25" s="227" t="s">
        <v>297</v>
      </c>
      <c r="C25" s="229">
        <v>741.3</v>
      </c>
      <c r="D25" s="229">
        <v>0</v>
      </c>
      <c r="E25" s="248">
        <v>-741.3</v>
      </c>
      <c r="F25" s="229"/>
      <c r="G25" s="229"/>
      <c r="H25" s="229"/>
      <c r="I25" s="229"/>
    </row>
    <row r="26" spans="1:9">
      <c r="A26" s="228" t="s">
        <v>45</v>
      </c>
      <c r="B26" s="227" t="s">
        <v>46</v>
      </c>
      <c r="C26" s="229">
        <v>0</v>
      </c>
      <c r="D26" s="229">
        <v>741.3</v>
      </c>
      <c r="E26" s="248">
        <v>741.3</v>
      </c>
      <c r="F26" s="229"/>
      <c r="G26" s="229"/>
      <c r="H26" s="229"/>
      <c r="I26" s="229"/>
    </row>
    <row r="27" spans="1:9">
      <c r="A27" s="228" t="s">
        <v>77</v>
      </c>
      <c r="B27" s="227" t="s">
        <v>78</v>
      </c>
      <c r="C27" s="229">
        <v>335.19</v>
      </c>
      <c r="D27" s="229">
        <v>0</v>
      </c>
      <c r="E27" s="248">
        <v>-335.19</v>
      </c>
      <c r="F27" s="229"/>
      <c r="G27" s="229"/>
      <c r="H27" s="229"/>
      <c r="I27" s="229"/>
    </row>
    <row r="28" spans="1:9">
      <c r="A28" s="228" t="s">
        <v>79</v>
      </c>
      <c r="B28" s="227" t="s">
        <v>80</v>
      </c>
      <c r="C28" s="229">
        <v>0</v>
      </c>
      <c r="D28" s="229">
        <v>335.19</v>
      </c>
      <c r="E28" s="248">
        <v>335.19</v>
      </c>
      <c r="F28" s="229"/>
      <c r="G28" s="229"/>
      <c r="H28" s="229"/>
      <c r="I28" s="2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4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P29" sqref="P29"/>
    </sheetView>
  </sheetViews>
  <sheetFormatPr baseColWidth="10" defaultRowHeight="15.75"/>
  <cols>
    <col min="1" max="1" width="12.28515625" style="2" customWidth="1"/>
    <col min="2" max="2" width="30.7109375" style="1" customWidth="1"/>
    <col min="3" max="3" width="10.5703125" style="1" customWidth="1"/>
    <col min="4" max="4" width="13.7109375" style="1" customWidth="1"/>
    <col min="5" max="5" width="15.7109375" style="1" customWidth="1"/>
    <col min="6" max="6" width="10.7109375" style="1" hidden="1" customWidth="1"/>
    <col min="7" max="7" width="9.85546875" style="1" hidden="1" customWidth="1"/>
    <col min="8" max="8" width="8.140625" style="1" hidden="1" customWidth="1"/>
    <col min="9" max="9" width="10.140625" style="1" hidden="1" customWidth="1"/>
    <col min="10" max="10" width="14.140625" style="1" hidden="1" customWidth="1"/>
    <col min="11" max="11" width="12.140625" style="1" hidden="1" customWidth="1"/>
    <col min="12" max="12" width="1.85546875" style="1" customWidth="1"/>
    <col min="13" max="13" width="11.42578125" style="1"/>
    <col min="14" max="14" width="11.42578125" style="227"/>
    <col min="15" max="15" width="8.5703125" style="1" customWidth="1"/>
    <col min="16" max="17" width="11.42578125" style="1"/>
    <col min="18" max="18" width="11.140625" style="1" customWidth="1"/>
    <col min="19" max="19" width="11.42578125" style="1"/>
    <col min="20" max="20" width="3.140625" style="1" customWidth="1"/>
    <col min="21" max="24" width="11.42578125" style="1"/>
    <col min="25" max="25" width="28.7109375" style="54" customWidth="1"/>
    <col min="26" max="26" width="50.42578125" style="54" bestFit="1" customWidth="1"/>
    <col min="27" max="27" width="8.85546875" style="222" customWidth="1"/>
    <col min="28" max="28" width="19.85546875" style="54" customWidth="1"/>
    <col min="29" max="29" width="36" style="54" bestFit="1" customWidth="1"/>
    <col min="30" max="30" width="13.85546875" style="49" bestFit="1" customWidth="1"/>
    <col min="31" max="31" width="23.140625" style="50" bestFit="1" customWidth="1"/>
    <col min="32" max="32" width="24.7109375" style="50" bestFit="1" customWidth="1"/>
    <col min="33" max="33" width="25.5703125" style="50" bestFit="1" customWidth="1"/>
    <col min="34" max="34" width="17" style="51" customWidth="1"/>
    <col min="35" max="35" width="13.5703125" style="50" customWidth="1"/>
    <col min="36" max="36" width="13.5703125" style="52" customWidth="1"/>
    <col min="37" max="41" width="13.5703125" style="50" customWidth="1"/>
    <col min="42" max="42" width="16.7109375" style="51" customWidth="1"/>
    <col min="43" max="43" width="16.7109375" style="50" customWidth="1"/>
    <col min="44" max="44" width="15.42578125" style="51" customWidth="1"/>
    <col min="45" max="46" width="13.5703125" style="50" customWidth="1"/>
    <col min="47" max="47" width="15.42578125" style="51" customWidth="1"/>
    <col min="48" max="49" width="15.140625" style="53" hidden="1" customWidth="1"/>
    <col min="50" max="50" width="15.140625" style="54" hidden="1" customWidth="1"/>
    <col min="51" max="51" width="18.28515625" style="54" bestFit="1" customWidth="1"/>
    <col min="52" max="52" width="63.85546875" style="54" bestFit="1" customWidth="1"/>
    <col min="53" max="63" width="11.42578125" style="54"/>
    <col min="64" max="68" width="11.42578125" style="196"/>
    <col min="69" max="16384" width="11.42578125" style="1"/>
  </cols>
  <sheetData>
    <row r="1" spans="1:63" ht="18" customHeight="1">
      <c r="A1" s="3" t="s">
        <v>0</v>
      </c>
      <c r="B1" s="256" t="s">
        <v>122</v>
      </c>
      <c r="C1" s="257"/>
      <c r="M1" s="17"/>
      <c r="N1" s="195"/>
      <c r="O1" s="17"/>
      <c r="P1" s="17"/>
      <c r="Q1" s="17"/>
      <c r="R1" s="17"/>
      <c r="S1" s="17"/>
      <c r="T1" s="17"/>
      <c r="U1" s="17"/>
      <c r="V1" s="17"/>
      <c r="W1" s="17"/>
      <c r="Y1" s="37" t="s">
        <v>134</v>
      </c>
      <c r="Z1" s="37"/>
      <c r="AA1" s="194"/>
      <c r="AB1" s="37"/>
      <c r="AC1" s="38"/>
      <c r="AD1" s="39"/>
      <c r="AE1" s="40"/>
      <c r="AF1" s="40"/>
      <c r="AG1" s="40"/>
      <c r="AH1" s="41"/>
      <c r="AI1" s="40"/>
      <c r="AJ1" s="40"/>
      <c r="AK1" s="40"/>
      <c r="AL1" s="40"/>
      <c r="AM1" s="40"/>
      <c r="AN1" s="40"/>
      <c r="AO1" s="40"/>
      <c r="AP1" s="41"/>
      <c r="AQ1" s="40"/>
      <c r="AR1" s="41"/>
      <c r="AS1" s="40"/>
      <c r="AT1" s="40"/>
      <c r="AU1" s="41"/>
      <c r="AV1" s="42"/>
      <c r="AW1" s="42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198" t="s">
        <v>0</v>
      </c>
      <c r="BK1" s="200" t="s">
        <v>122</v>
      </c>
    </row>
    <row r="2" spans="1:63" ht="24.95" customHeight="1">
      <c r="A2" s="4" t="s">
        <v>1</v>
      </c>
      <c r="B2" s="32" t="s">
        <v>2</v>
      </c>
      <c r="C2" s="33"/>
      <c r="O2" s="17"/>
      <c r="P2" s="17"/>
      <c r="Q2" s="17"/>
      <c r="R2" s="17"/>
      <c r="S2" s="17"/>
      <c r="T2" s="17"/>
      <c r="U2" s="17"/>
      <c r="V2" s="17"/>
      <c r="W2" s="17"/>
      <c r="Y2" s="44" t="s">
        <v>135</v>
      </c>
      <c r="Z2" s="44"/>
      <c r="AA2" s="214"/>
      <c r="AB2" s="44"/>
      <c r="AC2" s="45"/>
      <c r="AD2" s="39"/>
      <c r="AE2" s="40"/>
      <c r="AF2" s="40"/>
      <c r="AG2" s="40"/>
      <c r="AH2" s="41"/>
      <c r="AI2" s="40" t="s">
        <v>136</v>
      </c>
      <c r="AJ2" s="40"/>
      <c r="AK2" s="40"/>
      <c r="AL2" s="40"/>
      <c r="AM2" s="40"/>
      <c r="AN2" s="40"/>
      <c r="AO2" s="40"/>
      <c r="AP2" s="41"/>
      <c r="AQ2" s="40"/>
      <c r="AR2" s="41"/>
      <c r="AS2" s="40"/>
      <c r="AT2" s="40"/>
      <c r="AU2" s="41"/>
      <c r="AV2" s="42"/>
      <c r="AW2" s="42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199" t="s">
        <v>1</v>
      </c>
      <c r="BK2" s="201" t="s">
        <v>2</v>
      </c>
    </row>
    <row r="3" spans="1:63">
      <c r="B3" s="34" t="s">
        <v>3</v>
      </c>
      <c r="C3" s="23"/>
      <c r="D3" s="5"/>
      <c r="M3" s="17"/>
      <c r="N3" s="195"/>
      <c r="O3" s="17"/>
      <c r="P3" s="17"/>
      <c r="Q3" s="17"/>
      <c r="R3" s="17"/>
      <c r="S3" s="17"/>
      <c r="T3" s="17"/>
      <c r="U3" s="17"/>
      <c r="V3" s="17"/>
      <c r="W3" s="17"/>
      <c r="Y3" s="46" t="s">
        <v>137</v>
      </c>
      <c r="Z3" s="46" t="s">
        <v>138</v>
      </c>
      <c r="AA3" s="215"/>
      <c r="AB3" s="46"/>
      <c r="AC3" s="47"/>
      <c r="AD3" s="39"/>
      <c r="AE3" s="40"/>
      <c r="AF3" s="40"/>
      <c r="AG3" s="40"/>
      <c r="AH3" s="41"/>
      <c r="AI3" s="40"/>
      <c r="AJ3" s="40"/>
      <c r="AK3" s="40"/>
      <c r="AL3" s="40"/>
      <c r="AM3" s="40"/>
      <c r="AN3" s="40"/>
      <c r="AO3" s="40"/>
      <c r="AP3" s="41"/>
      <c r="AQ3" s="40"/>
      <c r="AR3" s="41"/>
      <c r="AS3" s="40"/>
      <c r="AT3" s="40"/>
      <c r="AU3" s="41"/>
      <c r="AV3" s="42"/>
      <c r="AW3" s="42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195"/>
      <c r="BK3" s="202" t="s">
        <v>3</v>
      </c>
    </row>
    <row r="4" spans="1:63">
      <c r="B4" s="35" t="s">
        <v>4</v>
      </c>
      <c r="C4" s="23"/>
      <c r="D4" s="5"/>
      <c r="M4" s="17"/>
      <c r="N4" s="195"/>
      <c r="O4" s="17"/>
      <c r="P4" s="17"/>
      <c r="Q4" s="17"/>
      <c r="R4" s="17"/>
      <c r="S4" s="17"/>
      <c r="T4" s="17"/>
      <c r="U4" s="17"/>
      <c r="V4" s="17"/>
      <c r="W4" s="17"/>
      <c r="Y4" s="48"/>
      <c r="Z4" s="48"/>
      <c r="AA4" s="216"/>
      <c r="AB4" s="48"/>
      <c r="AC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195"/>
      <c r="BK4" s="203" t="s">
        <v>4</v>
      </c>
    </row>
    <row r="5" spans="1:63" ht="15.75" customHeight="1">
      <c r="B5" s="24" t="s">
        <v>5</v>
      </c>
      <c r="C5" s="18"/>
      <c r="M5" s="17"/>
      <c r="N5" s="195"/>
      <c r="O5" s="17"/>
      <c r="P5" s="17"/>
      <c r="Q5" s="17"/>
      <c r="R5" s="17"/>
      <c r="S5" s="17"/>
      <c r="T5" s="17"/>
      <c r="U5" s="17"/>
      <c r="V5" s="17"/>
      <c r="W5" s="17"/>
      <c r="Y5" s="142" t="s">
        <v>139</v>
      </c>
      <c r="Z5" s="142" t="s">
        <v>140</v>
      </c>
      <c r="AA5" s="142" t="s">
        <v>141</v>
      </c>
      <c r="AB5" s="55"/>
      <c r="AC5" s="142" t="s">
        <v>142</v>
      </c>
      <c r="AD5" s="56"/>
      <c r="AE5" s="143" t="s">
        <v>143</v>
      </c>
      <c r="AF5" s="143" t="s">
        <v>144</v>
      </c>
      <c r="AG5" s="143" t="s">
        <v>145</v>
      </c>
      <c r="AH5" s="143" t="s">
        <v>146</v>
      </c>
      <c r="AI5" s="143" t="s">
        <v>147</v>
      </c>
      <c r="AJ5" s="57"/>
      <c r="AK5" s="143" t="s">
        <v>148</v>
      </c>
      <c r="AL5" s="143" t="s">
        <v>149</v>
      </c>
      <c r="AM5" s="143" t="s">
        <v>150</v>
      </c>
      <c r="AN5" s="143" t="s">
        <v>151</v>
      </c>
      <c r="AO5" s="143" t="s">
        <v>152</v>
      </c>
      <c r="AP5" s="143" t="s">
        <v>153</v>
      </c>
      <c r="AQ5" s="143" t="s">
        <v>154</v>
      </c>
      <c r="AR5" s="143" t="s">
        <v>155</v>
      </c>
      <c r="AS5" s="143" t="s">
        <v>156</v>
      </c>
      <c r="AT5" s="143" t="s">
        <v>157</v>
      </c>
      <c r="AU5" s="143" t="s">
        <v>158</v>
      </c>
      <c r="AV5" s="144" t="s">
        <v>159</v>
      </c>
      <c r="AW5" s="145"/>
      <c r="AX5" s="143" t="s">
        <v>160</v>
      </c>
      <c r="AY5" s="58"/>
      <c r="AZ5" s="58" t="s">
        <v>161</v>
      </c>
      <c r="BA5" s="59"/>
      <c r="BB5" s="59"/>
      <c r="BC5" s="59"/>
      <c r="BD5" s="59"/>
      <c r="BE5" s="59"/>
      <c r="BF5" s="59"/>
      <c r="BG5" s="59"/>
      <c r="BH5" s="59"/>
      <c r="BI5" s="59"/>
      <c r="BJ5" s="195"/>
      <c r="BK5" s="204" t="s">
        <v>5</v>
      </c>
    </row>
    <row r="6" spans="1:63" ht="31.5">
      <c r="B6" s="24" t="s">
        <v>6</v>
      </c>
      <c r="C6" s="18"/>
      <c r="M6" s="252" t="s">
        <v>307</v>
      </c>
      <c r="N6" s="252"/>
      <c r="O6" s="252"/>
      <c r="P6" s="252"/>
      <c r="Q6" s="252"/>
      <c r="R6" s="252"/>
      <c r="S6" s="252"/>
      <c r="T6" s="252"/>
      <c r="U6" s="252"/>
      <c r="V6" s="252"/>
      <c r="W6" s="252"/>
      <c r="Y6" s="146"/>
      <c r="Z6" s="146"/>
      <c r="AA6" s="146"/>
      <c r="AB6" s="60" t="s">
        <v>162</v>
      </c>
      <c r="AC6" s="146"/>
      <c r="AD6" s="61" t="s">
        <v>163</v>
      </c>
      <c r="AE6" s="147"/>
      <c r="AF6" s="147"/>
      <c r="AG6" s="147"/>
      <c r="AH6" s="147"/>
      <c r="AI6" s="147"/>
      <c r="AJ6" s="62" t="s">
        <v>164</v>
      </c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63" t="s">
        <v>165</v>
      </c>
      <c r="AW6" s="63" t="s">
        <v>166</v>
      </c>
      <c r="AX6" s="147"/>
      <c r="AY6" s="58" t="s">
        <v>167</v>
      </c>
      <c r="AZ6" s="58"/>
      <c r="BA6" s="59"/>
      <c r="BB6" s="59"/>
      <c r="BC6" s="59"/>
      <c r="BD6" s="59"/>
      <c r="BE6" s="59"/>
      <c r="BF6" s="59"/>
      <c r="BG6" s="59"/>
      <c r="BH6" s="59"/>
      <c r="BI6" s="59"/>
      <c r="BJ6" s="195"/>
      <c r="BK6" s="204" t="s">
        <v>6</v>
      </c>
    </row>
    <row r="7" spans="1:63">
      <c r="D7" s="247"/>
      <c r="M7" s="253" t="s">
        <v>305</v>
      </c>
      <c r="N7" s="254"/>
      <c r="O7" s="254"/>
      <c r="P7" s="254"/>
      <c r="Q7" s="254"/>
      <c r="R7" s="254"/>
      <c r="S7" s="255"/>
      <c r="T7" s="17"/>
      <c r="U7" s="253" t="s">
        <v>306</v>
      </c>
      <c r="V7" s="254"/>
      <c r="W7" s="255"/>
      <c r="Y7" s="148"/>
      <c r="Z7" s="148"/>
      <c r="AA7" s="148"/>
      <c r="AB7" s="149"/>
      <c r="AC7" s="148"/>
      <c r="AD7" s="150"/>
      <c r="AE7" s="151"/>
      <c r="AF7" s="151"/>
      <c r="AG7" s="151"/>
      <c r="AH7" s="151"/>
      <c r="AI7" s="151"/>
      <c r="AJ7" s="152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3"/>
      <c r="AW7" s="153"/>
      <c r="AX7" s="151"/>
      <c r="AY7" s="152"/>
      <c r="AZ7" s="152"/>
      <c r="BA7" s="59"/>
      <c r="BB7" s="59"/>
      <c r="BC7" s="59"/>
      <c r="BD7" s="59"/>
      <c r="BE7" s="59"/>
      <c r="BF7" s="59"/>
      <c r="BG7" s="59"/>
      <c r="BH7" s="59"/>
      <c r="BI7" s="82"/>
      <c r="BJ7" s="82"/>
      <c r="BK7" s="82"/>
    </row>
    <row r="8" spans="1:63" s="16" customFormat="1" ht="34.5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4" t="s">
        <v>16</v>
      </c>
      <c r="K8" s="15" t="s">
        <v>17</v>
      </c>
      <c r="M8" s="31" t="s">
        <v>11</v>
      </c>
      <c r="N8" s="31" t="s">
        <v>308</v>
      </c>
      <c r="O8" s="31" t="s">
        <v>123</v>
      </c>
      <c r="P8" s="31" t="s">
        <v>124</v>
      </c>
      <c r="Q8" s="31" t="s">
        <v>125</v>
      </c>
      <c r="R8" s="31" t="s">
        <v>126</v>
      </c>
      <c r="S8" s="31" t="s">
        <v>127</v>
      </c>
      <c r="T8" s="22"/>
      <c r="U8" s="31" t="s">
        <v>128</v>
      </c>
      <c r="V8" s="31" t="s">
        <v>126</v>
      </c>
      <c r="W8" s="31" t="s">
        <v>127</v>
      </c>
      <c r="Y8" s="148"/>
      <c r="Z8" s="148"/>
      <c r="AA8" s="148"/>
      <c r="AB8" s="149"/>
      <c r="AC8" s="148"/>
      <c r="AD8" s="150"/>
      <c r="AE8" s="151"/>
      <c r="AF8" s="151"/>
      <c r="AG8" s="151"/>
      <c r="AH8" s="151"/>
      <c r="AI8" s="151"/>
      <c r="AJ8" s="152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3"/>
      <c r="AW8" s="153"/>
      <c r="AX8" s="151"/>
      <c r="AY8" s="152"/>
      <c r="AZ8" s="152"/>
      <c r="BA8" s="59"/>
      <c r="BB8" s="59"/>
      <c r="BC8" s="59"/>
      <c r="BD8" s="59"/>
      <c r="BE8" s="59"/>
      <c r="BF8" s="59"/>
      <c r="BG8" s="59"/>
      <c r="BH8" s="59"/>
      <c r="BI8" s="82"/>
      <c r="BJ8" s="206" t="s">
        <v>7</v>
      </c>
      <c r="BK8" s="207" t="s">
        <v>8</v>
      </c>
    </row>
    <row r="9" spans="1:63" ht="16.5" thickTop="1">
      <c r="A9" s="7" t="s">
        <v>18</v>
      </c>
      <c r="M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48"/>
      <c r="Z9" s="148"/>
      <c r="AA9" s="148"/>
      <c r="AB9" s="149"/>
      <c r="AC9" s="148"/>
      <c r="AD9" s="150"/>
      <c r="AE9" s="151"/>
      <c r="AF9" s="151"/>
      <c r="AG9" s="151"/>
      <c r="AH9" s="151"/>
      <c r="AI9" s="151"/>
      <c r="AJ9" s="152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3"/>
      <c r="AW9" s="153"/>
      <c r="AX9" s="151"/>
      <c r="AY9" s="152"/>
      <c r="AZ9" s="152"/>
      <c r="BA9" s="59"/>
      <c r="BB9" s="59"/>
      <c r="BC9" s="59"/>
      <c r="BD9" s="59"/>
      <c r="BE9" s="59"/>
      <c r="BF9" s="59"/>
      <c r="BG9" s="59"/>
      <c r="BH9" s="59"/>
      <c r="BI9" s="82"/>
      <c r="BJ9" s="7" t="s">
        <v>18</v>
      </c>
      <c r="BK9" s="195"/>
    </row>
    <row r="10" spans="1:63">
      <c r="M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48"/>
      <c r="Z10" s="148"/>
      <c r="AA10" s="148"/>
      <c r="AB10" s="149"/>
      <c r="AC10" s="148"/>
      <c r="AD10" s="150"/>
      <c r="AE10" s="151"/>
      <c r="AF10" s="151"/>
      <c r="AG10" s="151"/>
      <c r="AH10" s="151"/>
      <c r="AI10" s="151"/>
      <c r="AJ10" s="152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3"/>
      <c r="AW10" s="153"/>
      <c r="AX10" s="151"/>
      <c r="AY10" s="152"/>
      <c r="AZ10" s="152"/>
      <c r="BA10" s="59"/>
      <c r="BB10" s="59"/>
      <c r="BC10" s="59"/>
      <c r="BD10" s="59"/>
      <c r="BE10" s="59"/>
      <c r="BF10" s="59"/>
      <c r="BG10" s="59"/>
      <c r="BH10" s="59"/>
      <c r="BI10" s="82"/>
      <c r="BJ10" s="82"/>
      <c r="BK10" s="82"/>
    </row>
    <row r="11" spans="1:63">
      <c r="A11" s="6" t="s">
        <v>19</v>
      </c>
      <c r="M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48"/>
      <c r="Z11" s="148"/>
      <c r="AA11" s="148"/>
      <c r="AB11" s="149"/>
      <c r="AC11" s="148"/>
      <c r="AD11" s="150"/>
      <c r="AE11" s="151"/>
      <c r="AF11" s="151"/>
      <c r="AG11" s="151"/>
      <c r="AH11" s="151"/>
      <c r="AI11" s="151"/>
      <c r="AJ11" s="152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3"/>
      <c r="AW11" s="153"/>
      <c r="AX11" s="151"/>
      <c r="AY11" s="152"/>
      <c r="AZ11" s="152"/>
      <c r="BA11" s="59"/>
      <c r="BB11" s="59"/>
      <c r="BC11" s="59"/>
      <c r="BD11" s="59"/>
      <c r="BE11" s="59"/>
      <c r="BF11" s="59"/>
      <c r="BG11" s="59"/>
      <c r="BH11" s="59"/>
      <c r="BI11" s="82"/>
      <c r="BJ11" s="208" t="s">
        <v>19</v>
      </c>
      <c r="BK11" s="195"/>
    </row>
    <row r="12" spans="1:63">
      <c r="A12" s="2" t="s">
        <v>34</v>
      </c>
      <c r="B12" s="1" t="s">
        <v>35</v>
      </c>
      <c r="C12" s="229">
        <f>+INGENIERIA!E12</f>
        <v>15000</v>
      </c>
      <c r="D12" s="209">
        <f t="shared" ref="D12:D19" si="0">+AD12</f>
        <v>0</v>
      </c>
      <c r="E12" s="229">
        <f t="shared" ref="E12:E19" si="1">+C12</f>
        <v>15000</v>
      </c>
      <c r="F12" s="8">
        <v>0</v>
      </c>
      <c r="G12" s="8">
        <v>2759.37</v>
      </c>
      <c r="H12" s="8">
        <v>424.77</v>
      </c>
      <c r="I12" s="26">
        <v>0.06</v>
      </c>
      <c r="J12" s="8">
        <v>3184.2</v>
      </c>
      <c r="K12" s="8">
        <v>11815.8</v>
      </c>
      <c r="M12" s="229">
        <f>+INGENIERIA!E12</f>
        <v>15000</v>
      </c>
      <c r="N12" s="229">
        <f t="shared" ref="N12:N19" si="2">-AG12-AN12</f>
        <v>-45.13</v>
      </c>
      <c r="O12" s="229">
        <f t="shared" ref="O12:O19" si="3">+M12*0.02</f>
        <v>300</v>
      </c>
      <c r="P12" s="229">
        <f t="shared" ref="P12:P19" si="4">+M12*7.5%</f>
        <v>1125</v>
      </c>
      <c r="Q12" s="229">
        <f t="shared" ref="Q12:Q19" si="5">SUM(M12:P12)</f>
        <v>16379.87</v>
      </c>
      <c r="R12" s="229">
        <f t="shared" ref="R12:R19" si="6">+Q12*0.16</f>
        <v>2620.7792000000004</v>
      </c>
      <c r="S12" s="229">
        <f t="shared" ref="S12:S19" si="7">+Q12+R12</f>
        <v>19000.6492</v>
      </c>
      <c r="T12" s="17"/>
      <c r="U12" s="229">
        <f t="shared" ref="U12:U20" si="8">+D12</f>
        <v>0</v>
      </c>
      <c r="V12" s="229">
        <f t="shared" ref="V12:V19" si="9">+U12*0.16</f>
        <v>0</v>
      </c>
      <c r="W12" s="229">
        <f t="shared" ref="W12:W19" si="10">+U12+V12</f>
        <v>0</v>
      </c>
      <c r="X12" s="196" t="str">
        <f t="shared" ref="X12:X19" si="11">IF(B12=Z12,"SI","NO")</f>
        <v>SI</v>
      </c>
      <c r="Y12" s="64"/>
      <c r="Z12" s="102" t="s">
        <v>190</v>
      </c>
      <c r="AA12" s="217"/>
      <c r="AB12" s="65">
        <v>38873</v>
      </c>
      <c r="AC12" s="103"/>
      <c r="AD12" s="66"/>
      <c r="AE12" s="68"/>
      <c r="AF12" s="68"/>
      <c r="AG12" s="69">
        <v>45.13</v>
      </c>
      <c r="AH12" s="70">
        <v>-45.13</v>
      </c>
      <c r="AI12" s="71"/>
      <c r="AJ12" s="72"/>
      <c r="AK12" s="73"/>
      <c r="AL12" s="73"/>
      <c r="AM12" s="73"/>
      <c r="AN12" s="74"/>
      <c r="AO12" s="75"/>
      <c r="AP12" s="70"/>
      <c r="AQ12" s="76">
        <v>0</v>
      </c>
      <c r="AR12" s="70"/>
      <c r="AS12" s="77">
        <v>-4.5130000000000008</v>
      </c>
      <c r="AT12" s="76"/>
      <c r="AU12" s="70"/>
      <c r="AV12" s="78"/>
      <c r="AW12" s="79"/>
      <c r="AX12" s="80"/>
      <c r="AY12" s="80"/>
      <c r="AZ12" s="104" t="s">
        <v>191</v>
      </c>
      <c r="BA12" s="82"/>
      <c r="BB12" s="82"/>
      <c r="BC12" s="82"/>
      <c r="BD12" s="82"/>
      <c r="BE12" s="82"/>
      <c r="BF12" s="82"/>
      <c r="BG12" s="82"/>
      <c r="BH12" s="82"/>
      <c r="BI12" s="82"/>
      <c r="BJ12" s="197" t="s">
        <v>34</v>
      </c>
      <c r="BK12" s="196" t="s">
        <v>35</v>
      </c>
    </row>
    <row r="13" spans="1:63">
      <c r="A13" s="2" t="s">
        <v>22</v>
      </c>
      <c r="B13" s="18" t="s">
        <v>23</v>
      </c>
      <c r="C13" s="229">
        <f>+INGENIERIA!E13</f>
        <v>2500.0500000000002</v>
      </c>
      <c r="D13" s="209">
        <f t="shared" si="0"/>
        <v>0</v>
      </c>
      <c r="E13" s="229">
        <f t="shared" si="1"/>
        <v>2500.0500000000002</v>
      </c>
      <c r="F13" s="8">
        <v>0</v>
      </c>
      <c r="G13" s="8">
        <v>7.67</v>
      </c>
      <c r="H13" s="8">
        <v>62.06</v>
      </c>
      <c r="I13" s="26">
        <v>0.12</v>
      </c>
      <c r="J13" s="8">
        <v>69.849999999999994</v>
      </c>
      <c r="K13" s="8">
        <v>2430.1999999999998</v>
      </c>
      <c r="M13" s="229">
        <f>+INGENIERIA!E13</f>
        <v>2500.0500000000002</v>
      </c>
      <c r="N13" s="229">
        <f t="shared" si="2"/>
        <v>-45.13</v>
      </c>
      <c r="O13" s="229">
        <f t="shared" si="3"/>
        <v>50.001000000000005</v>
      </c>
      <c r="P13" s="229">
        <f t="shared" si="4"/>
        <v>187.50375</v>
      </c>
      <c r="Q13" s="229">
        <f t="shared" si="5"/>
        <v>2692.4247500000001</v>
      </c>
      <c r="R13" s="229">
        <f t="shared" si="6"/>
        <v>430.78796000000006</v>
      </c>
      <c r="S13" s="229">
        <f t="shared" si="7"/>
        <v>3123.2127100000002</v>
      </c>
      <c r="T13" s="17"/>
      <c r="U13" s="229">
        <f t="shared" si="8"/>
        <v>0</v>
      </c>
      <c r="V13" s="229">
        <f t="shared" si="9"/>
        <v>0</v>
      </c>
      <c r="W13" s="229">
        <f t="shared" si="10"/>
        <v>0</v>
      </c>
      <c r="X13" s="196" t="str">
        <f t="shared" si="11"/>
        <v>SI</v>
      </c>
      <c r="Y13" s="64" t="s">
        <v>168</v>
      </c>
      <c r="Z13" s="81" t="s">
        <v>192</v>
      </c>
      <c r="AA13" s="217" t="s">
        <v>193</v>
      </c>
      <c r="AB13" s="65">
        <v>42298</v>
      </c>
      <c r="AC13" s="64" t="s">
        <v>194</v>
      </c>
      <c r="AD13" s="66"/>
      <c r="AE13" s="67"/>
      <c r="AF13" s="68"/>
      <c r="AG13" s="69">
        <v>45.13</v>
      </c>
      <c r="AH13" s="70">
        <v>-45.13</v>
      </c>
      <c r="AI13" s="71"/>
      <c r="AJ13" s="72"/>
      <c r="AK13" s="73"/>
      <c r="AL13" s="73"/>
      <c r="AM13" s="73"/>
      <c r="AN13" s="74"/>
      <c r="AO13" s="75">
        <v>0</v>
      </c>
      <c r="AP13" s="70">
        <v>-45.13</v>
      </c>
      <c r="AQ13" s="76">
        <v>0</v>
      </c>
      <c r="AR13" s="70">
        <v>-45.13</v>
      </c>
      <c r="AS13" s="77">
        <v>-4.5130000000000008</v>
      </c>
      <c r="AT13" s="76">
        <v>21.911999999999999</v>
      </c>
      <c r="AU13" s="70">
        <v>-27.731000000000002</v>
      </c>
      <c r="AV13" s="78"/>
      <c r="AW13" s="86"/>
      <c r="AX13" s="80">
        <v>45.13</v>
      </c>
      <c r="AY13" s="80"/>
      <c r="AZ13" s="81"/>
      <c r="BA13" s="82"/>
      <c r="BB13" s="82"/>
      <c r="BC13" s="82"/>
      <c r="BD13" s="82"/>
      <c r="BE13" s="82"/>
      <c r="BF13" s="82"/>
      <c r="BG13" s="82"/>
      <c r="BH13" s="82"/>
      <c r="BI13" s="82"/>
      <c r="BJ13" s="197" t="s">
        <v>22</v>
      </c>
      <c r="BK13" s="196" t="s">
        <v>23</v>
      </c>
    </row>
    <row r="14" spans="1:63">
      <c r="A14" s="2" t="s">
        <v>26</v>
      </c>
      <c r="B14" s="1" t="s">
        <v>289</v>
      </c>
      <c r="C14" s="229">
        <f>+INGENIERIA!E14</f>
        <v>20000.099999999999</v>
      </c>
      <c r="D14" s="209">
        <f t="shared" si="0"/>
        <v>129180.3</v>
      </c>
      <c r="E14" s="229">
        <f t="shared" si="1"/>
        <v>20000.099999999999</v>
      </c>
      <c r="F14" s="8">
        <v>0</v>
      </c>
      <c r="G14" s="8">
        <v>4184.68</v>
      </c>
      <c r="H14" s="8">
        <v>566.94000000000005</v>
      </c>
      <c r="I14" s="8">
        <v>0.08</v>
      </c>
      <c r="J14" s="8">
        <v>4751.7</v>
      </c>
      <c r="K14" s="8">
        <v>15248.4</v>
      </c>
      <c r="M14" s="229">
        <f>+INGENIERIA!E14</f>
        <v>20000.099999999999</v>
      </c>
      <c r="N14" s="229">
        <f t="shared" si="2"/>
        <v>-45.13</v>
      </c>
      <c r="O14" s="229">
        <f t="shared" si="3"/>
        <v>400.00199999999995</v>
      </c>
      <c r="P14" s="229">
        <f t="shared" si="4"/>
        <v>1500.0074999999999</v>
      </c>
      <c r="Q14" s="229">
        <f t="shared" si="5"/>
        <v>21854.979499999998</v>
      </c>
      <c r="R14" s="229">
        <f t="shared" si="6"/>
        <v>3496.7967199999998</v>
      </c>
      <c r="S14" s="229">
        <f t="shared" si="7"/>
        <v>25351.776219999996</v>
      </c>
      <c r="T14" s="17"/>
      <c r="U14" s="229">
        <f t="shared" si="8"/>
        <v>129180.3</v>
      </c>
      <c r="V14" s="229">
        <f t="shared" si="9"/>
        <v>20668.848000000002</v>
      </c>
      <c r="W14" s="229">
        <f t="shared" si="10"/>
        <v>149849.14800000002</v>
      </c>
      <c r="X14" s="196" t="str">
        <f t="shared" si="11"/>
        <v>SI</v>
      </c>
      <c r="Y14" s="64" t="s">
        <v>197</v>
      </c>
      <c r="Z14" s="64" t="s">
        <v>200</v>
      </c>
      <c r="AA14" s="217" t="s">
        <v>201</v>
      </c>
      <c r="AB14" s="65">
        <v>41582</v>
      </c>
      <c r="AC14" s="64" t="s">
        <v>202</v>
      </c>
      <c r="AD14" s="66">
        <f>115180.3+14000</f>
        <v>129180.3</v>
      </c>
      <c r="AE14" s="68"/>
      <c r="AF14" s="68"/>
      <c r="AG14" s="69">
        <v>45.13</v>
      </c>
      <c r="AH14" s="70">
        <v>115135.17</v>
      </c>
      <c r="AI14" s="71"/>
      <c r="AJ14" s="72"/>
      <c r="AK14" s="73"/>
      <c r="AL14" s="73"/>
      <c r="AM14" s="73"/>
      <c r="AN14" s="74"/>
      <c r="AO14" s="75">
        <v>0</v>
      </c>
      <c r="AP14" s="70">
        <v>115135.17</v>
      </c>
      <c r="AQ14" s="76">
        <v>11513.517</v>
      </c>
      <c r="AR14" s="70">
        <v>103621.65299999999</v>
      </c>
      <c r="AS14" s="77">
        <v>0</v>
      </c>
      <c r="AT14" s="76">
        <v>21.911999999999999</v>
      </c>
      <c r="AU14" s="70">
        <v>115157.08199999999</v>
      </c>
      <c r="AV14" s="78"/>
      <c r="AW14" s="86"/>
      <c r="AX14" s="80">
        <v>-103621.65299999999</v>
      </c>
      <c r="AY14" s="80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197" t="s">
        <v>26</v>
      </c>
      <c r="BK14" s="196" t="s">
        <v>27</v>
      </c>
    </row>
    <row r="15" spans="1:63">
      <c r="A15" s="2" t="s">
        <v>24</v>
      </c>
      <c r="B15" s="1" t="s">
        <v>25</v>
      </c>
      <c r="C15" s="229">
        <f>+INGENIERIA!E15</f>
        <v>2500.0500000000002</v>
      </c>
      <c r="D15" s="209">
        <f t="shared" si="0"/>
        <v>3402</v>
      </c>
      <c r="E15" s="229">
        <f t="shared" si="1"/>
        <v>2500.0500000000002</v>
      </c>
      <c r="F15" s="8">
        <v>0</v>
      </c>
      <c r="G15" s="8">
        <v>7.67</v>
      </c>
      <c r="H15" s="8">
        <v>62.06</v>
      </c>
      <c r="I15" s="8">
        <v>0.12</v>
      </c>
      <c r="J15" s="8">
        <v>69.849999999999994</v>
      </c>
      <c r="K15" s="8">
        <v>2430.1999999999998</v>
      </c>
      <c r="M15" s="229">
        <f>+INGENIERIA!E15</f>
        <v>2500.0500000000002</v>
      </c>
      <c r="N15" s="229">
        <f t="shared" si="2"/>
        <v>-45.13</v>
      </c>
      <c r="O15" s="229">
        <f t="shared" si="3"/>
        <v>50.001000000000005</v>
      </c>
      <c r="P15" s="229">
        <f t="shared" si="4"/>
        <v>187.50375</v>
      </c>
      <c r="Q15" s="229">
        <f t="shared" si="5"/>
        <v>2692.4247500000001</v>
      </c>
      <c r="R15" s="229">
        <f t="shared" si="6"/>
        <v>430.78796000000006</v>
      </c>
      <c r="S15" s="229">
        <f t="shared" si="7"/>
        <v>3123.2127100000002</v>
      </c>
      <c r="T15" s="17"/>
      <c r="U15" s="229">
        <f t="shared" si="8"/>
        <v>3402</v>
      </c>
      <c r="V15" s="229">
        <f t="shared" si="9"/>
        <v>544.32000000000005</v>
      </c>
      <c r="W15" s="229">
        <f t="shared" si="10"/>
        <v>3946.32</v>
      </c>
      <c r="X15" s="196" t="str">
        <f t="shared" si="11"/>
        <v>SI</v>
      </c>
      <c r="Y15" s="64" t="s">
        <v>197</v>
      </c>
      <c r="Z15" s="81" t="s">
        <v>206</v>
      </c>
      <c r="AA15" s="217" t="s">
        <v>207</v>
      </c>
      <c r="AB15" s="65">
        <v>42380</v>
      </c>
      <c r="AC15" s="64" t="s">
        <v>208</v>
      </c>
      <c r="AD15" s="66">
        <v>3402</v>
      </c>
      <c r="AE15" s="68"/>
      <c r="AF15" s="68"/>
      <c r="AG15" s="69">
        <v>45.13</v>
      </c>
      <c r="AH15" s="70">
        <v>3356.87</v>
      </c>
      <c r="AI15" s="71"/>
      <c r="AJ15" s="72"/>
      <c r="AK15" s="73"/>
      <c r="AL15" s="73"/>
      <c r="AM15" s="73"/>
      <c r="AN15" s="74"/>
      <c r="AO15" s="75">
        <v>0</v>
      </c>
      <c r="AP15" s="70">
        <v>3356.87</v>
      </c>
      <c r="AQ15" s="76">
        <v>0</v>
      </c>
      <c r="AR15" s="70">
        <v>3356.87</v>
      </c>
      <c r="AS15" s="77">
        <v>335.68700000000001</v>
      </c>
      <c r="AT15" s="76">
        <v>21.911999999999999</v>
      </c>
      <c r="AU15" s="70">
        <v>3714.4689999999996</v>
      </c>
      <c r="AV15" s="78"/>
      <c r="AW15" s="86"/>
      <c r="AX15" s="80">
        <v>-3356.87</v>
      </c>
      <c r="AY15" s="80"/>
      <c r="AZ15" s="81"/>
      <c r="BA15" s="82"/>
      <c r="BB15" s="82"/>
      <c r="BC15" s="82"/>
      <c r="BD15" s="82"/>
      <c r="BE15" s="82"/>
      <c r="BF15" s="82"/>
      <c r="BG15" s="82"/>
      <c r="BH15" s="82"/>
      <c r="BI15" s="82"/>
      <c r="BJ15" s="197" t="s">
        <v>24</v>
      </c>
      <c r="BK15" s="196" t="s">
        <v>25</v>
      </c>
    </row>
    <row r="16" spans="1:63">
      <c r="A16" s="2" t="s">
        <v>20</v>
      </c>
      <c r="B16" s="1" t="s">
        <v>21</v>
      </c>
      <c r="C16" s="229">
        <f>+INGENIERIA!E16</f>
        <v>3750</v>
      </c>
      <c r="D16" s="209">
        <f t="shared" si="0"/>
        <v>0</v>
      </c>
      <c r="E16" s="229">
        <f t="shared" si="1"/>
        <v>3750</v>
      </c>
      <c r="F16" s="8">
        <v>0</v>
      </c>
      <c r="G16" s="8">
        <v>309.02999999999997</v>
      </c>
      <c r="H16" s="8">
        <v>95.62</v>
      </c>
      <c r="I16" s="8">
        <v>0.15</v>
      </c>
      <c r="J16" s="8">
        <v>404.8</v>
      </c>
      <c r="K16" s="8">
        <v>3345.2</v>
      </c>
      <c r="M16" s="229">
        <f>+INGENIERIA!E16</f>
        <v>3750</v>
      </c>
      <c r="N16" s="229">
        <f t="shared" si="2"/>
        <v>-45.13</v>
      </c>
      <c r="O16" s="229">
        <f t="shared" si="3"/>
        <v>75</v>
      </c>
      <c r="P16" s="229">
        <f t="shared" si="4"/>
        <v>281.25</v>
      </c>
      <c r="Q16" s="229">
        <f t="shared" si="5"/>
        <v>4061.12</v>
      </c>
      <c r="R16" s="229">
        <f t="shared" si="6"/>
        <v>649.77919999999995</v>
      </c>
      <c r="S16" s="229">
        <f t="shared" si="7"/>
        <v>4710.8991999999998</v>
      </c>
      <c r="T16" s="17"/>
      <c r="U16" s="229">
        <f t="shared" si="8"/>
        <v>0</v>
      </c>
      <c r="V16" s="229">
        <f t="shared" si="9"/>
        <v>0</v>
      </c>
      <c r="W16" s="229">
        <f t="shared" si="10"/>
        <v>0</v>
      </c>
      <c r="X16" s="196" t="str">
        <f t="shared" si="11"/>
        <v>SI</v>
      </c>
      <c r="Y16" s="64" t="s">
        <v>197</v>
      </c>
      <c r="Z16" s="81" t="s">
        <v>212</v>
      </c>
      <c r="AA16" s="217" t="s">
        <v>213</v>
      </c>
      <c r="AB16" s="65">
        <v>42310</v>
      </c>
      <c r="AC16" s="64" t="s">
        <v>214</v>
      </c>
      <c r="AD16" s="66"/>
      <c r="AE16" s="68"/>
      <c r="AF16" s="68"/>
      <c r="AG16" s="69">
        <v>45.13</v>
      </c>
      <c r="AH16" s="70">
        <v>-45.13</v>
      </c>
      <c r="AI16" s="71"/>
      <c r="AJ16" s="72"/>
      <c r="AK16" s="73"/>
      <c r="AL16" s="73"/>
      <c r="AM16" s="73"/>
      <c r="AN16" s="74"/>
      <c r="AO16" s="75">
        <v>0</v>
      </c>
      <c r="AP16" s="70">
        <v>-45.13</v>
      </c>
      <c r="AQ16" s="76">
        <v>0</v>
      </c>
      <c r="AR16" s="70">
        <v>-45.13</v>
      </c>
      <c r="AS16" s="77">
        <v>-4.5130000000000008</v>
      </c>
      <c r="AT16" s="76">
        <v>21.911999999999999</v>
      </c>
      <c r="AU16" s="70">
        <v>-27.731000000000002</v>
      </c>
      <c r="AV16" s="78"/>
      <c r="AW16" s="86"/>
      <c r="AX16" s="80">
        <v>45.13</v>
      </c>
      <c r="AY16" s="80"/>
      <c r="AZ16" s="81"/>
      <c r="BA16" s="82"/>
      <c r="BB16" s="82"/>
      <c r="BC16" s="82"/>
      <c r="BD16" s="82"/>
      <c r="BE16" s="82"/>
      <c r="BF16" s="82"/>
      <c r="BG16" s="82"/>
      <c r="BH16" s="82"/>
      <c r="BI16" s="82"/>
      <c r="BJ16" s="197" t="s">
        <v>20</v>
      </c>
      <c r="BK16" s="196" t="s">
        <v>21</v>
      </c>
    </row>
    <row r="17" spans="1:69">
      <c r="A17" s="2" t="s">
        <v>28</v>
      </c>
      <c r="B17" s="1" t="s">
        <v>290</v>
      </c>
      <c r="C17" s="229">
        <f>+INGENIERIA!E17</f>
        <v>2500.0500000000002</v>
      </c>
      <c r="D17" s="209">
        <f t="shared" si="0"/>
        <v>1296</v>
      </c>
      <c r="E17" s="229">
        <f t="shared" si="1"/>
        <v>2500.0500000000002</v>
      </c>
      <c r="F17" s="8">
        <v>0</v>
      </c>
      <c r="G17" s="8">
        <v>7.67</v>
      </c>
      <c r="H17" s="8">
        <v>62.06</v>
      </c>
      <c r="I17" s="8">
        <v>0.12</v>
      </c>
      <c r="J17" s="8">
        <v>69.849999999999994</v>
      </c>
      <c r="K17" s="8">
        <v>2430.1999999999998</v>
      </c>
      <c r="M17" s="229">
        <f>+INGENIERIA!E17</f>
        <v>2500.0500000000002</v>
      </c>
      <c r="N17" s="229">
        <f t="shared" si="2"/>
        <v>-45.13</v>
      </c>
      <c r="O17" s="229">
        <f t="shared" si="3"/>
        <v>50.001000000000005</v>
      </c>
      <c r="P17" s="229">
        <f t="shared" si="4"/>
        <v>187.50375</v>
      </c>
      <c r="Q17" s="229">
        <f t="shared" si="5"/>
        <v>2692.4247500000001</v>
      </c>
      <c r="R17" s="229">
        <f t="shared" si="6"/>
        <v>430.78796000000006</v>
      </c>
      <c r="S17" s="229">
        <f t="shared" si="7"/>
        <v>3123.2127100000002</v>
      </c>
      <c r="T17" s="17"/>
      <c r="U17" s="229">
        <f t="shared" si="8"/>
        <v>1296</v>
      </c>
      <c r="V17" s="229">
        <f t="shared" si="9"/>
        <v>207.36</v>
      </c>
      <c r="W17" s="229">
        <f t="shared" si="10"/>
        <v>1503.3600000000001</v>
      </c>
      <c r="X17" s="196" t="str">
        <f t="shared" si="11"/>
        <v>SI</v>
      </c>
      <c r="Y17" s="64" t="s">
        <v>168</v>
      </c>
      <c r="Z17" s="81" t="s">
        <v>215</v>
      </c>
      <c r="AA17" s="217" t="s">
        <v>216</v>
      </c>
      <c r="AB17" s="65">
        <v>42374</v>
      </c>
      <c r="AC17" s="64" t="s">
        <v>217</v>
      </c>
      <c r="AD17" s="66">
        <v>1296</v>
      </c>
      <c r="AE17" s="68"/>
      <c r="AF17" s="68"/>
      <c r="AG17" s="69">
        <v>45.13</v>
      </c>
      <c r="AH17" s="70">
        <v>1250.8699999999999</v>
      </c>
      <c r="AI17" s="71"/>
      <c r="AJ17" s="72"/>
      <c r="AK17" s="73"/>
      <c r="AL17" s="73"/>
      <c r="AM17" s="73"/>
      <c r="AN17" s="74"/>
      <c r="AO17" s="75">
        <v>0</v>
      </c>
      <c r="AP17" s="70">
        <v>1250.8699999999999</v>
      </c>
      <c r="AQ17" s="76">
        <v>0</v>
      </c>
      <c r="AR17" s="70">
        <v>1250.8699999999999</v>
      </c>
      <c r="AS17" s="77">
        <v>125.08699999999999</v>
      </c>
      <c r="AT17" s="76">
        <v>21.911999999999999</v>
      </c>
      <c r="AU17" s="70">
        <v>1397.8689999999999</v>
      </c>
      <c r="AV17" s="78"/>
      <c r="AW17" s="79"/>
      <c r="AX17" s="80">
        <v>-1250.8699999999999</v>
      </c>
      <c r="AY17" s="80"/>
      <c r="AZ17" s="107"/>
      <c r="BA17" s="82"/>
      <c r="BB17" s="82"/>
      <c r="BC17" s="82"/>
      <c r="BD17" s="82"/>
      <c r="BE17" s="82"/>
      <c r="BF17" s="82"/>
      <c r="BG17" s="82"/>
      <c r="BH17" s="82"/>
      <c r="BI17" s="82"/>
      <c r="BJ17" s="197" t="s">
        <v>28</v>
      </c>
      <c r="BK17" s="196" t="s">
        <v>29</v>
      </c>
    </row>
    <row r="18" spans="1:69">
      <c r="A18" s="2" t="s">
        <v>30</v>
      </c>
      <c r="B18" s="1" t="s">
        <v>31</v>
      </c>
      <c r="C18" s="229">
        <f>+INGENIERIA!E18</f>
        <v>2750.1</v>
      </c>
      <c r="D18" s="209">
        <f t="shared" si="0"/>
        <v>4232.26</v>
      </c>
      <c r="E18" s="229">
        <f t="shared" si="1"/>
        <v>2750.1</v>
      </c>
      <c r="F18" s="8">
        <v>0</v>
      </c>
      <c r="G18" s="8">
        <v>49.79</v>
      </c>
      <c r="H18" s="8">
        <v>68.28</v>
      </c>
      <c r="I18" s="8">
        <v>0.03</v>
      </c>
      <c r="J18" s="8">
        <v>118.1</v>
      </c>
      <c r="K18" s="8">
        <v>2632</v>
      </c>
      <c r="M18" s="229">
        <f>+INGENIERIA!E18</f>
        <v>2750.1</v>
      </c>
      <c r="N18" s="229">
        <f t="shared" si="2"/>
        <v>-45.13</v>
      </c>
      <c r="O18" s="229">
        <f t="shared" si="3"/>
        <v>55.002000000000002</v>
      </c>
      <c r="P18" s="229">
        <f t="shared" si="4"/>
        <v>206.25749999999999</v>
      </c>
      <c r="Q18" s="229">
        <f t="shared" si="5"/>
        <v>2966.2294999999999</v>
      </c>
      <c r="R18" s="229">
        <f t="shared" si="6"/>
        <v>474.59672</v>
      </c>
      <c r="S18" s="229">
        <f t="shared" si="7"/>
        <v>3440.8262199999999</v>
      </c>
      <c r="T18" s="17"/>
      <c r="U18" s="229">
        <f t="shared" si="8"/>
        <v>4232.26</v>
      </c>
      <c r="V18" s="229">
        <f t="shared" si="9"/>
        <v>677.16160000000002</v>
      </c>
      <c r="W18" s="229">
        <f t="shared" si="10"/>
        <v>4909.4216000000006</v>
      </c>
      <c r="X18" s="196" t="str">
        <f t="shared" si="11"/>
        <v>SI</v>
      </c>
      <c r="Y18" s="64" t="s">
        <v>168</v>
      </c>
      <c r="Z18" s="81" t="s">
        <v>240</v>
      </c>
      <c r="AA18" s="217" t="s">
        <v>241</v>
      </c>
      <c r="AB18" s="65">
        <v>42275</v>
      </c>
      <c r="AC18" s="64" t="s">
        <v>210</v>
      </c>
      <c r="AD18" s="66">
        <v>4232.26</v>
      </c>
      <c r="AE18" s="68"/>
      <c r="AF18" s="68"/>
      <c r="AG18" s="69">
        <v>45.13</v>
      </c>
      <c r="AH18" s="70">
        <v>4187.13</v>
      </c>
      <c r="AI18" s="71"/>
      <c r="AJ18" s="72"/>
      <c r="AK18" s="73"/>
      <c r="AL18" s="73"/>
      <c r="AM18" s="73"/>
      <c r="AN18" s="74"/>
      <c r="AO18" s="75">
        <v>0</v>
      </c>
      <c r="AP18" s="70">
        <v>4187.13</v>
      </c>
      <c r="AQ18" s="76">
        <v>0</v>
      </c>
      <c r="AR18" s="70">
        <v>4187.13</v>
      </c>
      <c r="AS18" s="77">
        <v>418.71300000000002</v>
      </c>
      <c r="AT18" s="76">
        <v>21.911999999999999</v>
      </c>
      <c r="AU18" s="70">
        <v>4627.7550000000001</v>
      </c>
      <c r="AV18" s="78"/>
      <c r="AW18" s="86"/>
      <c r="AX18" s="80">
        <v>-4187.13</v>
      </c>
      <c r="AY18" s="80"/>
      <c r="AZ18" s="114"/>
      <c r="BA18" s="82"/>
      <c r="BB18" s="82"/>
      <c r="BC18" s="82"/>
      <c r="BD18" s="82"/>
      <c r="BE18" s="82"/>
      <c r="BF18" s="82"/>
      <c r="BG18" s="82"/>
      <c r="BH18" s="82"/>
      <c r="BI18" s="82"/>
      <c r="BJ18" s="197" t="s">
        <v>30</v>
      </c>
      <c r="BK18" s="196" t="s">
        <v>31</v>
      </c>
    </row>
    <row r="19" spans="1:69">
      <c r="A19" s="2" t="s">
        <v>32</v>
      </c>
      <c r="B19" s="1" t="s">
        <v>33</v>
      </c>
      <c r="C19" s="229">
        <f>+INGENIERIA!E19</f>
        <v>3000</v>
      </c>
      <c r="D19" s="209">
        <f t="shared" si="0"/>
        <v>0</v>
      </c>
      <c r="E19" s="229">
        <f t="shared" si="1"/>
        <v>3000</v>
      </c>
      <c r="F19" s="8">
        <v>0</v>
      </c>
      <c r="G19" s="8">
        <v>76.98</v>
      </c>
      <c r="H19" s="8">
        <v>74.48</v>
      </c>
      <c r="I19" s="8">
        <v>0.14000000000000001</v>
      </c>
      <c r="J19" s="8">
        <v>151.6</v>
      </c>
      <c r="K19" s="8">
        <v>2848.4</v>
      </c>
      <c r="M19" s="229">
        <f>+INGENIERIA!E19</f>
        <v>3000</v>
      </c>
      <c r="N19" s="229">
        <f t="shared" si="2"/>
        <v>-45.13</v>
      </c>
      <c r="O19" s="229">
        <f t="shared" si="3"/>
        <v>60</v>
      </c>
      <c r="P19" s="229">
        <f t="shared" si="4"/>
        <v>225</v>
      </c>
      <c r="Q19" s="229">
        <f t="shared" si="5"/>
        <v>3239.87</v>
      </c>
      <c r="R19" s="229">
        <f t="shared" si="6"/>
        <v>518.37919999999997</v>
      </c>
      <c r="S19" s="229">
        <f t="shared" si="7"/>
        <v>3758.2491999999997</v>
      </c>
      <c r="T19" s="17"/>
      <c r="U19" s="229">
        <f t="shared" si="8"/>
        <v>0</v>
      </c>
      <c r="V19" s="229">
        <f t="shared" si="9"/>
        <v>0</v>
      </c>
      <c r="W19" s="229">
        <f t="shared" si="10"/>
        <v>0</v>
      </c>
      <c r="X19" s="196" t="str">
        <f t="shared" si="11"/>
        <v>SI</v>
      </c>
      <c r="Y19" s="64" t="s">
        <v>168</v>
      </c>
      <c r="Z19" s="81" t="s">
        <v>265</v>
      </c>
      <c r="AA19" s="217" t="s">
        <v>266</v>
      </c>
      <c r="AB19" s="65">
        <v>42222</v>
      </c>
      <c r="AC19" s="64" t="s">
        <v>267</v>
      </c>
      <c r="AD19" s="66"/>
      <c r="AE19" s="68"/>
      <c r="AF19" s="68"/>
      <c r="AG19" s="69">
        <v>45.13</v>
      </c>
      <c r="AH19" s="70">
        <v>-45.13</v>
      </c>
      <c r="AI19" s="71"/>
      <c r="AJ19" s="72"/>
      <c r="AK19" s="73"/>
      <c r="AL19" s="73"/>
      <c r="AM19" s="73"/>
      <c r="AN19" s="74"/>
      <c r="AO19" s="75">
        <v>0</v>
      </c>
      <c r="AP19" s="70">
        <v>-45.13</v>
      </c>
      <c r="AQ19" s="76">
        <v>0</v>
      </c>
      <c r="AR19" s="70">
        <v>-45.13</v>
      </c>
      <c r="AS19" s="77">
        <v>-4.5130000000000008</v>
      </c>
      <c r="AT19" s="76">
        <v>21.911999999999999</v>
      </c>
      <c r="AU19" s="70">
        <v>-27.731000000000002</v>
      </c>
      <c r="AV19" s="78"/>
      <c r="AW19" s="86"/>
      <c r="AX19" s="80">
        <v>45.13</v>
      </c>
      <c r="AY19" s="80"/>
      <c r="AZ19" s="81"/>
      <c r="BA19" s="82"/>
      <c r="BB19" s="82"/>
      <c r="BC19" s="82"/>
      <c r="BD19" s="82"/>
      <c r="BE19" s="82"/>
      <c r="BF19" s="82"/>
      <c r="BG19" s="82"/>
      <c r="BH19" s="82"/>
      <c r="BI19" s="82"/>
      <c r="BJ19" s="197" t="s">
        <v>32</v>
      </c>
      <c r="BK19" s="196" t="s">
        <v>33</v>
      </c>
    </row>
    <row r="20" spans="1:69" s="5" customFormat="1">
      <c r="A20" s="11" t="s">
        <v>36</v>
      </c>
      <c r="C20" s="5" t="s">
        <v>37</v>
      </c>
      <c r="D20" s="5" t="s">
        <v>37</v>
      </c>
      <c r="E20" s="5" t="s">
        <v>37</v>
      </c>
      <c r="F20" s="5" t="s">
        <v>37</v>
      </c>
      <c r="G20" s="5" t="s">
        <v>37</v>
      </c>
      <c r="H20" s="5" t="s">
        <v>37</v>
      </c>
      <c r="I20" s="5" t="s">
        <v>37</v>
      </c>
      <c r="J20" s="5" t="s">
        <v>37</v>
      </c>
      <c r="K20" s="5" t="s">
        <v>37</v>
      </c>
      <c r="M20" s="29" t="str">
        <f>+E20</f>
        <v xml:space="preserve">  -----------------------</v>
      </c>
      <c r="N20" s="230" t="str">
        <f>+F20</f>
        <v xml:space="preserve">  -----------------------</v>
      </c>
      <c r="O20" s="29" t="str">
        <f>+F20</f>
        <v xml:space="preserve">  -----------------------</v>
      </c>
      <c r="P20" s="29" t="str">
        <f>+G20</f>
        <v xml:space="preserve">  -----------------------</v>
      </c>
      <c r="Q20" s="230" t="str">
        <f>+H20</f>
        <v xml:space="preserve">  -----------------------</v>
      </c>
      <c r="R20" s="29" t="str">
        <f>+I20</f>
        <v xml:space="preserve">  -----------------------</v>
      </c>
      <c r="S20" s="29" t="str">
        <f>+J20</f>
        <v xml:space="preserve">  -----------------------</v>
      </c>
      <c r="T20" s="17"/>
      <c r="U20" s="229" t="str">
        <f t="shared" si="8"/>
        <v xml:space="preserve">  -----------------------</v>
      </c>
      <c r="V20" s="229" t="str">
        <f>+E20</f>
        <v xml:space="preserve">  -----------------------</v>
      </c>
      <c r="W20" s="229" t="str">
        <f>+F20</f>
        <v xml:space="preserve">  -----------------------</v>
      </c>
      <c r="X20" s="18"/>
      <c r="Y20" s="160"/>
      <c r="Z20" s="161"/>
      <c r="AA20" s="219"/>
      <c r="AB20" s="162"/>
      <c r="AC20" s="163"/>
      <c r="AD20" s="164"/>
      <c r="AE20" s="160"/>
      <c r="AF20" s="165"/>
      <c r="AG20" s="166"/>
      <c r="AH20" s="167"/>
      <c r="AI20" s="168"/>
      <c r="AJ20" s="169"/>
      <c r="AK20" s="170"/>
      <c r="AL20" s="170"/>
      <c r="AM20" s="170"/>
      <c r="AN20" s="171"/>
      <c r="AO20" s="171"/>
      <c r="AP20" s="167"/>
      <c r="AQ20" s="172"/>
      <c r="AR20" s="167"/>
      <c r="AS20" s="173"/>
      <c r="AT20" s="172"/>
      <c r="AU20" s="167"/>
      <c r="AV20" s="174"/>
      <c r="AW20" s="175"/>
      <c r="AX20" s="176"/>
      <c r="AY20" s="177"/>
      <c r="AZ20" s="178"/>
      <c r="BA20" s="82"/>
      <c r="BB20" s="82"/>
      <c r="BC20" s="82"/>
      <c r="BD20" s="82"/>
      <c r="BE20" s="82"/>
      <c r="BF20" s="82"/>
      <c r="BG20" s="82"/>
      <c r="BH20" s="82"/>
      <c r="BI20" s="82"/>
      <c r="BJ20" s="211" t="s">
        <v>36</v>
      </c>
      <c r="BK20" s="205"/>
      <c r="BL20" s="205"/>
      <c r="BM20" s="205"/>
      <c r="BN20" s="205"/>
      <c r="BO20" s="205"/>
      <c r="BP20" s="205"/>
    </row>
    <row r="21" spans="1:69">
      <c r="C21" s="29">
        <f>SUM(C12:C20)</f>
        <v>52000.35</v>
      </c>
      <c r="D21" s="29">
        <f>SUM(D12:D20)</f>
        <v>138110.56</v>
      </c>
      <c r="E21" s="29">
        <f>SUM(E12:E20)</f>
        <v>52000.35</v>
      </c>
      <c r="F21" s="29">
        <f>SUM(F12:F20)</f>
        <v>0</v>
      </c>
      <c r="G21" s="29">
        <f>SUM(G12:G20)</f>
        <v>7402.86</v>
      </c>
      <c r="H21" s="29">
        <f>SUM(H12:H20)</f>
        <v>1416.2699999999998</v>
      </c>
      <c r="I21" s="29">
        <f>SUM(I12:I20)</f>
        <v>0.82000000000000006</v>
      </c>
      <c r="J21" s="29">
        <f>SUM(J12:J20)</f>
        <v>8819.9500000000007</v>
      </c>
      <c r="K21" s="29">
        <f>SUM(K12:K20)</f>
        <v>43180.4</v>
      </c>
      <c r="M21" s="29">
        <f>SUM(M12:M20)</f>
        <v>52000.35</v>
      </c>
      <c r="N21" s="230">
        <f>SUM(N12:N20)</f>
        <v>-361.04</v>
      </c>
      <c r="O21" s="230">
        <f>SUM(O12:O20)</f>
        <v>1040.0069999999998</v>
      </c>
      <c r="P21" s="230">
        <f>SUM(P12:P20)</f>
        <v>3900.0262499999999</v>
      </c>
      <c r="Q21" s="230">
        <f>SUM(Q12:Q20)</f>
        <v>56579.343250000005</v>
      </c>
      <c r="R21" s="230">
        <f>SUM(R12:R20)</f>
        <v>9052.6949199999999</v>
      </c>
      <c r="S21" s="230">
        <f>SUM(S12:S20)</f>
        <v>65632.03817</v>
      </c>
      <c r="T21" s="17"/>
      <c r="U21" s="29">
        <f>SUM(U12:U20)</f>
        <v>138110.56</v>
      </c>
      <c r="V21" s="29">
        <f>SUM(V12:V20)</f>
        <v>22097.689600000002</v>
      </c>
      <c r="W21" s="29">
        <f>SUM(W12:W20)</f>
        <v>160208.24960000001</v>
      </c>
      <c r="Y21" s="160"/>
      <c r="Z21" s="161"/>
      <c r="AA21" s="219"/>
      <c r="AB21" s="162"/>
      <c r="AC21" s="163"/>
      <c r="AD21" s="164"/>
      <c r="AE21" s="160"/>
      <c r="AF21" s="165"/>
      <c r="AG21" s="166"/>
      <c r="AH21" s="167"/>
      <c r="AI21" s="168"/>
      <c r="AJ21" s="169"/>
      <c r="AK21" s="170"/>
      <c r="AL21" s="170"/>
      <c r="AM21" s="170"/>
      <c r="AN21" s="171"/>
      <c r="AO21" s="171"/>
      <c r="AP21" s="167"/>
      <c r="AQ21" s="172"/>
      <c r="AR21" s="167"/>
      <c r="AS21" s="173"/>
      <c r="AT21" s="172"/>
      <c r="AU21" s="167"/>
      <c r="AV21" s="174"/>
      <c r="AW21" s="175"/>
      <c r="AX21" s="176"/>
      <c r="AY21" s="177"/>
      <c r="AZ21" s="178"/>
      <c r="BA21" s="82"/>
      <c r="BB21" s="82"/>
      <c r="BC21" s="82"/>
      <c r="BD21" s="82"/>
      <c r="BE21" s="82"/>
      <c r="BF21" s="82"/>
      <c r="BG21" s="82"/>
      <c r="BH21" s="82"/>
      <c r="BI21" s="82"/>
      <c r="BJ21" s="195"/>
      <c r="BK21" s="195"/>
    </row>
    <row r="22" spans="1:69">
      <c r="M22" s="26"/>
      <c r="N22" s="229"/>
      <c r="O22" s="26"/>
      <c r="P22" s="26"/>
      <c r="Q22" s="26"/>
      <c r="R22" s="26"/>
      <c r="S22" s="26"/>
      <c r="T22" s="17"/>
      <c r="U22" s="26"/>
      <c r="V22" s="18"/>
      <c r="W22" s="26"/>
      <c r="Y22" s="160"/>
      <c r="Z22" s="161"/>
      <c r="AA22" s="219"/>
      <c r="AB22" s="162"/>
      <c r="AC22" s="163"/>
      <c r="AD22" s="164"/>
      <c r="AE22" s="160"/>
      <c r="AF22" s="165"/>
      <c r="AG22" s="166"/>
      <c r="AH22" s="167"/>
      <c r="AI22" s="168"/>
      <c r="AJ22" s="169"/>
      <c r="AK22" s="170"/>
      <c r="AL22" s="170"/>
      <c r="AM22" s="170"/>
      <c r="AN22" s="171"/>
      <c r="AO22" s="171"/>
      <c r="AP22" s="167"/>
      <c r="AQ22" s="172"/>
      <c r="AR22" s="167"/>
      <c r="AS22" s="173"/>
      <c r="AT22" s="172"/>
      <c r="AU22" s="167"/>
      <c r="AV22" s="174"/>
      <c r="AW22" s="175"/>
      <c r="AX22" s="176"/>
      <c r="AY22" s="177"/>
      <c r="AZ22" s="178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</row>
    <row r="23" spans="1:69">
      <c r="A23" s="6" t="s">
        <v>38</v>
      </c>
      <c r="M23" s="26"/>
      <c r="N23" s="229"/>
      <c r="O23" s="26"/>
      <c r="P23" s="26"/>
      <c r="Q23" s="26"/>
      <c r="R23" s="26"/>
      <c r="S23" s="26"/>
      <c r="T23" s="17"/>
      <c r="U23" s="26"/>
      <c r="V23" s="18"/>
      <c r="W23" s="26"/>
      <c r="X23" s="5"/>
      <c r="Y23" s="154"/>
      <c r="Z23" s="154"/>
      <c r="AA23" s="154"/>
      <c r="AB23" s="155"/>
      <c r="AC23" s="154"/>
      <c r="AD23" s="156"/>
      <c r="AE23" s="157"/>
      <c r="AF23" s="157"/>
      <c r="AG23" s="157"/>
      <c r="AH23" s="157"/>
      <c r="AI23" s="157"/>
      <c r="AJ23" s="158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9"/>
      <c r="AW23" s="159"/>
      <c r="AX23" s="157"/>
      <c r="AY23" s="158"/>
      <c r="AZ23" s="158"/>
      <c r="BA23" s="59"/>
      <c r="BB23" s="59"/>
      <c r="BC23" s="59"/>
      <c r="BD23" s="59"/>
      <c r="BE23" s="59"/>
      <c r="BF23" s="59"/>
      <c r="BG23" s="59"/>
      <c r="BH23" s="59"/>
      <c r="BI23" s="88"/>
      <c r="BJ23" s="208" t="s">
        <v>38</v>
      </c>
      <c r="BK23" s="195"/>
      <c r="BL23" s="82"/>
      <c r="BM23" s="82"/>
      <c r="BN23" s="82"/>
      <c r="BO23" s="82" t="s">
        <v>59</v>
      </c>
      <c r="BP23" s="82" t="s">
        <v>60</v>
      </c>
      <c r="BQ23" s="82"/>
    </row>
    <row r="24" spans="1:69">
      <c r="A24" s="2" t="s">
        <v>55</v>
      </c>
      <c r="B24" s="1" t="s">
        <v>56</v>
      </c>
      <c r="C24" s="229">
        <f>+INGENIERIA!E24</f>
        <v>3250.05</v>
      </c>
      <c r="D24" s="209">
        <f t="shared" ref="D24:D51" si="12">+AD24</f>
        <v>0</v>
      </c>
      <c r="E24" s="229">
        <f t="shared" ref="E24:E51" si="13">+C24</f>
        <v>3250.05</v>
      </c>
      <c r="F24" s="8">
        <v>0</v>
      </c>
      <c r="G24" s="8">
        <v>124.46</v>
      </c>
      <c r="H24" s="8">
        <v>81.62</v>
      </c>
      <c r="I24" s="9">
        <v>-0.03</v>
      </c>
      <c r="J24" s="8">
        <v>206.05</v>
      </c>
      <c r="K24" s="8">
        <v>3044</v>
      </c>
      <c r="M24" s="229">
        <f>+INGENIERIA!E24</f>
        <v>3250.05</v>
      </c>
      <c r="N24" s="229">
        <f t="shared" ref="N24:N51" si="14">-AG24-AN24</f>
        <v>-45.13</v>
      </c>
      <c r="O24" s="229">
        <f t="shared" ref="O24:O51" si="15">+M24*0.02</f>
        <v>65.001000000000005</v>
      </c>
      <c r="P24" s="229">
        <f t="shared" ref="P24:P51" si="16">+M24*7.5%</f>
        <v>243.75375</v>
      </c>
      <c r="Q24" s="229">
        <f t="shared" ref="Q24:Q51" si="17">SUM(M24:P24)</f>
        <v>3513.6747500000001</v>
      </c>
      <c r="R24" s="229">
        <f t="shared" ref="R24:R51" si="18">+Q24*0.16</f>
        <v>562.18796000000009</v>
      </c>
      <c r="S24" s="229">
        <f t="shared" ref="S24:S51" si="19">+Q24+R24</f>
        <v>4075.8627100000003</v>
      </c>
      <c r="T24" s="17"/>
      <c r="U24" s="229">
        <f>+D24</f>
        <v>0</v>
      </c>
      <c r="V24" s="26">
        <f>+U24*0.16</f>
        <v>0</v>
      </c>
      <c r="W24" s="26">
        <f>+U24+V24</f>
        <v>0</v>
      </c>
      <c r="X24" s="18" t="str">
        <f>IF(B24=Z24,"SI","NO")</f>
        <v>SI</v>
      </c>
      <c r="Y24" s="64" t="s">
        <v>168</v>
      </c>
      <c r="Z24" s="64" t="s">
        <v>291</v>
      </c>
      <c r="AA24" s="217"/>
      <c r="AB24" s="65">
        <v>40691</v>
      </c>
      <c r="AC24" s="64" t="s">
        <v>169</v>
      </c>
      <c r="AD24" s="66"/>
      <c r="AE24" s="67"/>
      <c r="AF24" s="68"/>
      <c r="AG24" s="69">
        <v>45.13</v>
      </c>
      <c r="AH24" s="70">
        <v>-45.13</v>
      </c>
      <c r="AI24" s="71"/>
      <c r="AJ24" s="72"/>
      <c r="AK24" s="73"/>
      <c r="AL24" s="73"/>
      <c r="AM24" s="73"/>
      <c r="AN24" s="74"/>
      <c r="AO24" s="75"/>
      <c r="AP24" s="70"/>
      <c r="AQ24" s="76"/>
      <c r="AR24" s="70"/>
      <c r="AS24" s="77"/>
      <c r="AT24" s="76"/>
      <c r="AU24" s="70"/>
      <c r="AV24" s="78"/>
      <c r="AW24" s="79"/>
      <c r="AX24" s="80"/>
      <c r="AY24" s="80"/>
      <c r="AZ24" s="81"/>
      <c r="BA24" s="82"/>
      <c r="BB24" s="82"/>
      <c r="BC24" s="82"/>
      <c r="BD24" s="82"/>
      <c r="BE24" s="82"/>
      <c r="BF24" s="82"/>
      <c r="BG24" s="82"/>
      <c r="BH24" s="82"/>
      <c r="BI24" s="82"/>
      <c r="BJ24" s="197" t="s">
        <v>55</v>
      </c>
      <c r="BK24" s="196" t="s">
        <v>56</v>
      </c>
    </row>
    <row r="25" spans="1:69">
      <c r="A25" s="2" t="s">
        <v>81</v>
      </c>
      <c r="B25" s="1" t="s">
        <v>82</v>
      </c>
      <c r="C25" s="229">
        <f>+INGENIERIA!E25</f>
        <v>2500.0500000000002</v>
      </c>
      <c r="D25" s="209">
        <f t="shared" si="12"/>
        <v>1296</v>
      </c>
      <c r="E25" s="229">
        <f t="shared" si="13"/>
        <v>2500.0500000000002</v>
      </c>
      <c r="F25" s="8">
        <v>0</v>
      </c>
      <c r="G25" s="8">
        <v>7.67</v>
      </c>
      <c r="H25" s="8">
        <v>62.06</v>
      </c>
      <c r="I25" s="8">
        <v>0.12</v>
      </c>
      <c r="J25" s="8">
        <v>69.849999999999994</v>
      </c>
      <c r="K25" s="8">
        <v>2430.1999999999998</v>
      </c>
      <c r="M25" s="229">
        <f>+INGENIERIA!E25</f>
        <v>2500.0500000000002</v>
      </c>
      <c r="N25" s="229">
        <f t="shared" si="14"/>
        <v>-45.13</v>
      </c>
      <c r="O25" s="229">
        <f t="shared" si="15"/>
        <v>50.001000000000005</v>
      </c>
      <c r="P25" s="229">
        <f t="shared" si="16"/>
        <v>187.50375</v>
      </c>
      <c r="Q25" s="229">
        <f t="shared" si="17"/>
        <v>2692.4247500000001</v>
      </c>
      <c r="R25" s="229">
        <f t="shared" si="18"/>
        <v>430.78796000000006</v>
      </c>
      <c r="S25" s="229">
        <f t="shared" si="19"/>
        <v>3123.2127100000002</v>
      </c>
      <c r="T25" s="17"/>
      <c r="U25" s="229">
        <f t="shared" ref="U25:U51" si="20">+D25</f>
        <v>1296</v>
      </c>
      <c r="V25" s="229">
        <f t="shared" ref="V25:V51" si="21">+U25*0.16</f>
        <v>207.36</v>
      </c>
      <c r="W25" s="229">
        <f t="shared" ref="W25:W51" si="22">+U25+V25</f>
        <v>1503.3600000000001</v>
      </c>
      <c r="X25" s="196" t="str">
        <f t="shared" ref="X25:X51" si="23">IF(B25=Z25,"SI","NO")</f>
        <v>SI</v>
      </c>
      <c r="Y25" s="64" t="s">
        <v>170</v>
      </c>
      <c r="Z25" s="64" t="s">
        <v>171</v>
      </c>
      <c r="AA25" s="217"/>
      <c r="AB25" s="83">
        <v>42409</v>
      </c>
      <c r="AC25" s="64" t="s">
        <v>172</v>
      </c>
      <c r="AD25" s="66">
        <v>1296</v>
      </c>
      <c r="AE25" s="67"/>
      <c r="AF25" s="68"/>
      <c r="AG25" s="69">
        <v>45.13</v>
      </c>
      <c r="AH25" s="70">
        <v>1250.8699999999999</v>
      </c>
      <c r="AI25" s="71"/>
      <c r="AJ25" s="72"/>
      <c r="AK25" s="73"/>
      <c r="AL25" s="73"/>
      <c r="AM25" s="73"/>
      <c r="AN25" s="74"/>
      <c r="AO25" s="75">
        <v>0</v>
      </c>
      <c r="AP25" s="70">
        <v>1250.8699999999999</v>
      </c>
      <c r="AQ25" s="76">
        <v>0</v>
      </c>
      <c r="AR25" s="70">
        <v>1250.8699999999999</v>
      </c>
      <c r="AS25" s="77">
        <v>125.08699999999999</v>
      </c>
      <c r="AT25" s="76">
        <v>21.911999999999999</v>
      </c>
      <c r="AU25" s="70">
        <v>1397.8689999999999</v>
      </c>
      <c r="AV25" s="78"/>
      <c r="AW25" s="79"/>
      <c r="AX25" s="80">
        <v>-1250.8699999999999</v>
      </c>
      <c r="AY25" s="84">
        <v>2858200513</v>
      </c>
      <c r="AZ25" s="81"/>
      <c r="BA25" s="82"/>
      <c r="BB25" s="82"/>
      <c r="BC25" s="82"/>
      <c r="BD25" s="82"/>
      <c r="BE25" s="82"/>
      <c r="BF25" s="82"/>
      <c r="BG25" s="82"/>
      <c r="BH25" s="82"/>
      <c r="BI25" s="82"/>
      <c r="BJ25" s="197" t="s">
        <v>81</v>
      </c>
      <c r="BK25" s="196" t="s">
        <v>82</v>
      </c>
    </row>
    <row r="26" spans="1:69">
      <c r="A26" s="2" t="s">
        <v>57</v>
      </c>
      <c r="B26" s="1" t="s">
        <v>58</v>
      </c>
      <c r="C26" s="229">
        <f>+INGENIERIA!E26</f>
        <v>2800</v>
      </c>
      <c r="D26" s="209">
        <f t="shared" si="12"/>
        <v>2345</v>
      </c>
      <c r="E26" s="229">
        <f t="shared" si="13"/>
        <v>2800</v>
      </c>
      <c r="F26" s="8">
        <v>0</v>
      </c>
      <c r="G26" s="8">
        <v>76.98</v>
      </c>
      <c r="H26" s="8">
        <v>74.56</v>
      </c>
      <c r="I26" s="8">
        <v>0.06</v>
      </c>
      <c r="J26" s="8">
        <v>151.6</v>
      </c>
      <c r="K26" s="8">
        <v>2848.4</v>
      </c>
      <c r="M26" s="229">
        <f>+INGENIERIA!E26</f>
        <v>2800</v>
      </c>
      <c r="N26" s="229">
        <f t="shared" si="14"/>
        <v>-45.13</v>
      </c>
      <c r="O26" s="229">
        <f t="shared" si="15"/>
        <v>56</v>
      </c>
      <c r="P26" s="229">
        <f t="shared" si="16"/>
        <v>210</v>
      </c>
      <c r="Q26" s="229">
        <f t="shared" si="17"/>
        <v>3020.87</v>
      </c>
      <c r="R26" s="229">
        <f t="shared" si="18"/>
        <v>483.33920000000001</v>
      </c>
      <c r="S26" s="229">
        <f t="shared" si="19"/>
        <v>3504.2091999999998</v>
      </c>
      <c r="T26" s="17"/>
      <c r="U26" s="229">
        <f t="shared" si="20"/>
        <v>2345</v>
      </c>
      <c r="V26" s="229">
        <f t="shared" si="21"/>
        <v>375.2</v>
      </c>
      <c r="W26" s="229">
        <f t="shared" si="22"/>
        <v>2720.2</v>
      </c>
      <c r="X26" s="196" t="str">
        <f t="shared" si="23"/>
        <v>SI</v>
      </c>
      <c r="Y26" s="64" t="s">
        <v>168</v>
      </c>
      <c r="Z26" s="64" t="s">
        <v>173</v>
      </c>
      <c r="AA26" s="217" t="s">
        <v>174</v>
      </c>
      <c r="AB26" s="65">
        <v>42072</v>
      </c>
      <c r="AC26" s="64" t="s">
        <v>175</v>
      </c>
      <c r="AD26" s="66">
        <v>2345</v>
      </c>
      <c r="AE26" s="68"/>
      <c r="AF26" s="68"/>
      <c r="AG26" s="69">
        <v>45.13</v>
      </c>
      <c r="AH26" s="70">
        <v>2299.87</v>
      </c>
      <c r="AI26" s="71"/>
      <c r="AJ26" s="85">
        <v>1</v>
      </c>
      <c r="AK26" s="73"/>
      <c r="AL26" s="73"/>
      <c r="AM26" s="73"/>
      <c r="AN26" s="74"/>
      <c r="AO26" s="75">
        <v>902.31</v>
      </c>
      <c r="AP26" s="70">
        <v>1396.56</v>
      </c>
      <c r="AQ26" s="76">
        <v>0</v>
      </c>
      <c r="AR26" s="70">
        <v>1396.56</v>
      </c>
      <c r="AS26" s="77">
        <v>229.98699999999999</v>
      </c>
      <c r="AT26" s="76">
        <v>21.911999999999999</v>
      </c>
      <c r="AU26" s="70">
        <v>2551.7689999999998</v>
      </c>
      <c r="AV26" s="78"/>
      <c r="AW26" s="79"/>
      <c r="AX26" s="80">
        <v>-1396.56</v>
      </c>
      <c r="AY26" s="80"/>
      <c r="AZ26" s="81"/>
      <c r="BA26" s="82"/>
      <c r="BB26" s="82"/>
      <c r="BC26" s="82"/>
      <c r="BD26" s="82"/>
      <c r="BE26" s="82"/>
      <c r="BF26" s="82"/>
      <c r="BG26" s="82"/>
      <c r="BH26" s="82"/>
      <c r="BI26" s="105"/>
      <c r="BJ26" s="197" t="s">
        <v>57</v>
      </c>
      <c r="BK26" s="196" t="s">
        <v>58</v>
      </c>
    </row>
    <row r="27" spans="1:69">
      <c r="A27" s="2" t="s">
        <v>63</v>
      </c>
      <c r="B27" s="1" t="s">
        <v>64</v>
      </c>
      <c r="C27" s="229">
        <f>+INGENIERIA!E27</f>
        <v>2500.0500000000002</v>
      </c>
      <c r="D27" s="209">
        <f t="shared" si="12"/>
        <v>7514.52</v>
      </c>
      <c r="E27" s="229">
        <f t="shared" si="13"/>
        <v>2500.0500000000002</v>
      </c>
      <c r="F27" s="8">
        <v>0</v>
      </c>
      <c r="G27" s="8">
        <v>7.67</v>
      </c>
      <c r="H27" s="8">
        <v>62.06</v>
      </c>
      <c r="I27" s="8">
        <v>0.12</v>
      </c>
      <c r="J27" s="8">
        <v>69.849999999999994</v>
      </c>
      <c r="K27" s="8">
        <v>2430.1999999999998</v>
      </c>
      <c r="M27" s="229">
        <f>+INGENIERIA!E27</f>
        <v>2500.0500000000002</v>
      </c>
      <c r="N27" s="229">
        <f t="shared" si="14"/>
        <v>-45.13</v>
      </c>
      <c r="O27" s="229">
        <f t="shared" si="15"/>
        <v>50.001000000000005</v>
      </c>
      <c r="P27" s="229">
        <f t="shared" si="16"/>
        <v>187.50375</v>
      </c>
      <c r="Q27" s="229">
        <f t="shared" si="17"/>
        <v>2692.4247500000001</v>
      </c>
      <c r="R27" s="229">
        <f t="shared" si="18"/>
        <v>430.78796000000006</v>
      </c>
      <c r="S27" s="229">
        <f t="shared" si="19"/>
        <v>3123.2127100000002</v>
      </c>
      <c r="T27" s="17"/>
      <c r="U27" s="229">
        <f t="shared" si="20"/>
        <v>7514.52</v>
      </c>
      <c r="V27" s="229">
        <f t="shared" si="21"/>
        <v>1202.3232</v>
      </c>
      <c r="W27" s="229">
        <f t="shared" si="22"/>
        <v>8716.8432000000012</v>
      </c>
      <c r="X27" s="196" t="str">
        <f t="shared" si="23"/>
        <v>SI</v>
      </c>
      <c r="Y27" s="64" t="s">
        <v>168</v>
      </c>
      <c r="Z27" s="64" t="s">
        <v>176</v>
      </c>
      <c r="AA27" s="217" t="s">
        <v>177</v>
      </c>
      <c r="AB27" s="65">
        <v>42298</v>
      </c>
      <c r="AC27" s="64" t="s">
        <v>178</v>
      </c>
      <c r="AD27" s="66">
        <v>7514.52</v>
      </c>
      <c r="AE27" s="68"/>
      <c r="AF27" s="68"/>
      <c r="AG27" s="69">
        <v>45.13</v>
      </c>
      <c r="AH27" s="70">
        <v>7469.39</v>
      </c>
      <c r="AI27" s="71"/>
      <c r="AJ27" s="72"/>
      <c r="AK27" s="73"/>
      <c r="AL27" s="73"/>
      <c r="AM27" s="73"/>
      <c r="AN27" s="74"/>
      <c r="AO27" s="75"/>
      <c r="AP27" s="70">
        <v>7469.39</v>
      </c>
      <c r="AQ27" s="76">
        <v>746.93900000000008</v>
      </c>
      <c r="AR27" s="70">
        <v>6722.451</v>
      </c>
      <c r="AS27" s="77">
        <v>0</v>
      </c>
      <c r="AT27" s="76">
        <v>21.911999999999999</v>
      </c>
      <c r="AU27" s="70">
        <v>7491.3020000000006</v>
      </c>
      <c r="AV27" s="78"/>
      <c r="AW27" s="86"/>
      <c r="AX27" s="80">
        <v>-6722.451</v>
      </c>
      <c r="AY27" s="80"/>
      <c r="AZ27" s="81"/>
      <c r="BA27" s="82"/>
      <c r="BB27" s="82"/>
      <c r="BC27" s="82"/>
      <c r="BD27" s="82"/>
      <c r="BE27" s="82"/>
      <c r="BF27" s="82"/>
      <c r="BG27" s="82"/>
      <c r="BH27" s="82"/>
      <c r="BI27" s="82"/>
      <c r="BJ27" s="197" t="s">
        <v>63</v>
      </c>
      <c r="BK27" s="196" t="s">
        <v>64</v>
      </c>
    </row>
    <row r="28" spans="1:69">
      <c r="A28" s="2" t="s">
        <v>61</v>
      </c>
      <c r="B28" s="1" t="s">
        <v>62</v>
      </c>
      <c r="C28" s="229">
        <f>+INGENIERIA!E28</f>
        <v>2800.05</v>
      </c>
      <c r="D28" s="209">
        <f t="shared" si="12"/>
        <v>0</v>
      </c>
      <c r="E28" s="229">
        <f t="shared" si="13"/>
        <v>2800.05</v>
      </c>
      <c r="F28" s="26">
        <v>0</v>
      </c>
      <c r="G28" s="8">
        <v>55.23</v>
      </c>
      <c r="H28" s="8">
        <v>69.69</v>
      </c>
      <c r="I28" s="8">
        <v>0.13</v>
      </c>
      <c r="J28" s="8">
        <v>125.05</v>
      </c>
      <c r="K28" s="8">
        <v>2675</v>
      </c>
      <c r="M28" s="229">
        <f>+INGENIERIA!E28</f>
        <v>2800.05</v>
      </c>
      <c r="N28" s="229">
        <f t="shared" si="14"/>
        <v>-45.13</v>
      </c>
      <c r="O28" s="229">
        <f t="shared" si="15"/>
        <v>56.001000000000005</v>
      </c>
      <c r="P28" s="229">
        <f t="shared" si="16"/>
        <v>210.00375</v>
      </c>
      <c r="Q28" s="229">
        <f t="shared" si="17"/>
        <v>3020.9247500000001</v>
      </c>
      <c r="R28" s="229">
        <f t="shared" si="18"/>
        <v>483.34796000000006</v>
      </c>
      <c r="S28" s="229">
        <f t="shared" si="19"/>
        <v>3504.2727100000002</v>
      </c>
      <c r="T28" s="17"/>
      <c r="U28" s="229">
        <f t="shared" si="20"/>
        <v>0</v>
      </c>
      <c r="V28" s="229">
        <f t="shared" si="21"/>
        <v>0</v>
      </c>
      <c r="W28" s="229">
        <f t="shared" si="22"/>
        <v>0</v>
      </c>
      <c r="X28" s="196" t="str">
        <f t="shared" si="23"/>
        <v>SI</v>
      </c>
      <c r="Y28" s="64" t="s">
        <v>179</v>
      </c>
      <c r="Z28" s="64" t="s">
        <v>180</v>
      </c>
      <c r="AA28" s="217" t="s">
        <v>181</v>
      </c>
      <c r="AB28" s="65">
        <v>41822</v>
      </c>
      <c r="AC28" s="64" t="s">
        <v>182</v>
      </c>
      <c r="AD28" s="66"/>
      <c r="AE28" s="68"/>
      <c r="AF28" s="68"/>
      <c r="AG28" s="69">
        <v>45.13</v>
      </c>
      <c r="AH28" s="70">
        <v>-45.13</v>
      </c>
      <c r="AI28" s="71"/>
      <c r="AJ28" s="72"/>
      <c r="AK28" s="73"/>
      <c r="AL28" s="73"/>
      <c r="AM28" s="73"/>
      <c r="AN28" s="74"/>
      <c r="AO28" s="75">
        <v>0</v>
      </c>
      <c r="AP28" s="70">
        <v>-45.13</v>
      </c>
      <c r="AQ28" s="76">
        <v>0</v>
      </c>
      <c r="AR28" s="70">
        <v>-45.13</v>
      </c>
      <c r="AS28" s="77">
        <v>-4.5130000000000008</v>
      </c>
      <c r="AT28" s="76">
        <v>21.911999999999999</v>
      </c>
      <c r="AU28" s="70">
        <v>-27.731000000000002</v>
      </c>
      <c r="AV28" s="78"/>
      <c r="AW28" s="79"/>
      <c r="AX28" s="80">
        <v>45.13</v>
      </c>
      <c r="AY28" s="80"/>
      <c r="AZ28" s="81"/>
      <c r="BA28" s="82"/>
      <c r="BB28" s="82"/>
      <c r="BC28" s="82"/>
      <c r="BD28" s="82"/>
      <c r="BE28" s="82"/>
      <c r="BF28" s="82"/>
      <c r="BG28" s="82"/>
      <c r="BH28" s="82"/>
      <c r="BI28" s="82"/>
      <c r="BJ28" s="197" t="s">
        <v>61</v>
      </c>
      <c r="BK28" s="196" t="s">
        <v>62</v>
      </c>
    </row>
    <row r="29" spans="1:69">
      <c r="A29" s="2" t="s">
        <v>53</v>
      </c>
      <c r="B29" s="1" t="s">
        <v>54</v>
      </c>
      <c r="C29" s="229">
        <f>+INGENIERIA!E29</f>
        <v>2800.05</v>
      </c>
      <c r="D29" s="209">
        <f t="shared" si="12"/>
        <v>0</v>
      </c>
      <c r="E29" s="229">
        <f t="shared" si="13"/>
        <v>2800.05</v>
      </c>
      <c r="F29" s="26">
        <v>0</v>
      </c>
      <c r="G29" s="8">
        <v>55.23</v>
      </c>
      <c r="H29" s="8">
        <v>69.78</v>
      </c>
      <c r="I29" s="8">
        <v>0.04</v>
      </c>
      <c r="J29" s="8">
        <v>125.05</v>
      </c>
      <c r="K29" s="8">
        <v>2675</v>
      </c>
      <c r="M29" s="229">
        <f>+INGENIERIA!E29</f>
        <v>2800.05</v>
      </c>
      <c r="N29" s="229">
        <f t="shared" si="14"/>
        <v>-45.13</v>
      </c>
      <c r="O29" s="229">
        <f t="shared" si="15"/>
        <v>56.001000000000005</v>
      </c>
      <c r="P29" s="229">
        <f t="shared" si="16"/>
        <v>210.00375</v>
      </c>
      <c r="Q29" s="229">
        <f t="shared" si="17"/>
        <v>3020.9247500000001</v>
      </c>
      <c r="R29" s="229">
        <f t="shared" si="18"/>
        <v>483.34796000000006</v>
      </c>
      <c r="S29" s="229">
        <f t="shared" si="19"/>
        <v>3504.2727100000002</v>
      </c>
      <c r="T29" s="17"/>
      <c r="U29" s="229">
        <f t="shared" si="20"/>
        <v>0</v>
      </c>
      <c r="V29" s="229">
        <f t="shared" si="21"/>
        <v>0</v>
      </c>
      <c r="W29" s="229">
        <f t="shared" si="22"/>
        <v>0</v>
      </c>
      <c r="X29" s="196" t="str">
        <f t="shared" si="23"/>
        <v>SI</v>
      </c>
      <c r="Y29" s="64" t="s">
        <v>168</v>
      </c>
      <c r="Z29" s="81" t="s">
        <v>183</v>
      </c>
      <c r="AA29" s="217" t="s">
        <v>184</v>
      </c>
      <c r="AB29" s="65">
        <v>41474</v>
      </c>
      <c r="AC29" s="64" t="s">
        <v>182</v>
      </c>
      <c r="AD29" s="66"/>
      <c r="AE29" s="68"/>
      <c r="AF29" s="68"/>
      <c r="AG29" s="69">
        <v>45.13</v>
      </c>
      <c r="AH29" s="70">
        <v>-45.13</v>
      </c>
      <c r="AI29" s="71"/>
      <c r="AJ29" s="72"/>
      <c r="AK29" s="73"/>
      <c r="AL29" s="73"/>
      <c r="AM29" s="73"/>
      <c r="AN29" s="74"/>
      <c r="AO29" s="75">
        <v>0</v>
      </c>
      <c r="AP29" s="70">
        <v>-45.13</v>
      </c>
      <c r="AQ29" s="76">
        <v>0</v>
      </c>
      <c r="AR29" s="70">
        <v>-45.13</v>
      </c>
      <c r="AS29" s="77">
        <v>-4.5130000000000008</v>
      </c>
      <c r="AT29" s="76">
        <v>21.911999999999999</v>
      </c>
      <c r="AU29" s="70">
        <v>-27.731000000000002</v>
      </c>
      <c r="AV29" s="78"/>
      <c r="AW29" s="79"/>
      <c r="AX29" s="80">
        <v>45.13</v>
      </c>
      <c r="AY29" s="80"/>
      <c r="AZ29" s="87"/>
      <c r="BA29" s="88"/>
      <c r="BB29" s="88"/>
      <c r="BC29" s="88"/>
      <c r="BD29" s="88"/>
      <c r="BE29" s="88"/>
      <c r="BF29" s="88"/>
      <c r="BG29" s="88"/>
      <c r="BH29" s="88"/>
      <c r="BI29" s="82"/>
      <c r="BJ29" s="197" t="s">
        <v>53</v>
      </c>
      <c r="BK29" s="196" t="s">
        <v>54</v>
      </c>
    </row>
    <row r="30" spans="1:69">
      <c r="A30" s="2" t="s">
        <v>83</v>
      </c>
      <c r="B30" s="1" t="s">
        <v>84</v>
      </c>
      <c r="C30" s="229">
        <f>+INGENIERIA!E30</f>
        <v>10000.049999999999</v>
      </c>
      <c r="D30" s="209">
        <f t="shared" si="12"/>
        <v>0</v>
      </c>
      <c r="E30" s="229">
        <f t="shared" si="13"/>
        <v>10000.049999999999</v>
      </c>
      <c r="F30" s="8">
        <v>0</v>
      </c>
      <c r="G30" s="8">
        <v>1588.75</v>
      </c>
      <c r="H30" s="8">
        <v>276.91000000000003</v>
      </c>
      <c r="I30" s="9">
        <v>-0.01</v>
      </c>
      <c r="J30" s="8">
        <v>1865.65</v>
      </c>
      <c r="K30" s="8">
        <v>8134.4</v>
      </c>
      <c r="M30" s="229">
        <f>+INGENIERIA!E30</f>
        <v>10000.049999999999</v>
      </c>
      <c r="N30" s="229">
        <f t="shared" si="14"/>
        <v>-45.13</v>
      </c>
      <c r="O30" s="229">
        <f t="shared" si="15"/>
        <v>200.00099999999998</v>
      </c>
      <c r="P30" s="229">
        <f t="shared" si="16"/>
        <v>750.00374999999997</v>
      </c>
      <c r="Q30" s="229">
        <f t="shared" si="17"/>
        <v>10904.92475</v>
      </c>
      <c r="R30" s="229">
        <f t="shared" si="18"/>
        <v>1744.7879600000001</v>
      </c>
      <c r="S30" s="229">
        <f t="shared" si="19"/>
        <v>12649.71271</v>
      </c>
      <c r="T30" s="17"/>
      <c r="U30" s="229">
        <f t="shared" si="20"/>
        <v>0</v>
      </c>
      <c r="V30" s="229">
        <f t="shared" si="21"/>
        <v>0</v>
      </c>
      <c r="W30" s="229">
        <f t="shared" si="22"/>
        <v>0</v>
      </c>
      <c r="X30" s="196" t="str">
        <f t="shared" si="23"/>
        <v>SI</v>
      </c>
      <c r="Y30" s="89"/>
      <c r="Z30" s="89" t="s">
        <v>185</v>
      </c>
      <c r="AA30" s="220"/>
      <c r="AB30" s="90">
        <v>42583</v>
      </c>
      <c r="AC30" s="89" t="s">
        <v>186</v>
      </c>
      <c r="AD30" s="91"/>
      <c r="AE30" s="92"/>
      <c r="AF30" s="92"/>
      <c r="AG30" s="69">
        <v>45.13</v>
      </c>
      <c r="AH30" s="70">
        <v>-45.13</v>
      </c>
      <c r="AI30" s="92"/>
      <c r="AJ30" s="93"/>
      <c r="AK30" s="94"/>
      <c r="AL30" s="94"/>
      <c r="AM30" s="94"/>
      <c r="AN30" s="95"/>
      <c r="AO30" s="96"/>
      <c r="AP30" s="97"/>
      <c r="AQ30" s="94"/>
      <c r="AR30" s="97"/>
      <c r="AS30" s="94"/>
      <c r="AT30" s="94"/>
      <c r="AU30" s="97"/>
      <c r="AV30" s="98"/>
      <c r="AW30" s="99"/>
      <c r="AX30" s="100"/>
      <c r="AY30" s="100"/>
      <c r="AZ30" s="101" t="s">
        <v>187</v>
      </c>
      <c r="BA30" s="82"/>
      <c r="BB30" s="82"/>
      <c r="BC30" s="82"/>
      <c r="BD30" s="82"/>
      <c r="BE30" s="82"/>
      <c r="BF30" s="82"/>
      <c r="BG30" s="82"/>
      <c r="BH30" s="82"/>
      <c r="BI30" s="82"/>
      <c r="BJ30" s="197" t="s">
        <v>83</v>
      </c>
      <c r="BK30" s="196" t="s">
        <v>84</v>
      </c>
    </row>
    <row r="31" spans="1:69">
      <c r="A31" s="2" t="s">
        <v>89</v>
      </c>
      <c r="B31" s="1" t="s">
        <v>90</v>
      </c>
      <c r="C31" s="229">
        <f>+INGENIERIA!E31</f>
        <v>3250.05</v>
      </c>
      <c r="D31" s="209">
        <f t="shared" si="12"/>
        <v>0</v>
      </c>
      <c r="E31" s="229">
        <f t="shared" si="13"/>
        <v>3250.05</v>
      </c>
      <c r="F31" s="8">
        <v>0</v>
      </c>
      <c r="G31" s="8">
        <v>124.46</v>
      </c>
      <c r="H31" s="8">
        <v>81.12</v>
      </c>
      <c r="I31" s="8">
        <v>7.0000000000000007E-2</v>
      </c>
      <c r="J31" s="8">
        <v>205.65</v>
      </c>
      <c r="K31" s="8">
        <v>3044.4</v>
      </c>
      <c r="M31" s="229">
        <f>+INGENIERIA!E31</f>
        <v>3250.05</v>
      </c>
      <c r="N31" s="229">
        <f t="shared" si="14"/>
        <v>-45.13</v>
      </c>
      <c r="O31" s="229">
        <f t="shared" si="15"/>
        <v>65.001000000000005</v>
      </c>
      <c r="P31" s="229">
        <f t="shared" si="16"/>
        <v>243.75375</v>
      </c>
      <c r="Q31" s="229">
        <f t="shared" si="17"/>
        <v>3513.6747500000001</v>
      </c>
      <c r="R31" s="229">
        <f t="shared" si="18"/>
        <v>562.18796000000009</v>
      </c>
      <c r="S31" s="229">
        <f t="shared" si="19"/>
        <v>4075.8627100000003</v>
      </c>
      <c r="T31" s="17"/>
      <c r="U31" s="229">
        <f t="shared" si="20"/>
        <v>0</v>
      </c>
      <c r="V31" s="229">
        <f t="shared" si="21"/>
        <v>0</v>
      </c>
      <c r="W31" s="229">
        <f t="shared" si="22"/>
        <v>0</v>
      </c>
      <c r="X31" s="196" t="str">
        <f t="shared" si="23"/>
        <v>SI</v>
      </c>
      <c r="Y31" s="64" t="s">
        <v>168</v>
      </c>
      <c r="Z31" s="81" t="s">
        <v>188</v>
      </c>
      <c r="AA31" s="217"/>
      <c r="AB31" s="65">
        <v>42552</v>
      </c>
      <c r="AC31" s="64" t="s">
        <v>169</v>
      </c>
      <c r="AD31" s="66"/>
      <c r="AE31" s="68"/>
      <c r="AF31" s="68"/>
      <c r="AG31" s="69">
        <v>45.13</v>
      </c>
      <c r="AH31" s="70">
        <v>-45.13</v>
      </c>
      <c r="AI31" s="71"/>
      <c r="AJ31" s="72"/>
      <c r="AK31" s="73"/>
      <c r="AL31" s="73"/>
      <c r="AM31" s="73"/>
      <c r="AN31" s="74"/>
      <c r="AO31" s="75">
        <v>0</v>
      </c>
      <c r="AP31" s="70">
        <v>-45.13</v>
      </c>
      <c r="AQ31" s="76">
        <v>0</v>
      </c>
      <c r="AR31" s="70">
        <v>-45.13</v>
      </c>
      <c r="AS31" s="77">
        <v>-4.5130000000000008</v>
      </c>
      <c r="AT31" s="76">
        <v>21.911999999999999</v>
      </c>
      <c r="AU31" s="70">
        <v>-27.731000000000002</v>
      </c>
      <c r="AV31" s="78"/>
      <c r="AW31" s="79"/>
      <c r="AX31" s="80"/>
      <c r="AY31" s="80" t="s">
        <v>189</v>
      </c>
      <c r="AZ31" s="87"/>
      <c r="BA31" s="82"/>
      <c r="BB31" s="82"/>
      <c r="BC31" s="82"/>
      <c r="BD31" s="82"/>
      <c r="BE31" s="82"/>
      <c r="BF31" s="82"/>
      <c r="BG31" s="82"/>
      <c r="BH31" s="82"/>
      <c r="BI31" s="82"/>
      <c r="BJ31" s="197" t="s">
        <v>89</v>
      </c>
      <c r="BK31" s="196" t="s">
        <v>90</v>
      </c>
    </row>
    <row r="32" spans="1:69">
      <c r="A32" s="2" t="s">
        <v>85</v>
      </c>
      <c r="B32" s="1" t="s">
        <v>86</v>
      </c>
      <c r="C32" s="229">
        <f>+INGENIERIA!E32</f>
        <v>2500.0500000000002</v>
      </c>
      <c r="D32" s="209">
        <f t="shared" si="12"/>
        <v>14750</v>
      </c>
      <c r="E32" s="229">
        <f t="shared" si="13"/>
        <v>2500.0500000000002</v>
      </c>
      <c r="F32" s="8">
        <v>0</v>
      </c>
      <c r="G32" s="8">
        <v>7.67</v>
      </c>
      <c r="H32" s="8">
        <v>62.14</v>
      </c>
      <c r="I32" s="26">
        <v>0.04</v>
      </c>
      <c r="J32" s="8">
        <v>69.849999999999994</v>
      </c>
      <c r="K32" s="8">
        <v>2430.1999999999998</v>
      </c>
      <c r="M32" s="229">
        <f>+INGENIERIA!E32</f>
        <v>2500.0500000000002</v>
      </c>
      <c r="N32" s="229">
        <f t="shared" si="14"/>
        <v>-45.13</v>
      </c>
      <c r="O32" s="229">
        <f t="shared" si="15"/>
        <v>50.001000000000005</v>
      </c>
      <c r="P32" s="229">
        <f t="shared" si="16"/>
        <v>187.50375</v>
      </c>
      <c r="Q32" s="229">
        <f t="shared" si="17"/>
        <v>2692.4247500000001</v>
      </c>
      <c r="R32" s="229">
        <f t="shared" si="18"/>
        <v>430.78796000000006</v>
      </c>
      <c r="S32" s="229">
        <f t="shared" si="19"/>
        <v>3123.2127100000002</v>
      </c>
      <c r="T32" s="17"/>
      <c r="U32" s="229">
        <f t="shared" si="20"/>
        <v>14750</v>
      </c>
      <c r="V32" s="229">
        <f t="shared" si="21"/>
        <v>2360</v>
      </c>
      <c r="W32" s="229">
        <f t="shared" si="22"/>
        <v>17110</v>
      </c>
      <c r="X32" s="196" t="str">
        <f t="shared" si="23"/>
        <v>SI</v>
      </c>
      <c r="Y32" s="64" t="s">
        <v>197</v>
      </c>
      <c r="Z32" s="64" t="s">
        <v>198</v>
      </c>
      <c r="AA32" s="217"/>
      <c r="AB32" s="65">
        <v>42038</v>
      </c>
      <c r="AC32" s="64" t="s">
        <v>199</v>
      </c>
      <c r="AD32" s="66">
        <v>14750</v>
      </c>
      <c r="AE32" s="67"/>
      <c r="AF32" s="68"/>
      <c r="AG32" s="69">
        <v>45.13</v>
      </c>
      <c r="AH32" s="70">
        <v>14704.87</v>
      </c>
      <c r="AI32" s="71"/>
      <c r="AJ32" s="72"/>
      <c r="AK32" s="73"/>
      <c r="AL32" s="73"/>
      <c r="AM32" s="73"/>
      <c r="AN32" s="74"/>
      <c r="AO32" s="75">
        <v>230.52</v>
      </c>
      <c r="AP32" s="70">
        <v>14474.35</v>
      </c>
      <c r="AQ32" s="76">
        <v>1470.4870000000001</v>
      </c>
      <c r="AR32" s="70">
        <v>13003.863000000001</v>
      </c>
      <c r="AS32" s="77">
        <v>0</v>
      </c>
      <c r="AT32" s="76">
        <v>21.911999999999999</v>
      </c>
      <c r="AU32" s="70">
        <v>14726.782000000001</v>
      </c>
      <c r="AV32" s="78"/>
      <c r="AW32" s="86"/>
      <c r="AX32" s="80">
        <v>-13003.863000000001</v>
      </c>
      <c r="AY32" s="80"/>
      <c r="AZ32" s="81"/>
      <c r="BA32" s="82"/>
      <c r="BB32" s="82"/>
      <c r="BC32" s="82"/>
      <c r="BD32" s="82"/>
      <c r="BE32" s="82"/>
      <c r="BF32" s="82"/>
      <c r="BG32" s="82"/>
      <c r="BH32" s="82"/>
      <c r="BI32" s="82"/>
      <c r="BJ32" s="197" t="s">
        <v>85</v>
      </c>
      <c r="BK32" s="196" t="s">
        <v>86</v>
      </c>
    </row>
    <row r="33" spans="1:74">
      <c r="A33" s="19" t="s">
        <v>294</v>
      </c>
      <c r="B33" s="18" t="s">
        <v>295</v>
      </c>
      <c r="C33" s="229">
        <f>+INGENIERIA!E33</f>
        <v>7500</v>
      </c>
      <c r="D33" s="209">
        <f t="shared" si="12"/>
        <v>12754.15</v>
      </c>
      <c r="E33" s="229">
        <f t="shared" si="13"/>
        <v>7500</v>
      </c>
      <c r="F33" s="26"/>
      <c r="G33" s="26"/>
      <c r="H33" s="26"/>
      <c r="I33" s="9"/>
      <c r="J33" s="26"/>
      <c r="K33" s="26"/>
      <c r="L33" s="18"/>
      <c r="M33" s="229">
        <f>+INGENIERIA!E33</f>
        <v>7500</v>
      </c>
      <c r="N33" s="229">
        <f t="shared" si="14"/>
        <v>-45.13</v>
      </c>
      <c r="O33" s="229">
        <f t="shared" si="15"/>
        <v>150</v>
      </c>
      <c r="P33" s="229">
        <f t="shared" si="16"/>
        <v>562.5</v>
      </c>
      <c r="Q33" s="229">
        <f t="shared" si="17"/>
        <v>8167.37</v>
      </c>
      <c r="R33" s="229">
        <f t="shared" si="18"/>
        <v>1306.7791999999999</v>
      </c>
      <c r="S33" s="229">
        <f t="shared" si="19"/>
        <v>9474.1491999999998</v>
      </c>
      <c r="T33" s="17"/>
      <c r="U33" s="229">
        <f t="shared" si="20"/>
        <v>12754.15</v>
      </c>
      <c r="V33" s="229">
        <f t="shared" si="21"/>
        <v>2040.664</v>
      </c>
      <c r="W33" s="229">
        <f t="shared" si="22"/>
        <v>14794.814</v>
      </c>
      <c r="X33" s="196" t="str">
        <f t="shared" si="23"/>
        <v>SI</v>
      </c>
      <c r="Y33" s="64" t="s">
        <v>168</v>
      </c>
      <c r="Z33" s="102" t="s">
        <v>209</v>
      </c>
      <c r="AA33" s="217"/>
      <c r="AB33" s="65">
        <v>40530</v>
      </c>
      <c r="AC33" s="64" t="s">
        <v>210</v>
      </c>
      <c r="AD33" s="66">
        <v>12754.15</v>
      </c>
      <c r="AE33" s="68"/>
      <c r="AF33" s="68"/>
      <c r="AG33" s="69">
        <v>45.13</v>
      </c>
      <c r="AH33" s="70">
        <v>12709.02</v>
      </c>
      <c r="AI33" s="71"/>
      <c r="AJ33" s="72"/>
      <c r="AK33" s="73"/>
      <c r="AL33" s="73"/>
      <c r="AM33" s="73"/>
      <c r="AN33" s="74"/>
      <c r="AO33" s="75">
        <v>1200.08</v>
      </c>
      <c r="AP33" s="70">
        <v>11508.94</v>
      </c>
      <c r="AQ33" s="76">
        <v>1270.902</v>
      </c>
      <c r="AR33" s="70">
        <v>10238.038</v>
      </c>
      <c r="AS33" s="77">
        <v>0</v>
      </c>
      <c r="AT33" s="76">
        <v>21.911999999999999</v>
      </c>
      <c r="AU33" s="70">
        <v>12730.932000000001</v>
      </c>
      <c r="AV33" s="78"/>
      <c r="AW33" s="79"/>
      <c r="AX33" s="80"/>
      <c r="AY33" s="80"/>
      <c r="AZ33" s="106" t="s">
        <v>211</v>
      </c>
      <c r="BA33" s="82"/>
      <c r="BB33" s="82"/>
      <c r="BC33" s="82"/>
      <c r="BD33" s="82"/>
      <c r="BE33" s="82"/>
      <c r="BF33" s="82"/>
      <c r="BG33" s="82"/>
      <c r="BH33" s="82"/>
      <c r="BI33" s="88"/>
      <c r="BJ33" s="197" t="s">
        <v>294</v>
      </c>
      <c r="BK33" s="196" t="s">
        <v>295</v>
      </c>
    </row>
    <row r="34" spans="1:74">
      <c r="A34" s="2" t="s">
        <v>93</v>
      </c>
      <c r="B34" s="1" t="s">
        <v>94</v>
      </c>
      <c r="C34" s="229">
        <f>+INGENIERIA!E34</f>
        <v>3000</v>
      </c>
      <c r="D34" s="209">
        <f t="shared" si="12"/>
        <v>0</v>
      </c>
      <c r="E34" s="229">
        <f t="shared" si="13"/>
        <v>3000</v>
      </c>
      <c r="F34" s="8">
        <v>0</v>
      </c>
      <c r="G34" s="8">
        <v>76.98</v>
      </c>
      <c r="H34" s="8">
        <v>74.48</v>
      </c>
      <c r="I34" s="8">
        <v>0.14000000000000001</v>
      </c>
      <c r="J34" s="8">
        <v>151.6</v>
      </c>
      <c r="K34" s="8">
        <v>2848.4</v>
      </c>
      <c r="M34" s="229">
        <f>+INGENIERIA!E34</f>
        <v>3000</v>
      </c>
      <c r="N34" s="229">
        <f t="shared" si="14"/>
        <v>-45.13</v>
      </c>
      <c r="O34" s="229">
        <f t="shared" si="15"/>
        <v>60</v>
      </c>
      <c r="P34" s="229">
        <f t="shared" si="16"/>
        <v>225</v>
      </c>
      <c r="Q34" s="229">
        <f t="shared" si="17"/>
        <v>3239.87</v>
      </c>
      <c r="R34" s="229">
        <f t="shared" si="18"/>
        <v>518.37919999999997</v>
      </c>
      <c r="S34" s="229">
        <f t="shared" si="19"/>
        <v>3758.2491999999997</v>
      </c>
      <c r="T34" s="17"/>
      <c r="U34" s="229">
        <f t="shared" si="20"/>
        <v>0</v>
      </c>
      <c r="V34" s="229">
        <f t="shared" si="21"/>
        <v>0</v>
      </c>
      <c r="W34" s="229">
        <f t="shared" si="22"/>
        <v>0</v>
      </c>
      <c r="X34" s="196" t="str">
        <f t="shared" si="23"/>
        <v>SI</v>
      </c>
      <c r="Y34" s="81" t="s">
        <v>222</v>
      </c>
      <c r="Z34" s="81" t="s">
        <v>223</v>
      </c>
      <c r="AA34" s="221"/>
      <c r="AB34" s="83">
        <v>42499</v>
      </c>
      <c r="AC34" s="81" t="s">
        <v>224</v>
      </c>
      <c r="AD34" s="108"/>
      <c r="AE34" s="68"/>
      <c r="AF34" s="68"/>
      <c r="AG34" s="69">
        <v>45.13</v>
      </c>
      <c r="AH34" s="70">
        <v>-45.13</v>
      </c>
      <c r="AI34" s="71"/>
      <c r="AJ34" s="72"/>
      <c r="AK34" s="73"/>
      <c r="AL34" s="73"/>
      <c r="AM34" s="73"/>
      <c r="AN34" s="74"/>
      <c r="AO34" s="75">
        <v>0</v>
      </c>
      <c r="AP34" s="70">
        <v>-45.13</v>
      </c>
      <c r="AQ34" s="76">
        <v>0</v>
      </c>
      <c r="AR34" s="70">
        <v>-45.13</v>
      </c>
      <c r="AS34" s="77">
        <v>-4.5130000000000008</v>
      </c>
      <c r="AT34" s="76">
        <v>21.911999999999999</v>
      </c>
      <c r="AU34" s="70">
        <v>-27.731000000000002</v>
      </c>
      <c r="AV34" s="111"/>
      <c r="AW34" s="112"/>
      <c r="AX34" s="80">
        <v>45.13</v>
      </c>
      <c r="AY34" s="113"/>
      <c r="AZ34" s="107"/>
      <c r="BA34" s="82"/>
      <c r="BB34" s="82"/>
      <c r="BC34" s="82"/>
      <c r="BD34" s="82"/>
      <c r="BE34" s="82"/>
      <c r="BF34" s="82"/>
      <c r="BG34" s="82"/>
      <c r="BH34" s="82"/>
      <c r="BI34" s="82"/>
      <c r="BJ34" s="197" t="s">
        <v>93</v>
      </c>
      <c r="BK34" s="196" t="s">
        <v>94</v>
      </c>
    </row>
    <row r="35" spans="1:74">
      <c r="A35" s="2" t="s">
        <v>67</v>
      </c>
      <c r="B35" s="1" t="s">
        <v>68</v>
      </c>
      <c r="C35" s="229">
        <f>+INGENIERIA!E35</f>
        <v>2250</v>
      </c>
      <c r="D35" s="209">
        <f t="shared" si="12"/>
        <v>0</v>
      </c>
      <c r="E35" s="229">
        <f t="shared" si="13"/>
        <v>2250</v>
      </c>
      <c r="F35" s="9">
        <v>-34.020000000000003</v>
      </c>
      <c r="G35" s="8">
        <v>0</v>
      </c>
      <c r="H35" s="8">
        <v>55.93</v>
      </c>
      <c r="I35" s="8">
        <v>0.09</v>
      </c>
      <c r="J35" s="8">
        <v>22</v>
      </c>
      <c r="K35" s="8">
        <v>2228</v>
      </c>
      <c r="M35" s="229">
        <f>+INGENIERIA!E35</f>
        <v>2250</v>
      </c>
      <c r="N35" s="229">
        <f t="shared" si="14"/>
        <v>-45.13</v>
      </c>
      <c r="O35" s="229">
        <f t="shared" si="15"/>
        <v>45</v>
      </c>
      <c r="P35" s="229">
        <f t="shared" si="16"/>
        <v>168.75</v>
      </c>
      <c r="Q35" s="229">
        <f t="shared" si="17"/>
        <v>2418.62</v>
      </c>
      <c r="R35" s="229">
        <f t="shared" si="18"/>
        <v>386.97919999999999</v>
      </c>
      <c r="S35" s="229">
        <f t="shared" si="19"/>
        <v>2805.5991999999997</v>
      </c>
      <c r="T35" s="17"/>
      <c r="U35" s="229">
        <f t="shared" si="20"/>
        <v>0</v>
      </c>
      <c r="V35" s="229">
        <f t="shared" si="21"/>
        <v>0</v>
      </c>
      <c r="W35" s="229">
        <f t="shared" si="22"/>
        <v>0</v>
      </c>
      <c r="X35" s="196" t="str">
        <f t="shared" si="23"/>
        <v>SI</v>
      </c>
      <c r="Y35" s="64" t="s">
        <v>168</v>
      </c>
      <c r="Z35" s="81" t="s">
        <v>225</v>
      </c>
      <c r="AA35" s="217" t="s">
        <v>226</v>
      </c>
      <c r="AB35" s="65">
        <v>42135</v>
      </c>
      <c r="AC35" s="64" t="s">
        <v>227</v>
      </c>
      <c r="AD35" s="66"/>
      <c r="AE35" s="68"/>
      <c r="AF35" s="68"/>
      <c r="AG35" s="69">
        <v>45.13</v>
      </c>
      <c r="AH35" s="70">
        <v>-45.13</v>
      </c>
      <c r="AI35" s="71"/>
      <c r="AJ35" s="72"/>
      <c r="AK35" s="73"/>
      <c r="AL35" s="73"/>
      <c r="AM35" s="73"/>
      <c r="AN35" s="74"/>
      <c r="AO35" s="75">
        <v>0</v>
      </c>
      <c r="AP35" s="70">
        <v>-45.13</v>
      </c>
      <c r="AQ35" s="76">
        <v>0</v>
      </c>
      <c r="AR35" s="70">
        <v>-45.13</v>
      </c>
      <c r="AS35" s="77">
        <v>-4.5130000000000008</v>
      </c>
      <c r="AT35" s="76">
        <v>21.911999999999999</v>
      </c>
      <c r="AU35" s="70">
        <v>-27.731000000000002</v>
      </c>
      <c r="AV35" s="78"/>
      <c r="AW35" s="86"/>
      <c r="AX35" s="80">
        <v>45.13</v>
      </c>
      <c r="AY35" s="80"/>
      <c r="AZ35" s="81"/>
      <c r="BA35" s="82"/>
      <c r="BB35" s="82"/>
      <c r="BC35" s="82"/>
      <c r="BD35" s="82"/>
      <c r="BE35" s="82"/>
      <c r="BF35" s="82"/>
      <c r="BG35" s="82"/>
      <c r="BH35" s="82"/>
      <c r="BI35" s="82"/>
      <c r="BJ35" s="197" t="s">
        <v>67</v>
      </c>
      <c r="BK35" s="196" t="s">
        <v>68</v>
      </c>
    </row>
    <row r="36" spans="1:74">
      <c r="A36" s="2" t="s">
        <v>69</v>
      </c>
      <c r="B36" s="1" t="s">
        <v>70</v>
      </c>
      <c r="C36" s="229">
        <f>+INGENIERIA!E36</f>
        <v>2250</v>
      </c>
      <c r="D36" s="209">
        <f t="shared" si="12"/>
        <v>0</v>
      </c>
      <c r="E36" s="229">
        <f t="shared" si="13"/>
        <v>2250</v>
      </c>
      <c r="F36" s="9">
        <v>-34.020000000000003</v>
      </c>
      <c r="G36" s="8">
        <v>0</v>
      </c>
      <c r="H36" s="8">
        <v>55.93</v>
      </c>
      <c r="I36" s="26">
        <v>0.09</v>
      </c>
      <c r="J36" s="8">
        <v>22</v>
      </c>
      <c r="K36" s="8">
        <v>2228</v>
      </c>
      <c r="M36" s="229">
        <f>+INGENIERIA!E36</f>
        <v>2250</v>
      </c>
      <c r="N36" s="229">
        <f t="shared" si="14"/>
        <v>-45.13</v>
      </c>
      <c r="O36" s="229">
        <f t="shared" si="15"/>
        <v>45</v>
      </c>
      <c r="P36" s="229">
        <f t="shared" si="16"/>
        <v>168.75</v>
      </c>
      <c r="Q36" s="229">
        <f t="shared" si="17"/>
        <v>2418.62</v>
      </c>
      <c r="R36" s="229">
        <f t="shared" si="18"/>
        <v>386.97919999999999</v>
      </c>
      <c r="S36" s="229">
        <f t="shared" si="19"/>
        <v>2805.5991999999997</v>
      </c>
      <c r="T36" s="17"/>
      <c r="U36" s="229">
        <f t="shared" si="20"/>
        <v>0</v>
      </c>
      <c r="V36" s="229">
        <f t="shared" si="21"/>
        <v>0</v>
      </c>
      <c r="W36" s="229">
        <f t="shared" si="22"/>
        <v>0</v>
      </c>
      <c r="X36" s="196" t="str">
        <f t="shared" si="23"/>
        <v>SI</v>
      </c>
      <c r="Y36" s="81" t="s">
        <v>218</v>
      </c>
      <c r="Z36" s="81" t="s">
        <v>228</v>
      </c>
      <c r="AA36" s="221" t="s">
        <v>229</v>
      </c>
      <c r="AB36" s="65">
        <v>42086</v>
      </c>
      <c r="AC36" s="81" t="s">
        <v>230</v>
      </c>
      <c r="AD36" s="108"/>
      <c r="AE36" s="68"/>
      <c r="AF36" s="68"/>
      <c r="AG36" s="69">
        <v>45.13</v>
      </c>
      <c r="AH36" s="70">
        <v>-45.13</v>
      </c>
      <c r="AI36" s="71"/>
      <c r="AJ36" s="72"/>
      <c r="AK36" s="73"/>
      <c r="AL36" s="73"/>
      <c r="AM36" s="73"/>
      <c r="AN36" s="109"/>
      <c r="AO36" s="109">
        <v>0</v>
      </c>
      <c r="AP36" s="70">
        <v>-45.13</v>
      </c>
      <c r="AQ36" s="76">
        <v>0</v>
      </c>
      <c r="AR36" s="70">
        <v>-45.13</v>
      </c>
      <c r="AS36" s="77">
        <v>-4.5130000000000008</v>
      </c>
      <c r="AT36" s="76">
        <v>21.911999999999999</v>
      </c>
      <c r="AU36" s="70">
        <v>-27.731000000000002</v>
      </c>
      <c r="AV36" s="78"/>
      <c r="AW36" s="86"/>
      <c r="AX36" s="80">
        <v>45.13</v>
      </c>
      <c r="AY36" s="80"/>
      <c r="AZ36" s="81"/>
      <c r="BA36" s="82"/>
      <c r="BB36" s="82"/>
      <c r="BC36" s="82"/>
      <c r="BD36" s="82"/>
      <c r="BE36" s="82"/>
      <c r="BF36" s="82"/>
      <c r="BG36" s="82"/>
      <c r="BH36" s="82"/>
      <c r="BI36" s="82"/>
      <c r="BJ36" s="197" t="s">
        <v>69</v>
      </c>
      <c r="BK36" s="196" t="s">
        <v>70</v>
      </c>
    </row>
    <row r="37" spans="1:74">
      <c r="A37" s="2" t="s">
        <v>65</v>
      </c>
      <c r="B37" s="1" t="s">
        <v>66</v>
      </c>
      <c r="C37" s="229">
        <f>+INGENIERIA!E37</f>
        <v>2500.0500000000002</v>
      </c>
      <c r="D37" s="209">
        <f t="shared" si="12"/>
        <v>1296</v>
      </c>
      <c r="E37" s="229">
        <f t="shared" si="13"/>
        <v>2500.0500000000002</v>
      </c>
      <c r="F37" s="26">
        <v>0</v>
      </c>
      <c r="G37" s="8">
        <v>7.67</v>
      </c>
      <c r="H37" s="8">
        <v>62.31</v>
      </c>
      <c r="I37" s="9">
        <v>-0.13</v>
      </c>
      <c r="J37" s="8">
        <v>69.849999999999994</v>
      </c>
      <c r="K37" s="8">
        <v>2430.1999999999998</v>
      </c>
      <c r="M37" s="229">
        <f>+INGENIERIA!E37</f>
        <v>2500.0500000000002</v>
      </c>
      <c r="N37" s="229">
        <f t="shared" si="14"/>
        <v>-45.13</v>
      </c>
      <c r="O37" s="229">
        <f t="shared" si="15"/>
        <v>50.001000000000005</v>
      </c>
      <c r="P37" s="229">
        <f t="shared" si="16"/>
        <v>187.50375</v>
      </c>
      <c r="Q37" s="229">
        <f t="shared" si="17"/>
        <v>2692.4247500000001</v>
      </c>
      <c r="R37" s="229">
        <f t="shared" si="18"/>
        <v>430.78796000000006</v>
      </c>
      <c r="S37" s="229">
        <f t="shared" si="19"/>
        <v>3123.2127100000002</v>
      </c>
      <c r="T37" s="17"/>
      <c r="U37" s="229">
        <f t="shared" si="20"/>
        <v>1296</v>
      </c>
      <c r="V37" s="229">
        <f t="shared" si="21"/>
        <v>207.36</v>
      </c>
      <c r="W37" s="229">
        <f t="shared" si="22"/>
        <v>1503.3600000000001</v>
      </c>
      <c r="X37" s="196" t="str">
        <f t="shared" si="23"/>
        <v>SI</v>
      </c>
      <c r="Y37" s="64" t="s">
        <v>168</v>
      </c>
      <c r="Z37" s="81" t="s">
        <v>234</v>
      </c>
      <c r="AA37" s="217" t="s">
        <v>235</v>
      </c>
      <c r="AB37" s="65">
        <v>41464</v>
      </c>
      <c r="AC37" s="64" t="s">
        <v>217</v>
      </c>
      <c r="AD37" s="66">
        <v>1296</v>
      </c>
      <c r="AE37" s="68"/>
      <c r="AF37" s="68"/>
      <c r="AG37" s="69">
        <v>45.13</v>
      </c>
      <c r="AH37" s="70">
        <v>1250.8699999999999</v>
      </c>
      <c r="AI37" s="71"/>
      <c r="AJ37" s="72"/>
      <c r="AK37" s="73"/>
      <c r="AL37" s="73"/>
      <c r="AM37" s="73"/>
      <c r="AN37" s="74"/>
      <c r="AO37" s="75">
        <v>313.89999999999998</v>
      </c>
      <c r="AP37" s="70">
        <v>936.96999999999991</v>
      </c>
      <c r="AQ37" s="76">
        <v>0</v>
      </c>
      <c r="AR37" s="70">
        <v>936.96999999999991</v>
      </c>
      <c r="AS37" s="77">
        <v>125.08699999999999</v>
      </c>
      <c r="AT37" s="76">
        <v>21.911999999999999</v>
      </c>
      <c r="AU37" s="70">
        <v>1397.8689999999999</v>
      </c>
      <c r="AV37" s="78"/>
      <c r="AW37" s="79"/>
      <c r="AX37" s="80">
        <v>-936.96999999999991</v>
      </c>
      <c r="AY37" s="80"/>
      <c r="AZ37" s="81"/>
      <c r="BA37" s="82"/>
      <c r="BB37" s="82"/>
      <c r="BC37" s="82"/>
      <c r="BD37" s="82"/>
      <c r="BE37" s="82"/>
      <c r="BF37" s="82"/>
      <c r="BG37" s="82"/>
      <c r="BH37" s="82"/>
      <c r="BI37" s="82"/>
      <c r="BJ37" s="197" t="s">
        <v>65</v>
      </c>
      <c r="BK37" s="196" t="s">
        <v>66</v>
      </c>
    </row>
    <row r="38" spans="1:74">
      <c r="A38" s="2" t="s">
        <v>49</v>
      </c>
      <c r="B38" s="1" t="s">
        <v>50</v>
      </c>
      <c r="C38" s="229">
        <f>+INGENIERIA!E38</f>
        <v>1750.05</v>
      </c>
      <c r="D38" s="209">
        <f t="shared" si="12"/>
        <v>0</v>
      </c>
      <c r="E38" s="229">
        <f t="shared" si="13"/>
        <v>1750.05</v>
      </c>
      <c r="F38" s="9">
        <v>-87.68</v>
      </c>
      <c r="G38" s="8">
        <v>0</v>
      </c>
      <c r="H38" s="8">
        <v>43.68</v>
      </c>
      <c r="I38" s="8">
        <v>0.05</v>
      </c>
      <c r="J38" s="8">
        <v>-43.95</v>
      </c>
      <c r="K38" s="8">
        <v>1794</v>
      </c>
      <c r="M38" s="229">
        <f>+INGENIERIA!E38</f>
        <v>1750.05</v>
      </c>
      <c r="N38" s="229">
        <f t="shared" si="14"/>
        <v>-45.13</v>
      </c>
      <c r="O38" s="229">
        <f t="shared" si="15"/>
        <v>35.000999999999998</v>
      </c>
      <c r="P38" s="229">
        <f t="shared" si="16"/>
        <v>131.25375</v>
      </c>
      <c r="Q38" s="229">
        <f t="shared" si="17"/>
        <v>1871.1747499999999</v>
      </c>
      <c r="R38" s="229">
        <f t="shared" si="18"/>
        <v>299.38795999999996</v>
      </c>
      <c r="S38" s="229">
        <f t="shared" si="19"/>
        <v>2170.5627099999997</v>
      </c>
      <c r="T38" s="18"/>
      <c r="U38" s="229">
        <f t="shared" si="20"/>
        <v>0</v>
      </c>
      <c r="V38" s="229">
        <f t="shared" si="21"/>
        <v>0</v>
      </c>
      <c r="W38" s="229">
        <f t="shared" si="22"/>
        <v>0</v>
      </c>
      <c r="X38" s="196" t="str">
        <f t="shared" si="23"/>
        <v>SI</v>
      </c>
      <c r="Y38" s="64" t="s">
        <v>168</v>
      </c>
      <c r="Z38" s="64" t="s">
        <v>236</v>
      </c>
      <c r="AA38" s="217">
        <v>56</v>
      </c>
      <c r="AB38" s="65">
        <v>40033</v>
      </c>
      <c r="AC38" s="64" t="s">
        <v>237</v>
      </c>
      <c r="AD38" s="66"/>
      <c r="AE38" s="68"/>
      <c r="AF38" s="68"/>
      <c r="AG38" s="69">
        <v>45.13</v>
      </c>
      <c r="AH38" s="70">
        <v>-45.13</v>
      </c>
      <c r="AI38" s="71"/>
      <c r="AJ38" s="72"/>
      <c r="AK38" s="73"/>
      <c r="AL38" s="73"/>
      <c r="AM38" s="73"/>
      <c r="AN38" s="74"/>
      <c r="AO38" s="75">
        <v>0</v>
      </c>
      <c r="AP38" s="70">
        <v>-45.13</v>
      </c>
      <c r="AQ38" s="76">
        <v>0</v>
      </c>
      <c r="AR38" s="70">
        <v>-45.13</v>
      </c>
      <c r="AS38" s="77">
        <v>-4.5130000000000008</v>
      </c>
      <c r="AT38" s="76">
        <v>21.911999999999999</v>
      </c>
      <c r="AU38" s="70">
        <v>-27.731000000000002</v>
      </c>
      <c r="AV38" s="78"/>
      <c r="AW38" s="79"/>
      <c r="AX38" s="80">
        <v>45.13</v>
      </c>
      <c r="AY38" s="80"/>
      <c r="AZ38" s="81"/>
      <c r="BA38" s="82"/>
      <c r="BB38" s="82"/>
      <c r="BC38" s="82"/>
      <c r="BD38" s="82"/>
      <c r="BE38" s="82"/>
      <c r="BF38" s="82"/>
      <c r="BG38" s="82"/>
      <c r="BH38" s="82"/>
      <c r="BI38" s="105"/>
      <c r="BJ38" s="197" t="s">
        <v>49</v>
      </c>
      <c r="BK38" s="196" t="s">
        <v>50</v>
      </c>
    </row>
    <row r="39" spans="1:74">
      <c r="A39" s="2" t="s">
        <v>91</v>
      </c>
      <c r="B39" s="1" t="s">
        <v>92</v>
      </c>
      <c r="C39" s="229">
        <f>+INGENIERIA!E39</f>
        <v>1600</v>
      </c>
      <c r="D39" s="209">
        <f t="shared" si="12"/>
        <v>0</v>
      </c>
      <c r="E39" s="229">
        <f t="shared" si="13"/>
        <v>1600</v>
      </c>
      <c r="F39" s="9">
        <v>-109.2</v>
      </c>
      <c r="G39" s="8">
        <v>0</v>
      </c>
      <c r="H39" s="8">
        <v>39.71</v>
      </c>
      <c r="I39" s="8">
        <v>0.09</v>
      </c>
      <c r="J39" s="8">
        <v>-69.400000000000006</v>
      </c>
      <c r="K39" s="8">
        <v>1669.4</v>
      </c>
      <c r="M39" s="229">
        <f>+INGENIERIA!E39</f>
        <v>1600</v>
      </c>
      <c r="N39" s="229">
        <f t="shared" si="14"/>
        <v>-45.13</v>
      </c>
      <c r="O39" s="229">
        <f t="shared" si="15"/>
        <v>32</v>
      </c>
      <c r="P39" s="229">
        <f t="shared" si="16"/>
        <v>120</v>
      </c>
      <c r="Q39" s="229">
        <f t="shared" si="17"/>
        <v>1706.87</v>
      </c>
      <c r="R39" s="229">
        <f t="shared" si="18"/>
        <v>273.0992</v>
      </c>
      <c r="S39" s="229">
        <f t="shared" si="19"/>
        <v>1979.9692</v>
      </c>
      <c r="T39" s="18"/>
      <c r="U39" s="229">
        <f t="shared" si="20"/>
        <v>0</v>
      </c>
      <c r="V39" s="229">
        <f t="shared" si="21"/>
        <v>0</v>
      </c>
      <c r="W39" s="229">
        <f t="shared" si="22"/>
        <v>0</v>
      </c>
      <c r="X39" s="196" t="str">
        <f t="shared" si="23"/>
        <v>SI</v>
      </c>
      <c r="Y39" s="89"/>
      <c r="Z39" s="89" t="s">
        <v>238</v>
      </c>
      <c r="AA39" s="220"/>
      <c r="AB39" s="90">
        <v>42591</v>
      </c>
      <c r="AC39" s="89" t="s">
        <v>175</v>
      </c>
      <c r="AD39" s="91"/>
      <c r="AE39" s="92"/>
      <c r="AF39" s="92"/>
      <c r="AG39" s="69">
        <v>45.13</v>
      </c>
      <c r="AH39" s="70">
        <v>-45.13</v>
      </c>
      <c r="AI39" s="92"/>
      <c r="AJ39" s="93"/>
      <c r="AK39" s="94"/>
      <c r="AL39" s="94"/>
      <c r="AM39" s="94"/>
      <c r="AN39" s="95"/>
      <c r="AO39" s="96"/>
      <c r="AP39" s="97"/>
      <c r="AQ39" s="94"/>
      <c r="AR39" s="97"/>
      <c r="AS39" s="94"/>
      <c r="AT39" s="94"/>
      <c r="AU39" s="97"/>
      <c r="AV39" s="98"/>
      <c r="AW39" s="99"/>
      <c r="AX39" s="100"/>
      <c r="AY39" s="100"/>
      <c r="AZ39" s="101" t="s">
        <v>239</v>
      </c>
      <c r="BA39" s="88"/>
      <c r="BB39" s="88"/>
      <c r="BC39" s="88"/>
      <c r="BD39" s="88"/>
      <c r="BE39" s="88"/>
      <c r="BF39" s="88"/>
      <c r="BG39" s="88"/>
      <c r="BH39" s="88"/>
      <c r="BI39" s="105"/>
      <c r="BJ39" s="197" t="s">
        <v>91</v>
      </c>
      <c r="BK39" s="196" t="s">
        <v>92</v>
      </c>
    </row>
    <row r="40" spans="1:74">
      <c r="A40" s="2" t="s">
        <v>43</v>
      </c>
      <c r="B40" s="1" t="s">
        <v>44</v>
      </c>
      <c r="C40" s="229">
        <f>+INGENIERIA!E40</f>
        <v>3750</v>
      </c>
      <c r="D40" s="209">
        <f t="shared" si="12"/>
        <v>9895.81</v>
      </c>
      <c r="E40" s="229">
        <f t="shared" si="13"/>
        <v>3750</v>
      </c>
      <c r="F40" s="26">
        <v>0</v>
      </c>
      <c r="G40" s="8">
        <v>309.02999999999997</v>
      </c>
      <c r="H40" s="8">
        <v>96.32</v>
      </c>
      <c r="I40" s="26">
        <v>0.05</v>
      </c>
      <c r="J40" s="8">
        <v>405.4</v>
      </c>
      <c r="K40" s="8">
        <v>3344.6</v>
      </c>
      <c r="M40" s="229">
        <f>+INGENIERIA!E40</f>
        <v>3750</v>
      </c>
      <c r="N40" s="229">
        <f t="shared" si="14"/>
        <v>-45.13</v>
      </c>
      <c r="O40" s="229">
        <f t="shared" si="15"/>
        <v>75</v>
      </c>
      <c r="P40" s="229">
        <f t="shared" si="16"/>
        <v>281.25</v>
      </c>
      <c r="Q40" s="229">
        <f t="shared" si="17"/>
        <v>4061.12</v>
      </c>
      <c r="R40" s="229">
        <f t="shared" si="18"/>
        <v>649.77919999999995</v>
      </c>
      <c r="S40" s="229">
        <f t="shared" si="19"/>
        <v>4710.8991999999998</v>
      </c>
      <c r="T40" s="25"/>
      <c r="U40" s="229">
        <f t="shared" si="20"/>
        <v>9895.81</v>
      </c>
      <c r="V40" s="229">
        <f t="shared" si="21"/>
        <v>1583.3296</v>
      </c>
      <c r="W40" s="229">
        <f t="shared" si="22"/>
        <v>11479.139599999999</v>
      </c>
      <c r="X40" s="196" t="str">
        <f t="shared" si="23"/>
        <v>SI</v>
      </c>
      <c r="Y40" s="64" t="s">
        <v>242</v>
      </c>
      <c r="Z40" s="64" t="s">
        <v>243</v>
      </c>
      <c r="AA40" s="217">
        <v>23</v>
      </c>
      <c r="AB40" s="65">
        <v>39114</v>
      </c>
      <c r="AC40" s="64" t="s">
        <v>244</v>
      </c>
      <c r="AD40" s="66">
        <v>9895.81</v>
      </c>
      <c r="AE40" s="68"/>
      <c r="AF40" s="68"/>
      <c r="AG40" s="69">
        <v>45.13</v>
      </c>
      <c r="AH40" s="70">
        <v>9850.68</v>
      </c>
      <c r="AI40" s="71"/>
      <c r="AJ40" s="72"/>
      <c r="AK40" s="73"/>
      <c r="AL40" s="73"/>
      <c r="AM40" s="73"/>
      <c r="AN40" s="74"/>
      <c r="AO40" s="75">
        <v>357.22</v>
      </c>
      <c r="AP40" s="70">
        <v>9493.4600000000009</v>
      </c>
      <c r="AQ40" s="76">
        <v>985.0680000000001</v>
      </c>
      <c r="AR40" s="70">
        <v>8508.3920000000016</v>
      </c>
      <c r="AS40" s="77">
        <v>0</v>
      </c>
      <c r="AT40" s="76">
        <v>21.911999999999999</v>
      </c>
      <c r="AU40" s="70">
        <v>9872.5920000000006</v>
      </c>
      <c r="AV40" s="78"/>
      <c r="AW40" s="115"/>
      <c r="AX40" s="80">
        <v>-8508.3920000000016</v>
      </c>
      <c r="AY40" s="80"/>
      <c r="AZ40" s="81"/>
      <c r="BA40" s="82"/>
      <c r="BB40" s="82"/>
      <c r="BC40" s="82"/>
      <c r="BD40" s="82"/>
      <c r="BE40" s="82"/>
      <c r="BF40" s="82"/>
      <c r="BG40" s="82"/>
      <c r="BH40" s="82"/>
      <c r="BI40" s="82"/>
      <c r="BJ40" s="197" t="s">
        <v>43</v>
      </c>
      <c r="BK40" s="196" t="s">
        <v>44</v>
      </c>
    </row>
    <row r="41" spans="1:74">
      <c r="A41" s="2" t="s">
        <v>47</v>
      </c>
      <c r="B41" s="1" t="s">
        <v>48</v>
      </c>
      <c r="C41" s="229">
        <f>+INGENIERIA!E41</f>
        <v>2000.1</v>
      </c>
      <c r="D41" s="209">
        <f t="shared" si="12"/>
        <v>0</v>
      </c>
      <c r="E41" s="229">
        <f t="shared" si="13"/>
        <v>2000.1</v>
      </c>
      <c r="F41" s="9">
        <v>-71.680000000000007</v>
      </c>
      <c r="G41" s="8">
        <v>0</v>
      </c>
      <c r="H41" s="8">
        <v>49.9</v>
      </c>
      <c r="I41" s="8">
        <v>0.08</v>
      </c>
      <c r="J41" s="8">
        <v>-21.7</v>
      </c>
      <c r="K41" s="8">
        <v>2021.8</v>
      </c>
      <c r="M41" s="229">
        <f>+INGENIERIA!E41</f>
        <v>2000.1</v>
      </c>
      <c r="N41" s="229">
        <f t="shared" si="14"/>
        <v>-45.13</v>
      </c>
      <c r="O41" s="229">
        <f t="shared" si="15"/>
        <v>40.002000000000002</v>
      </c>
      <c r="P41" s="229">
        <f t="shared" si="16"/>
        <v>150.00749999999999</v>
      </c>
      <c r="Q41" s="229">
        <f t="shared" si="17"/>
        <v>2144.9794999999999</v>
      </c>
      <c r="R41" s="229">
        <f t="shared" si="18"/>
        <v>343.19671999999997</v>
      </c>
      <c r="S41" s="229">
        <f t="shared" si="19"/>
        <v>2488.1762199999998</v>
      </c>
      <c r="T41" s="17"/>
      <c r="U41" s="229">
        <f t="shared" si="20"/>
        <v>0</v>
      </c>
      <c r="V41" s="229">
        <f t="shared" si="21"/>
        <v>0</v>
      </c>
      <c r="W41" s="229">
        <f t="shared" si="22"/>
        <v>0</v>
      </c>
      <c r="X41" s="196" t="str">
        <f t="shared" si="23"/>
        <v>SI</v>
      </c>
      <c r="Y41" s="81" t="s">
        <v>179</v>
      </c>
      <c r="Z41" s="102" t="s">
        <v>245</v>
      </c>
      <c r="AA41" s="221">
        <v>12</v>
      </c>
      <c r="AB41" s="65">
        <v>39356</v>
      </c>
      <c r="AC41" s="81" t="s">
        <v>230</v>
      </c>
      <c r="AD41" s="108"/>
      <c r="AE41" s="81"/>
      <c r="AF41" s="68"/>
      <c r="AG41" s="69">
        <v>45.13</v>
      </c>
      <c r="AH41" s="70">
        <v>-45.13</v>
      </c>
      <c r="AI41" s="71"/>
      <c r="AJ41" s="72"/>
      <c r="AK41" s="73"/>
      <c r="AL41" s="73"/>
      <c r="AM41" s="73"/>
      <c r="AN41" s="109"/>
      <c r="AO41" s="109">
        <v>0</v>
      </c>
      <c r="AP41" s="70">
        <v>-45.13</v>
      </c>
      <c r="AQ41" s="76">
        <v>0</v>
      </c>
      <c r="AR41" s="70">
        <v>-45.13</v>
      </c>
      <c r="AS41" s="77">
        <v>-4.5130000000000008</v>
      </c>
      <c r="AT41" s="76">
        <v>21.911999999999999</v>
      </c>
      <c r="AU41" s="70">
        <v>-27.731000000000002</v>
      </c>
      <c r="AV41" s="78"/>
      <c r="AW41" s="115"/>
      <c r="AX41" s="80">
        <v>45.13</v>
      </c>
      <c r="AY41" s="80"/>
      <c r="AZ41" s="116" t="s">
        <v>246</v>
      </c>
      <c r="BA41" s="82"/>
      <c r="BB41" s="82"/>
      <c r="BC41" s="82"/>
      <c r="BD41" s="82"/>
      <c r="BE41" s="82"/>
      <c r="BF41" s="82"/>
      <c r="BG41" s="82"/>
      <c r="BH41" s="82"/>
      <c r="BI41" s="82"/>
      <c r="BJ41" s="197" t="s">
        <v>47</v>
      </c>
      <c r="BK41" s="196" t="s">
        <v>48</v>
      </c>
    </row>
    <row r="42" spans="1:74">
      <c r="A42" s="2" t="s">
        <v>51</v>
      </c>
      <c r="B42" s="1" t="s">
        <v>52</v>
      </c>
      <c r="C42" s="229">
        <f>+INGENIERIA!E42</f>
        <v>7500</v>
      </c>
      <c r="D42" s="209">
        <f t="shared" si="12"/>
        <v>21085.87</v>
      </c>
      <c r="E42" s="229">
        <f t="shared" si="13"/>
        <v>7500</v>
      </c>
      <c r="F42" s="26">
        <v>0</v>
      </c>
      <c r="G42" s="8">
        <v>1054.74</v>
      </c>
      <c r="H42" s="8">
        <v>205.52</v>
      </c>
      <c r="I42" s="8">
        <v>0.14000000000000001</v>
      </c>
      <c r="J42" s="8">
        <v>1260.4000000000001</v>
      </c>
      <c r="K42" s="8">
        <v>6239.6</v>
      </c>
      <c r="M42" s="229">
        <f>+INGENIERIA!E42</f>
        <v>7500</v>
      </c>
      <c r="N42" s="229">
        <f t="shared" si="14"/>
        <v>-45.13</v>
      </c>
      <c r="O42" s="229">
        <f t="shared" si="15"/>
        <v>150</v>
      </c>
      <c r="P42" s="229">
        <f t="shared" si="16"/>
        <v>562.5</v>
      </c>
      <c r="Q42" s="229">
        <f t="shared" si="17"/>
        <v>8167.37</v>
      </c>
      <c r="R42" s="229">
        <f t="shared" si="18"/>
        <v>1306.7791999999999</v>
      </c>
      <c r="S42" s="229">
        <f t="shared" si="19"/>
        <v>9474.1491999999998</v>
      </c>
      <c r="T42" s="18"/>
      <c r="U42" s="229">
        <f t="shared" si="20"/>
        <v>21085.87</v>
      </c>
      <c r="V42" s="229">
        <f t="shared" si="21"/>
        <v>3373.7392</v>
      </c>
      <c r="W42" s="229">
        <f t="shared" si="22"/>
        <v>24459.609199999999</v>
      </c>
      <c r="X42" s="196" t="str">
        <f t="shared" si="23"/>
        <v>SI</v>
      </c>
      <c r="Y42" s="64" t="s">
        <v>250</v>
      </c>
      <c r="Z42" s="64" t="s">
        <v>251</v>
      </c>
      <c r="AA42" s="217">
        <v>9</v>
      </c>
      <c r="AB42" s="65">
        <v>39814</v>
      </c>
      <c r="AC42" s="64" t="s">
        <v>250</v>
      </c>
      <c r="AD42" s="66">
        <v>21085.87</v>
      </c>
      <c r="AE42" s="68"/>
      <c r="AF42" s="68"/>
      <c r="AG42" s="69">
        <v>45.13</v>
      </c>
      <c r="AH42" s="70">
        <v>21040.739999999998</v>
      </c>
      <c r="AI42" s="71"/>
      <c r="AJ42" s="72"/>
      <c r="AK42" s="73"/>
      <c r="AL42" s="73"/>
      <c r="AM42" s="73"/>
      <c r="AN42" s="74"/>
      <c r="AO42" s="75">
        <v>878.82</v>
      </c>
      <c r="AP42" s="70">
        <v>20161.919999999998</v>
      </c>
      <c r="AQ42" s="76">
        <v>2104.0740000000001</v>
      </c>
      <c r="AR42" s="70">
        <v>18057.845999999998</v>
      </c>
      <c r="AS42" s="77">
        <v>0</v>
      </c>
      <c r="AT42" s="76">
        <v>21.911999999999999</v>
      </c>
      <c r="AU42" s="70">
        <v>21062.651999999998</v>
      </c>
      <c r="AV42" s="78"/>
      <c r="AW42" s="86"/>
      <c r="AX42" s="80">
        <v>-18057.845999999998</v>
      </c>
      <c r="AY42" s="80"/>
      <c r="AZ42" s="81"/>
      <c r="BA42" s="82"/>
      <c r="BB42" s="82"/>
      <c r="BC42" s="82"/>
      <c r="BD42" s="82"/>
      <c r="BE42" s="82"/>
      <c r="BF42" s="82"/>
      <c r="BG42" s="82"/>
      <c r="BH42" s="82"/>
      <c r="BJ42" s="197" t="s">
        <v>51</v>
      </c>
      <c r="BK42" s="196" t="s">
        <v>52</v>
      </c>
    </row>
    <row r="43" spans="1:74">
      <c r="A43" s="2" t="s">
        <v>73</v>
      </c>
      <c r="B43" s="1" t="s">
        <v>74</v>
      </c>
      <c r="C43" s="229">
        <f>+INGENIERIA!E43</f>
        <v>2000.1</v>
      </c>
      <c r="D43" s="209">
        <f t="shared" si="12"/>
        <v>9882.09</v>
      </c>
      <c r="E43" s="229">
        <f t="shared" si="13"/>
        <v>2000.1</v>
      </c>
      <c r="F43" s="9">
        <v>-71.680000000000007</v>
      </c>
      <c r="G43" s="8">
        <v>0</v>
      </c>
      <c r="H43" s="8">
        <v>49.9</v>
      </c>
      <c r="I43" s="9">
        <v>-0.12</v>
      </c>
      <c r="J43" s="8">
        <v>-21.9</v>
      </c>
      <c r="K43" s="8">
        <v>2022</v>
      </c>
      <c r="M43" s="229">
        <f>+INGENIERIA!E43</f>
        <v>2000.1</v>
      </c>
      <c r="N43" s="229">
        <f t="shared" si="14"/>
        <v>-45.13</v>
      </c>
      <c r="O43" s="229">
        <f t="shared" si="15"/>
        <v>40.002000000000002</v>
      </c>
      <c r="P43" s="229">
        <f t="shared" si="16"/>
        <v>150.00749999999999</v>
      </c>
      <c r="Q43" s="229">
        <f t="shared" si="17"/>
        <v>2144.9794999999999</v>
      </c>
      <c r="R43" s="229">
        <f t="shared" si="18"/>
        <v>343.19671999999997</v>
      </c>
      <c r="S43" s="229">
        <f t="shared" si="19"/>
        <v>2488.1762199999998</v>
      </c>
      <c r="T43" s="17"/>
      <c r="U43" s="229">
        <f t="shared" si="20"/>
        <v>9882.09</v>
      </c>
      <c r="V43" s="229">
        <f t="shared" si="21"/>
        <v>1581.1344000000001</v>
      </c>
      <c r="W43" s="229">
        <f t="shared" si="22"/>
        <v>11463.224400000001</v>
      </c>
      <c r="X43" s="196" t="str">
        <f t="shared" si="23"/>
        <v>SI</v>
      </c>
      <c r="Y43" s="64" t="s">
        <v>179</v>
      </c>
      <c r="Z43" s="64" t="s">
        <v>252</v>
      </c>
      <c r="AA43" s="217" t="s">
        <v>253</v>
      </c>
      <c r="AB43" s="65">
        <v>40822</v>
      </c>
      <c r="AC43" s="64" t="s">
        <v>254</v>
      </c>
      <c r="AD43" s="66">
        <v>9882.09</v>
      </c>
      <c r="AE43" s="68"/>
      <c r="AF43" s="68"/>
      <c r="AG43" s="69">
        <v>45.13</v>
      </c>
      <c r="AH43" s="70">
        <v>9836.9600000000009</v>
      </c>
      <c r="AI43" s="71"/>
      <c r="AJ43" s="72"/>
      <c r="AK43" s="73"/>
      <c r="AL43" s="73"/>
      <c r="AM43" s="73"/>
      <c r="AN43" s="74"/>
      <c r="AO43" s="75">
        <v>1280.0899999999999</v>
      </c>
      <c r="AP43" s="70">
        <v>8556.8700000000008</v>
      </c>
      <c r="AQ43" s="76">
        <v>983.69600000000014</v>
      </c>
      <c r="AR43" s="70">
        <v>7573.1740000000009</v>
      </c>
      <c r="AS43" s="77">
        <v>0</v>
      </c>
      <c r="AT43" s="76">
        <v>21.911999999999999</v>
      </c>
      <c r="AU43" s="70">
        <v>9858.8720000000012</v>
      </c>
      <c r="AV43" s="118"/>
      <c r="AW43" s="79"/>
      <c r="AX43" s="80">
        <v>-7573.1740000000009</v>
      </c>
      <c r="AY43" s="80"/>
      <c r="AZ43" s="87"/>
      <c r="BA43" s="82"/>
      <c r="BB43" s="82"/>
      <c r="BC43" s="82"/>
      <c r="BD43" s="82"/>
      <c r="BE43" s="82"/>
      <c r="BF43" s="82"/>
      <c r="BG43" s="82"/>
      <c r="BH43" s="82"/>
      <c r="BJ43" s="197" t="s">
        <v>73</v>
      </c>
      <c r="BK43" s="196" t="s">
        <v>74</v>
      </c>
    </row>
    <row r="44" spans="1:74">
      <c r="A44" s="2" t="s">
        <v>71</v>
      </c>
      <c r="B44" s="1" t="s">
        <v>72</v>
      </c>
      <c r="C44" s="229">
        <f>+INGENIERIA!E44</f>
        <v>2000.1</v>
      </c>
      <c r="D44" s="209">
        <f t="shared" si="12"/>
        <v>11165.01</v>
      </c>
      <c r="E44" s="229">
        <f t="shared" si="13"/>
        <v>2000.1</v>
      </c>
      <c r="F44" s="9">
        <v>-71.680000000000007</v>
      </c>
      <c r="G44" s="8">
        <v>0</v>
      </c>
      <c r="H44" s="8">
        <v>49.71</v>
      </c>
      <c r="I44" s="26">
        <v>7.0000000000000007E-2</v>
      </c>
      <c r="J44" s="8">
        <v>-21.9</v>
      </c>
      <c r="K44" s="8">
        <v>2022</v>
      </c>
      <c r="M44" s="229">
        <f>+INGENIERIA!E44</f>
        <v>2000.1</v>
      </c>
      <c r="N44" s="229">
        <f t="shared" si="14"/>
        <v>-45.13</v>
      </c>
      <c r="O44" s="229">
        <f t="shared" si="15"/>
        <v>40.002000000000002</v>
      </c>
      <c r="P44" s="229">
        <f t="shared" si="16"/>
        <v>150.00749999999999</v>
      </c>
      <c r="Q44" s="229">
        <f t="shared" si="17"/>
        <v>2144.9794999999999</v>
      </c>
      <c r="R44" s="229">
        <f t="shared" si="18"/>
        <v>343.19671999999997</v>
      </c>
      <c r="S44" s="229">
        <f t="shared" si="19"/>
        <v>2488.1762199999998</v>
      </c>
      <c r="T44" s="17"/>
      <c r="U44" s="229">
        <f t="shared" si="20"/>
        <v>11165.01</v>
      </c>
      <c r="V44" s="229">
        <f t="shared" si="21"/>
        <v>1786.4016000000001</v>
      </c>
      <c r="W44" s="229">
        <f t="shared" si="22"/>
        <v>12951.411599999999</v>
      </c>
      <c r="X44" s="196" t="str">
        <f t="shared" si="23"/>
        <v>SI</v>
      </c>
      <c r="Y44" s="64" t="s">
        <v>259</v>
      </c>
      <c r="Z44" s="102" t="s">
        <v>260</v>
      </c>
      <c r="AA44" s="217" t="s">
        <v>261</v>
      </c>
      <c r="AB44" s="65">
        <v>41892</v>
      </c>
      <c r="AC44" s="64" t="s">
        <v>262</v>
      </c>
      <c r="AD44" s="66">
        <v>11165.01</v>
      </c>
      <c r="AE44" s="68"/>
      <c r="AF44" s="68"/>
      <c r="AG44" s="69">
        <v>45.13</v>
      </c>
      <c r="AH44" s="70">
        <v>11119.880000000001</v>
      </c>
      <c r="AI44" s="71"/>
      <c r="AJ44" s="72"/>
      <c r="AK44" s="73"/>
      <c r="AL44" s="73"/>
      <c r="AM44" s="73"/>
      <c r="AN44" s="74"/>
      <c r="AO44" s="75">
        <v>0</v>
      </c>
      <c r="AP44" s="70">
        <v>11119.880000000001</v>
      </c>
      <c r="AQ44" s="76">
        <v>1111.9880000000001</v>
      </c>
      <c r="AR44" s="70">
        <v>10007.892000000002</v>
      </c>
      <c r="AS44" s="77">
        <v>0</v>
      </c>
      <c r="AT44" s="76">
        <v>21.911999999999999</v>
      </c>
      <c r="AU44" s="70">
        <v>11141.792000000001</v>
      </c>
      <c r="AV44" s="78"/>
      <c r="AW44" s="79"/>
      <c r="AX44" s="80">
        <v>-10007.892000000002</v>
      </c>
      <c r="AY44" s="80"/>
      <c r="AZ44" s="106" t="s">
        <v>263</v>
      </c>
      <c r="BA44" s="82"/>
      <c r="BI44" s="82"/>
      <c r="BJ44" s="197" t="s">
        <v>71</v>
      </c>
      <c r="BK44" s="196" t="s">
        <v>72</v>
      </c>
    </row>
    <row r="45" spans="1:74">
      <c r="A45" s="2" t="s">
        <v>75</v>
      </c>
      <c r="B45" s="1" t="s">
        <v>76</v>
      </c>
      <c r="C45" s="229">
        <f>+INGENIERIA!E45</f>
        <v>2000.1</v>
      </c>
      <c r="D45" s="209">
        <f t="shared" si="12"/>
        <v>14933.03</v>
      </c>
      <c r="E45" s="229">
        <f t="shared" si="13"/>
        <v>2000.1</v>
      </c>
      <c r="F45" s="9">
        <v>-71.680000000000007</v>
      </c>
      <c r="G45" s="8">
        <v>0</v>
      </c>
      <c r="H45" s="8">
        <v>49.85</v>
      </c>
      <c r="I45" s="8">
        <v>0.13</v>
      </c>
      <c r="J45" s="8">
        <v>-21.7</v>
      </c>
      <c r="K45" s="8">
        <v>2021.8</v>
      </c>
      <c r="M45" s="229">
        <f>+INGENIERIA!E45</f>
        <v>2000.1</v>
      </c>
      <c r="N45" s="229">
        <f t="shared" si="14"/>
        <v>-45.13</v>
      </c>
      <c r="O45" s="229">
        <f t="shared" si="15"/>
        <v>40.002000000000002</v>
      </c>
      <c r="P45" s="229">
        <f t="shared" si="16"/>
        <v>150.00749999999999</v>
      </c>
      <c r="Q45" s="229">
        <f t="shared" si="17"/>
        <v>2144.9794999999999</v>
      </c>
      <c r="R45" s="229">
        <f t="shared" si="18"/>
        <v>343.19671999999997</v>
      </c>
      <c r="S45" s="229">
        <f t="shared" si="19"/>
        <v>2488.1762199999998</v>
      </c>
      <c r="U45" s="229">
        <f t="shared" si="20"/>
        <v>14933.03</v>
      </c>
      <c r="V45" s="229">
        <f t="shared" si="21"/>
        <v>2389.2848000000004</v>
      </c>
      <c r="W45" s="229">
        <f t="shared" si="22"/>
        <v>17322.3148</v>
      </c>
      <c r="X45" s="196" t="str">
        <f t="shared" si="23"/>
        <v>SI</v>
      </c>
      <c r="Y45" s="64" t="s">
        <v>168</v>
      </c>
      <c r="Z45" s="64" t="s">
        <v>271</v>
      </c>
      <c r="AA45" s="217" t="s">
        <v>272</v>
      </c>
      <c r="AB45" s="65">
        <v>41428</v>
      </c>
      <c r="AC45" s="64" t="s">
        <v>273</v>
      </c>
      <c r="AD45" s="66">
        <v>14933.03</v>
      </c>
      <c r="AE45" s="68"/>
      <c r="AF45" s="68"/>
      <c r="AG45" s="69">
        <v>45.13</v>
      </c>
      <c r="AH45" s="70">
        <v>14887.900000000001</v>
      </c>
      <c r="AI45" s="71"/>
      <c r="AJ45" s="72"/>
      <c r="AK45" s="73"/>
      <c r="AL45" s="73"/>
      <c r="AM45" s="73"/>
      <c r="AN45" s="74"/>
      <c r="AO45" s="75">
        <v>0</v>
      </c>
      <c r="AP45" s="70">
        <v>14887.900000000001</v>
      </c>
      <c r="AQ45" s="76">
        <v>1488.7900000000002</v>
      </c>
      <c r="AR45" s="70">
        <v>13399.11</v>
      </c>
      <c r="AS45" s="77">
        <v>0</v>
      </c>
      <c r="AT45" s="76">
        <v>21.911999999999999</v>
      </c>
      <c r="AU45" s="70">
        <v>14909.812000000002</v>
      </c>
      <c r="AV45" s="78"/>
      <c r="AW45" s="79"/>
      <c r="AX45" s="80">
        <v>-13399.11</v>
      </c>
      <c r="AY45" s="80"/>
      <c r="AZ45" s="81"/>
      <c r="BA45" s="82"/>
      <c r="BI45" s="82"/>
      <c r="BJ45" s="197" t="s">
        <v>75</v>
      </c>
      <c r="BK45" s="196" t="s">
        <v>76</v>
      </c>
    </row>
    <row r="46" spans="1:74">
      <c r="A46" s="2" t="s">
        <v>41</v>
      </c>
      <c r="B46" s="1" t="s">
        <v>42</v>
      </c>
      <c r="C46" s="229">
        <f>+INGENIERIA!E46</f>
        <v>6000</v>
      </c>
      <c r="D46" s="209">
        <f t="shared" si="12"/>
        <v>14413.05</v>
      </c>
      <c r="E46" s="229">
        <f t="shared" si="13"/>
        <v>6000</v>
      </c>
      <c r="F46" s="8">
        <v>0</v>
      </c>
      <c r="G46" s="8">
        <v>734.34</v>
      </c>
      <c r="H46" s="8">
        <v>161.79</v>
      </c>
      <c r="I46" s="26">
        <v>7.0000000000000007E-2</v>
      </c>
      <c r="J46" s="8">
        <v>896.2</v>
      </c>
      <c r="K46" s="8">
        <v>5103.8</v>
      </c>
      <c r="M46" s="229">
        <f>+INGENIERIA!E46</f>
        <v>6000</v>
      </c>
      <c r="N46" s="229">
        <f t="shared" si="14"/>
        <v>-45.13</v>
      </c>
      <c r="O46" s="229">
        <f t="shared" si="15"/>
        <v>120</v>
      </c>
      <c r="P46" s="229">
        <f t="shared" si="16"/>
        <v>450</v>
      </c>
      <c r="Q46" s="229">
        <f t="shared" si="17"/>
        <v>6524.87</v>
      </c>
      <c r="R46" s="229">
        <f t="shared" si="18"/>
        <v>1043.9792</v>
      </c>
      <c r="S46" s="229">
        <f t="shared" si="19"/>
        <v>7568.8491999999997</v>
      </c>
      <c r="U46" s="229">
        <f t="shared" si="20"/>
        <v>14413.05</v>
      </c>
      <c r="V46" s="229">
        <f t="shared" si="21"/>
        <v>2306.0879999999997</v>
      </c>
      <c r="W46" s="229">
        <f t="shared" si="22"/>
        <v>16719.137999999999</v>
      </c>
      <c r="X46" s="196" t="str">
        <f t="shared" si="23"/>
        <v>SI</v>
      </c>
      <c r="Y46" s="64" t="s">
        <v>259</v>
      </c>
      <c r="Z46" s="64" t="s">
        <v>274</v>
      </c>
      <c r="AA46" s="217">
        <v>8</v>
      </c>
      <c r="AB46" s="65">
        <v>39608</v>
      </c>
      <c r="AC46" s="64" t="s">
        <v>275</v>
      </c>
      <c r="AD46" s="66">
        <v>14413.05</v>
      </c>
      <c r="AE46" s="68"/>
      <c r="AF46" s="68"/>
      <c r="AG46" s="69">
        <v>45.13</v>
      </c>
      <c r="AH46" s="70">
        <v>14367.92</v>
      </c>
      <c r="AI46" s="71"/>
      <c r="AJ46" s="72"/>
      <c r="AK46" s="73"/>
      <c r="AL46" s="73"/>
      <c r="AM46" s="73"/>
      <c r="AN46" s="74"/>
      <c r="AO46" s="75">
        <v>0</v>
      </c>
      <c r="AP46" s="70">
        <v>14367.92</v>
      </c>
      <c r="AQ46" s="76">
        <v>1436.7920000000001</v>
      </c>
      <c r="AR46" s="70">
        <v>12931.128000000001</v>
      </c>
      <c r="AS46" s="77">
        <v>0</v>
      </c>
      <c r="AT46" s="76">
        <v>21.911999999999999</v>
      </c>
      <c r="AU46" s="70">
        <v>14389.832</v>
      </c>
      <c r="AV46" s="78"/>
      <c r="AW46" s="86"/>
      <c r="AX46" s="80">
        <v>-12931.128000000001</v>
      </c>
      <c r="AY46" s="80"/>
      <c r="AZ46" s="81"/>
      <c r="BA46" s="82"/>
      <c r="BB46" s="82"/>
      <c r="BC46" s="82"/>
      <c r="BD46" s="82"/>
      <c r="BE46" s="82"/>
      <c r="BF46" s="82"/>
      <c r="BG46" s="82"/>
      <c r="BH46" s="82"/>
      <c r="BI46" s="82"/>
      <c r="BJ46" s="197" t="s">
        <v>41</v>
      </c>
      <c r="BK46" s="196" t="s">
        <v>42</v>
      </c>
    </row>
    <row r="47" spans="1:74">
      <c r="A47" s="19" t="s">
        <v>296</v>
      </c>
      <c r="B47" s="18" t="s">
        <v>297</v>
      </c>
      <c r="C47" s="229">
        <f>+INGENIERIA!E47</f>
        <v>5000.1000000000004</v>
      </c>
      <c r="D47" s="209">
        <f t="shared" si="12"/>
        <v>0</v>
      </c>
      <c r="E47" s="229">
        <f t="shared" si="13"/>
        <v>5000.1000000000004</v>
      </c>
      <c r="F47" s="26"/>
      <c r="G47" s="26"/>
      <c r="H47" s="26"/>
      <c r="I47" s="26"/>
      <c r="J47" s="26"/>
      <c r="K47" s="26"/>
      <c r="L47" s="18"/>
      <c r="M47" s="229">
        <f>+INGENIERIA!E47</f>
        <v>5000.1000000000004</v>
      </c>
      <c r="N47" s="229">
        <f t="shared" si="14"/>
        <v>-46.13</v>
      </c>
      <c r="O47" s="229">
        <f t="shared" si="15"/>
        <v>100.00200000000001</v>
      </c>
      <c r="P47" s="229">
        <f t="shared" si="16"/>
        <v>375.00749999999999</v>
      </c>
      <c r="Q47" s="229">
        <f t="shared" si="17"/>
        <v>5428.9795000000004</v>
      </c>
      <c r="R47" s="229">
        <f t="shared" si="18"/>
        <v>868.63672000000008</v>
      </c>
      <c r="S47" s="229">
        <f t="shared" si="19"/>
        <v>6297.6162200000008</v>
      </c>
      <c r="T47" s="18"/>
      <c r="U47" s="229">
        <f t="shared" si="20"/>
        <v>0</v>
      </c>
      <c r="V47" s="229">
        <f t="shared" si="21"/>
        <v>0</v>
      </c>
      <c r="W47" s="229">
        <f t="shared" si="22"/>
        <v>0</v>
      </c>
      <c r="X47" s="196" t="str">
        <f t="shared" si="23"/>
        <v>SI</v>
      </c>
      <c r="Y47" s="64" t="s">
        <v>168</v>
      </c>
      <c r="Z47" s="64" t="s">
        <v>276</v>
      </c>
      <c r="AA47" s="217"/>
      <c r="AB47" s="65">
        <v>42569</v>
      </c>
      <c r="AC47" s="64" t="s">
        <v>277</v>
      </c>
      <c r="AD47" s="66"/>
      <c r="AE47" s="68"/>
      <c r="AF47" s="68"/>
      <c r="AG47" s="69">
        <v>46.13</v>
      </c>
      <c r="AH47" s="70">
        <v>-46.13</v>
      </c>
      <c r="AI47" s="71"/>
      <c r="AJ47" s="72"/>
      <c r="AK47" s="73"/>
      <c r="AL47" s="73"/>
      <c r="AM47" s="73"/>
      <c r="AN47" s="74"/>
      <c r="AO47" s="75"/>
      <c r="AP47" s="70">
        <v>-46.13</v>
      </c>
      <c r="AQ47" s="76">
        <v>0</v>
      </c>
      <c r="AR47" s="70">
        <v>-46.13</v>
      </c>
      <c r="AS47" s="77">
        <v>-4.6130000000000004</v>
      </c>
      <c r="AT47" s="76">
        <v>21.911999999999999</v>
      </c>
      <c r="AU47" s="70">
        <v>-28.831000000000003</v>
      </c>
      <c r="AV47" s="78"/>
      <c r="AW47" s="86"/>
      <c r="AX47" s="80"/>
      <c r="AY47" s="80"/>
      <c r="AZ47" s="81"/>
      <c r="BA47" s="82"/>
      <c r="BB47" s="82"/>
      <c r="BC47" s="82"/>
      <c r="BD47" s="82"/>
      <c r="BE47" s="82"/>
      <c r="BF47" s="82"/>
      <c r="BG47" s="82"/>
      <c r="BH47" s="82"/>
      <c r="BI47" s="82"/>
      <c r="BJ47" s="197" t="s">
        <v>296</v>
      </c>
      <c r="BK47" s="196" t="s">
        <v>297</v>
      </c>
    </row>
    <row r="48" spans="1:74">
      <c r="A48" s="2" t="s">
        <v>45</v>
      </c>
      <c r="B48" s="1" t="s">
        <v>46</v>
      </c>
      <c r="C48" s="229">
        <f>+INGENIERIA!E48</f>
        <v>3750</v>
      </c>
      <c r="D48" s="209">
        <f t="shared" si="12"/>
        <v>9882.09</v>
      </c>
      <c r="E48" s="229">
        <f t="shared" si="13"/>
        <v>3750</v>
      </c>
      <c r="F48" s="8">
        <v>0</v>
      </c>
      <c r="G48" s="8">
        <v>309.02999999999997</v>
      </c>
      <c r="H48" s="8">
        <v>96.32</v>
      </c>
      <c r="I48" s="8">
        <v>0.05</v>
      </c>
      <c r="J48" s="8">
        <v>405.4</v>
      </c>
      <c r="K48" s="8">
        <v>3344.6</v>
      </c>
      <c r="M48" s="229">
        <f>+INGENIERIA!E48</f>
        <v>3750</v>
      </c>
      <c r="N48" s="229">
        <f t="shared" si="14"/>
        <v>-45.13</v>
      </c>
      <c r="O48" s="229">
        <f t="shared" si="15"/>
        <v>75</v>
      </c>
      <c r="P48" s="229">
        <f t="shared" si="16"/>
        <v>281.25</v>
      </c>
      <c r="Q48" s="229">
        <f t="shared" si="17"/>
        <v>4061.12</v>
      </c>
      <c r="R48" s="229">
        <f t="shared" si="18"/>
        <v>649.77919999999995</v>
      </c>
      <c r="S48" s="229">
        <f t="shared" si="19"/>
        <v>4710.8991999999998</v>
      </c>
      <c r="U48" s="229">
        <f t="shared" si="20"/>
        <v>9882.09</v>
      </c>
      <c r="V48" s="229">
        <f t="shared" si="21"/>
        <v>1581.1344000000001</v>
      </c>
      <c r="W48" s="229">
        <f t="shared" si="22"/>
        <v>11463.224400000001</v>
      </c>
      <c r="X48" s="196" t="str">
        <f t="shared" si="23"/>
        <v>SI</v>
      </c>
      <c r="Y48" s="64" t="s">
        <v>218</v>
      </c>
      <c r="Z48" s="64" t="s">
        <v>278</v>
      </c>
      <c r="AA48" s="217">
        <v>18</v>
      </c>
      <c r="AB48" s="65">
        <v>38733</v>
      </c>
      <c r="AC48" s="64" t="s">
        <v>205</v>
      </c>
      <c r="AD48" s="66">
        <v>9882.09</v>
      </c>
      <c r="AE48" s="68"/>
      <c r="AF48" s="68"/>
      <c r="AG48" s="69">
        <v>45.13</v>
      </c>
      <c r="AH48" s="70">
        <v>9836.9600000000009</v>
      </c>
      <c r="AI48" s="71"/>
      <c r="AJ48" s="72"/>
      <c r="AK48" s="73"/>
      <c r="AL48" s="73"/>
      <c r="AM48" s="73"/>
      <c r="AN48" s="74"/>
      <c r="AO48" s="75">
        <v>741.3</v>
      </c>
      <c r="AP48" s="70">
        <v>9095.6600000000017</v>
      </c>
      <c r="AQ48" s="76">
        <v>983.69600000000014</v>
      </c>
      <c r="AR48" s="70">
        <v>8111.9640000000018</v>
      </c>
      <c r="AS48" s="77">
        <v>0</v>
      </c>
      <c r="AT48" s="76">
        <v>21.911999999999999</v>
      </c>
      <c r="AU48" s="70">
        <v>9858.8720000000012</v>
      </c>
      <c r="AV48" s="78"/>
      <c r="AW48" s="86"/>
      <c r="AX48" s="80">
        <v>-8111.9640000000018</v>
      </c>
      <c r="AY48" s="80"/>
      <c r="AZ48" s="81"/>
      <c r="BA48" s="82"/>
      <c r="BB48" s="82"/>
      <c r="BC48" s="82"/>
      <c r="BD48" s="82"/>
      <c r="BE48" s="82"/>
      <c r="BF48" s="82"/>
      <c r="BG48" s="82"/>
      <c r="BH48" s="82"/>
      <c r="BI48" s="82"/>
      <c r="BJ48" s="197" t="s">
        <v>45</v>
      </c>
      <c r="BK48" s="196" t="s">
        <v>46</v>
      </c>
      <c r="BL48" s="205"/>
      <c r="BM48" s="205"/>
      <c r="BN48" s="205"/>
      <c r="BO48" s="205"/>
      <c r="BP48" s="205"/>
      <c r="BQ48" s="5"/>
      <c r="BR48" s="5"/>
      <c r="BS48" s="5"/>
      <c r="BT48" s="5"/>
      <c r="BU48" s="5"/>
      <c r="BV48" s="5"/>
    </row>
    <row r="49" spans="1:74">
      <c r="A49" s="2" t="s">
        <v>77</v>
      </c>
      <c r="B49" s="1" t="s">
        <v>78</v>
      </c>
      <c r="C49" s="229">
        <f>+INGENIERIA!E49</f>
        <v>2750.1</v>
      </c>
      <c r="D49" s="209">
        <f t="shared" si="12"/>
        <v>7605.15</v>
      </c>
      <c r="E49" s="229">
        <f t="shared" si="13"/>
        <v>2750.1</v>
      </c>
      <c r="F49" s="26">
        <v>0</v>
      </c>
      <c r="G49" s="8">
        <v>49.79</v>
      </c>
      <c r="H49" s="8">
        <v>68.53</v>
      </c>
      <c r="I49" s="9">
        <v>-0.02</v>
      </c>
      <c r="J49" s="8">
        <v>118.3</v>
      </c>
      <c r="K49" s="8">
        <v>2631.8</v>
      </c>
      <c r="M49" s="229">
        <f>+INGENIERIA!E49</f>
        <v>2750.1</v>
      </c>
      <c r="N49" s="229">
        <f t="shared" si="14"/>
        <v>-45.13</v>
      </c>
      <c r="O49" s="229">
        <f t="shared" si="15"/>
        <v>55.002000000000002</v>
      </c>
      <c r="P49" s="229">
        <f t="shared" si="16"/>
        <v>206.25749999999999</v>
      </c>
      <c r="Q49" s="229">
        <f t="shared" si="17"/>
        <v>2966.2294999999999</v>
      </c>
      <c r="R49" s="229">
        <f t="shared" si="18"/>
        <v>474.59672</v>
      </c>
      <c r="S49" s="229">
        <f t="shared" si="19"/>
        <v>3440.8262199999999</v>
      </c>
      <c r="U49" s="229">
        <f t="shared" si="20"/>
        <v>7605.15</v>
      </c>
      <c r="V49" s="229">
        <f t="shared" si="21"/>
        <v>1216.8240000000001</v>
      </c>
      <c r="W49" s="229">
        <f t="shared" si="22"/>
        <v>8821.9740000000002</v>
      </c>
      <c r="X49" s="196" t="str">
        <f t="shared" si="23"/>
        <v>SI</v>
      </c>
      <c r="Y49" s="64" t="s">
        <v>242</v>
      </c>
      <c r="Z49" s="64" t="s">
        <v>279</v>
      </c>
      <c r="AA49" s="217" t="s">
        <v>280</v>
      </c>
      <c r="AB49" s="65">
        <v>41352</v>
      </c>
      <c r="AC49" s="64" t="s">
        <v>281</v>
      </c>
      <c r="AD49" s="66">
        <v>7605.15</v>
      </c>
      <c r="AE49" s="68"/>
      <c r="AF49" s="68"/>
      <c r="AG49" s="69">
        <v>45.13</v>
      </c>
      <c r="AH49" s="70">
        <v>7560.0199999999995</v>
      </c>
      <c r="AI49" s="71"/>
      <c r="AJ49" s="72"/>
      <c r="AK49" s="73"/>
      <c r="AL49" s="73"/>
      <c r="AM49" s="73"/>
      <c r="AN49" s="74"/>
      <c r="AO49" s="75">
        <v>0</v>
      </c>
      <c r="AP49" s="70">
        <v>7560.0199999999995</v>
      </c>
      <c r="AQ49" s="76">
        <v>756.00199999999995</v>
      </c>
      <c r="AR49" s="70">
        <v>6804.018</v>
      </c>
      <c r="AS49" s="77">
        <v>0</v>
      </c>
      <c r="AT49" s="76">
        <v>21.911999999999999</v>
      </c>
      <c r="AU49" s="70">
        <v>7581.9319999999998</v>
      </c>
      <c r="AV49" s="78"/>
      <c r="AW49" s="86"/>
      <c r="AX49" s="80">
        <v>-6804.018</v>
      </c>
      <c r="AY49" s="80"/>
      <c r="AZ49" s="87"/>
      <c r="BA49" s="82"/>
      <c r="BB49" s="82"/>
      <c r="BC49" s="82"/>
      <c r="BD49" s="82"/>
      <c r="BE49" s="82"/>
      <c r="BF49" s="82"/>
      <c r="BG49" s="82"/>
      <c r="BH49" s="82"/>
      <c r="BI49" s="82"/>
      <c r="BJ49" s="197" t="s">
        <v>77</v>
      </c>
      <c r="BK49" s="196" t="s">
        <v>78</v>
      </c>
    </row>
    <row r="50" spans="1:74">
      <c r="A50" s="2" t="s">
        <v>79</v>
      </c>
      <c r="B50" s="1" t="s">
        <v>80</v>
      </c>
      <c r="C50" s="229">
        <f>+INGENIERIA!E50</f>
        <v>3750</v>
      </c>
      <c r="D50" s="209">
        <f t="shared" si="12"/>
        <v>9268.5</v>
      </c>
      <c r="E50" s="229">
        <f t="shared" si="13"/>
        <v>3750</v>
      </c>
      <c r="F50" s="8">
        <v>0</v>
      </c>
      <c r="G50" s="8">
        <v>309.02999999999997</v>
      </c>
      <c r="H50" s="8">
        <v>95.62</v>
      </c>
      <c r="I50" s="9">
        <v>-0.05</v>
      </c>
      <c r="J50" s="8">
        <v>404.6</v>
      </c>
      <c r="K50" s="8">
        <v>3345.4</v>
      </c>
      <c r="M50" s="229">
        <f>+INGENIERIA!E50</f>
        <v>3750</v>
      </c>
      <c r="N50" s="229">
        <f t="shared" si="14"/>
        <v>-45.13</v>
      </c>
      <c r="O50" s="229">
        <f t="shared" si="15"/>
        <v>75</v>
      </c>
      <c r="P50" s="229">
        <f t="shared" si="16"/>
        <v>281.25</v>
      </c>
      <c r="Q50" s="229">
        <f t="shared" si="17"/>
        <v>4061.12</v>
      </c>
      <c r="R50" s="229">
        <f t="shared" si="18"/>
        <v>649.77919999999995</v>
      </c>
      <c r="S50" s="229">
        <f t="shared" si="19"/>
        <v>4710.8991999999998</v>
      </c>
      <c r="U50" s="229">
        <f t="shared" si="20"/>
        <v>9268.5</v>
      </c>
      <c r="V50" s="229">
        <f t="shared" si="21"/>
        <v>1482.96</v>
      </c>
      <c r="W50" s="229">
        <f t="shared" si="22"/>
        <v>10751.46</v>
      </c>
      <c r="X50" s="196" t="str">
        <f t="shared" si="23"/>
        <v>SI</v>
      </c>
      <c r="Y50" s="64" t="s">
        <v>250</v>
      </c>
      <c r="Z50" s="64" t="s">
        <v>284</v>
      </c>
      <c r="AA50" s="217" t="s">
        <v>285</v>
      </c>
      <c r="AB50" s="65">
        <v>42321</v>
      </c>
      <c r="AC50" s="64" t="s">
        <v>250</v>
      </c>
      <c r="AD50" s="66">
        <v>9268.5</v>
      </c>
      <c r="AE50" s="68"/>
      <c r="AF50" s="68"/>
      <c r="AG50" s="69">
        <v>45.13</v>
      </c>
      <c r="AH50" s="70">
        <v>9223.3700000000008</v>
      </c>
      <c r="AI50" s="71"/>
      <c r="AJ50" s="72"/>
      <c r="AK50" s="73"/>
      <c r="AL50" s="73"/>
      <c r="AM50" s="73"/>
      <c r="AN50" s="74"/>
      <c r="AO50" s="75">
        <v>335.19</v>
      </c>
      <c r="AP50" s="70">
        <v>8888.18</v>
      </c>
      <c r="AQ50" s="76">
        <v>922.3370000000001</v>
      </c>
      <c r="AR50" s="70">
        <v>7965.8429999999998</v>
      </c>
      <c r="AS50" s="77">
        <v>0</v>
      </c>
      <c r="AT50" s="76">
        <v>21.911999999999999</v>
      </c>
      <c r="AU50" s="70">
        <v>9245.2820000000011</v>
      </c>
      <c r="AV50" s="78"/>
      <c r="AW50" s="79"/>
      <c r="AX50" s="80">
        <v>-7965.8429999999998</v>
      </c>
      <c r="AY50" s="80"/>
      <c r="AZ50" s="81"/>
      <c r="BA50" s="82"/>
      <c r="BB50" s="119"/>
      <c r="BF50" s="82"/>
      <c r="BG50" s="82"/>
      <c r="BH50" s="82"/>
      <c r="BI50" s="82"/>
      <c r="BJ50" s="197" t="s">
        <v>79</v>
      </c>
      <c r="BK50" s="196" t="s">
        <v>80</v>
      </c>
    </row>
    <row r="51" spans="1:74" s="5" customFormat="1">
      <c r="A51" s="2" t="s">
        <v>95</v>
      </c>
      <c r="B51" s="1" t="s">
        <v>96</v>
      </c>
      <c r="C51" s="229">
        <f>+INGENIERIA!E51</f>
        <v>3250.05</v>
      </c>
      <c r="D51" s="209">
        <f t="shared" si="12"/>
        <v>0</v>
      </c>
      <c r="E51" s="229">
        <f t="shared" si="13"/>
        <v>3250.05</v>
      </c>
      <c r="F51" s="8">
        <v>0</v>
      </c>
      <c r="G51" s="8">
        <v>124.46</v>
      </c>
      <c r="H51" s="8">
        <v>81.12</v>
      </c>
      <c r="I51" s="8">
        <v>7.0000000000000007E-2</v>
      </c>
      <c r="J51" s="8">
        <v>205.65</v>
      </c>
      <c r="K51" s="8">
        <v>3044.4</v>
      </c>
      <c r="L51" s="1"/>
      <c r="M51" s="229">
        <f>+INGENIERIA!E51</f>
        <v>3250.05</v>
      </c>
      <c r="N51" s="229">
        <f t="shared" si="14"/>
        <v>-45.13</v>
      </c>
      <c r="O51" s="229">
        <f t="shared" si="15"/>
        <v>65.001000000000005</v>
      </c>
      <c r="P51" s="229">
        <f t="shared" si="16"/>
        <v>243.75375</v>
      </c>
      <c r="Q51" s="229">
        <f t="shared" si="17"/>
        <v>3513.6747500000001</v>
      </c>
      <c r="R51" s="229">
        <f t="shared" si="18"/>
        <v>562.18796000000009</v>
      </c>
      <c r="S51" s="229">
        <f t="shared" si="19"/>
        <v>4075.8627100000003</v>
      </c>
      <c r="T51" s="1"/>
      <c r="U51" s="229">
        <f t="shared" si="20"/>
        <v>0</v>
      </c>
      <c r="V51" s="229">
        <f t="shared" si="21"/>
        <v>0</v>
      </c>
      <c r="W51" s="229">
        <f t="shared" si="22"/>
        <v>0</v>
      </c>
      <c r="X51" s="196" t="str">
        <f t="shared" si="23"/>
        <v>SI</v>
      </c>
      <c r="Y51" s="64" t="s">
        <v>168</v>
      </c>
      <c r="Z51" s="81" t="s">
        <v>286</v>
      </c>
      <c r="AA51" s="217"/>
      <c r="AB51" s="65">
        <v>42169</v>
      </c>
      <c r="AC51" s="64" t="s">
        <v>175</v>
      </c>
      <c r="AD51" s="66"/>
      <c r="AE51" s="68"/>
      <c r="AF51" s="68"/>
      <c r="AG51" s="69">
        <v>45.13</v>
      </c>
      <c r="AH51" s="70">
        <v>-45.13</v>
      </c>
      <c r="AI51" s="71"/>
      <c r="AJ51" s="72"/>
      <c r="AK51" s="73"/>
      <c r="AL51" s="73"/>
      <c r="AM51" s="73"/>
      <c r="AN51" s="74"/>
      <c r="AO51" s="75">
        <v>0</v>
      </c>
      <c r="AP51" s="70">
        <v>-45.13</v>
      </c>
      <c r="AQ51" s="76">
        <v>0</v>
      </c>
      <c r="AR51" s="70">
        <v>-45.13</v>
      </c>
      <c r="AS51" s="77">
        <v>-4.5130000000000008</v>
      </c>
      <c r="AT51" s="76">
        <v>21.911999999999999</v>
      </c>
      <c r="AU51" s="70">
        <v>-27.731000000000002</v>
      </c>
      <c r="AV51" s="78"/>
      <c r="AW51" s="79"/>
      <c r="AX51" s="80">
        <v>45.13</v>
      </c>
      <c r="AY51" s="120">
        <v>1171167405</v>
      </c>
      <c r="AZ51" s="81"/>
      <c r="BA51" s="82"/>
      <c r="BB51" s="105"/>
      <c r="BF51" s="82"/>
      <c r="BG51" s="82"/>
      <c r="BH51" s="82"/>
      <c r="BI51" s="82"/>
      <c r="BJ51" s="197" t="s">
        <v>95</v>
      </c>
      <c r="BK51" s="196" t="s">
        <v>96</v>
      </c>
      <c r="BL51" s="196"/>
      <c r="BM51" s="196"/>
      <c r="BN51" s="196"/>
      <c r="BO51" s="196"/>
      <c r="BP51" s="196"/>
      <c r="BQ51" s="1"/>
      <c r="BR51" s="1"/>
      <c r="BS51" s="1"/>
      <c r="BT51" s="1"/>
      <c r="BU51" s="1"/>
      <c r="BV51" s="1"/>
    </row>
    <row r="52" spans="1:74">
      <c r="X52" s="18"/>
      <c r="BG52" s="119"/>
      <c r="BH52" s="119"/>
      <c r="BJ52" s="211" t="s">
        <v>36</v>
      </c>
      <c r="BK52" s="205"/>
    </row>
    <row r="53" spans="1:74">
      <c r="A53" s="11" t="s">
        <v>36</v>
      </c>
      <c r="B53" s="5"/>
      <c r="C53" s="5" t="s">
        <v>37</v>
      </c>
      <c r="D53" s="5" t="s">
        <v>37</v>
      </c>
      <c r="E53" s="5" t="s">
        <v>37</v>
      </c>
      <c r="F53" s="5" t="s">
        <v>37</v>
      </c>
      <c r="G53" s="5" t="s">
        <v>37</v>
      </c>
      <c r="H53" s="5" t="s">
        <v>37</v>
      </c>
      <c r="I53" s="5" t="s">
        <v>37</v>
      </c>
      <c r="J53" s="5" t="s">
        <v>37</v>
      </c>
      <c r="K53" s="5" t="s">
        <v>37</v>
      </c>
      <c r="L53" s="5"/>
      <c r="M53" s="29" t="str">
        <f t="shared" ref="M53:S53" si="24">+E53</f>
        <v xml:space="preserve">  -----------------------</v>
      </c>
      <c r="N53" s="230" t="str">
        <f t="shared" si="24"/>
        <v xml:space="preserve">  -----------------------</v>
      </c>
      <c r="O53" s="230" t="str">
        <f t="shared" si="24"/>
        <v xml:space="preserve">  -----------------------</v>
      </c>
      <c r="P53" s="230" t="str">
        <f t="shared" si="24"/>
        <v xml:space="preserve">  -----------------------</v>
      </c>
      <c r="Q53" s="230" t="str">
        <f t="shared" si="24"/>
        <v xml:space="preserve">  -----------------------</v>
      </c>
      <c r="R53" s="230" t="str">
        <f t="shared" si="24"/>
        <v xml:space="preserve">  -----------------------</v>
      </c>
      <c r="S53" s="230" t="str">
        <f t="shared" si="24"/>
        <v xml:space="preserve">  -----------------------</v>
      </c>
      <c r="U53" s="29" t="s">
        <v>37</v>
      </c>
      <c r="V53" s="29" t="str">
        <f>+M53</f>
        <v xml:space="preserve">  -----------------------</v>
      </c>
      <c r="W53" s="29" t="str">
        <f>+O53</f>
        <v xml:space="preserve">  -----------------------</v>
      </c>
      <c r="X53" s="18"/>
      <c r="Y53" s="107"/>
      <c r="Z53" s="64"/>
      <c r="AA53" s="218"/>
      <c r="AB53" s="117"/>
      <c r="AC53" s="64"/>
      <c r="AD53" s="66"/>
      <c r="AE53" s="121"/>
      <c r="AF53" s="121"/>
      <c r="AG53" s="69"/>
      <c r="AH53" s="70">
        <v>0</v>
      </c>
      <c r="AI53" s="71"/>
      <c r="AJ53" s="72"/>
      <c r="AK53" s="73"/>
      <c r="AL53" s="73"/>
      <c r="AM53" s="73"/>
      <c r="AN53" s="76"/>
      <c r="AO53" s="76"/>
      <c r="AP53" s="70">
        <v>0</v>
      </c>
      <c r="AQ53" s="76">
        <v>0</v>
      </c>
      <c r="AR53" s="70">
        <v>0</v>
      </c>
      <c r="AS53" s="77">
        <v>0</v>
      </c>
      <c r="AT53" s="76"/>
      <c r="AU53" s="70">
        <v>0</v>
      </c>
      <c r="AV53" s="78"/>
      <c r="AW53" s="122"/>
      <c r="AX53" s="80"/>
      <c r="AY53" s="80"/>
      <c r="AZ53" s="81"/>
      <c r="BA53" s="82"/>
      <c r="BB53" s="82"/>
      <c r="BC53" s="105"/>
      <c r="BD53" s="105"/>
      <c r="BE53" s="105"/>
      <c r="BF53" s="105"/>
      <c r="BG53" s="105"/>
      <c r="BH53" s="105"/>
      <c r="BJ53" s="195"/>
      <c r="BK53" s="195"/>
    </row>
    <row r="54" spans="1:74">
      <c r="C54" s="29">
        <f>SUM(C24:C53)</f>
        <v>97001.150000000038</v>
      </c>
      <c r="D54" s="29">
        <f>SUM(D24:D53)</f>
        <v>148086.26999999999</v>
      </c>
      <c r="E54" s="29">
        <f>SUM(E24:E53)</f>
        <v>97001.150000000038</v>
      </c>
      <c r="F54" s="29">
        <f>SUM(F24:F53)</f>
        <v>-551.6400000000001</v>
      </c>
      <c r="G54" s="29">
        <f>SUM(G24:G53)</f>
        <v>5023.1899999999996</v>
      </c>
      <c r="H54" s="29">
        <f>SUM(H24:H53)</f>
        <v>2176.56</v>
      </c>
      <c r="I54" s="29">
        <f>SUM(I24:I53)</f>
        <v>1.3400000000000003</v>
      </c>
      <c r="J54" s="29">
        <f>SUM(J24:J53)</f>
        <v>6649.4500000000007</v>
      </c>
      <c r="K54" s="29">
        <f>SUM(K24:K53)</f>
        <v>78051.599999999991</v>
      </c>
      <c r="L54" s="29"/>
      <c r="M54" s="29">
        <f>SUM(M24:M53)</f>
        <v>97001.150000000038</v>
      </c>
      <c r="N54" s="230">
        <f>SUM(N24:N53)</f>
        <v>-1264.6400000000006</v>
      </c>
      <c r="O54" s="230">
        <f>SUM(O24:O53)</f>
        <v>1940.0229999999997</v>
      </c>
      <c r="P54" s="230">
        <f>SUM(P24:P53)</f>
        <v>7275.0862499999976</v>
      </c>
      <c r="Q54" s="230">
        <f>SUM(Q24:Q53)</f>
        <v>104951.61925</v>
      </c>
      <c r="R54" s="230">
        <f>SUM(R24:R53)</f>
        <v>16792.25908</v>
      </c>
      <c r="S54" s="230">
        <f>SUM(S24:S53)</f>
        <v>121743.87832999996</v>
      </c>
      <c r="U54" s="29">
        <f>SUM(U24:U53)</f>
        <v>148086.26999999999</v>
      </c>
      <c r="V54" s="29">
        <f>SUM(V24:V53)</f>
        <v>23693.803199999998</v>
      </c>
      <c r="W54" s="29">
        <f>SUM(W24:W53)</f>
        <v>171780.07319999998</v>
      </c>
      <c r="X54" s="18"/>
      <c r="Y54" s="123"/>
      <c r="Z54" s="124"/>
      <c r="AA54" s="223"/>
      <c r="AB54" s="124"/>
      <c r="AC54" s="124"/>
      <c r="AD54" s="125"/>
      <c r="AE54" s="126"/>
      <c r="AF54" s="126"/>
      <c r="AG54" s="126"/>
      <c r="AH54" s="127"/>
      <c r="AI54" s="126"/>
      <c r="AJ54" s="128"/>
      <c r="AK54" s="129"/>
      <c r="AL54" s="129"/>
      <c r="AM54" s="129"/>
      <c r="AN54" s="129"/>
      <c r="AO54" s="129"/>
      <c r="AP54" s="130"/>
      <c r="AQ54" s="129"/>
      <c r="AR54" s="127"/>
      <c r="AS54" s="129"/>
      <c r="AT54" s="129"/>
      <c r="AU54" s="127"/>
      <c r="AV54" s="131"/>
      <c r="AW54" s="131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</row>
    <row r="55" spans="1:74" ht="16.5" thickBot="1">
      <c r="M55" s="26"/>
      <c r="N55" s="229"/>
      <c r="U55" s="18"/>
      <c r="V55" s="18"/>
      <c r="W55" s="18"/>
      <c r="X55" s="18"/>
      <c r="Z55" s="132"/>
      <c r="AA55" s="224"/>
      <c r="AB55" s="132"/>
      <c r="AC55" s="132"/>
      <c r="AD55" s="133">
        <v>379260.9200000001</v>
      </c>
      <c r="AE55" s="134">
        <v>0</v>
      </c>
      <c r="AF55" s="134">
        <v>0</v>
      </c>
      <c r="AG55" s="134">
        <v>2347.7600000000029</v>
      </c>
      <c r="AH55" s="134">
        <v>373594.36</v>
      </c>
      <c r="AI55" s="134">
        <v>0</v>
      </c>
      <c r="AJ55" s="135">
        <v>3</v>
      </c>
      <c r="AK55" s="134">
        <v>0</v>
      </c>
      <c r="AL55" s="134">
        <v>0</v>
      </c>
      <c r="AM55" s="134">
        <v>0</v>
      </c>
      <c r="AN55" s="134">
        <v>657.18999999999994</v>
      </c>
      <c r="AO55" s="134">
        <v>8759.49</v>
      </c>
      <c r="AP55" s="134">
        <v>365775.47999999992</v>
      </c>
      <c r="AQ55" s="134">
        <v>33835.267</v>
      </c>
      <c r="AR55" s="134">
        <v>333568.96299999993</v>
      </c>
      <c r="AS55" s="134">
        <v>3546.7340000000008</v>
      </c>
      <c r="AT55" s="134">
        <v>986.04000000000053</v>
      </c>
      <c r="AU55" s="134">
        <v>378452.06999999989</v>
      </c>
      <c r="AV55" s="131"/>
      <c r="AW55" s="131"/>
      <c r="AX55" s="82"/>
      <c r="AY55" s="82"/>
      <c r="BB55" s="82"/>
      <c r="BC55" s="82"/>
      <c r="BD55" s="82"/>
      <c r="BE55" s="82"/>
      <c r="BF55" s="82"/>
      <c r="BG55" s="82"/>
      <c r="BH55" s="82"/>
    </row>
    <row r="56" spans="1:74" ht="16.5" thickTop="1">
      <c r="A56" s="6" t="s">
        <v>97</v>
      </c>
      <c r="M56" s="26"/>
      <c r="N56" s="229"/>
      <c r="O56" s="5"/>
      <c r="P56" s="5"/>
      <c r="Q56" s="5"/>
      <c r="R56" s="5"/>
      <c r="S56" s="5"/>
      <c r="T56" s="5"/>
      <c r="U56" s="18"/>
      <c r="V56" s="18"/>
      <c r="W56" s="18"/>
      <c r="X56" s="5"/>
      <c r="AV56" s="131"/>
      <c r="AW56" s="131"/>
      <c r="AX56" s="82"/>
      <c r="AY56" s="82"/>
      <c r="BC56" s="82"/>
      <c r="BD56" s="82"/>
      <c r="BE56" s="82"/>
      <c r="BF56" s="82"/>
      <c r="BG56" s="82"/>
      <c r="BH56" s="82"/>
    </row>
    <row r="57" spans="1:74">
      <c r="A57" s="2" t="s">
        <v>87</v>
      </c>
      <c r="B57" s="1" t="s">
        <v>88</v>
      </c>
      <c r="C57" s="8">
        <f>+INGENIERIA!C57</f>
        <v>1200</v>
      </c>
      <c r="D57" s="209">
        <f t="shared" ref="D57:D69" si="25">+AD57</f>
        <v>490</v>
      </c>
      <c r="E57" s="8">
        <f>+C57+D57</f>
        <v>1690</v>
      </c>
      <c r="F57" s="8">
        <v>0</v>
      </c>
      <c r="G57" s="8">
        <v>534.29</v>
      </c>
      <c r="H57" s="8">
        <v>29.79</v>
      </c>
      <c r="I57" s="9">
        <v>-0.08</v>
      </c>
      <c r="J57" s="8">
        <v>564</v>
      </c>
      <c r="K57" s="8">
        <v>4496</v>
      </c>
      <c r="M57" s="229">
        <f>+INGENIERIA!E57</f>
        <v>1690</v>
      </c>
      <c r="N57" s="229">
        <f t="shared" ref="N57:N69" si="26">-AG57-AN57</f>
        <v>-45.13</v>
      </c>
      <c r="O57" s="26">
        <f t="shared" ref="O57:O69" si="27">+M57*0.02</f>
        <v>33.799999999999997</v>
      </c>
      <c r="P57" s="26">
        <f t="shared" ref="P57:P69" si="28">+M57*7.5%</f>
        <v>126.75</v>
      </c>
      <c r="Q57" s="26">
        <f t="shared" ref="Q57:Q69" si="29">SUM(M57:P57)</f>
        <v>1805.4199999999998</v>
      </c>
      <c r="R57" s="26">
        <f t="shared" ref="R57:R69" si="30">+Q57*0.16</f>
        <v>288.86719999999997</v>
      </c>
      <c r="S57" s="26">
        <f t="shared" ref="S57:S69" si="31">+Q57+R57</f>
        <v>2094.2871999999998</v>
      </c>
      <c r="U57" s="26"/>
      <c r="V57" s="18"/>
      <c r="W57" s="26"/>
      <c r="X57" s="18" t="str">
        <f>IF(B57=Z57,"SI","NO")</f>
        <v>SI</v>
      </c>
      <c r="Y57" s="64" t="s">
        <v>179</v>
      </c>
      <c r="Z57" s="64" t="s">
        <v>195</v>
      </c>
      <c r="AA57" s="217"/>
      <c r="AB57" s="83">
        <v>42429</v>
      </c>
      <c r="AC57" s="64" t="s">
        <v>196</v>
      </c>
      <c r="AD57" s="66">
        <v>490</v>
      </c>
      <c r="AE57" s="67"/>
      <c r="AF57" s="68"/>
      <c r="AG57" s="69">
        <v>45.13</v>
      </c>
      <c r="AH57" s="70">
        <v>444.87</v>
      </c>
      <c r="AI57" s="71"/>
      <c r="AJ57" s="72"/>
      <c r="AK57" s="73"/>
      <c r="AL57" s="73"/>
      <c r="AM57" s="73"/>
      <c r="AN57" s="74"/>
      <c r="AO57" s="75"/>
      <c r="AP57" s="70">
        <v>444.87</v>
      </c>
      <c r="AQ57" s="76">
        <v>0</v>
      </c>
      <c r="AR57" s="70">
        <v>444.87</v>
      </c>
      <c r="AS57" s="77">
        <v>44.487000000000002</v>
      </c>
      <c r="AT57" s="76">
        <v>21.911999999999999</v>
      </c>
      <c r="AU57" s="70">
        <v>511.26900000000001</v>
      </c>
      <c r="AV57" s="78"/>
      <c r="AW57" s="79"/>
      <c r="AX57" s="80">
        <v>-444.87</v>
      </c>
      <c r="AY57" s="80"/>
      <c r="AZ57" s="81"/>
      <c r="BA57" s="82"/>
      <c r="BC57" s="105"/>
      <c r="BD57" s="119"/>
      <c r="BE57" s="119"/>
      <c r="BF57" s="119"/>
      <c r="BI57" s="82"/>
      <c r="BJ57" s="197" t="s">
        <v>87</v>
      </c>
      <c r="BK57" s="196" t="s">
        <v>88</v>
      </c>
    </row>
    <row r="58" spans="1:74">
      <c r="A58" s="2" t="s">
        <v>100</v>
      </c>
      <c r="B58" s="1" t="s">
        <v>101</v>
      </c>
      <c r="C58" s="229">
        <f>+INGENIERIA!C58</f>
        <v>1040</v>
      </c>
      <c r="D58" s="209">
        <f t="shared" si="25"/>
        <v>916.16</v>
      </c>
      <c r="E58" s="229">
        <f t="shared" ref="E58:E69" si="32">+C58+D58</f>
        <v>1956.1599999999999</v>
      </c>
      <c r="F58" s="8">
        <v>0</v>
      </c>
      <c r="G58" s="8">
        <v>589.01</v>
      </c>
      <c r="H58" s="8">
        <v>29.79</v>
      </c>
      <c r="I58" s="8">
        <v>0.02</v>
      </c>
      <c r="J58" s="8">
        <v>618.82000000000005</v>
      </c>
      <c r="K58" s="8">
        <v>4700.8</v>
      </c>
      <c r="M58" s="229">
        <f>+INGENIERIA!E58</f>
        <v>1956.1599999999999</v>
      </c>
      <c r="N58" s="229">
        <f t="shared" si="26"/>
        <v>-45.13</v>
      </c>
      <c r="O58" s="26">
        <f t="shared" si="27"/>
        <v>39.123199999999997</v>
      </c>
      <c r="P58" s="26">
        <f t="shared" si="28"/>
        <v>146.71199999999999</v>
      </c>
      <c r="Q58" s="26">
        <f t="shared" si="29"/>
        <v>2096.8651999999997</v>
      </c>
      <c r="R58" s="26">
        <f t="shared" si="30"/>
        <v>335.49843199999998</v>
      </c>
      <c r="S58" s="26">
        <f t="shared" si="31"/>
        <v>2432.3636319999996</v>
      </c>
      <c r="U58" s="26"/>
      <c r="V58" s="26"/>
      <c r="W58" s="26"/>
      <c r="X58" s="196" t="str">
        <f t="shared" ref="X58:X69" si="33">IF(B58=Z58,"SI","NO")</f>
        <v>SI</v>
      </c>
      <c r="Y58" s="64" t="s">
        <v>179</v>
      </c>
      <c r="Z58" s="64" t="s">
        <v>203</v>
      </c>
      <c r="AA58" s="217" t="s">
        <v>204</v>
      </c>
      <c r="AB58" s="65">
        <v>42337</v>
      </c>
      <c r="AC58" s="64" t="s">
        <v>205</v>
      </c>
      <c r="AD58" s="66">
        <v>916.16</v>
      </c>
      <c r="AE58" s="68"/>
      <c r="AF58" s="68"/>
      <c r="AG58" s="69">
        <v>45.13</v>
      </c>
      <c r="AH58" s="70">
        <v>871.03</v>
      </c>
      <c r="AI58" s="71"/>
      <c r="AJ58" s="85">
        <v>2</v>
      </c>
      <c r="AK58" s="73"/>
      <c r="AL58" s="73"/>
      <c r="AM58" s="73"/>
      <c r="AN58" s="74"/>
      <c r="AO58" s="75">
        <v>0</v>
      </c>
      <c r="AP58" s="70">
        <v>869.03</v>
      </c>
      <c r="AQ58" s="76">
        <v>0</v>
      </c>
      <c r="AR58" s="70">
        <v>869.03</v>
      </c>
      <c r="AS58" s="77">
        <v>87.103000000000009</v>
      </c>
      <c r="AT58" s="76">
        <v>21.911999999999999</v>
      </c>
      <c r="AU58" s="70">
        <v>980.04500000000007</v>
      </c>
      <c r="AV58" s="78"/>
      <c r="AW58" s="86"/>
      <c r="AX58" s="80">
        <v>-869.03</v>
      </c>
      <c r="AY58" s="80"/>
      <c r="AZ58" s="87"/>
      <c r="BA58" s="82"/>
      <c r="BI58" s="82"/>
      <c r="BJ58" s="197" t="s">
        <v>100</v>
      </c>
      <c r="BK58" s="196" t="s">
        <v>101</v>
      </c>
    </row>
    <row r="59" spans="1:74">
      <c r="A59" s="2" t="s">
        <v>116</v>
      </c>
      <c r="B59" s="1" t="s">
        <v>117</v>
      </c>
      <c r="C59" s="229">
        <f>+INGENIERIA!C59</f>
        <v>1200</v>
      </c>
      <c r="D59" s="209">
        <f t="shared" si="25"/>
        <v>2943.45</v>
      </c>
      <c r="E59" s="229">
        <f t="shared" si="32"/>
        <v>4143.45</v>
      </c>
      <c r="F59" s="8">
        <v>0</v>
      </c>
      <c r="G59" s="8">
        <v>859.08</v>
      </c>
      <c r="H59" s="8">
        <v>29.79</v>
      </c>
      <c r="I59" s="8">
        <v>0.13</v>
      </c>
      <c r="J59" s="8">
        <v>889</v>
      </c>
      <c r="K59" s="8">
        <v>5695</v>
      </c>
      <c r="M59" s="229">
        <f>+INGENIERIA!E59</f>
        <v>4143.45</v>
      </c>
      <c r="N59" s="229">
        <f t="shared" si="26"/>
        <v>-45.13</v>
      </c>
      <c r="O59" s="26">
        <f t="shared" si="27"/>
        <v>82.869</v>
      </c>
      <c r="P59" s="26">
        <f t="shared" si="28"/>
        <v>310.75874999999996</v>
      </c>
      <c r="Q59" s="26">
        <f t="shared" si="29"/>
        <v>4491.9477499999994</v>
      </c>
      <c r="R59" s="26">
        <f t="shared" si="30"/>
        <v>718.71163999999987</v>
      </c>
      <c r="S59" s="26">
        <f t="shared" si="31"/>
        <v>5210.6593899999989</v>
      </c>
      <c r="U59" s="26"/>
      <c r="V59" s="26"/>
      <c r="W59" s="26"/>
      <c r="X59" s="196" t="str">
        <f t="shared" si="33"/>
        <v>SI</v>
      </c>
      <c r="Y59" s="81" t="s">
        <v>218</v>
      </c>
      <c r="Z59" s="81" t="s">
        <v>219</v>
      </c>
      <c r="AA59" s="221"/>
      <c r="AB59" s="83">
        <v>5</v>
      </c>
      <c r="AC59" s="81" t="s">
        <v>205</v>
      </c>
      <c r="AD59" s="108">
        <v>2943.45</v>
      </c>
      <c r="AE59" s="68"/>
      <c r="AF59" s="68"/>
      <c r="AG59" s="69">
        <v>45.13</v>
      </c>
      <c r="AH59" s="70">
        <v>2898.3199999999997</v>
      </c>
      <c r="AI59" s="71"/>
      <c r="AJ59" s="72"/>
      <c r="AK59" s="73"/>
      <c r="AL59" s="73"/>
      <c r="AM59" s="73"/>
      <c r="AN59" s="109"/>
      <c r="AO59" s="109">
        <v>0</v>
      </c>
      <c r="AP59" s="70">
        <v>2898.3199999999997</v>
      </c>
      <c r="AQ59" s="76">
        <v>0</v>
      </c>
      <c r="AR59" s="70">
        <v>2898.3199999999997</v>
      </c>
      <c r="AS59" s="77">
        <v>289.83199999999999</v>
      </c>
      <c r="AT59" s="76">
        <v>21.911999999999999</v>
      </c>
      <c r="AU59" s="70">
        <v>3210.0639999999994</v>
      </c>
      <c r="AV59" s="78"/>
      <c r="AW59" s="86"/>
      <c r="AX59" s="80">
        <v>-2898.3199999999997</v>
      </c>
      <c r="AY59" s="110"/>
      <c r="AZ59" s="81"/>
      <c r="BA59" s="82"/>
      <c r="BB59" s="82"/>
      <c r="BC59" s="105"/>
      <c r="BD59" s="105"/>
      <c r="BE59" s="105"/>
      <c r="BF59" s="105"/>
      <c r="BG59" s="105"/>
      <c r="BH59" s="105"/>
      <c r="BJ59" s="197" t="s">
        <v>116</v>
      </c>
      <c r="BK59" s="196" t="s">
        <v>117</v>
      </c>
    </row>
    <row r="60" spans="1:74">
      <c r="A60" s="2" t="s">
        <v>102</v>
      </c>
      <c r="B60" s="1" t="s">
        <v>103</v>
      </c>
      <c r="C60" s="229">
        <f>+INGENIERIA!C60</f>
        <v>1200</v>
      </c>
      <c r="D60" s="209">
        <f t="shared" si="25"/>
        <v>5600</v>
      </c>
      <c r="E60" s="229">
        <f t="shared" si="32"/>
        <v>6800</v>
      </c>
      <c r="F60" s="8">
        <v>0</v>
      </c>
      <c r="G60" s="8">
        <v>2684.11</v>
      </c>
      <c r="H60" s="8">
        <v>29.87</v>
      </c>
      <c r="I60" s="8">
        <v>0.02</v>
      </c>
      <c r="J60" s="8">
        <v>2714</v>
      </c>
      <c r="K60" s="8">
        <v>11966</v>
      </c>
      <c r="M60" s="229">
        <f>+INGENIERIA!E60</f>
        <v>6800</v>
      </c>
      <c r="N60" s="229">
        <f t="shared" si="26"/>
        <v>-45.13</v>
      </c>
      <c r="O60" s="26">
        <f t="shared" si="27"/>
        <v>136</v>
      </c>
      <c r="P60" s="26">
        <f t="shared" si="28"/>
        <v>510</v>
      </c>
      <c r="Q60" s="26">
        <f t="shared" si="29"/>
        <v>7400.87</v>
      </c>
      <c r="R60" s="26">
        <f t="shared" si="30"/>
        <v>1184.1392000000001</v>
      </c>
      <c r="S60" s="26">
        <f t="shared" si="31"/>
        <v>8585.0092000000004</v>
      </c>
      <c r="U60" s="26"/>
      <c r="V60" s="26"/>
      <c r="W60" s="26"/>
      <c r="X60" s="196" t="str">
        <f t="shared" si="33"/>
        <v>SI</v>
      </c>
      <c r="Y60" s="64" t="s">
        <v>179</v>
      </c>
      <c r="Z60" s="64" t="s">
        <v>220</v>
      </c>
      <c r="AA60" s="217" t="s">
        <v>221</v>
      </c>
      <c r="AB60" s="65">
        <v>41852</v>
      </c>
      <c r="AC60" s="64" t="s">
        <v>196</v>
      </c>
      <c r="AD60" s="66">
        <v>5600</v>
      </c>
      <c r="AE60" s="68"/>
      <c r="AF60" s="68"/>
      <c r="AG60" s="69">
        <v>45.13</v>
      </c>
      <c r="AH60" s="70">
        <v>5554.87</v>
      </c>
      <c r="AI60" s="71"/>
      <c r="AJ60" s="72"/>
      <c r="AK60" s="73"/>
      <c r="AL60" s="73"/>
      <c r="AM60" s="73"/>
      <c r="AN60" s="74"/>
      <c r="AO60" s="75">
        <v>0</v>
      </c>
      <c r="AP60" s="70">
        <v>5554.87</v>
      </c>
      <c r="AQ60" s="76">
        <v>555.48699999999997</v>
      </c>
      <c r="AR60" s="70">
        <v>4999.3829999999998</v>
      </c>
      <c r="AS60" s="77">
        <v>0</v>
      </c>
      <c r="AT60" s="76">
        <v>21.911999999999999</v>
      </c>
      <c r="AU60" s="70">
        <v>5576.7820000000002</v>
      </c>
      <c r="AV60" s="78"/>
      <c r="AW60" s="86"/>
      <c r="AX60" s="80">
        <v>-4999.3829999999998</v>
      </c>
      <c r="AY60" s="80"/>
      <c r="AZ60" s="81"/>
      <c r="BA60" s="82"/>
      <c r="BB60" s="82"/>
      <c r="BC60" s="82"/>
      <c r="BD60" s="82"/>
      <c r="BE60" s="82"/>
      <c r="BF60" s="82"/>
      <c r="BG60" s="82"/>
      <c r="BH60" s="82"/>
      <c r="BJ60" s="197" t="s">
        <v>102</v>
      </c>
      <c r="BK60" s="196" t="s">
        <v>103</v>
      </c>
    </row>
    <row r="61" spans="1:74">
      <c r="A61" s="2" t="s">
        <v>104</v>
      </c>
      <c r="B61" s="1" t="s">
        <v>105</v>
      </c>
      <c r="C61" s="229">
        <f>+INGENIERIA!C61</f>
        <v>1200</v>
      </c>
      <c r="D61" s="209">
        <f t="shared" si="25"/>
        <v>1838.2</v>
      </c>
      <c r="E61" s="229">
        <f t="shared" si="32"/>
        <v>3038.2</v>
      </c>
      <c r="F61" s="8">
        <v>0</v>
      </c>
      <c r="G61" s="8">
        <v>518.86</v>
      </c>
      <c r="H61" s="8">
        <v>29.83</v>
      </c>
      <c r="I61" s="8">
        <v>0.01</v>
      </c>
      <c r="J61" s="8">
        <v>548.70000000000005</v>
      </c>
      <c r="K61" s="8">
        <v>4425.2</v>
      </c>
      <c r="M61" s="229">
        <f>+INGENIERIA!E61</f>
        <v>3028.2</v>
      </c>
      <c r="N61" s="229">
        <f t="shared" si="26"/>
        <v>-45.13</v>
      </c>
      <c r="O61" s="26">
        <f t="shared" si="27"/>
        <v>60.564</v>
      </c>
      <c r="P61" s="26">
        <f t="shared" si="28"/>
        <v>227.11499999999998</v>
      </c>
      <c r="Q61" s="26">
        <f t="shared" si="29"/>
        <v>3270.7489999999993</v>
      </c>
      <c r="R61" s="26">
        <f t="shared" si="30"/>
        <v>523.31983999999989</v>
      </c>
      <c r="S61" s="26">
        <f t="shared" si="31"/>
        <v>3794.068839999999</v>
      </c>
      <c r="U61" s="26"/>
      <c r="V61" s="26"/>
      <c r="W61" s="26"/>
      <c r="X61" s="196" t="str">
        <f t="shared" si="33"/>
        <v>SI</v>
      </c>
      <c r="Y61" s="64" t="s">
        <v>179</v>
      </c>
      <c r="Z61" s="64" t="s">
        <v>231</v>
      </c>
      <c r="AA61" s="217" t="s">
        <v>232</v>
      </c>
      <c r="AB61" s="65">
        <v>42149</v>
      </c>
      <c r="AC61" s="64" t="s">
        <v>233</v>
      </c>
      <c r="AD61" s="66">
        <v>1838.2</v>
      </c>
      <c r="AE61" s="68"/>
      <c r="AF61" s="68"/>
      <c r="AG61" s="69">
        <v>45.13</v>
      </c>
      <c r="AH61" s="70">
        <v>1793.07</v>
      </c>
      <c r="AI61" s="71"/>
      <c r="AJ61" s="72"/>
      <c r="AK61" s="73"/>
      <c r="AL61" s="73"/>
      <c r="AM61" s="73"/>
      <c r="AN61" s="74"/>
      <c r="AO61" s="75">
        <v>0</v>
      </c>
      <c r="AP61" s="70">
        <v>1793.07</v>
      </c>
      <c r="AQ61" s="76">
        <v>0</v>
      </c>
      <c r="AR61" s="70">
        <v>1793.07</v>
      </c>
      <c r="AS61" s="77">
        <v>179.30700000000002</v>
      </c>
      <c r="AT61" s="76">
        <v>21.911999999999999</v>
      </c>
      <c r="AU61" s="70">
        <v>1994.289</v>
      </c>
      <c r="AV61" s="78"/>
      <c r="AW61" s="86"/>
      <c r="AX61" s="80">
        <v>-1793.07</v>
      </c>
      <c r="AY61" s="80"/>
      <c r="AZ61" s="87"/>
      <c r="BA61" s="82"/>
      <c r="BB61" s="82"/>
      <c r="BC61" s="82"/>
      <c r="BD61" s="82"/>
      <c r="BE61" s="82"/>
      <c r="BF61" s="82"/>
      <c r="BG61" s="82"/>
      <c r="BH61" s="82"/>
      <c r="BI61" s="82"/>
      <c r="BJ61" s="197" t="s">
        <v>104</v>
      </c>
      <c r="BK61" s="196" t="s">
        <v>105</v>
      </c>
    </row>
    <row r="62" spans="1:74">
      <c r="A62" s="2" t="s">
        <v>106</v>
      </c>
      <c r="B62" s="1" t="s">
        <v>107</v>
      </c>
      <c r="C62" s="229">
        <f>+INGENIERIA!C62</f>
        <v>1200</v>
      </c>
      <c r="D62" s="209">
        <f t="shared" si="25"/>
        <v>2383.6</v>
      </c>
      <c r="E62" s="229">
        <f t="shared" si="32"/>
        <v>3583.6</v>
      </c>
      <c r="F62" s="8">
        <v>0</v>
      </c>
      <c r="G62" s="8">
        <v>366.68</v>
      </c>
      <c r="H62" s="8">
        <v>29.94</v>
      </c>
      <c r="I62" s="8">
        <v>0.08</v>
      </c>
      <c r="J62" s="8">
        <v>396.7</v>
      </c>
      <c r="K62" s="8">
        <v>3713.6</v>
      </c>
      <c r="M62" s="229">
        <f>+INGENIERIA!E62</f>
        <v>3583.6</v>
      </c>
      <c r="N62" s="229">
        <f t="shared" si="26"/>
        <v>-45.13</v>
      </c>
      <c r="O62" s="26">
        <f t="shared" si="27"/>
        <v>71.671999999999997</v>
      </c>
      <c r="P62" s="26">
        <f t="shared" si="28"/>
        <v>268.77</v>
      </c>
      <c r="Q62" s="26">
        <f t="shared" si="29"/>
        <v>3878.9119999999998</v>
      </c>
      <c r="R62" s="26">
        <f t="shared" si="30"/>
        <v>620.62591999999995</v>
      </c>
      <c r="S62" s="26">
        <f t="shared" si="31"/>
        <v>4499.5379199999998</v>
      </c>
      <c r="U62" s="26"/>
      <c r="V62" s="26"/>
      <c r="W62" s="26"/>
      <c r="X62" s="196" t="str">
        <f t="shared" si="33"/>
        <v>SI</v>
      </c>
      <c r="Y62" s="64" t="s">
        <v>179</v>
      </c>
      <c r="Z62" s="64" t="s">
        <v>247</v>
      </c>
      <c r="AA62" s="217" t="s">
        <v>248</v>
      </c>
      <c r="AB62" s="65">
        <v>40122</v>
      </c>
      <c r="AC62" s="64" t="s">
        <v>249</v>
      </c>
      <c r="AD62" s="66">
        <v>2383.6</v>
      </c>
      <c r="AE62" s="68"/>
      <c r="AF62" s="68"/>
      <c r="AG62" s="69">
        <v>45.13</v>
      </c>
      <c r="AH62" s="70">
        <v>2338.4699999999998</v>
      </c>
      <c r="AI62" s="71"/>
      <c r="AJ62" s="72"/>
      <c r="AK62" s="73"/>
      <c r="AL62" s="73"/>
      <c r="AM62" s="73"/>
      <c r="AN62" s="74"/>
      <c r="AO62" s="75">
        <v>0</v>
      </c>
      <c r="AP62" s="70">
        <v>2338.4699999999998</v>
      </c>
      <c r="AQ62" s="76">
        <v>0</v>
      </c>
      <c r="AR62" s="70">
        <v>2338.4699999999998</v>
      </c>
      <c r="AS62" s="77">
        <v>233.84699999999998</v>
      </c>
      <c r="AT62" s="76">
        <v>21.911999999999999</v>
      </c>
      <c r="AU62" s="70">
        <v>2594.2289999999998</v>
      </c>
      <c r="AV62" s="78"/>
      <c r="AW62" s="86"/>
      <c r="AX62" s="80">
        <v>-2338.4699999999998</v>
      </c>
      <c r="AY62" s="80"/>
      <c r="AZ62" s="81"/>
      <c r="BA62" s="82"/>
      <c r="BB62" s="82"/>
      <c r="BJ62" s="197" t="s">
        <v>106</v>
      </c>
      <c r="BK62" s="196" t="s">
        <v>107</v>
      </c>
    </row>
    <row r="63" spans="1:74">
      <c r="A63" s="2" t="s">
        <v>132</v>
      </c>
      <c r="B63" s="1" t="s">
        <v>133</v>
      </c>
      <c r="C63" s="229">
        <f>+INGENIERIA!C63</f>
        <v>1750.05</v>
      </c>
      <c r="D63" s="209">
        <f t="shared" si="25"/>
        <v>12560.19</v>
      </c>
      <c r="E63" s="229">
        <f t="shared" si="32"/>
        <v>14310.24</v>
      </c>
      <c r="F63" s="8"/>
      <c r="G63" s="8"/>
      <c r="H63" s="8"/>
      <c r="I63" s="8"/>
      <c r="J63" s="8"/>
      <c r="K63" s="8"/>
      <c r="M63" s="229">
        <f>+INGENIERIA!E63</f>
        <v>14310.24</v>
      </c>
      <c r="N63" s="229">
        <f t="shared" si="26"/>
        <v>0</v>
      </c>
      <c r="O63" s="26">
        <f t="shared" si="27"/>
        <v>286.20479999999998</v>
      </c>
      <c r="P63" s="26">
        <f t="shared" si="28"/>
        <v>1073.268</v>
      </c>
      <c r="Q63" s="26">
        <f t="shared" si="29"/>
        <v>15669.712799999999</v>
      </c>
      <c r="R63" s="26">
        <f t="shared" si="30"/>
        <v>2507.1540479999999</v>
      </c>
      <c r="S63" s="26">
        <f t="shared" si="31"/>
        <v>18176.866847999998</v>
      </c>
      <c r="U63" s="26"/>
      <c r="V63" s="26"/>
      <c r="W63" s="26"/>
      <c r="X63" s="196" t="str">
        <f t="shared" si="33"/>
        <v>SI</v>
      </c>
      <c r="Y63" s="107"/>
      <c r="Z63" s="64" t="s">
        <v>293</v>
      </c>
      <c r="AA63" s="218"/>
      <c r="AB63" s="139">
        <v>39516</v>
      </c>
      <c r="AC63" s="64" t="s">
        <v>237</v>
      </c>
      <c r="AD63" s="66">
        <v>12560.19</v>
      </c>
      <c r="AE63" s="121"/>
      <c r="AF63" s="121"/>
      <c r="AG63" s="69"/>
      <c r="AH63" s="70">
        <v>12560.19</v>
      </c>
      <c r="AI63" s="71"/>
      <c r="AJ63" s="140"/>
      <c r="AK63" s="73"/>
      <c r="AL63" s="73"/>
      <c r="AM63" s="73"/>
      <c r="AN63" s="73"/>
      <c r="AO63" s="73"/>
      <c r="AP63" s="70">
        <v>12560.19</v>
      </c>
      <c r="AQ63" s="76">
        <v>628.00950000000012</v>
      </c>
      <c r="AR63" s="70">
        <v>12560.19</v>
      </c>
      <c r="AS63" s="77">
        <v>0</v>
      </c>
      <c r="AT63" s="76">
        <v>0</v>
      </c>
      <c r="AU63" s="70">
        <v>12560.19</v>
      </c>
      <c r="AV63" s="138"/>
      <c r="AW63" s="138"/>
      <c r="AX63" s="64"/>
      <c r="AY63" s="64"/>
      <c r="AZ63" s="64"/>
      <c r="BI63" s="82"/>
      <c r="BJ63" s="197" t="s">
        <v>132</v>
      </c>
      <c r="BK63" s="196" t="s">
        <v>133</v>
      </c>
    </row>
    <row r="64" spans="1:74">
      <c r="A64" s="2" t="s">
        <v>108</v>
      </c>
      <c r="B64" s="1" t="s">
        <v>109</v>
      </c>
      <c r="C64" s="229">
        <f>+INGENIERIA!C64</f>
        <v>1200</v>
      </c>
      <c r="D64" s="209">
        <f t="shared" si="25"/>
        <v>2788.77</v>
      </c>
      <c r="E64" s="229">
        <f t="shared" si="32"/>
        <v>3988.77</v>
      </c>
      <c r="F64" s="8">
        <v>0</v>
      </c>
      <c r="G64" s="8">
        <v>824.9</v>
      </c>
      <c r="H64" s="8">
        <v>29.83</v>
      </c>
      <c r="I64" s="26">
        <v>7.0000000000000007E-2</v>
      </c>
      <c r="J64" s="8">
        <v>854.8</v>
      </c>
      <c r="K64" s="8">
        <v>5569.2</v>
      </c>
      <c r="M64" s="229">
        <f>+INGENIERIA!E64</f>
        <v>3988.77</v>
      </c>
      <c r="N64" s="229">
        <f t="shared" si="26"/>
        <v>-45.13</v>
      </c>
      <c r="O64" s="26">
        <f t="shared" si="27"/>
        <v>79.775400000000005</v>
      </c>
      <c r="P64" s="26">
        <f t="shared" si="28"/>
        <v>299.15774999999996</v>
      </c>
      <c r="Q64" s="26">
        <f t="shared" si="29"/>
        <v>4322.5731500000002</v>
      </c>
      <c r="R64" s="26">
        <f t="shared" si="30"/>
        <v>691.61170400000003</v>
      </c>
      <c r="S64" s="26">
        <f t="shared" si="31"/>
        <v>5014.1848540000001</v>
      </c>
      <c r="U64" s="26"/>
      <c r="V64" s="26"/>
      <c r="W64" s="26"/>
      <c r="X64" s="196" t="str">
        <f t="shared" si="33"/>
        <v>SI</v>
      </c>
      <c r="Y64" s="64" t="s">
        <v>242</v>
      </c>
      <c r="Z64" s="64" t="s">
        <v>255</v>
      </c>
      <c r="AA64" s="217" t="s">
        <v>256</v>
      </c>
      <c r="AB64" s="65">
        <v>42121</v>
      </c>
      <c r="AC64" s="64" t="s">
        <v>233</v>
      </c>
      <c r="AD64" s="66">
        <v>2788.77</v>
      </c>
      <c r="AE64" s="68"/>
      <c r="AF64" s="68"/>
      <c r="AG64" s="69">
        <v>45.13</v>
      </c>
      <c r="AH64" s="70">
        <v>2743.64</v>
      </c>
      <c r="AI64" s="71"/>
      <c r="AJ64" s="72"/>
      <c r="AK64" s="73"/>
      <c r="AL64" s="73"/>
      <c r="AM64" s="73"/>
      <c r="AN64" s="74"/>
      <c r="AO64" s="75">
        <v>0</v>
      </c>
      <c r="AP64" s="70">
        <v>2743.64</v>
      </c>
      <c r="AQ64" s="76">
        <v>0</v>
      </c>
      <c r="AR64" s="70">
        <v>2743.64</v>
      </c>
      <c r="AS64" s="77">
        <v>274.36399999999998</v>
      </c>
      <c r="AT64" s="76">
        <v>21.911999999999999</v>
      </c>
      <c r="AU64" s="70">
        <v>3039.9159999999997</v>
      </c>
      <c r="AV64" s="78"/>
      <c r="AW64" s="86"/>
      <c r="AX64" s="80">
        <v>-2743.64</v>
      </c>
      <c r="AY64" s="80"/>
      <c r="AZ64" s="87"/>
      <c r="BA64" s="82"/>
      <c r="BB64" s="105"/>
      <c r="BC64" s="82"/>
      <c r="BD64" s="82"/>
      <c r="BE64" s="82"/>
      <c r="BF64" s="82"/>
      <c r="BG64" s="82"/>
      <c r="BH64" s="82"/>
      <c r="BJ64" s="197" t="s">
        <v>108</v>
      </c>
      <c r="BK64" s="196" t="s">
        <v>109</v>
      </c>
    </row>
    <row r="65" spans="1:74">
      <c r="A65" s="2" t="s">
        <v>98</v>
      </c>
      <c r="B65" s="1" t="s">
        <v>99</v>
      </c>
      <c r="C65" s="229">
        <f>+INGENIERIA!C65</f>
        <v>1200</v>
      </c>
      <c r="D65" s="209">
        <f t="shared" si="25"/>
        <v>3279.6</v>
      </c>
      <c r="E65" s="229">
        <f t="shared" si="32"/>
        <v>4479.6000000000004</v>
      </c>
      <c r="F65" s="8">
        <v>0</v>
      </c>
      <c r="G65" s="8">
        <v>1568.44</v>
      </c>
      <c r="H65" s="8">
        <v>29.94</v>
      </c>
      <c r="I65" s="8">
        <v>0.02</v>
      </c>
      <c r="J65" s="8">
        <v>1598.4</v>
      </c>
      <c r="K65" s="8">
        <v>8306.6</v>
      </c>
      <c r="M65" s="229">
        <f>+INGENIERIA!E65</f>
        <v>4479.6000000000004</v>
      </c>
      <c r="N65" s="229">
        <f t="shared" si="26"/>
        <v>-45.13</v>
      </c>
      <c r="O65" s="26">
        <f t="shared" si="27"/>
        <v>89.592000000000013</v>
      </c>
      <c r="P65" s="26">
        <f t="shared" si="28"/>
        <v>335.97</v>
      </c>
      <c r="Q65" s="26">
        <f t="shared" si="29"/>
        <v>4860.0320000000002</v>
      </c>
      <c r="R65" s="26">
        <f t="shared" si="30"/>
        <v>777.60512000000006</v>
      </c>
      <c r="S65" s="26">
        <f t="shared" si="31"/>
        <v>5637.6371200000003</v>
      </c>
      <c r="U65" s="26"/>
      <c r="V65" s="26"/>
      <c r="W65" s="26"/>
      <c r="X65" s="196" t="str">
        <f t="shared" si="33"/>
        <v>SI</v>
      </c>
      <c r="Y65" s="64" t="s">
        <v>242</v>
      </c>
      <c r="Z65" s="64" t="s">
        <v>257</v>
      </c>
      <c r="AA65" s="217">
        <v>33</v>
      </c>
      <c r="AB65" s="65">
        <v>39833</v>
      </c>
      <c r="AC65" s="64" t="s">
        <v>258</v>
      </c>
      <c r="AD65" s="66">
        <v>3279.6</v>
      </c>
      <c r="AE65" s="68"/>
      <c r="AF65" s="68"/>
      <c r="AG65" s="69">
        <v>45.13</v>
      </c>
      <c r="AH65" s="70">
        <v>3234.47</v>
      </c>
      <c r="AI65" s="71"/>
      <c r="AJ65" s="72"/>
      <c r="AK65" s="73"/>
      <c r="AL65" s="73"/>
      <c r="AM65" s="73"/>
      <c r="AN65" s="74"/>
      <c r="AO65" s="75">
        <v>0</v>
      </c>
      <c r="AP65" s="70">
        <v>3234.47</v>
      </c>
      <c r="AQ65" s="76">
        <v>0</v>
      </c>
      <c r="AR65" s="70">
        <v>3234.47</v>
      </c>
      <c r="AS65" s="77">
        <v>323.447</v>
      </c>
      <c r="AT65" s="76">
        <v>21.911999999999999</v>
      </c>
      <c r="AU65" s="70">
        <v>3579.8289999999997</v>
      </c>
      <c r="AV65" s="78"/>
      <c r="AW65" s="86"/>
      <c r="AX65" s="80">
        <v>-3234.47</v>
      </c>
      <c r="AY65" s="80"/>
      <c r="AZ65" s="81"/>
      <c r="BA65" s="82"/>
      <c r="BB65" s="105"/>
      <c r="BI65" s="82"/>
      <c r="BJ65" s="197" t="s">
        <v>98</v>
      </c>
      <c r="BK65" s="196" t="s">
        <v>99</v>
      </c>
      <c r="BQ65" s="18"/>
      <c r="BR65" s="18"/>
      <c r="BS65" s="18"/>
      <c r="BT65" s="18"/>
      <c r="BU65" s="18"/>
      <c r="BV65" s="18"/>
    </row>
    <row r="66" spans="1:74">
      <c r="A66" s="2" t="s">
        <v>118</v>
      </c>
      <c r="B66" s="1" t="s">
        <v>119</v>
      </c>
      <c r="C66" s="229">
        <f>+INGENIERIA!C66</f>
        <v>1200</v>
      </c>
      <c r="D66" s="209">
        <f t="shared" si="25"/>
        <v>2729.83</v>
      </c>
      <c r="E66" s="229">
        <f t="shared" si="32"/>
        <v>3929.83</v>
      </c>
      <c r="F66" s="8">
        <v>0</v>
      </c>
      <c r="G66" s="8">
        <v>855.88</v>
      </c>
      <c r="H66" s="8">
        <v>29.79</v>
      </c>
      <c r="I66" s="26">
        <v>0.13</v>
      </c>
      <c r="J66" s="8">
        <v>885.8</v>
      </c>
      <c r="K66" s="8">
        <v>5683.2</v>
      </c>
      <c r="M66" s="229">
        <f>+INGENIERIA!E66</f>
        <v>3929.83</v>
      </c>
      <c r="N66" s="229">
        <f t="shared" si="26"/>
        <v>-45.13</v>
      </c>
      <c r="O66" s="26">
        <f t="shared" si="27"/>
        <v>78.596599999999995</v>
      </c>
      <c r="P66" s="26">
        <f t="shared" si="28"/>
        <v>294.73724999999996</v>
      </c>
      <c r="Q66" s="26">
        <f t="shared" si="29"/>
        <v>4258.0338499999998</v>
      </c>
      <c r="R66" s="26">
        <f t="shared" si="30"/>
        <v>681.28541599999994</v>
      </c>
      <c r="S66" s="26">
        <f t="shared" si="31"/>
        <v>4939.3192659999995</v>
      </c>
      <c r="U66" s="26"/>
      <c r="V66" s="26"/>
      <c r="W66" s="26"/>
      <c r="X66" s="196" t="str">
        <f t="shared" si="33"/>
        <v>SI</v>
      </c>
      <c r="Y66" s="178" t="s">
        <v>218</v>
      </c>
      <c r="Z66" s="178" t="s">
        <v>264</v>
      </c>
      <c r="AA66" s="225"/>
      <c r="AB66" s="192">
        <v>42429</v>
      </c>
      <c r="AC66" s="179" t="s">
        <v>205</v>
      </c>
      <c r="AD66" s="180">
        <v>2729.83</v>
      </c>
      <c r="AE66" s="181"/>
      <c r="AF66" s="181"/>
      <c r="AG66" s="182">
        <v>45.13</v>
      </c>
      <c r="AH66" s="183">
        <v>2684.7</v>
      </c>
      <c r="AI66" s="184"/>
      <c r="AJ66" s="169"/>
      <c r="AK66" s="185"/>
      <c r="AL66" s="185"/>
      <c r="AM66" s="185"/>
      <c r="AN66" s="193"/>
      <c r="AO66" s="187">
        <v>0</v>
      </c>
      <c r="AP66" s="183">
        <v>2684.7</v>
      </c>
      <c r="AQ66" s="188">
        <v>0</v>
      </c>
      <c r="AR66" s="183">
        <v>2684.7</v>
      </c>
      <c r="AS66" s="189">
        <v>268.46999999999997</v>
      </c>
      <c r="AT66" s="188">
        <v>21.911999999999999</v>
      </c>
      <c r="AU66" s="183">
        <v>2975.0819999999994</v>
      </c>
      <c r="AV66" s="174"/>
      <c r="AW66" s="191"/>
      <c r="AX66" s="177">
        <v>-2684.7</v>
      </c>
      <c r="AY66" s="177"/>
      <c r="AZ66" s="178"/>
      <c r="BA66" s="82"/>
      <c r="BC66" s="82"/>
      <c r="BD66" s="82"/>
      <c r="BE66" s="82"/>
      <c r="BF66" s="82"/>
      <c r="BG66" s="82"/>
      <c r="BH66" s="82"/>
      <c r="BI66" s="82"/>
      <c r="BJ66" s="197" t="s">
        <v>118</v>
      </c>
      <c r="BK66" s="196" t="s">
        <v>119</v>
      </c>
      <c r="BL66" s="205"/>
      <c r="BM66" s="205"/>
      <c r="BN66" s="205"/>
      <c r="BO66" s="205"/>
      <c r="BP66" s="205"/>
      <c r="BQ66" s="5"/>
      <c r="BR66" s="5"/>
      <c r="BS66" s="5"/>
      <c r="BT66" s="5"/>
      <c r="BU66" s="5"/>
      <c r="BV66" s="5"/>
    </row>
    <row r="67" spans="1:74">
      <c r="A67" s="2" t="s">
        <v>110</v>
      </c>
      <c r="B67" s="1" t="s">
        <v>292</v>
      </c>
      <c r="C67" s="229">
        <f>+INGENIERIA!C67</f>
        <v>1200</v>
      </c>
      <c r="D67" s="209">
        <f t="shared" si="25"/>
        <v>4175</v>
      </c>
      <c r="E67" s="229">
        <f t="shared" si="32"/>
        <v>5375</v>
      </c>
      <c r="F67" s="8">
        <v>0</v>
      </c>
      <c r="G67" s="8">
        <v>1796.93</v>
      </c>
      <c r="H67" s="8">
        <v>29.94</v>
      </c>
      <c r="I67" s="9">
        <v>-7.0000000000000007E-2</v>
      </c>
      <c r="J67" s="8">
        <v>1826.8</v>
      </c>
      <c r="K67" s="8">
        <v>9081.2000000000007</v>
      </c>
      <c r="M67" s="229">
        <f>+INGENIERIA!E67</f>
        <v>5375</v>
      </c>
      <c r="N67" s="229">
        <f t="shared" si="26"/>
        <v>-45.13</v>
      </c>
      <c r="O67" s="26">
        <f t="shared" si="27"/>
        <v>107.5</v>
      </c>
      <c r="P67" s="26">
        <f t="shared" si="28"/>
        <v>403.125</v>
      </c>
      <c r="Q67" s="26">
        <f t="shared" si="29"/>
        <v>5840.4949999999999</v>
      </c>
      <c r="R67" s="26">
        <f t="shared" si="30"/>
        <v>934.47919999999999</v>
      </c>
      <c r="S67" s="26">
        <f t="shared" si="31"/>
        <v>6774.9741999999997</v>
      </c>
      <c r="U67" s="26"/>
      <c r="V67" s="26"/>
      <c r="W67" s="26"/>
      <c r="X67" s="196" t="str">
        <f t="shared" si="33"/>
        <v>SI</v>
      </c>
      <c r="Y67" s="64" t="s">
        <v>179</v>
      </c>
      <c r="Z67" s="64" t="s">
        <v>268</v>
      </c>
      <c r="AA67" s="217" t="s">
        <v>269</v>
      </c>
      <c r="AB67" s="65">
        <v>40298</v>
      </c>
      <c r="AC67" s="64" t="s">
        <v>270</v>
      </c>
      <c r="AD67" s="66">
        <v>4175</v>
      </c>
      <c r="AE67" s="68"/>
      <c r="AF67" s="68"/>
      <c r="AG67" s="69">
        <v>45.13</v>
      </c>
      <c r="AH67" s="70">
        <v>4129.87</v>
      </c>
      <c r="AI67" s="71"/>
      <c r="AJ67" s="72"/>
      <c r="AK67" s="73"/>
      <c r="AL67" s="73"/>
      <c r="AM67" s="73"/>
      <c r="AN67" s="74"/>
      <c r="AO67" s="75">
        <v>340.56</v>
      </c>
      <c r="AP67" s="70">
        <v>3789.31</v>
      </c>
      <c r="AQ67" s="76">
        <v>0</v>
      </c>
      <c r="AR67" s="70">
        <v>3789.31</v>
      </c>
      <c r="AS67" s="77">
        <v>412.98700000000002</v>
      </c>
      <c r="AT67" s="76">
        <v>21.911999999999999</v>
      </c>
      <c r="AU67" s="70">
        <v>4564.7690000000002</v>
      </c>
      <c r="AV67" s="78"/>
      <c r="AW67" s="86"/>
      <c r="AX67" s="80">
        <v>-3789.31</v>
      </c>
      <c r="AY67" s="80"/>
      <c r="AZ67" s="87"/>
      <c r="BA67" s="82"/>
      <c r="BB67" s="82"/>
      <c r="BI67" s="82"/>
      <c r="BJ67" s="197" t="s">
        <v>110</v>
      </c>
      <c r="BK67" s="196" t="s">
        <v>111</v>
      </c>
    </row>
    <row r="68" spans="1:74" s="18" customFormat="1">
      <c r="A68" s="2" t="s">
        <v>112</v>
      </c>
      <c r="B68" s="1" t="s">
        <v>113</v>
      </c>
      <c r="C68" s="229">
        <f>+INGENIERIA!C68</f>
        <v>1200</v>
      </c>
      <c r="D68" s="209">
        <f t="shared" si="25"/>
        <v>2517.5</v>
      </c>
      <c r="E68" s="229">
        <f t="shared" si="32"/>
        <v>3717.5</v>
      </c>
      <c r="F68" s="8">
        <v>0</v>
      </c>
      <c r="G68" s="8">
        <v>365.88</v>
      </c>
      <c r="H68" s="8">
        <v>29.87</v>
      </c>
      <c r="I68" s="8">
        <v>0.15</v>
      </c>
      <c r="J68" s="8">
        <v>395.9</v>
      </c>
      <c r="K68" s="8">
        <v>3709.4</v>
      </c>
      <c r="L68" s="1"/>
      <c r="M68" s="229">
        <f>+INGENIERIA!E68</f>
        <v>3717.5</v>
      </c>
      <c r="N68" s="229">
        <f t="shared" si="26"/>
        <v>-45.13</v>
      </c>
      <c r="O68" s="26">
        <f t="shared" si="27"/>
        <v>74.350000000000009</v>
      </c>
      <c r="P68" s="26">
        <f t="shared" si="28"/>
        <v>278.8125</v>
      </c>
      <c r="Q68" s="26">
        <f t="shared" si="29"/>
        <v>4025.5324999999998</v>
      </c>
      <c r="R68" s="26">
        <f t="shared" si="30"/>
        <v>644.08519999999999</v>
      </c>
      <c r="S68" s="26">
        <f t="shared" si="31"/>
        <v>4669.6176999999998</v>
      </c>
      <c r="T68" s="1"/>
      <c r="U68" s="26"/>
      <c r="V68" s="26"/>
      <c r="W68" s="26"/>
      <c r="X68" s="196" t="str">
        <f t="shared" si="33"/>
        <v>SI</v>
      </c>
      <c r="Y68" s="179" t="s">
        <v>179</v>
      </c>
      <c r="Z68" s="179" t="s">
        <v>282</v>
      </c>
      <c r="AA68" s="226" t="s">
        <v>283</v>
      </c>
      <c r="AB68" s="162">
        <v>41802</v>
      </c>
      <c r="AC68" s="179" t="s">
        <v>205</v>
      </c>
      <c r="AD68" s="180">
        <v>2517.5</v>
      </c>
      <c r="AE68" s="181"/>
      <c r="AF68" s="181"/>
      <c r="AG68" s="182">
        <v>45.13</v>
      </c>
      <c r="AH68" s="183">
        <v>2472.37</v>
      </c>
      <c r="AI68" s="184"/>
      <c r="AJ68" s="169"/>
      <c r="AK68" s="185"/>
      <c r="AL68" s="185"/>
      <c r="AM68" s="185"/>
      <c r="AN68" s="186"/>
      <c r="AO68" s="187">
        <v>0</v>
      </c>
      <c r="AP68" s="183">
        <v>2472.37</v>
      </c>
      <c r="AQ68" s="188">
        <v>0</v>
      </c>
      <c r="AR68" s="183">
        <v>2472.37</v>
      </c>
      <c r="AS68" s="189">
        <v>247.23699999999999</v>
      </c>
      <c r="AT68" s="188">
        <v>21.911999999999999</v>
      </c>
      <c r="AU68" s="183">
        <v>2741.5189999999998</v>
      </c>
      <c r="AV68" s="174"/>
      <c r="AW68" s="191"/>
      <c r="AX68" s="177">
        <v>-2472.37</v>
      </c>
      <c r="AY68" s="177"/>
      <c r="AZ68" s="178"/>
      <c r="BA68" s="82"/>
      <c r="BB68" s="82"/>
      <c r="BC68" s="82"/>
      <c r="BD68" s="82"/>
      <c r="BE68" s="82"/>
      <c r="BF68" s="82"/>
      <c r="BG68" s="82"/>
      <c r="BH68" s="82"/>
      <c r="BI68" s="54"/>
      <c r="BJ68" s="197" t="s">
        <v>112</v>
      </c>
      <c r="BK68" s="196" t="s">
        <v>113</v>
      </c>
      <c r="BL68" s="196"/>
      <c r="BM68" s="196"/>
      <c r="BN68" s="196"/>
      <c r="BO68" s="196"/>
      <c r="BP68" s="196"/>
      <c r="BQ68" s="1"/>
      <c r="BR68" s="1"/>
      <c r="BS68" s="1"/>
      <c r="BT68" s="1"/>
      <c r="BU68" s="1"/>
      <c r="BV68" s="1"/>
    </row>
    <row r="69" spans="1:74" s="5" customFormat="1">
      <c r="A69" s="19" t="s">
        <v>114</v>
      </c>
      <c r="B69" s="18" t="s">
        <v>115</v>
      </c>
      <c r="C69" s="229">
        <f>+INGENIERIA!C69</f>
        <v>1200</v>
      </c>
      <c r="D69" s="209">
        <f t="shared" si="25"/>
        <v>2022.8</v>
      </c>
      <c r="E69" s="229">
        <f t="shared" si="32"/>
        <v>3222.8</v>
      </c>
      <c r="F69" s="26">
        <v>0</v>
      </c>
      <c r="G69" s="26">
        <v>572.91999999999996</v>
      </c>
      <c r="H69" s="26">
        <v>29.83</v>
      </c>
      <c r="I69" s="9">
        <v>-0.05</v>
      </c>
      <c r="J69" s="26">
        <v>602.70000000000005</v>
      </c>
      <c r="K69" s="26">
        <v>4641.6000000000004</v>
      </c>
      <c r="L69" s="18"/>
      <c r="M69" s="229">
        <f>+INGENIERIA!E69</f>
        <v>3222.8</v>
      </c>
      <c r="N69" s="229">
        <f t="shared" si="26"/>
        <v>-45.13</v>
      </c>
      <c r="O69" s="26">
        <f t="shared" si="27"/>
        <v>64.456000000000003</v>
      </c>
      <c r="P69" s="26">
        <f t="shared" si="28"/>
        <v>241.71</v>
      </c>
      <c r="Q69" s="26">
        <f t="shared" si="29"/>
        <v>3483.8360000000002</v>
      </c>
      <c r="R69" s="26">
        <f t="shared" si="30"/>
        <v>557.41376000000002</v>
      </c>
      <c r="S69" s="26">
        <f t="shared" si="31"/>
        <v>4041.2497600000002</v>
      </c>
      <c r="T69" s="18"/>
      <c r="U69" s="26"/>
      <c r="V69" s="26"/>
      <c r="W69" s="26"/>
      <c r="X69" s="196" t="str">
        <f t="shared" si="33"/>
        <v>SI</v>
      </c>
      <c r="Y69" s="64" t="s">
        <v>168</v>
      </c>
      <c r="Z69" s="64" t="s">
        <v>287</v>
      </c>
      <c r="AA69" s="217" t="s">
        <v>288</v>
      </c>
      <c r="AB69" s="65">
        <v>41939</v>
      </c>
      <c r="AC69" s="64" t="s">
        <v>196</v>
      </c>
      <c r="AD69" s="66">
        <v>2022.8</v>
      </c>
      <c r="AE69" s="68"/>
      <c r="AF69" s="68"/>
      <c r="AG69" s="69">
        <v>45.13</v>
      </c>
      <c r="AH69" s="70">
        <v>1977.6699999999998</v>
      </c>
      <c r="AI69" s="71"/>
      <c r="AJ69" s="72"/>
      <c r="AK69" s="73"/>
      <c r="AL69" s="73"/>
      <c r="AM69" s="73"/>
      <c r="AN69" s="74"/>
      <c r="AO69" s="75">
        <v>303.79000000000002</v>
      </c>
      <c r="AP69" s="70">
        <v>1673.8799999999999</v>
      </c>
      <c r="AQ69" s="76">
        <v>0</v>
      </c>
      <c r="AR69" s="70">
        <v>1673.8799999999999</v>
      </c>
      <c r="AS69" s="77">
        <v>197.767</v>
      </c>
      <c r="AT69" s="76">
        <v>21.911999999999999</v>
      </c>
      <c r="AU69" s="70">
        <v>2197.3489999999997</v>
      </c>
      <c r="AV69" s="78"/>
      <c r="AW69" s="86"/>
      <c r="AX69" s="80">
        <v>-1673.8799999999999</v>
      </c>
      <c r="AY69" s="80"/>
      <c r="AZ69" s="81"/>
      <c r="BA69" s="82"/>
      <c r="BB69" s="82"/>
      <c r="BC69" s="105"/>
      <c r="BD69" s="105"/>
      <c r="BE69" s="105"/>
      <c r="BF69" s="105"/>
      <c r="BG69" s="105"/>
      <c r="BH69" s="105"/>
      <c r="BI69" s="54"/>
      <c r="BJ69" s="197" t="s">
        <v>114</v>
      </c>
      <c r="BK69" s="196" t="s">
        <v>115</v>
      </c>
      <c r="BL69" s="205"/>
      <c r="BM69" s="205"/>
      <c r="BN69" s="205"/>
      <c r="BO69" s="205"/>
      <c r="BP69" s="205"/>
    </row>
    <row r="70" spans="1:74">
      <c r="A70" s="11" t="s">
        <v>36</v>
      </c>
      <c r="B70" s="5"/>
      <c r="C70" s="5" t="s">
        <v>37</v>
      </c>
      <c r="D70" s="5" t="s">
        <v>37</v>
      </c>
      <c r="E70" s="5" t="s">
        <v>37</v>
      </c>
      <c r="F70" s="5" t="s">
        <v>37</v>
      </c>
      <c r="G70" s="5" t="s">
        <v>37</v>
      </c>
      <c r="H70" s="5" t="s">
        <v>37</v>
      </c>
      <c r="I70" s="5" t="s">
        <v>37</v>
      </c>
      <c r="J70" s="5" t="s">
        <v>37</v>
      </c>
      <c r="K70" s="5" t="s">
        <v>37</v>
      </c>
      <c r="L70" s="5"/>
      <c r="M70" s="26" t="str">
        <f>+C70</f>
        <v xml:space="preserve">  -----------------------</v>
      </c>
      <c r="N70" s="229" t="str">
        <f t="shared" ref="N70:S70" si="34">+D70</f>
        <v xml:space="preserve">  -----------------------</v>
      </c>
      <c r="O70" s="229" t="str">
        <f t="shared" si="34"/>
        <v xml:space="preserve">  -----------------------</v>
      </c>
      <c r="P70" s="229" t="str">
        <f t="shared" si="34"/>
        <v xml:space="preserve">  -----------------------</v>
      </c>
      <c r="Q70" s="229" t="str">
        <f t="shared" si="34"/>
        <v xml:space="preserve">  -----------------------</v>
      </c>
      <c r="R70" s="229" t="str">
        <f t="shared" si="34"/>
        <v xml:space="preserve">  -----------------------</v>
      </c>
      <c r="S70" s="229" t="str">
        <f t="shared" si="34"/>
        <v xml:space="preserve">  -----------------------</v>
      </c>
      <c r="U70" s="25" t="s">
        <v>37</v>
      </c>
      <c r="V70" s="25" t="s">
        <v>37</v>
      </c>
      <c r="W70" s="25" t="s">
        <v>37</v>
      </c>
      <c r="X70" s="18"/>
      <c r="Y70" s="64"/>
      <c r="Z70" s="64"/>
      <c r="AA70" s="217"/>
      <c r="AB70" s="64"/>
      <c r="AC70" s="64"/>
      <c r="AD70" s="66"/>
      <c r="AE70" s="121"/>
      <c r="AF70" s="121"/>
      <c r="AG70" s="121"/>
      <c r="AH70" s="136"/>
      <c r="AI70" s="121"/>
      <c r="AJ70" s="137"/>
      <c r="AK70" s="121"/>
      <c r="AL70" s="121"/>
      <c r="AM70" s="121"/>
      <c r="AN70" s="121"/>
      <c r="AO70" s="121"/>
      <c r="AP70" s="136"/>
      <c r="AQ70" s="121"/>
      <c r="AR70" s="136"/>
      <c r="AS70" s="121"/>
      <c r="AT70" s="121"/>
      <c r="AU70" s="136"/>
      <c r="AV70" s="138"/>
      <c r="AW70" s="138"/>
      <c r="AX70" s="64"/>
      <c r="AY70" s="64"/>
      <c r="AZ70" s="64"/>
      <c r="BB70" s="82"/>
      <c r="BC70" s="82"/>
      <c r="BD70" s="82"/>
      <c r="BE70" s="82"/>
      <c r="BF70" s="82"/>
      <c r="BG70" s="82"/>
      <c r="BH70" s="82"/>
      <c r="BJ70" s="211" t="s">
        <v>36</v>
      </c>
      <c r="BK70" s="205"/>
    </row>
    <row r="71" spans="1:74">
      <c r="C71" s="29">
        <f>SUM(C57:C70)</f>
        <v>15990.05</v>
      </c>
      <c r="D71" s="230">
        <f>SUM(D57:D70)</f>
        <v>44245.100000000006</v>
      </c>
      <c r="E71" s="230">
        <f>SUM(E57:E70)</f>
        <v>60235.15</v>
      </c>
      <c r="F71" s="29">
        <f t="shared" ref="F71:K71" si="35">SUM(F58:F70)</f>
        <v>0</v>
      </c>
      <c r="G71" s="29">
        <f t="shared" si="35"/>
        <v>11002.689999999999</v>
      </c>
      <c r="H71" s="29">
        <f t="shared" si="35"/>
        <v>328.42</v>
      </c>
      <c r="I71" s="29">
        <f t="shared" si="35"/>
        <v>0.51</v>
      </c>
      <c r="J71" s="29">
        <f t="shared" si="35"/>
        <v>11331.619999999999</v>
      </c>
      <c r="K71" s="29">
        <f t="shared" si="35"/>
        <v>67491.799999999988</v>
      </c>
      <c r="M71" s="29">
        <f>SUM(M57:M70)</f>
        <v>60225.15</v>
      </c>
      <c r="N71" s="230">
        <f t="shared" ref="N71:S71" si="36">SUM(N57:N70)</f>
        <v>-541.56000000000006</v>
      </c>
      <c r="O71" s="230">
        <f t="shared" si="36"/>
        <v>1204.5029999999997</v>
      </c>
      <c r="P71" s="230">
        <f t="shared" si="36"/>
        <v>4516.8862499999996</v>
      </c>
      <c r="Q71" s="230">
        <f t="shared" si="36"/>
        <v>65404.979250000004</v>
      </c>
      <c r="R71" s="230">
        <f t="shared" si="36"/>
        <v>10464.796679999999</v>
      </c>
      <c r="S71" s="230">
        <f t="shared" si="36"/>
        <v>75869.775930000003</v>
      </c>
      <c r="U71" s="29">
        <f>SUM(U58:U70)</f>
        <v>0</v>
      </c>
      <c r="V71" s="29">
        <f>SUM(V58:V70)</f>
        <v>0</v>
      </c>
      <c r="W71" s="29">
        <f>SUM(W58:W70)</f>
        <v>0</v>
      </c>
      <c r="Y71" s="64"/>
      <c r="Z71" s="64"/>
      <c r="AA71" s="217"/>
      <c r="AB71" s="64"/>
      <c r="AC71" s="64"/>
      <c r="AD71" s="66"/>
      <c r="AE71" s="64"/>
      <c r="AF71" s="64"/>
      <c r="AG71" s="64"/>
      <c r="AH71" s="64"/>
      <c r="AI71" s="64"/>
      <c r="AJ71" s="190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J71" s="1"/>
      <c r="BK71" s="1"/>
    </row>
    <row r="72" spans="1:74" s="5" customFormat="1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8"/>
      <c r="N72" s="227"/>
      <c r="O72" s="1"/>
      <c r="P72" s="1"/>
      <c r="Q72" s="1"/>
      <c r="R72" s="1"/>
      <c r="S72" s="1"/>
      <c r="T72" s="1"/>
      <c r="U72" s="1"/>
      <c r="V72" s="1"/>
      <c r="W72" s="1"/>
      <c r="X72" s="1"/>
      <c r="Y72" s="54"/>
      <c r="Z72" s="54"/>
      <c r="AA72" s="222"/>
      <c r="AB72" s="54"/>
      <c r="AC72" s="54"/>
      <c r="AD72" s="49"/>
      <c r="AE72" s="54"/>
      <c r="AF72" s="54"/>
      <c r="AG72" s="54"/>
      <c r="AH72" s="54"/>
      <c r="AI72" s="54"/>
      <c r="AJ72" s="141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196"/>
      <c r="BM72" s="196"/>
      <c r="BN72" s="196"/>
      <c r="BO72" s="196"/>
      <c r="BP72" s="196"/>
      <c r="BQ72" s="1"/>
      <c r="BR72" s="1"/>
      <c r="BS72" s="1"/>
      <c r="BT72" s="1"/>
      <c r="BU72" s="1"/>
      <c r="BV72" s="1"/>
    </row>
    <row r="73" spans="1:74">
      <c r="A73" s="10"/>
      <c r="B73" s="5"/>
      <c r="C73" s="5" t="s">
        <v>120</v>
      </c>
      <c r="D73" s="5" t="s">
        <v>120</v>
      </c>
      <c r="E73" s="5" t="s">
        <v>120</v>
      </c>
      <c r="F73" s="5" t="s">
        <v>120</v>
      </c>
      <c r="G73" s="5" t="s">
        <v>120</v>
      </c>
      <c r="H73" s="5" t="s">
        <v>120</v>
      </c>
      <c r="I73" s="5" t="s">
        <v>120</v>
      </c>
      <c r="J73" s="5" t="s">
        <v>120</v>
      </c>
      <c r="K73" s="5" t="s">
        <v>120</v>
      </c>
      <c r="L73" s="5"/>
      <c r="M73" s="25" t="s">
        <v>120</v>
      </c>
      <c r="N73" s="205" t="s">
        <v>120</v>
      </c>
      <c r="O73" s="25" t="s">
        <v>120</v>
      </c>
      <c r="P73" s="25" t="s">
        <v>120</v>
      </c>
      <c r="Q73" s="25" t="s">
        <v>120</v>
      </c>
      <c r="R73" s="25" t="s">
        <v>120</v>
      </c>
      <c r="S73" s="25" t="s">
        <v>120</v>
      </c>
      <c r="T73" s="5"/>
      <c r="U73" s="25" t="s">
        <v>120</v>
      </c>
      <c r="V73" s="25" t="s">
        <v>120</v>
      </c>
      <c r="W73" s="25" t="s">
        <v>120</v>
      </c>
      <c r="X73" s="5"/>
      <c r="AE73" s="54"/>
      <c r="AF73" s="54"/>
      <c r="AG73" s="54"/>
      <c r="AH73" s="54"/>
      <c r="AI73" s="54"/>
      <c r="AJ73" s="141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BJ73" s="210"/>
      <c r="BK73" s="205"/>
    </row>
    <row r="74" spans="1:74">
      <c r="A74" s="11" t="s">
        <v>121</v>
      </c>
      <c r="B74" s="1" t="s">
        <v>122</v>
      </c>
      <c r="C74" s="29">
        <f>+C71+C54+C21</f>
        <v>164991.55000000005</v>
      </c>
      <c r="D74" s="29">
        <f>+D71+D54+D21</f>
        <v>330441.93</v>
      </c>
      <c r="E74" s="29">
        <f>+E71+E54+E21</f>
        <v>209236.65000000005</v>
      </c>
      <c r="F74" s="29">
        <f>+F71+F54+F21</f>
        <v>-551.6400000000001</v>
      </c>
      <c r="G74" s="29">
        <f>+G71+G54+G21</f>
        <v>23428.739999999998</v>
      </c>
      <c r="H74" s="29">
        <f>+H71+H54+H21</f>
        <v>3921.25</v>
      </c>
      <c r="I74" s="29">
        <f>+I71+I54+I21</f>
        <v>2.6700000000000004</v>
      </c>
      <c r="J74" s="29">
        <f>+J71+J54+J21</f>
        <v>26801.02</v>
      </c>
      <c r="K74" s="29">
        <f>+K71+K54+K21</f>
        <v>188723.79999999996</v>
      </c>
      <c r="M74" s="29">
        <f>+M71+M54+M21</f>
        <v>209226.65000000005</v>
      </c>
      <c r="N74" s="230">
        <f>+N71+N54+N21</f>
        <v>-2167.2400000000007</v>
      </c>
      <c r="O74" s="230">
        <f>+O71+O54+O21</f>
        <v>4184.5329999999994</v>
      </c>
      <c r="P74" s="230">
        <f>+P71+P54+P21</f>
        <v>15691.998749999995</v>
      </c>
      <c r="Q74" s="230">
        <f>+Q71+Q54+Q21</f>
        <v>226935.94175000003</v>
      </c>
      <c r="R74" s="230">
        <f>+R71+R54+R21</f>
        <v>36309.750679999997</v>
      </c>
      <c r="S74" s="230">
        <f>+S71+S54+S21</f>
        <v>263245.69243</v>
      </c>
      <c r="U74" s="29">
        <f>+U71+U54+U21</f>
        <v>286196.82999999996</v>
      </c>
      <c r="V74" s="29">
        <f>+V71+V54+V21</f>
        <v>45791.4928</v>
      </c>
      <c r="W74" s="29">
        <f>+W71+W54+W21</f>
        <v>331988.32279999997</v>
      </c>
      <c r="AE74" s="54"/>
      <c r="AF74" s="54"/>
      <c r="AG74" s="54"/>
      <c r="AH74" s="54"/>
      <c r="AI74" s="54"/>
      <c r="AJ74" s="141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BJ74" s="211" t="s">
        <v>121</v>
      </c>
      <c r="BK74" s="196" t="s">
        <v>122</v>
      </c>
    </row>
  </sheetData>
  <mergeCells count="4">
    <mergeCell ref="M6:W6"/>
    <mergeCell ref="U7:W7"/>
    <mergeCell ref="B1:C1"/>
    <mergeCell ref="M7:S7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66" sqref="A66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9.85546875" style="18" customWidth="1"/>
    <col min="8" max="8" width="8.140625" style="18" customWidth="1"/>
    <col min="9" max="9" width="13.7109375" style="196" customWidth="1"/>
    <col min="10" max="11" width="13.7109375" style="227" customWidth="1"/>
    <col min="12" max="12" width="10.140625" style="18" customWidth="1"/>
    <col min="13" max="14" width="13.7109375" style="196" customWidth="1"/>
    <col min="15" max="15" width="14.140625" style="18" customWidth="1"/>
    <col min="16" max="16" width="12.140625" style="18" customWidth="1"/>
    <col min="17" max="17" width="5.140625" style="18" customWidth="1"/>
    <col min="18" max="18" width="11.42578125" style="18"/>
    <col min="19" max="19" width="11.42578125" style="233"/>
    <col min="20" max="20" width="31.140625" style="233" bestFit="1" customWidth="1"/>
    <col min="21" max="34" width="11.42578125" style="233"/>
    <col min="35" max="16384" width="11.42578125" style="18"/>
  </cols>
  <sheetData>
    <row r="1" spans="1:40" ht="18" customHeight="1">
      <c r="A1" s="20" t="s">
        <v>0</v>
      </c>
      <c r="B1" s="256" t="s">
        <v>122</v>
      </c>
      <c r="C1" s="257"/>
      <c r="S1" s="231" t="s">
        <v>0</v>
      </c>
      <c r="T1" s="258" t="s">
        <v>122</v>
      </c>
      <c r="U1" s="259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40" ht="24.95" customHeight="1">
      <c r="A2" s="21" t="s">
        <v>1</v>
      </c>
      <c r="B2" s="32" t="s">
        <v>2</v>
      </c>
      <c r="C2" s="33"/>
      <c r="S2" s="234" t="s">
        <v>1</v>
      </c>
      <c r="T2" s="260" t="s">
        <v>2</v>
      </c>
      <c r="U2" s="261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</row>
    <row r="3" spans="1:40" ht="15.75">
      <c r="B3" s="34" t="s">
        <v>3</v>
      </c>
      <c r="C3" s="23"/>
      <c r="D3" s="25"/>
      <c r="I3" s="205"/>
      <c r="J3" s="205"/>
      <c r="K3" s="205"/>
      <c r="M3" s="205"/>
      <c r="N3" s="205"/>
      <c r="S3" s="232"/>
      <c r="T3" s="262" t="s">
        <v>3</v>
      </c>
      <c r="U3" s="259"/>
      <c r="V3" s="235" t="s">
        <v>300</v>
      </c>
      <c r="W3" s="232"/>
      <c r="X3" s="232"/>
      <c r="Y3" s="232"/>
      <c r="Z3" s="232"/>
      <c r="AA3" s="232"/>
      <c r="AB3" s="232"/>
      <c r="AC3" s="232"/>
      <c r="AD3" s="232"/>
      <c r="AE3" s="232"/>
      <c r="AF3" s="232"/>
    </row>
    <row r="4" spans="1:40" ht="15">
      <c r="B4" s="35" t="s">
        <v>4</v>
      </c>
      <c r="C4" s="23"/>
      <c r="D4" s="25"/>
      <c r="I4" s="205"/>
      <c r="J4" s="205"/>
      <c r="K4" s="205"/>
      <c r="M4" s="205"/>
      <c r="N4" s="205"/>
      <c r="S4" s="232"/>
      <c r="T4" s="263" t="s">
        <v>4</v>
      </c>
      <c r="U4" s="259"/>
      <c r="V4" s="235" t="s">
        <v>301</v>
      </c>
      <c r="W4" s="232"/>
      <c r="X4" s="232"/>
      <c r="Y4" s="232"/>
      <c r="Z4" s="232"/>
      <c r="AA4" s="232"/>
      <c r="AB4" s="232"/>
      <c r="AC4" s="232"/>
      <c r="AD4" s="232"/>
      <c r="AE4" s="232"/>
      <c r="AF4" s="232"/>
    </row>
    <row r="5" spans="1:40" ht="15">
      <c r="B5" s="24" t="s">
        <v>5</v>
      </c>
      <c r="S5" s="232"/>
      <c r="T5" s="236" t="s">
        <v>5</v>
      </c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</row>
    <row r="6" spans="1:40" ht="15">
      <c r="B6" s="24" t="s">
        <v>6</v>
      </c>
      <c r="S6" s="232"/>
      <c r="T6" s="236" t="s">
        <v>6</v>
      </c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</row>
    <row r="7" spans="1:40" ht="34.5" thickBot="1">
      <c r="D7" s="247"/>
      <c r="M7" s="247"/>
      <c r="N7" s="247"/>
      <c r="R7" s="16"/>
      <c r="S7" s="237" t="s">
        <v>7</v>
      </c>
      <c r="T7" s="238" t="s">
        <v>8</v>
      </c>
      <c r="U7" s="238" t="s">
        <v>9</v>
      </c>
      <c r="V7" s="238" t="s">
        <v>10</v>
      </c>
      <c r="W7" s="238" t="s">
        <v>11</v>
      </c>
      <c r="X7" s="238" t="s">
        <v>12</v>
      </c>
      <c r="Y7" s="238" t="s">
        <v>13</v>
      </c>
      <c r="Z7" s="238" t="s">
        <v>14</v>
      </c>
      <c r="AA7" s="238" t="s">
        <v>302</v>
      </c>
      <c r="AB7" s="238" t="s">
        <v>15</v>
      </c>
      <c r="AC7" s="238" t="s">
        <v>303</v>
      </c>
      <c r="AD7" s="238" t="s">
        <v>304</v>
      </c>
      <c r="AE7" s="238" t="s">
        <v>16</v>
      </c>
      <c r="AF7" s="238" t="s">
        <v>17</v>
      </c>
      <c r="AG7" s="239"/>
      <c r="AH7" s="239"/>
      <c r="AI7" s="16"/>
      <c r="AJ7" s="16"/>
      <c r="AK7" s="16"/>
      <c r="AL7" s="16"/>
      <c r="AM7" s="16"/>
      <c r="AN7" s="16"/>
    </row>
    <row r="8" spans="1:40" s="16" customFormat="1" ht="24" thickTop="1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152</v>
      </c>
      <c r="J8" s="13" t="s">
        <v>309</v>
      </c>
      <c r="K8" s="13" t="s">
        <v>310</v>
      </c>
      <c r="L8" s="13" t="s">
        <v>15</v>
      </c>
      <c r="M8" s="13" t="s">
        <v>298</v>
      </c>
      <c r="N8" s="13" t="s">
        <v>299</v>
      </c>
      <c r="O8" s="14" t="s">
        <v>16</v>
      </c>
      <c r="P8" s="15" t="s">
        <v>17</v>
      </c>
      <c r="R8" s="18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18"/>
      <c r="AJ8" s="18"/>
      <c r="AK8" s="18"/>
      <c r="AL8" s="18"/>
      <c r="AM8" s="18"/>
      <c r="AN8" s="18"/>
    </row>
    <row r="9" spans="1:40" ht="15.75" thickTop="1">
      <c r="A9" s="7" t="s">
        <v>18</v>
      </c>
      <c r="S9" s="240" t="s">
        <v>18</v>
      </c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</row>
    <row r="11" spans="1:40" ht="15">
      <c r="A11" s="208" t="s">
        <v>19</v>
      </c>
      <c r="B11" s="196"/>
      <c r="R11" s="36"/>
      <c r="S11" s="240" t="s">
        <v>19</v>
      </c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</row>
    <row r="12" spans="1:40">
      <c r="A12" s="197" t="s">
        <v>34</v>
      </c>
      <c r="B12" s="196" t="s">
        <v>35</v>
      </c>
      <c r="C12" s="229">
        <v>15000</v>
      </c>
      <c r="D12" s="229">
        <v>0</v>
      </c>
      <c r="E12" s="209">
        <f t="shared" ref="E12:E19" si="0">SUM(C12:D12)</f>
        <v>15000</v>
      </c>
      <c r="F12" s="26">
        <v>0</v>
      </c>
      <c r="G12" s="26">
        <v>2759.37</v>
      </c>
      <c r="H12" s="26">
        <v>424.77</v>
      </c>
      <c r="I12" s="209">
        <v>0</v>
      </c>
      <c r="J12" s="229">
        <f>+FACTURACIÓN!AO12</f>
        <v>0</v>
      </c>
      <c r="K12" s="229">
        <f t="shared" ref="K12:K69" si="1">J12-I12</f>
        <v>0</v>
      </c>
      <c r="L12" s="9">
        <v>-7.0000000000000007E-2</v>
      </c>
      <c r="M12" s="209">
        <v>45.13</v>
      </c>
      <c r="N12" s="209">
        <v>0</v>
      </c>
      <c r="O12" s="209">
        <f t="shared" ref="O12:O19" si="2">SUM(F12:N12)</f>
        <v>3229.2</v>
      </c>
      <c r="P12" s="209">
        <f t="shared" ref="P12:P19" si="3">+E12-O12</f>
        <v>11770.8</v>
      </c>
      <c r="R12" s="36" t="str">
        <f t="shared" ref="R12:R19" si="4">IF(B12=T12,"SI","NO")</f>
        <v>SI</v>
      </c>
      <c r="S12" s="241" t="s">
        <v>34</v>
      </c>
      <c r="T12" s="233" t="s">
        <v>35</v>
      </c>
      <c r="U12" s="242">
        <v>15000</v>
      </c>
      <c r="V12" s="242">
        <v>0</v>
      </c>
      <c r="W12" s="242">
        <v>15000</v>
      </c>
      <c r="X12" s="242">
        <v>0</v>
      </c>
      <c r="Y12" s="242">
        <v>2759.37</v>
      </c>
      <c r="Z12" s="242">
        <v>424.77</v>
      </c>
      <c r="AA12" s="242">
        <v>0</v>
      </c>
      <c r="AB12" s="242">
        <v>-7.0000000000000007E-2</v>
      </c>
      <c r="AC12" s="242">
        <v>45.13</v>
      </c>
      <c r="AD12" s="242">
        <v>0</v>
      </c>
      <c r="AE12" s="242">
        <v>3229.2</v>
      </c>
      <c r="AF12" s="242">
        <v>11770.8</v>
      </c>
      <c r="AH12" s="242">
        <f t="shared" ref="AH12:AH18" si="5">+AF12-P12</f>
        <v>0</v>
      </c>
    </row>
    <row r="13" spans="1:40">
      <c r="A13" s="197" t="s">
        <v>22</v>
      </c>
      <c r="B13" s="196" t="s">
        <v>23</v>
      </c>
      <c r="C13" s="229">
        <v>2500.0500000000002</v>
      </c>
      <c r="D13" s="229">
        <v>0</v>
      </c>
      <c r="E13" s="209">
        <f t="shared" si="0"/>
        <v>2500.0500000000002</v>
      </c>
      <c r="F13" s="26">
        <v>0</v>
      </c>
      <c r="G13" s="26">
        <v>7.67</v>
      </c>
      <c r="H13" s="26">
        <v>62.06</v>
      </c>
      <c r="I13" s="209">
        <v>0</v>
      </c>
      <c r="J13" s="229">
        <f>+FACTURACIÓN!AO13</f>
        <v>0</v>
      </c>
      <c r="K13" s="229">
        <f t="shared" si="1"/>
        <v>0</v>
      </c>
      <c r="L13" s="26">
        <v>-0.01</v>
      </c>
      <c r="M13" s="209">
        <v>45.13</v>
      </c>
      <c r="N13" s="209">
        <v>0</v>
      </c>
      <c r="O13" s="209">
        <f t="shared" si="2"/>
        <v>114.85</v>
      </c>
      <c r="P13" s="209">
        <f t="shared" si="3"/>
        <v>2385.2000000000003</v>
      </c>
      <c r="R13" s="36" t="str">
        <f t="shared" si="4"/>
        <v>SI</v>
      </c>
      <c r="S13" s="241" t="s">
        <v>22</v>
      </c>
      <c r="T13" s="233" t="s">
        <v>23</v>
      </c>
      <c r="U13" s="242">
        <v>2500.0500000000002</v>
      </c>
      <c r="V13" s="242">
        <v>0</v>
      </c>
      <c r="W13" s="242">
        <v>2500.0500000000002</v>
      </c>
      <c r="X13" s="242">
        <v>0</v>
      </c>
      <c r="Y13" s="242">
        <v>7.67</v>
      </c>
      <c r="Z13" s="242">
        <v>62.06</v>
      </c>
      <c r="AA13" s="242">
        <v>0</v>
      </c>
      <c r="AB13" s="242">
        <v>-0.01</v>
      </c>
      <c r="AC13" s="242">
        <v>45.13</v>
      </c>
      <c r="AD13" s="242">
        <v>0</v>
      </c>
      <c r="AE13" s="242">
        <v>114.85</v>
      </c>
      <c r="AF13" s="242">
        <v>2385.1999999999998</v>
      </c>
      <c r="AH13" s="242">
        <f t="shared" si="5"/>
        <v>0</v>
      </c>
    </row>
    <row r="14" spans="1:40">
      <c r="A14" s="197" t="s">
        <v>26</v>
      </c>
      <c r="B14" s="196" t="s">
        <v>27</v>
      </c>
      <c r="C14" s="229">
        <v>20000.099999999999</v>
      </c>
      <c r="D14" s="229">
        <v>0</v>
      </c>
      <c r="E14" s="209">
        <f t="shared" si="0"/>
        <v>20000.099999999999</v>
      </c>
      <c r="F14" s="26">
        <v>0</v>
      </c>
      <c r="G14" s="26">
        <v>4184.68</v>
      </c>
      <c r="H14" s="26">
        <v>566.94000000000005</v>
      </c>
      <c r="I14" s="209">
        <v>0</v>
      </c>
      <c r="J14" s="229">
        <f>+FACTURACIÓN!AO14</f>
        <v>0</v>
      </c>
      <c r="K14" s="229">
        <f t="shared" si="1"/>
        <v>0</v>
      </c>
      <c r="L14" s="9">
        <v>0.15</v>
      </c>
      <c r="M14" s="209">
        <v>45.13</v>
      </c>
      <c r="N14" s="209">
        <v>0</v>
      </c>
      <c r="O14" s="209">
        <f t="shared" si="2"/>
        <v>4796.9000000000005</v>
      </c>
      <c r="P14" s="209">
        <f t="shared" si="3"/>
        <v>15203.199999999997</v>
      </c>
      <c r="R14" s="36" t="str">
        <f t="shared" si="4"/>
        <v>SI</v>
      </c>
      <c r="S14" s="241" t="s">
        <v>26</v>
      </c>
      <c r="T14" s="233" t="s">
        <v>27</v>
      </c>
      <c r="U14" s="242">
        <v>20000.099999999999</v>
      </c>
      <c r="V14" s="242">
        <v>0</v>
      </c>
      <c r="W14" s="242">
        <v>20000.099999999999</v>
      </c>
      <c r="X14" s="242">
        <v>0</v>
      </c>
      <c r="Y14" s="242">
        <v>4184.68</v>
      </c>
      <c r="Z14" s="242">
        <v>566.94000000000005</v>
      </c>
      <c r="AA14" s="242">
        <v>0</v>
      </c>
      <c r="AB14" s="242">
        <v>0.15</v>
      </c>
      <c r="AC14" s="242">
        <v>45.13</v>
      </c>
      <c r="AD14" s="242">
        <v>0</v>
      </c>
      <c r="AE14" s="242">
        <v>4796.8999999999996</v>
      </c>
      <c r="AF14" s="242">
        <v>15203.2</v>
      </c>
      <c r="AH14" s="242">
        <f t="shared" si="5"/>
        <v>0</v>
      </c>
    </row>
    <row r="15" spans="1:40">
      <c r="A15" s="197" t="s">
        <v>24</v>
      </c>
      <c r="B15" s="196" t="s">
        <v>25</v>
      </c>
      <c r="C15" s="229">
        <v>2500.0500000000002</v>
      </c>
      <c r="D15" s="229">
        <v>0</v>
      </c>
      <c r="E15" s="209">
        <f t="shared" si="0"/>
        <v>2500.0500000000002</v>
      </c>
      <c r="F15" s="26">
        <v>0</v>
      </c>
      <c r="G15" s="26">
        <v>7.67</v>
      </c>
      <c r="H15" s="26">
        <v>62.06</v>
      </c>
      <c r="I15" s="209">
        <v>0</v>
      </c>
      <c r="J15" s="229">
        <f>+FACTURACIÓN!AO15</f>
        <v>0</v>
      </c>
      <c r="K15" s="229">
        <f t="shared" si="1"/>
        <v>0</v>
      </c>
      <c r="L15" s="26">
        <v>-0.01</v>
      </c>
      <c r="M15" s="209">
        <v>45.13</v>
      </c>
      <c r="N15" s="209">
        <v>0</v>
      </c>
      <c r="O15" s="209">
        <f t="shared" si="2"/>
        <v>114.85</v>
      </c>
      <c r="P15" s="209">
        <f t="shared" si="3"/>
        <v>2385.2000000000003</v>
      </c>
      <c r="R15" s="36" t="str">
        <f t="shared" si="4"/>
        <v>SI</v>
      </c>
      <c r="S15" s="241" t="s">
        <v>24</v>
      </c>
      <c r="T15" s="233" t="s">
        <v>25</v>
      </c>
      <c r="U15" s="242">
        <v>2500.0500000000002</v>
      </c>
      <c r="V15" s="242">
        <v>0</v>
      </c>
      <c r="W15" s="242">
        <v>2500.0500000000002</v>
      </c>
      <c r="X15" s="242">
        <v>0</v>
      </c>
      <c r="Y15" s="242">
        <v>7.67</v>
      </c>
      <c r="Z15" s="242">
        <v>62.06</v>
      </c>
      <c r="AA15" s="242">
        <v>0</v>
      </c>
      <c r="AB15" s="242">
        <v>-0.01</v>
      </c>
      <c r="AC15" s="242">
        <v>45.13</v>
      </c>
      <c r="AD15" s="242">
        <v>0</v>
      </c>
      <c r="AE15" s="242">
        <v>114.85</v>
      </c>
      <c r="AF15" s="242">
        <v>2385.1999999999998</v>
      </c>
      <c r="AH15" s="242">
        <f t="shared" si="5"/>
        <v>0</v>
      </c>
    </row>
    <row r="16" spans="1:40">
      <c r="A16" s="197" t="s">
        <v>20</v>
      </c>
      <c r="B16" s="196" t="s">
        <v>21</v>
      </c>
      <c r="C16" s="229">
        <v>3750</v>
      </c>
      <c r="D16" s="229">
        <v>0</v>
      </c>
      <c r="E16" s="209">
        <f t="shared" si="0"/>
        <v>3750</v>
      </c>
      <c r="F16" s="26">
        <v>0</v>
      </c>
      <c r="G16" s="26">
        <v>309.02999999999997</v>
      </c>
      <c r="H16" s="26">
        <v>95.62</v>
      </c>
      <c r="I16" s="209">
        <v>0</v>
      </c>
      <c r="J16" s="229">
        <f>+FACTURACIÓN!AO16</f>
        <v>0</v>
      </c>
      <c r="K16" s="229">
        <f t="shared" si="1"/>
        <v>0</v>
      </c>
      <c r="L16" s="26">
        <v>0.02</v>
      </c>
      <c r="M16" s="209">
        <v>45.13</v>
      </c>
      <c r="N16" s="209">
        <v>0</v>
      </c>
      <c r="O16" s="209">
        <f t="shared" si="2"/>
        <v>449.79999999999995</v>
      </c>
      <c r="P16" s="209">
        <f t="shared" si="3"/>
        <v>3300.2</v>
      </c>
      <c r="R16" s="36" t="str">
        <f t="shared" si="4"/>
        <v>SI</v>
      </c>
      <c r="S16" s="241" t="s">
        <v>20</v>
      </c>
      <c r="T16" s="233" t="s">
        <v>21</v>
      </c>
      <c r="U16" s="242">
        <v>3750</v>
      </c>
      <c r="V16" s="242">
        <v>0</v>
      </c>
      <c r="W16" s="242">
        <v>3750</v>
      </c>
      <c r="X16" s="242">
        <v>0</v>
      </c>
      <c r="Y16" s="242">
        <v>309.02999999999997</v>
      </c>
      <c r="Z16" s="242">
        <v>95.62</v>
      </c>
      <c r="AA16" s="242">
        <v>0</v>
      </c>
      <c r="AB16" s="242">
        <v>0.02</v>
      </c>
      <c r="AC16" s="242">
        <v>45.13</v>
      </c>
      <c r="AD16" s="242">
        <v>0</v>
      </c>
      <c r="AE16" s="242">
        <v>449.8</v>
      </c>
      <c r="AF16" s="242">
        <v>3300.2</v>
      </c>
      <c r="AH16" s="242">
        <f t="shared" si="5"/>
        <v>0</v>
      </c>
    </row>
    <row r="17" spans="1:40">
      <c r="A17" s="197" t="s">
        <v>28</v>
      </c>
      <c r="B17" s="196" t="s">
        <v>29</v>
      </c>
      <c r="C17" s="229">
        <v>2500.0500000000002</v>
      </c>
      <c r="D17" s="229">
        <v>0</v>
      </c>
      <c r="E17" s="209">
        <f t="shared" si="0"/>
        <v>2500.0500000000002</v>
      </c>
      <c r="F17" s="26">
        <v>0</v>
      </c>
      <c r="G17" s="26">
        <v>7.67</v>
      </c>
      <c r="H17" s="26">
        <v>62.06</v>
      </c>
      <c r="I17" s="209">
        <v>0</v>
      </c>
      <c r="J17" s="229">
        <f>+FACTURACIÓN!AO17</f>
        <v>0</v>
      </c>
      <c r="K17" s="229">
        <f t="shared" si="1"/>
        <v>0</v>
      </c>
      <c r="L17" s="26">
        <v>-0.01</v>
      </c>
      <c r="M17" s="209">
        <v>45.13</v>
      </c>
      <c r="N17" s="209">
        <v>0</v>
      </c>
      <c r="O17" s="209">
        <f t="shared" si="2"/>
        <v>114.85</v>
      </c>
      <c r="P17" s="209">
        <f t="shared" si="3"/>
        <v>2385.2000000000003</v>
      </c>
      <c r="R17" s="36" t="str">
        <f t="shared" si="4"/>
        <v>SI</v>
      </c>
      <c r="S17" s="241" t="s">
        <v>28</v>
      </c>
      <c r="T17" s="233" t="s">
        <v>29</v>
      </c>
      <c r="U17" s="242">
        <v>2500.0500000000002</v>
      </c>
      <c r="V17" s="242">
        <v>0</v>
      </c>
      <c r="W17" s="242">
        <v>2500.0500000000002</v>
      </c>
      <c r="X17" s="242">
        <v>0</v>
      </c>
      <c r="Y17" s="242">
        <v>7.67</v>
      </c>
      <c r="Z17" s="242">
        <v>62.06</v>
      </c>
      <c r="AA17" s="242">
        <v>0</v>
      </c>
      <c r="AB17" s="242">
        <v>-0.01</v>
      </c>
      <c r="AC17" s="242">
        <v>45.13</v>
      </c>
      <c r="AD17" s="242">
        <v>0</v>
      </c>
      <c r="AE17" s="242">
        <v>114.85</v>
      </c>
      <c r="AF17" s="242">
        <v>2385.1999999999998</v>
      </c>
      <c r="AH17" s="242">
        <f t="shared" si="5"/>
        <v>0</v>
      </c>
    </row>
    <row r="18" spans="1:40">
      <c r="A18" s="197" t="s">
        <v>30</v>
      </c>
      <c r="B18" s="196" t="s">
        <v>31</v>
      </c>
      <c r="C18" s="229">
        <v>2750.1</v>
      </c>
      <c r="D18" s="229">
        <v>0</v>
      </c>
      <c r="E18" s="209">
        <f t="shared" si="0"/>
        <v>2750.1</v>
      </c>
      <c r="F18" s="26">
        <v>0</v>
      </c>
      <c r="G18" s="26">
        <v>49.79</v>
      </c>
      <c r="H18" s="26">
        <v>68.28</v>
      </c>
      <c r="I18" s="209">
        <v>0</v>
      </c>
      <c r="J18" s="229">
        <f>+FACTURACIÓN!AO18</f>
        <v>0</v>
      </c>
      <c r="K18" s="229">
        <f t="shared" si="1"/>
        <v>0</v>
      </c>
      <c r="L18" s="26">
        <v>0.1</v>
      </c>
      <c r="M18" s="209">
        <v>45.13</v>
      </c>
      <c r="N18" s="209">
        <v>0</v>
      </c>
      <c r="O18" s="209">
        <f t="shared" si="2"/>
        <v>163.29999999999998</v>
      </c>
      <c r="P18" s="209">
        <f t="shared" si="3"/>
        <v>2586.7999999999997</v>
      </c>
      <c r="R18" s="36" t="str">
        <f t="shared" si="4"/>
        <v>SI</v>
      </c>
      <c r="S18" s="241" t="s">
        <v>30</v>
      </c>
      <c r="T18" s="233" t="s">
        <v>31</v>
      </c>
      <c r="U18" s="242">
        <v>2750.1</v>
      </c>
      <c r="V18" s="242">
        <v>0</v>
      </c>
      <c r="W18" s="242">
        <v>2750.1</v>
      </c>
      <c r="X18" s="242">
        <v>0</v>
      </c>
      <c r="Y18" s="242">
        <v>49.79</v>
      </c>
      <c r="Z18" s="242">
        <v>68.28</v>
      </c>
      <c r="AA18" s="242">
        <v>0</v>
      </c>
      <c r="AB18" s="242">
        <v>0.1</v>
      </c>
      <c r="AC18" s="242">
        <v>45.13</v>
      </c>
      <c r="AD18" s="242">
        <v>0</v>
      </c>
      <c r="AE18" s="242">
        <v>163.30000000000001</v>
      </c>
      <c r="AF18" s="242">
        <v>2586.8000000000002</v>
      </c>
      <c r="AH18" s="242">
        <f t="shared" si="5"/>
        <v>0</v>
      </c>
    </row>
    <row r="19" spans="1:40">
      <c r="A19" s="197" t="s">
        <v>32</v>
      </c>
      <c r="B19" s="196" t="s">
        <v>33</v>
      </c>
      <c r="C19" s="229">
        <v>3000</v>
      </c>
      <c r="D19" s="229">
        <v>0</v>
      </c>
      <c r="E19" s="209">
        <f t="shared" si="0"/>
        <v>3000</v>
      </c>
      <c r="F19" s="26">
        <v>0</v>
      </c>
      <c r="G19" s="26">
        <v>76.98</v>
      </c>
      <c r="H19" s="26">
        <v>74.48</v>
      </c>
      <c r="I19" s="209">
        <v>0</v>
      </c>
      <c r="J19" s="229">
        <f>+FACTURACIÓN!AO19</f>
        <v>0</v>
      </c>
      <c r="K19" s="229">
        <f t="shared" si="1"/>
        <v>0</v>
      </c>
      <c r="L19" s="26">
        <v>0.01</v>
      </c>
      <c r="M19" s="209">
        <v>45.13</v>
      </c>
      <c r="N19" s="209">
        <v>0</v>
      </c>
      <c r="O19" s="209">
        <f t="shared" si="2"/>
        <v>196.6</v>
      </c>
      <c r="P19" s="209">
        <f t="shared" si="3"/>
        <v>2803.4</v>
      </c>
      <c r="R19" s="36" t="str">
        <f t="shared" si="4"/>
        <v>SI</v>
      </c>
      <c r="S19" s="241" t="s">
        <v>32</v>
      </c>
      <c r="T19" s="233" t="s">
        <v>33</v>
      </c>
      <c r="U19" s="242">
        <v>3000</v>
      </c>
      <c r="V19" s="242">
        <v>0</v>
      </c>
      <c r="W19" s="242">
        <v>3000</v>
      </c>
      <c r="X19" s="242">
        <v>0</v>
      </c>
      <c r="Y19" s="242">
        <v>76.98</v>
      </c>
      <c r="Z19" s="242">
        <v>74.48</v>
      </c>
      <c r="AA19" s="242">
        <v>0</v>
      </c>
      <c r="AB19" s="242">
        <v>0.01</v>
      </c>
      <c r="AC19" s="242">
        <v>45.13</v>
      </c>
      <c r="AD19" s="242">
        <v>0</v>
      </c>
      <c r="AE19" s="242">
        <v>196.6</v>
      </c>
      <c r="AF19" s="242">
        <v>2803.4</v>
      </c>
      <c r="AG19" s="235"/>
      <c r="AH19" s="242">
        <f>+AF19-P19</f>
        <v>0</v>
      </c>
    </row>
    <row r="20" spans="1:40">
      <c r="A20" s="211" t="s">
        <v>36</v>
      </c>
      <c r="B20" s="205"/>
      <c r="C20" s="26"/>
      <c r="D20" s="26"/>
      <c r="E20" s="209"/>
      <c r="F20" s="26"/>
      <c r="G20" s="26"/>
      <c r="H20" s="26"/>
      <c r="I20" s="209"/>
      <c r="J20" s="229"/>
      <c r="K20" s="229">
        <f t="shared" si="1"/>
        <v>0</v>
      </c>
      <c r="L20" s="26"/>
      <c r="M20" s="209"/>
      <c r="N20" s="209"/>
      <c r="O20" s="209"/>
      <c r="P20" s="209"/>
      <c r="R20" s="36"/>
      <c r="S20" s="243" t="s">
        <v>36</v>
      </c>
      <c r="T20" s="235"/>
      <c r="U20" s="235" t="s">
        <v>37</v>
      </c>
      <c r="V20" s="235" t="s">
        <v>37</v>
      </c>
      <c r="W20" s="235" t="s">
        <v>37</v>
      </c>
      <c r="X20" s="235" t="s">
        <v>37</v>
      </c>
      <c r="Y20" s="235" t="s">
        <v>37</v>
      </c>
      <c r="Z20" s="235" t="s">
        <v>37</v>
      </c>
      <c r="AA20" s="235" t="s">
        <v>37</v>
      </c>
      <c r="AB20" s="235" t="s">
        <v>37</v>
      </c>
      <c r="AC20" s="235" t="s">
        <v>37</v>
      </c>
      <c r="AD20" s="235" t="s">
        <v>37</v>
      </c>
      <c r="AE20" s="235" t="s">
        <v>37</v>
      </c>
      <c r="AF20" s="235" t="s">
        <v>37</v>
      </c>
      <c r="AI20" s="25"/>
      <c r="AJ20" s="25"/>
      <c r="AK20" s="25"/>
      <c r="AL20" s="25"/>
      <c r="AM20" s="25"/>
      <c r="AN20" s="25"/>
    </row>
    <row r="21" spans="1:40" s="25" customFormat="1" ht="15">
      <c r="A21" s="197"/>
      <c r="B21" s="196"/>
      <c r="C21" s="25" t="s">
        <v>37</v>
      </c>
      <c r="D21" s="25" t="s">
        <v>37</v>
      </c>
      <c r="E21" s="25" t="s">
        <v>37</v>
      </c>
      <c r="F21" s="25" t="s">
        <v>37</v>
      </c>
      <c r="G21" s="25" t="s">
        <v>37</v>
      </c>
      <c r="H21" s="25" t="s">
        <v>37</v>
      </c>
      <c r="I21" s="205" t="s">
        <v>37</v>
      </c>
      <c r="J21" s="205"/>
      <c r="K21" s="229"/>
      <c r="L21" s="205" t="s">
        <v>37</v>
      </c>
      <c r="M21" s="205" t="s">
        <v>37</v>
      </c>
      <c r="N21" s="205" t="s">
        <v>37</v>
      </c>
      <c r="O21" s="205" t="s">
        <v>37</v>
      </c>
      <c r="P21" s="205" t="s">
        <v>37</v>
      </c>
      <c r="R21" s="36"/>
      <c r="S21" s="232"/>
      <c r="T21" s="232"/>
      <c r="U21" s="244">
        <v>64000.5</v>
      </c>
      <c r="V21" s="244">
        <v>0</v>
      </c>
      <c r="W21" s="244">
        <v>64000.5</v>
      </c>
      <c r="X21" s="244">
        <v>0</v>
      </c>
      <c r="Y21" s="244">
        <v>8871.57</v>
      </c>
      <c r="Z21" s="244">
        <v>1738.03</v>
      </c>
      <c r="AA21" s="244">
        <v>0</v>
      </c>
      <c r="AB21" s="244">
        <v>0.28999999999999998</v>
      </c>
      <c r="AC21" s="244">
        <v>451.3</v>
      </c>
      <c r="AD21" s="244">
        <v>177.91</v>
      </c>
      <c r="AE21" s="244">
        <v>11239.1</v>
      </c>
      <c r="AF21" s="244">
        <v>52761.4</v>
      </c>
      <c r="AG21" s="233"/>
      <c r="AH21" s="233"/>
      <c r="AI21" s="18"/>
      <c r="AJ21" s="18"/>
      <c r="AK21" s="18"/>
      <c r="AL21" s="18"/>
      <c r="AM21" s="18"/>
      <c r="AN21" s="18"/>
    </row>
    <row r="22" spans="1:40">
      <c r="A22" s="197"/>
      <c r="B22" s="196"/>
      <c r="C22" s="29">
        <f>SUM(C12:C21)</f>
        <v>52000.35</v>
      </c>
      <c r="D22" s="230">
        <f>SUM(D12:D21)</f>
        <v>0</v>
      </c>
      <c r="E22" s="230">
        <f>SUM(E12:E21)</f>
        <v>52000.35</v>
      </c>
      <c r="F22" s="230">
        <f>SUM(F12:F21)</f>
        <v>0</v>
      </c>
      <c r="G22" s="230">
        <f>SUM(G12:G21)</f>
        <v>7402.86</v>
      </c>
      <c r="H22" s="230">
        <f>SUM(H12:H21)</f>
        <v>1416.2699999999998</v>
      </c>
      <c r="I22" s="230">
        <f>SUM(I12:I21)</f>
        <v>0</v>
      </c>
      <c r="J22" s="230"/>
      <c r="K22" s="229"/>
      <c r="L22" s="230">
        <f>SUM(L12:L21)</f>
        <v>0.18</v>
      </c>
      <c r="M22" s="230">
        <f>SUM(M12:M21)</f>
        <v>361.04</v>
      </c>
      <c r="N22" s="230">
        <f>SUM(N12:N21)</f>
        <v>0</v>
      </c>
      <c r="O22" s="230">
        <f>SUM(O12:O21)</f>
        <v>9180.35</v>
      </c>
      <c r="P22" s="230">
        <f>SUM(P12:P21)</f>
        <v>42820</v>
      </c>
      <c r="R22" s="36"/>
    </row>
    <row r="23" spans="1:40" ht="15">
      <c r="A23" s="208" t="s">
        <v>38</v>
      </c>
      <c r="B23" s="196"/>
      <c r="K23" s="229"/>
      <c r="R23" s="36"/>
      <c r="S23" s="240" t="s">
        <v>38</v>
      </c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</row>
    <row r="24" spans="1:40">
      <c r="A24" s="197" t="s">
        <v>55</v>
      </c>
      <c r="B24" s="196" t="s">
        <v>56</v>
      </c>
      <c r="C24" s="26">
        <v>3250.05</v>
      </c>
      <c r="D24" s="26">
        <v>0</v>
      </c>
      <c r="E24" s="209">
        <f t="shared" ref="E24:E51" si="6">SUM(C24:D24)</f>
        <v>3250.05</v>
      </c>
      <c r="F24" s="26">
        <v>0</v>
      </c>
      <c r="G24" s="26">
        <v>124.46</v>
      </c>
      <c r="H24" s="26">
        <v>81.62</v>
      </c>
      <c r="I24" s="209">
        <v>0</v>
      </c>
      <c r="J24" s="229">
        <f>+FACTURACIÓN!AO24</f>
        <v>0</v>
      </c>
      <c r="K24" s="248">
        <f t="shared" si="1"/>
        <v>0</v>
      </c>
      <c r="L24" s="9">
        <v>-0.16</v>
      </c>
      <c r="M24" s="209">
        <v>45.13</v>
      </c>
      <c r="N24" s="209">
        <v>0</v>
      </c>
      <c r="O24" s="209">
        <f t="shared" ref="O24:O51" si="7">SUM(F24:N24)</f>
        <v>251.04999999999998</v>
      </c>
      <c r="P24" s="209">
        <f t="shared" ref="P24:P51" si="8">+E24-O24</f>
        <v>2999</v>
      </c>
      <c r="R24" s="36" t="str">
        <f t="shared" ref="R24:R51" si="9">IF(B24=T24,"SI","NO")</f>
        <v>SI</v>
      </c>
      <c r="S24" s="241" t="s">
        <v>55</v>
      </c>
      <c r="T24" s="233" t="s">
        <v>56</v>
      </c>
      <c r="U24" s="242">
        <v>3250.05</v>
      </c>
      <c r="V24" s="242">
        <v>0</v>
      </c>
      <c r="W24" s="242">
        <v>3250.05</v>
      </c>
      <c r="X24" s="242">
        <v>0</v>
      </c>
      <c r="Y24" s="242">
        <v>124.46</v>
      </c>
      <c r="Z24" s="242">
        <v>81.62</v>
      </c>
      <c r="AA24" s="242">
        <v>0</v>
      </c>
      <c r="AB24" s="242">
        <v>-0.16</v>
      </c>
      <c r="AC24" s="242">
        <v>45.13</v>
      </c>
      <c r="AD24" s="242">
        <v>0</v>
      </c>
      <c r="AE24" s="242">
        <v>251.05</v>
      </c>
      <c r="AF24" s="242">
        <v>2999</v>
      </c>
      <c r="AH24" s="242">
        <f t="shared" ref="AH24:AH51" si="10">+AF24-P24</f>
        <v>0</v>
      </c>
    </row>
    <row r="25" spans="1:40">
      <c r="A25" s="197" t="s">
        <v>81</v>
      </c>
      <c r="B25" s="196" t="s">
        <v>82</v>
      </c>
      <c r="C25" s="26">
        <v>2500.0500000000002</v>
      </c>
      <c r="D25" s="26">
        <v>0</v>
      </c>
      <c r="E25" s="209">
        <f t="shared" si="6"/>
        <v>2500.0500000000002</v>
      </c>
      <c r="F25" s="26">
        <v>0</v>
      </c>
      <c r="G25" s="26">
        <v>7.67</v>
      </c>
      <c r="H25" s="26">
        <v>62.06</v>
      </c>
      <c r="I25" s="209">
        <v>902.31</v>
      </c>
      <c r="J25" s="229">
        <f>+FACTURACIÓN!AO25</f>
        <v>0</v>
      </c>
      <c r="K25" s="248">
        <f t="shared" si="1"/>
        <v>-902.31</v>
      </c>
      <c r="L25" s="26">
        <v>0.08</v>
      </c>
      <c r="M25" s="209">
        <v>45.13</v>
      </c>
      <c r="N25" s="209">
        <v>0</v>
      </c>
      <c r="O25" s="209">
        <f t="shared" si="7"/>
        <v>114.94000000000003</v>
      </c>
      <c r="P25" s="209">
        <f t="shared" si="8"/>
        <v>2385.11</v>
      </c>
      <c r="R25" s="36" t="str">
        <f t="shared" si="9"/>
        <v>SI</v>
      </c>
      <c r="S25" s="241" t="s">
        <v>81</v>
      </c>
      <c r="T25" s="233" t="s">
        <v>82</v>
      </c>
      <c r="U25" s="242">
        <v>2500.0500000000002</v>
      </c>
      <c r="V25" s="242">
        <v>0</v>
      </c>
      <c r="W25" s="242">
        <v>2500.0500000000002</v>
      </c>
      <c r="X25" s="242">
        <v>0</v>
      </c>
      <c r="Y25" s="242">
        <v>7.67</v>
      </c>
      <c r="Z25" s="242">
        <v>62.06</v>
      </c>
      <c r="AA25" s="242">
        <v>902.31</v>
      </c>
      <c r="AB25" s="242">
        <v>0.08</v>
      </c>
      <c r="AC25" s="242">
        <v>45.13</v>
      </c>
      <c r="AD25" s="242">
        <v>0</v>
      </c>
      <c r="AE25" s="242">
        <v>1017.25</v>
      </c>
      <c r="AF25" s="242">
        <v>1482.8</v>
      </c>
      <c r="AH25" s="242">
        <f t="shared" si="10"/>
        <v>-902.31000000000017</v>
      </c>
    </row>
    <row r="26" spans="1:40">
      <c r="A26" s="197" t="s">
        <v>57</v>
      </c>
      <c r="B26" s="196" t="s">
        <v>58</v>
      </c>
      <c r="C26" s="26">
        <v>2800</v>
      </c>
      <c r="D26" s="26">
        <v>0</v>
      </c>
      <c r="E26" s="209">
        <f t="shared" si="6"/>
        <v>2800</v>
      </c>
      <c r="F26" s="26">
        <v>0</v>
      </c>
      <c r="G26" s="26">
        <v>55.22</v>
      </c>
      <c r="H26" s="26">
        <v>70.91</v>
      </c>
      <c r="I26" s="209">
        <v>0</v>
      </c>
      <c r="J26" s="229">
        <f>+FACTURACIÓN!AO26</f>
        <v>902.31</v>
      </c>
      <c r="K26" s="248">
        <f t="shared" si="1"/>
        <v>902.31</v>
      </c>
      <c r="L26" s="26">
        <v>-0.06</v>
      </c>
      <c r="M26" s="209">
        <v>45.13</v>
      </c>
      <c r="N26" s="209">
        <v>0</v>
      </c>
      <c r="O26" s="209">
        <f t="shared" si="7"/>
        <v>1975.8200000000002</v>
      </c>
      <c r="P26" s="209">
        <f t="shared" si="8"/>
        <v>824.17999999999984</v>
      </c>
      <c r="R26" s="36" t="str">
        <f t="shared" si="9"/>
        <v>SI</v>
      </c>
      <c r="S26" s="241" t="s">
        <v>57</v>
      </c>
      <c r="T26" s="233" t="s">
        <v>58</v>
      </c>
      <c r="U26" s="242">
        <v>2800</v>
      </c>
      <c r="V26" s="242">
        <v>0</v>
      </c>
      <c r="W26" s="242">
        <v>2800</v>
      </c>
      <c r="X26" s="242">
        <v>0</v>
      </c>
      <c r="Y26" s="242">
        <v>55.22</v>
      </c>
      <c r="Z26" s="242">
        <v>70.91</v>
      </c>
      <c r="AA26" s="242">
        <v>0</v>
      </c>
      <c r="AB26" s="242">
        <v>-0.06</v>
      </c>
      <c r="AC26" s="242">
        <v>45.13</v>
      </c>
      <c r="AD26" s="242">
        <v>0</v>
      </c>
      <c r="AE26" s="242">
        <v>171.2</v>
      </c>
      <c r="AF26" s="242">
        <v>2628.8</v>
      </c>
      <c r="AH26" s="242">
        <f t="shared" si="10"/>
        <v>1804.6200000000003</v>
      </c>
    </row>
    <row r="27" spans="1:40">
      <c r="A27" s="197" t="s">
        <v>63</v>
      </c>
      <c r="B27" s="196" t="s">
        <v>64</v>
      </c>
      <c r="C27" s="26">
        <v>2500.0500000000002</v>
      </c>
      <c r="D27" s="26">
        <v>0</v>
      </c>
      <c r="E27" s="209">
        <f t="shared" si="6"/>
        <v>2500.0500000000002</v>
      </c>
      <c r="F27" s="26">
        <v>0</v>
      </c>
      <c r="G27" s="26">
        <v>7.67</v>
      </c>
      <c r="H27" s="26">
        <v>62.06</v>
      </c>
      <c r="I27" s="209">
        <v>0</v>
      </c>
      <c r="J27" s="229">
        <f>+FACTURACIÓN!AO27</f>
        <v>0</v>
      </c>
      <c r="K27" s="248">
        <f t="shared" si="1"/>
        <v>0</v>
      </c>
      <c r="L27" s="26">
        <v>-0.01</v>
      </c>
      <c r="M27" s="209">
        <v>45.13</v>
      </c>
      <c r="N27" s="209">
        <v>0</v>
      </c>
      <c r="O27" s="209">
        <f t="shared" si="7"/>
        <v>114.85</v>
      </c>
      <c r="P27" s="209">
        <f t="shared" si="8"/>
        <v>2385.2000000000003</v>
      </c>
      <c r="R27" s="36" t="str">
        <f t="shared" si="9"/>
        <v>SI</v>
      </c>
      <c r="S27" s="241" t="s">
        <v>63</v>
      </c>
      <c r="T27" s="233" t="s">
        <v>64</v>
      </c>
      <c r="U27" s="242">
        <v>2500.0500000000002</v>
      </c>
      <c r="V27" s="242">
        <v>0</v>
      </c>
      <c r="W27" s="242">
        <v>2500.0500000000002</v>
      </c>
      <c r="X27" s="242">
        <v>0</v>
      </c>
      <c r="Y27" s="242">
        <v>7.67</v>
      </c>
      <c r="Z27" s="242">
        <v>62.06</v>
      </c>
      <c r="AA27" s="242">
        <v>0</v>
      </c>
      <c r="AB27" s="242">
        <v>-0.01</v>
      </c>
      <c r="AC27" s="242">
        <v>45.13</v>
      </c>
      <c r="AD27" s="242">
        <v>0</v>
      </c>
      <c r="AE27" s="242">
        <v>114.85</v>
      </c>
      <c r="AF27" s="242">
        <v>2385.1999999999998</v>
      </c>
      <c r="AH27" s="242">
        <f t="shared" si="10"/>
        <v>0</v>
      </c>
    </row>
    <row r="28" spans="1:40">
      <c r="A28" s="197" t="s">
        <v>61</v>
      </c>
      <c r="B28" s="196" t="s">
        <v>62</v>
      </c>
      <c r="C28" s="26">
        <v>2800.05</v>
      </c>
      <c r="D28" s="26">
        <v>0</v>
      </c>
      <c r="E28" s="209">
        <f t="shared" si="6"/>
        <v>2800.05</v>
      </c>
      <c r="F28" s="9">
        <v>0</v>
      </c>
      <c r="G28" s="26">
        <v>55.23</v>
      </c>
      <c r="H28" s="26">
        <v>69.69</v>
      </c>
      <c r="I28" s="209">
        <v>0</v>
      </c>
      <c r="J28" s="229">
        <f>+FACTURACIÓN!AO28</f>
        <v>0</v>
      </c>
      <c r="K28" s="248">
        <f t="shared" si="1"/>
        <v>0</v>
      </c>
      <c r="L28" s="26">
        <v>0</v>
      </c>
      <c r="M28" s="209">
        <v>45.13</v>
      </c>
      <c r="N28" s="209">
        <v>0</v>
      </c>
      <c r="O28" s="209">
        <f t="shared" si="7"/>
        <v>170.04999999999998</v>
      </c>
      <c r="P28" s="209">
        <f t="shared" si="8"/>
        <v>2630</v>
      </c>
      <c r="R28" s="36" t="str">
        <f t="shared" si="9"/>
        <v>SI</v>
      </c>
      <c r="S28" s="241" t="s">
        <v>61</v>
      </c>
      <c r="T28" s="233" t="s">
        <v>62</v>
      </c>
      <c r="U28" s="242">
        <v>2800.05</v>
      </c>
      <c r="V28" s="242">
        <v>0</v>
      </c>
      <c r="W28" s="242">
        <v>2800.05</v>
      </c>
      <c r="X28" s="242">
        <v>0</v>
      </c>
      <c r="Y28" s="242">
        <v>55.23</v>
      </c>
      <c r="Z28" s="242">
        <v>69.69</v>
      </c>
      <c r="AA28" s="242">
        <v>0</v>
      </c>
      <c r="AB28" s="242">
        <v>0</v>
      </c>
      <c r="AC28" s="242">
        <v>45.13</v>
      </c>
      <c r="AD28" s="242">
        <v>0</v>
      </c>
      <c r="AE28" s="242">
        <v>170.05</v>
      </c>
      <c r="AF28" s="242">
        <v>2630</v>
      </c>
      <c r="AH28" s="242">
        <f t="shared" si="10"/>
        <v>0</v>
      </c>
    </row>
    <row r="29" spans="1:40">
      <c r="A29" s="197" t="s">
        <v>53</v>
      </c>
      <c r="B29" s="196" t="s">
        <v>54</v>
      </c>
      <c r="C29" s="26">
        <v>2800.05</v>
      </c>
      <c r="D29" s="26">
        <v>0</v>
      </c>
      <c r="E29" s="209">
        <f t="shared" si="6"/>
        <v>2800.05</v>
      </c>
      <c r="F29" s="9">
        <v>0</v>
      </c>
      <c r="G29" s="26">
        <v>55.23</v>
      </c>
      <c r="H29" s="26">
        <v>69.78</v>
      </c>
      <c r="I29" s="209">
        <v>0</v>
      </c>
      <c r="J29" s="229">
        <f>+FACTURACIÓN!AO29</f>
        <v>0</v>
      </c>
      <c r="K29" s="248">
        <f t="shared" si="1"/>
        <v>0</v>
      </c>
      <c r="L29" s="26">
        <v>0.11</v>
      </c>
      <c r="M29" s="209">
        <v>45.13</v>
      </c>
      <c r="N29" s="209">
        <v>0</v>
      </c>
      <c r="O29" s="209">
        <f t="shared" si="7"/>
        <v>170.25</v>
      </c>
      <c r="P29" s="209">
        <f t="shared" si="8"/>
        <v>2629.8</v>
      </c>
      <c r="R29" s="36" t="str">
        <f t="shared" si="9"/>
        <v>SI</v>
      </c>
      <c r="S29" s="241" t="s">
        <v>53</v>
      </c>
      <c r="T29" s="233" t="s">
        <v>54</v>
      </c>
      <c r="U29" s="242">
        <v>2800.05</v>
      </c>
      <c r="V29" s="242">
        <v>0</v>
      </c>
      <c r="W29" s="242">
        <v>2800.05</v>
      </c>
      <c r="X29" s="242">
        <v>0</v>
      </c>
      <c r="Y29" s="242">
        <v>55.23</v>
      </c>
      <c r="Z29" s="242">
        <v>69.78</v>
      </c>
      <c r="AA29" s="242">
        <v>0</v>
      </c>
      <c r="AB29" s="242">
        <v>0.11</v>
      </c>
      <c r="AC29" s="242">
        <v>45.13</v>
      </c>
      <c r="AD29" s="242">
        <v>0</v>
      </c>
      <c r="AE29" s="242">
        <v>170.25</v>
      </c>
      <c r="AF29" s="242">
        <v>2629.8</v>
      </c>
      <c r="AH29" s="242">
        <f t="shared" si="10"/>
        <v>0</v>
      </c>
    </row>
    <row r="30" spans="1:40">
      <c r="A30" s="197" t="s">
        <v>83</v>
      </c>
      <c r="B30" s="196" t="s">
        <v>84</v>
      </c>
      <c r="C30" s="26">
        <v>10000.049999999999</v>
      </c>
      <c r="D30" s="26">
        <v>0</v>
      </c>
      <c r="E30" s="209">
        <f t="shared" si="6"/>
        <v>10000.049999999999</v>
      </c>
      <c r="F30" s="26">
        <v>0</v>
      </c>
      <c r="G30" s="26">
        <v>1588.75</v>
      </c>
      <c r="H30" s="26">
        <v>276.91000000000003</v>
      </c>
      <c r="I30" s="209">
        <v>0</v>
      </c>
      <c r="J30" s="229">
        <f>+FACTURACIÓN!AO30</f>
        <v>0</v>
      </c>
      <c r="K30" s="248">
        <f t="shared" si="1"/>
        <v>0</v>
      </c>
      <c r="L30" s="26">
        <v>0.06</v>
      </c>
      <c r="M30" s="209">
        <v>45.13</v>
      </c>
      <c r="N30" s="209">
        <v>0</v>
      </c>
      <c r="O30" s="209">
        <f t="shared" si="7"/>
        <v>1910.8500000000001</v>
      </c>
      <c r="P30" s="209">
        <f t="shared" si="8"/>
        <v>8089.1999999999989</v>
      </c>
      <c r="R30" s="36" t="str">
        <f t="shared" si="9"/>
        <v>SI</v>
      </c>
      <c r="S30" s="241" t="s">
        <v>83</v>
      </c>
      <c r="T30" s="233" t="s">
        <v>84</v>
      </c>
      <c r="U30" s="242">
        <v>10000.049999999999</v>
      </c>
      <c r="V30" s="242">
        <v>0</v>
      </c>
      <c r="W30" s="242">
        <v>10000.049999999999</v>
      </c>
      <c r="X30" s="242">
        <v>0</v>
      </c>
      <c r="Y30" s="242">
        <v>1588.75</v>
      </c>
      <c r="Z30" s="242">
        <v>276.91000000000003</v>
      </c>
      <c r="AA30" s="242">
        <v>0</v>
      </c>
      <c r="AB30" s="242">
        <v>0.06</v>
      </c>
      <c r="AC30" s="242">
        <v>45.13</v>
      </c>
      <c r="AD30" s="242">
        <v>0</v>
      </c>
      <c r="AE30" s="242">
        <v>1910.85</v>
      </c>
      <c r="AF30" s="242">
        <v>8089.2</v>
      </c>
      <c r="AH30" s="242">
        <f t="shared" si="10"/>
        <v>0</v>
      </c>
    </row>
    <row r="31" spans="1:40">
      <c r="A31" s="197" t="s">
        <v>89</v>
      </c>
      <c r="B31" s="196" t="s">
        <v>90</v>
      </c>
      <c r="C31" s="26">
        <v>3250.05</v>
      </c>
      <c r="D31" s="26">
        <v>0</v>
      </c>
      <c r="E31" s="209">
        <f t="shared" si="6"/>
        <v>3250.05</v>
      </c>
      <c r="F31" s="26">
        <v>0</v>
      </c>
      <c r="G31" s="26">
        <v>124.46</v>
      </c>
      <c r="H31" s="26">
        <v>81.12</v>
      </c>
      <c r="I31" s="209">
        <v>230.52</v>
      </c>
      <c r="J31" s="229">
        <f>+FACTURACIÓN!AO31</f>
        <v>0</v>
      </c>
      <c r="K31" s="248">
        <f t="shared" si="1"/>
        <v>-230.52</v>
      </c>
      <c r="L31" s="26">
        <v>0.02</v>
      </c>
      <c r="M31" s="209">
        <v>45.13</v>
      </c>
      <c r="N31" s="209">
        <v>0</v>
      </c>
      <c r="O31" s="209">
        <f t="shared" si="7"/>
        <v>250.73000000000002</v>
      </c>
      <c r="P31" s="209">
        <f t="shared" si="8"/>
        <v>2999.32</v>
      </c>
      <c r="R31" s="36" t="str">
        <f t="shared" si="9"/>
        <v>SI</v>
      </c>
      <c r="S31" s="241" t="s">
        <v>89</v>
      </c>
      <c r="T31" s="233" t="s">
        <v>90</v>
      </c>
      <c r="U31" s="242">
        <v>3250.05</v>
      </c>
      <c r="V31" s="242">
        <v>0</v>
      </c>
      <c r="W31" s="242">
        <v>3250.05</v>
      </c>
      <c r="X31" s="242">
        <v>0</v>
      </c>
      <c r="Y31" s="242">
        <v>124.46</v>
      </c>
      <c r="Z31" s="242">
        <v>81.12</v>
      </c>
      <c r="AA31" s="242">
        <v>230.52</v>
      </c>
      <c r="AB31" s="242">
        <v>0.02</v>
      </c>
      <c r="AC31" s="242">
        <v>45.13</v>
      </c>
      <c r="AD31" s="242">
        <v>0</v>
      </c>
      <c r="AE31" s="242">
        <v>481.25</v>
      </c>
      <c r="AF31" s="242">
        <v>2768.8</v>
      </c>
      <c r="AH31" s="242">
        <f t="shared" si="10"/>
        <v>-230.51999999999998</v>
      </c>
    </row>
    <row r="32" spans="1:40">
      <c r="A32" s="197" t="s">
        <v>85</v>
      </c>
      <c r="B32" s="196" t="s">
        <v>86</v>
      </c>
      <c r="C32" s="26">
        <v>2500.0500000000002</v>
      </c>
      <c r="D32" s="26">
        <v>0</v>
      </c>
      <c r="E32" s="209">
        <f t="shared" si="6"/>
        <v>2500.0500000000002</v>
      </c>
      <c r="F32" s="26">
        <v>0</v>
      </c>
      <c r="G32" s="26">
        <v>7.67</v>
      </c>
      <c r="H32" s="26">
        <v>62.14</v>
      </c>
      <c r="I32" s="209">
        <v>323.91000000000003</v>
      </c>
      <c r="J32" s="229">
        <f>+FACTURACIÓN!AO32</f>
        <v>230.52</v>
      </c>
      <c r="K32" s="248">
        <f t="shared" si="1"/>
        <v>-93.390000000000015</v>
      </c>
      <c r="L32" s="9">
        <v>0</v>
      </c>
      <c r="M32" s="209">
        <v>45.13</v>
      </c>
      <c r="N32" s="209">
        <v>0</v>
      </c>
      <c r="O32" s="209">
        <f t="shared" si="7"/>
        <v>575.98</v>
      </c>
      <c r="P32" s="209">
        <f t="shared" si="8"/>
        <v>1924.0700000000002</v>
      </c>
      <c r="R32" s="36" t="str">
        <f t="shared" si="9"/>
        <v>SI</v>
      </c>
      <c r="S32" s="241" t="s">
        <v>85</v>
      </c>
      <c r="T32" s="233" t="s">
        <v>86</v>
      </c>
      <c r="U32" s="242">
        <v>2500.0500000000002</v>
      </c>
      <c r="V32" s="242">
        <v>0</v>
      </c>
      <c r="W32" s="242">
        <v>2500.0500000000002</v>
      </c>
      <c r="X32" s="242">
        <v>0</v>
      </c>
      <c r="Y32" s="242">
        <v>7.67</v>
      </c>
      <c r="Z32" s="242">
        <v>62.14</v>
      </c>
      <c r="AA32" s="242">
        <v>323.91000000000003</v>
      </c>
      <c r="AB32" s="242">
        <v>0</v>
      </c>
      <c r="AC32" s="242">
        <v>45.13</v>
      </c>
      <c r="AD32" s="242">
        <v>0</v>
      </c>
      <c r="AE32" s="242">
        <v>438.85</v>
      </c>
      <c r="AF32" s="242">
        <v>2061.1999999999998</v>
      </c>
      <c r="AH32" s="242">
        <f t="shared" si="10"/>
        <v>137.12999999999965</v>
      </c>
    </row>
    <row r="33" spans="1:34">
      <c r="A33" s="197" t="s">
        <v>294</v>
      </c>
      <c r="B33" s="196" t="s">
        <v>295</v>
      </c>
      <c r="C33" s="26">
        <v>7500</v>
      </c>
      <c r="D33" s="26">
        <v>0</v>
      </c>
      <c r="E33" s="209">
        <f t="shared" si="6"/>
        <v>7500</v>
      </c>
      <c r="F33" s="9">
        <v>0</v>
      </c>
      <c r="G33" s="26">
        <v>1054.74</v>
      </c>
      <c r="H33" s="26">
        <v>205.52</v>
      </c>
      <c r="I33" s="209">
        <v>0</v>
      </c>
      <c r="J33" s="229">
        <f>+FACTURACIÓN!AO33</f>
        <v>1200.08</v>
      </c>
      <c r="K33" s="248">
        <f t="shared" si="1"/>
        <v>1200.08</v>
      </c>
      <c r="L33" s="9">
        <v>0.01</v>
      </c>
      <c r="M33" s="209">
        <v>45.13</v>
      </c>
      <c r="N33" s="209">
        <v>0</v>
      </c>
      <c r="O33" s="209">
        <f t="shared" si="7"/>
        <v>3705.5600000000004</v>
      </c>
      <c r="P33" s="209">
        <f t="shared" si="8"/>
        <v>3794.4399999999996</v>
      </c>
      <c r="R33" s="36" t="str">
        <f t="shared" si="9"/>
        <v>SI</v>
      </c>
      <c r="S33" s="241" t="s">
        <v>294</v>
      </c>
      <c r="T33" s="233" t="s">
        <v>295</v>
      </c>
      <c r="U33" s="242">
        <v>7500</v>
      </c>
      <c r="V33" s="242">
        <v>0</v>
      </c>
      <c r="W33" s="242">
        <v>7500</v>
      </c>
      <c r="X33" s="242">
        <v>0</v>
      </c>
      <c r="Y33" s="242">
        <v>1054.74</v>
      </c>
      <c r="Z33" s="242">
        <v>205.52</v>
      </c>
      <c r="AA33" s="242">
        <v>0</v>
      </c>
      <c r="AB33" s="242">
        <v>0.01</v>
      </c>
      <c r="AC33" s="242">
        <v>45.13</v>
      </c>
      <c r="AD33" s="242">
        <v>0</v>
      </c>
      <c r="AE33" s="242">
        <v>1305.4000000000001</v>
      </c>
      <c r="AF33" s="242">
        <v>6194.6</v>
      </c>
      <c r="AH33" s="242">
        <f t="shared" si="10"/>
        <v>2400.1600000000008</v>
      </c>
    </row>
    <row r="34" spans="1:34">
      <c r="A34" s="197" t="s">
        <v>93</v>
      </c>
      <c r="B34" s="196" t="s">
        <v>94</v>
      </c>
      <c r="C34" s="26">
        <v>3000</v>
      </c>
      <c r="D34" s="26">
        <v>0</v>
      </c>
      <c r="E34" s="209">
        <f t="shared" si="6"/>
        <v>3000</v>
      </c>
      <c r="F34" s="26">
        <v>0</v>
      </c>
      <c r="G34" s="26">
        <v>76.98</v>
      </c>
      <c r="H34" s="26">
        <v>74.48</v>
      </c>
      <c r="I34" s="209">
        <v>0</v>
      </c>
      <c r="J34" s="229">
        <f>+FACTURACIÓN!AO34</f>
        <v>0</v>
      </c>
      <c r="K34" s="248">
        <f t="shared" si="1"/>
        <v>0</v>
      </c>
      <c r="L34" s="26">
        <v>0.01</v>
      </c>
      <c r="M34" s="209">
        <v>45.13</v>
      </c>
      <c r="N34" s="209">
        <v>0</v>
      </c>
      <c r="O34" s="209">
        <f t="shared" si="7"/>
        <v>196.6</v>
      </c>
      <c r="P34" s="209">
        <f t="shared" si="8"/>
        <v>2803.4</v>
      </c>
      <c r="R34" s="36" t="str">
        <f t="shared" si="9"/>
        <v>SI</v>
      </c>
      <c r="S34" s="241" t="s">
        <v>93</v>
      </c>
      <c r="T34" s="233" t="s">
        <v>94</v>
      </c>
      <c r="U34" s="242">
        <v>3000</v>
      </c>
      <c r="V34" s="242">
        <v>0</v>
      </c>
      <c r="W34" s="242">
        <v>3000</v>
      </c>
      <c r="X34" s="242">
        <v>0</v>
      </c>
      <c r="Y34" s="242">
        <v>76.98</v>
      </c>
      <c r="Z34" s="242">
        <v>74.48</v>
      </c>
      <c r="AA34" s="242">
        <v>0</v>
      </c>
      <c r="AB34" s="242">
        <v>0.01</v>
      </c>
      <c r="AC34" s="242">
        <v>45.13</v>
      </c>
      <c r="AD34" s="242">
        <v>0</v>
      </c>
      <c r="AE34" s="242">
        <v>196.6</v>
      </c>
      <c r="AF34" s="242">
        <v>2803.4</v>
      </c>
      <c r="AH34" s="242">
        <f t="shared" si="10"/>
        <v>0</v>
      </c>
    </row>
    <row r="35" spans="1:34">
      <c r="A35" s="197" t="s">
        <v>67</v>
      </c>
      <c r="B35" s="196" t="s">
        <v>68</v>
      </c>
      <c r="C35" s="26">
        <v>2250</v>
      </c>
      <c r="D35" s="26">
        <v>0</v>
      </c>
      <c r="E35" s="209">
        <f t="shared" si="6"/>
        <v>2250</v>
      </c>
      <c r="F35" s="26">
        <v>-34.020000000000003</v>
      </c>
      <c r="G35" s="26">
        <v>0</v>
      </c>
      <c r="H35" s="26">
        <v>55.93</v>
      </c>
      <c r="I35" s="209">
        <v>0</v>
      </c>
      <c r="J35" s="229">
        <f>+FACTURACIÓN!AO35</f>
        <v>0</v>
      </c>
      <c r="K35" s="248">
        <f t="shared" si="1"/>
        <v>0</v>
      </c>
      <c r="L35" s="26">
        <v>-0.04</v>
      </c>
      <c r="M35" s="209">
        <v>45.13</v>
      </c>
      <c r="N35" s="209">
        <v>0</v>
      </c>
      <c r="O35" s="209">
        <f t="shared" si="7"/>
        <v>67</v>
      </c>
      <c r="P35" s="209">
        <f t="shared" si="8"/>
        <v>2183</v>
      </c>
      <c r="R35" s="36" t="str">
        <f t="shared" si="9"/>
        <v>SI</v>
      </c>
      <c r="S35" s="241" t="s">
        <v>67</v>
      </c>
      <c r="T35" s="233" t="s">
        <v>68</v>
      </c>
      <c r="U35" s="242">
        <v>2250</v>
      </c>
      <c r="V35" s="242">
        <v>0</v>
      </c>
      <c r="W35" s="242">
        <v>2250</v>
      </c>
      <c r="X35" s="242">
        <v>-34.020000000000003</v>
      </c>
      <c r="Y35" s="242">
        <v>0</v>
      </c>
      <c r="Z35" s="242">
        <v>55.93</v>
      </c>
      <c r="AA35" s="242">
        <v>0</v>
      </c>
      <c r="AB35" s="242">
        <v>-0.04</v>
      </c>
      <c r="AC35" s="242">
        <v>45.13</v>
      </c>
      <c r="AD35" s="242">
        <v>0</v>
      </c>
      <c r="AE35" s="242">
        <v>67</v>
      </c>
      <c r="AF35" s="242">
        <v>2183</v>
      </c>
      <c r="AH35" s="242">
        <f t="shared" si="10"/>
        <v>0</v>
      </c>
    </row>
    <row r="36" spans="1:34">
      <c r="A36" s="197" t="s">
        <v>69</v>
      </c>
      <c r="B36" s="196" t="s">
        <v>70</v>
      </c>
      <c r="C36" s="26">
        <v>2250</v>
      </c>
      <c r="D36" s="26">
        <v>0</v>
      </c>
      <c r="E36" s="209">
        <f t="shared" si="6"/>
        <v>2250</v>
      </c>
      <c r="F36" s="26">
        <v>-34.020000000000003</v>
      </c>
      <c r="G36" s="26">
        <v>0</v>
      </c>
      <c r="H36" s="26">
        <v>55.93</v>
      </c>
      <c r="I36" s="209">
        <v>313.89999999999998</v>
      </c>
      <c r="J36" s="229">
        <f>+FACTURACIÓN!AO36</f>
        <v>0</v>
      </c>
      <c r="K36" s="248">
        <f t="shared" si="1"/>
        <v>-313.89999999999998</v>
      </c>
      <c r="L36" s="9">
        <v>0.06</v>
      </c>
      <c r="M36" s="209">
        <v>45.13</v>
      </c>
      <c r="N36" s="209">
        <v>0</v>
      </c>
      <c r="O36" s="209">
        <f t="shared" si="7"/>
        <v>67.099999999999966</v>
      </c>
      <c r="P36" s="209">
        <f t="shared" si="8"/>
        <v>2182.9</v>
      </c>
      <c r="R36" s="36" t="str">
        <f t="shared" si="9"/>
        <v>SI</v>
      </c>
      <c r="S36" s="241" t="s">
        <v>69</v>
      </c>
      <c r="T36" s="233" t="s">
        <v>70</v>
      </c>
      <c r="U36" s="242">
        <v>2250</v>
      </c>
      <c r="V36" s="242">
        <v>0</v>
      </c>
      <c r="W36" s="242">
        <v>2250</v>
      </c>
      <c r="X36" s="242">
        <v>-34.020000000000003</v>
      </c>
      <c r="Y36" s="242">
        <v>0</v>
      </c>
      <c r="Z36" s="242">
        <v>55.93</v>
      </c>
      <c r="AA36" s="242">
        <v>313.89999999999998</v>
      </c>
      <c r="AB36" s="242">
        <v>0.06</v>
      </c>
      <c r="AC36" s="242">
        <v>45.13</v>
      </c>
      <c r="AD36" s="242">
        <v>0</v>
      </c>
      <c r="AE36" s="242">
        <v>381</v>
      </c>
      <c r="AF36" s="242">
        <v>1869</v>
      </c>
      <c r="AH36" s="242">
        <f t="shared" si="10"/>
        <v>-313.90000000000009</v>
      </c>
    </row>
    <row r="37" spans="1:34">
      <c r="A37" s="197" t="s">
        <v>65</v>
      </c>
      <c r="B37" s="196" t="s">
        <v>66</v>
      </c>
      <c r="C37" s="26">
        <v>2500.0500000000002</v>
      </c>
      <c r="D37" s="26">
        <v>0</v>
      </c>
      <c r="E37" s="209">
        <f t="shared" si="6"/>
        <v>2500.0500000000002</v>
      </c>
      <c r="F37" s="9">
        <v>0</v>
      </c>
      <c r="G37" s="26">
        <v>7.67</v>
      </c>
      <c r="H37" s="26">
        <v>62.31</v>
      </c>
      <c r="I37" s="209">
        <v>0</v>
      </c>
      <c r="J37" s="229">
        <f>+FACTURACIÓN!AO37</f>
        <v>313.89999999999998</v>
      </c>
      <c r="K37" s="248">
        <f t="shared" si="1"/>
        <v>313.89999999999998</v>
      </c>
      <c r="L37" s="26">
        <v>-0.06</v>
      </c>
      <c r="M37" s="209">
        <v>45.13</v>
      </c>
      <c r="N37" s="209">
        <v>0</v>
      </c>
      <c r="O37" s="209">
        <f t="shared" si="7"/>
        <v>742.85</v>
      </c>
      <c r="P37" s="209">
        <f t="shared" si="8"/>
        <v>1757.2000000000003</v>
      </c>
      <c r="R37" s="36" t="str">
        <f t="shared" si="9"/>
        <v>SI</v>
      </c>
      <c r="S37" s="241" t="s">
        <v>65</v>
      </c>
      <c r="T37" s="233" t="s">
        <v>66</v>
      </c>
      <c r="U37" s="242">
        <v>2500.0500000000002</v>
      </c>
      <c r="V37" s="242">
        <v>0</v>
      </c>
      <c r="W37" s="242">
        <v>2500.0500000000002</v>
      </c>
      <c r="X37" s="242">
        <v>0</v>
      </c>
      <c r="Y37" s="242">
        <v>7.67</v>
      </c>
      <c r="Z37" s="242">
        <v>62.31</v>
      </c>
      <c r="AA37" s="242">
        <v>0</v>
      </c>
      <c r="AB37" s="242">
        <v>-0.06</v>
      </c>
      <c r="AC37" s="242">
        <v>45.13</v>
      </c>
      <c r="AD37" s="242">
        <v>0</v>
      </c>
      <c r="AE37" s="242">
        <v>115.05</v>
      </c>
      <c r="AF37" s="242">
        <v>2385</v>
      </c>
      <c r="AH37" s="242">
        <f t="shared" si="10"/>
        <v>627.79999999999973</v>
      </c>
    </row>
    <row r="38" spans="1:34">
      <c r="A38" s="197" t="s">
        <v>49</v>
      </c>
      <c r="B38" s="196" t="s">
        <v>50</v>
      </c>
      <c r="C38" s="26">
        <v>1750.05</v>
      </c>
      <c r="D38" s="26">
        <v>0</v>
      </c>
      <c r="E38" s="209">
        <f t="shared" si="6"/>
        <v>1750.05</v>
      </c>
      <c r="F38" s="9">
        <v>-87.68</v>
      </c>
      <c r="G38" s="26">
        <v>0</v>
      </c>
      <c r="H38" s="26">
        <v>43.68</v>
      </c>
      <c r="I38" s="209">
        <v>0</v>
      </c>
      <c r="J38" s="229">
        <f>+FACTURACIÓN!AO38</f>
        <v>0</v>
      </c>
      <c r="K38" s="248">
        <f t="shared" si="1"/>
        <v>0</v>
      </c>
      <c r="L38" s="26">
        <v>0.12</v>
      </c>
      <c r="M38" s="209">
        <v>45.13</v>
      </c>
      <c r="N38" s="209">
        <v>0</v>
      </c>
      <c r="O38" s="209">
        <f t="shared" si="7"/>
        <v>1.2499999999999929</v>
      </c>
      <c r="P38" s="209">
        <f t="shared" si="8"/>
        <v>1748.8</v>
      </c>
      <c r="R38" s="36" t="str">
        <f t="shared" si="9"/>
        <v>SI</v>
      </c>
      <c r="S38" s="241" t="s">
        <v>49</v>
      </c>
      <c r="T38" s="233" t="s">
        <v>50</v>
      </c>
      <c r="U38" s="242">
        <v>1750.05</v>
      </c>
      <c r="V38" s="242">
        <v>0</v>
      </c>
      <c r="W38" s="242">
        <v>1750.05</v>
      </c>
      <c r="X38" s="242">
        <v>-87.68</v>
      </c>
      <c r="Y38" s="242">
        <v>0</v>
      </c>
      <c r="Z38" s="242">
        <v>43.68</v>
      </c>
      <c r="AA38" s="242">
        <v>0</v>
      </c>
      <c r="AB38" s="242">
        <v>0.12</v>
      </c>
      <c r="AC38" s="242">
        <v>45.13</v>
      </c>
      <c r="AD38" s="242">
        <v>0</v>
      </c>
      <c r="AE38" s="242">
        <v>1.25</v>
      </c>
      <c r="AF38" s="242">
        <v>1748.8</v>
      </c>
      <c r="AH38" s="242">
        <f t="shared" si="10"/>
        <v>0</v>
      </c>
    </row>
    <row r="39" spans="1:34">
      <c r="A39" s="197" t="s">
        <v>91</v>
      </c>
      <c r="B39" s="196" t="s">
        <v>92</v>
      </c>
      <c r="C39" s="26">
        <v>1600</v>
      </c>
      <c r="D39" s="26">
        <v>0</v>
      </c>
      <c r="E39" s="209">
        <f t="shared" si="6"/>
        <v>1600</v>
      </c>
      <c r="F39" s="9">
        <v>-109.2</v>
      </c>
      <c r="G39" s="26">
        <v>0</v>
      </c>
      <c r="H39" s="26">
        <v>39.71</v>
      </c>
      <c r="I39" s="209">
        <v>357.22</v>
      </c>
      <c r="J39" s="229">
        <f>+FACTURACIÓN!AO39</f>
        <v>0</v>
      </c>
      <c r="K39" s="248">
        <f t="shared" si="1"/>
        <v>-357.22</v>
      </c>
      <c r="L39" s="26">
        <v>-0.06</v>
      </c>
      <c r="M39" s="209">
        <v>45.13</v>
      </c>
      <c r="N39" s="209">
        <v>0</v>
      </c>
      <c r="O39" s="209">
        <f t="shared" si="7"/>
        <v>-24.420000000000009</v>
      </c>
      <c r="P39" s="209">
        <f t="shared" si="8"/>
        <v>1624.42</v>
      </c>
      <c r="R39" s="36" t="str">
        <f t="shared" si="9"/>
        <v>SI</v>
      </c>
      <c r="S39" s="241" t="s">
        <v>91</v>
      </c>
      <c r="T39" s="233" t="s">
        <v>92</v>
      </c>
      <c r="U39" s="242">
        <v>1600</v>
      </c>
      <c r="V39" s="242">
        <v>0</v>
      </c>
      <c r="W39" s="242">
        <v>1600</v>
      </c>
      <c r="X39" s="242">
        <v>-109.2</v>
      </c>
      <c r="Y39" s="242">
        <v>0</v>
      </c>
      <c r="Z39" s="242">
        <v>39.71</v>
      </c>
      <c r="AA39" s="242">
        <v>357.22</v>
      </c>
      <c r="AB39" s="242">
        <v>-0.06</v>
      </c>
      <c r="AC39" s="242">
        <v>45.13</v>
      </c>
      <c r="AD39" s="242">
        <v>0</v>
      </c>
      <c r="AE39" s="242">
        <v>332.8</v>
      </c>
      <c r="AF39" s="242">
        <v>1267.2</v>
      </c>
      <c r="AH39" s="242">
        <f t="shared" si="10"/>
        <v>-357.22</v>
      </c>
    </row>
    <row r="40" spans="1:34">
      <c r="A40" s="197" t="s">
        <v>43</v>
      </c>
      <c r="B40" s="196" t="s">
        <v>44</v>
      </c>
      <c r="C40" s="26">
        <v>3750</v>
      </c>
      <c r="D40" s="26">
        <v>0</v>
      </c>
      <c r="E40" s="209">
        <f t="shared" si="6"/>
        <v>3750</v>
      </c>
      <c r="F40" s="9">
        <v>0</v>
      </c>
      <c r="G40" s="26">
        <v>309.02999999999997</v>
      </c>
      <c r="H40" s="26">
        <v>96.32</v>
      </c>
      <c r="I40" s="209">
        <v>0</v>
      </c>
      <c r="J40" s="229">
        <f>+FACTURACIÓN!AO40</f>
        <v>357.22</v>
      </c>
      <c r="K40" s="248">
        <f t="shared" si="1"/>
        <v>357.22</v>
      </c>
      <c r="L40" s="9">
        <v>0.12</v>
      </c>
      <c r="M40" s="209">
        <v>45.13</v>
      </c>
      <c r="N40" s="209">
        <v>0</v>
      </c>
      <c r="O40" s="209">
        <f t="shared" si="7"/>
        <v>1165.04</v>
      </c>
      <c r="P40" s="209">
        <f t="shared" si="8"/>
        <v>2584.96</v>
      </c>
      <c r="R40" s="36" t="str">
        <f t="shared" si="9"/>
        <v>SI</v>
      </c>
      <c r="S40" s="241" t="s">
        <v>43</v>
      </c>
      <c r="T40" s="233" t="s">
        <v>44</v>
      </c>
      <c r="U40" s="242">
        <v>3750</v>
      </c>
      <c r="V40" s="242">
        <v>0</v>
      </c>
      <c r="W40" s="242">
        <v>3750</v>
      </c>
      <c r="X40" s="242">
        <v>0</v>
      </c>
      <c r="Y40" s="242">
        <v>309.02999999999997</v>
      </c>
      <c r="Z40" s="242">
        <v>96.32</v>
      </c>
      <c r="AA40" s="242">
        <v>0</v>
      </c>
      <c r="AB40" s="242">
        <v>0.12</v>
      </c>
      <c r="AC40" s="242">
        <v>45.13</v>
      </c>
      <c r="AD40" s="242">
        <v>0</v>
      </c>
      <c r="AE40" s="242">
        <v>450.6</v>
      </c>
      <c r="AF40" s="242">
        <v>3299.4</v>
      </c>
      <c r="AH40" s="242">
        <f t="shared" si="10"/>
        <v>714.44</v>
      </c>
    </row>
    <row r="41" spans="1:34">
      <c r="A41" s="197" t="s">
        <v>47</v>
      </c>
      <c r="B41" s="196" t="s">
        <v>48</v>
      </c>
      <c r="C41" s="26">
        <v>2000.1</v>
      </c>
      <c r="D41" s="26">
        <v>0</v>
      </c>
      <c r="E41" s="209">
        <f t="shared" si="6"/>
        <v>2000.1</v>
      </c>
      <c r="F41" s="26">
        <v>-71.680000000000007</v>
      </c>
      <c r="G41" s="26">
        <v>0</v>
      </c>
      <c r="H41" s="26">
        <v>49.9</v>
      </c>
      <c r="I41" s="209">
        <v>878.82</v>
      </c>
      <c r="J41" s="229">
        <f>+FACTURACIÓN!AO41</f>
        <v>0</v>
      </c>
      <c r="K41" s="248">
        <f t="shared" si="1"/>
        <v>-878.82</v>
      </c>
      <c r="L41" s="26">
        <v>0.13</v>
      </c>
      <c r="M41" s="209">
        <v>45.13</v>
      </c>
      <c r="N41" s="209">
        <v>0</v>
      </c>
      <c r="O41" s="209">
        <f t="shared" si="7"/>
        <v>23.480000000000029</v>
      </c>
      <c r="P41" s="209">
        <f t="shared" si="8"/>
        <v>1976.62</v>
      </c>
      <c r="R41" s="36" t="str">
        <f t="shared" si="9"/>
        <v>SI</v>
      </c>
      <c r="S41" s="241" t="s">
        <v>47</v>
      </c>
      <c r="T41" s="233" t="s">
        <v>48</v>
      </c>
      <c r="U41" s="242">
        <v>2000.1</v>
      </c>
      <c r="V41" s="242">
        <v>0</v>
      </c>
      <c r="W41" s="242">
        <v>2000.1</v>
      </c>
      <c r="X41" s="242">
        <v>-71.680000000000007</v>
      </c>
      <c r="Y41" s="242">
        <v>0</v>
      </c>
      <c r="Z41" s="242">
        <v>49.9</v>
      </c>
      <c r="AA41" s="242">
        <v>878.82</v>
      </c>
      <c r="AB41" s="242">
        <v>0.13</v>
      </c>
      <c r="AC41" s="242">
        <v>45.13</v>
      </c>
      <c r="AD41" s="242">
        <v>0</v>
      </c>
      <c r="AE41" s="242">
        <v>902.3</v>
      </c>
      <c r="AF41" s="242">
        <v>1097.8</v>
      </c>
      <c r="AH41" s="242">
        <f t="shared" si="10"/>
        <v>-878.81999999999994</v>
      </c>
    </row>
    <row r="42" spans="1:34">
      <c r="A42" s="197" t="s">
        <v>51</v>
      </c>
      <c r="B42" s="196" t="s">
        <v>52</v>
      </c>
      <c r="C42" s="26">
        <v>7500</v>
      </c>
      <c r="D42" s="26">
        <v>0</v>
      </c>
      <c r="E42" s="209">
        <f t="shared" si="6"/>
        <v>7500</v>
      </c>
      <c r="F42" s="9">
        <v>0</v>
      </c>
      <c r="G42" s="26">
        <v>1054.74</v>
      </c>
      <c r="H42" s="26">
        <v>205.52</v>
      </c>
      <c r="I42" s="209">
        <v>1280.0899999999999</v>
      </c>
      <c r="J42" s="229">
        <f>+FACTURACIÓN!AO42</f>
        <v>878.82</v>
      </c>
      <c r="K42" s="248">
        <f t="shared" si="1"/>
        <v>-401.26999999999987</v>
      </c>
      <c r="L42" s="26">
        <v>0.12</v>
      </c>
      <c r="M42" s="209">
        <v>45.13</v>
      </c>
      <c r="N42" s="209">
        <v>0</v>
      </c>
      <c r="O42" s="209">
        <f t="shared" si="7"/>
        <v>3063.15</v>
      </c>
      <c r="P42" s="209">
        <f t="shared" si="8"/>
        <v>4436.8500000000004</v>
      </c>
      <c r="R42" s="36" t="str">
        <f t="shared" si="9"/>
        <v>SI</v>
      </c>
      <c r="S42" s="241" t="s">
        <v>51</v>
      </c>
      <c r="T42" s="233" t="s">
        <v>52</v>
      </c>
      <c r="U42" s="242">
        <v>7500</v>
      </c>
      <c r="V42" s="242">
        <v>0</v>
      </c>
      <c r="W42" s="242">
        <v>7500</v>
      </c>
      <c r="X42" s="242">
        <v>0</v>
      </c>
      <c r="Y42" s="242">
        <v>1054.74</v>
      </c>
      <c r="Z42" s="242">
        <v>205.52</v>
      </c>
      <c r="AA42" s="242">
        <v>1280.0899999999999</v>
      </c>
      <c r="AB42" s="242">
        <v>0.12</v>
      </c>
      <c r="AC42" s="242">
        <v>45.13</v>
      </c>
      <c r="AD42" s="242">
        <v>0</v>
      </c>
      <c r="AE42" s="242">
        <v>2585.6</v>
      </c>
      <c r="AF42" s="242">
        <v>4914.3999999999996</v>
      </c>
      <c r="AH42" s="242">
        <f t="shared" si="10"/>
        <v>477.54999999999927</v>
      </c>
    </row>
    <row r="43" spans="1:34">
      <c r="A43" s="197" t="s">
        <v>73</v>
      </c>
      <c r="B43" s="196" t="s">
        <v>74</v>
      </c>
      <c r="C43" s="26">
        <v>2000.1</v>
      </c>
      <c r="D43" s="26">
        <v>0</v>
      </c>
      <c r="E43" s="209">
        <f t="shared" si="6"/>
        <v>2000.1</v>
      </c>
      <c r="F43" s="26">
        <v>-71.680000000000007</v>
      </c>
      <c r="G43" s="26">
        <v>0</v>
      </c>
      <c r="H43" s="26">
        <v>49.9</v>
      </c>
      <c r="I43" s="209">
        <v>0</v>
      </c>
      <c r="J43" s="229">
        <f>+FACTURACIÓN!AO43</f>
        <v>1280.0899999999999</v>
      </c>
      <c r="K43" s="248">
        <f t="shared" si="1"/>
        <v>1280.0899999999999</v>
      </c>
      <c r="L43" s="9">
        <v>-0.05</v>
      </c>
      <c r="M43" s="209">
        <v>45.13</v>
      </c>
      <c r="N43" s="209">
        <v>0</v>
      </c>
      <c r="O43" s="209">
        <f t="shared" si="7"/>
        <v>2583.4799999999996</v>
      </c>
      <c r="P43" s="209">
        <f t="shared" si="8"/>
        <v>-583.37999999999965</v>
      </c>
      <c r="R43" s="36" t="str">
        <f t="shared" si="9"/>
        <v>SI</v>
      </c>
      <c r="S43" s="241" t="s">
        <v>73</v>
      </c>
      <c r="T43" s="233" t="s">
        <v>74</v>
      </c>
      <c r="U43" s="242">
        <v>2000.1</v>
      </c>
      <c r="V43" s="242">
        <v>0</v>
      </c>
      <c r="W43" s="242">
        <v>2000.1</v>
      </c>
      <c r="X43" s="242">
        <v>-71.680000000000007</v>
      </c>
      <c r="Y43" s="242">
        <v>0</v>
      </c>
      <c r="Z43" s="242">
        <v>49.9</v>
      </c>
      <c r="AA43" s="242">
        <v>0</v>
      </c>
      <c r="AB43" s="242">
        <v>-0.05</v>
      </c>
      <c r="AC43" s="242">
        <v>45.13</v>
      </c>
      <c r="AD43" s="242">
        <v>0</v>
      </c>
      <c r="AE43" s="242">
        <v>23.3</v>
      </c>
      <c r="AF43" s="242">
        <v>1976.8</v>
      </c>
      <c r="AH43" s="242">
        <f t="shared" si="10"/>
        <v>2560.1799999999994</v>
      </c>
    </row>
    <row r="44" spans="1:34">
      <c r="A44" s="197" t="s">
        <v>71</v>
      </c>
      <c r="B44" s="196" t="s">
        <v>72</v>
      </c>
      <c r="C44" s="26">
        <v>2000.1</v>
      </c>
      <c r="D44" s="26">
        <v>0</v>
      </c>
      <c r="E44" s="209">
        <f t="shared" si="6"/>
        <v>2000.1</v>
      </c>
      <c r="F44" s="26">
        <v>-71.680000000000007</v>
      </c>
      <c r="G44" s="26">
        <v>0</v>
      </c>
      <c r="H44" s="26">
        <v>49.71</v>
      </c>
      <c r="I44" s="209">
        <v>0</v>
      </c>
      <c r="J44" s="229">
        <f>+FACTURACIÓN!AO44</f>
        <v>0</v>
      </c>
      <c r="K44" s="248">
        <f t="shared" si="1"/>
        <v>0</v>
      </c>
      <c r="L44" s="9">
        <v>0.14000000000000001</v>
      </c>
      <c r="M44" s="209">
        <v>45.13</v>
      </c>
      <c r="N44" s="209">
        <v>0</v>
      </c>
      <c r="O44" s="209">
        <f t="shared" si="7"/>
        <v>23.299999999999997</v>
      </c>
      <c r="P44" s="209">
        <f t="shared" si="8"/>
        <v>1976.8</v>
      </c>
      <c r="R44" s="36" t="str">
        <f t="shared" si="9"/>
        <v>SI</v>
      </c>
      <c r="S44" s="241" t="s">
        <v>71</v>
      </c>
      <c r="T44" s="233" t="s">
        <v>72</v>
      </c>
      <c r="U44" s="242">
        <v>2000.1</v>
      </c>
      <c r="V44" s="242">
        <v>0</v>
      </c>
      <c r="W44" s="242">
        <v>2000.1</v>
      </c>
      <c r="X44" s="242">
        <v>-71.680000000000007</v>
      </c>
      <c r="Y44" s="242">
        <v>0</v>
      </c>
      <c r="Z44" s="242">
        <v>49.71</v>
      </c>
      <c r="AA44" s="242">
        <v>0</v>
      </c>
      <c r="AB44" s="242">
        <v>0.14000000000000001</v>
      </c>
      <c r="AC44" s="242">
        <v>45.13</v>
      </c>
      <c r="AD44" s="242">
        <v>0</v>
      </c>
      <c r="AE44" s="242">
        <v>23.3</v>
      </c>
      <c r="AF44" s="242">
        <v>1976.8</v>
      </c>
      <c r="AH44" s="242">
        <f t="shared" si="10"/>
        <v>0</v>
      </c>
    </row>
    <row r="45" spans="1:34">
      <c r="A45" s="197" t="s">
        <v>75</v>
      </c>
      <c r="B45" s="196" t="s">
        <v>76</v>
      </c>
      <c r="C45" s="26">
        <v>2000.1</v>
      </c>
      <c r="D45" s="26">
        <v>0</v>
      </c>
      <c r="E45" s="209">
        <f t="shared" si="6"/>
        <v>2000.1</v>
      </c>
      <c r="F45" s="26">
        <v>-71.680000000000007</v>
      </c>
      <c r="G45" s="26">
        <v>0</v>
      </c>
      <c r="H45" s="26">
        <v>49.85</v>
      </c>
      <c r="I45" s="209">
        <v>0</v>
      </c>
      <c r="J45" s="229">
        <f>+FACTURACIÓN!AO45</f>
        <v>0</v>
      </c>
      <c r="K45" s="248">
        <f t="shared" si="1"/>
        <v>0</v>
      </c>
      <c r="L45" s="26">
        <v>0</v>
      </c>
      <c r="M45" s="209">
        <v>45.13</v>
      </c>
      <c r="N45" s="209">
        <v>0</v>
      </c>
      <c r="O45" s="209">
        <f t="shared" si="7"/>
        <v>23.299999999999997</v>
      </c>
      <c r="P45" s="209">
        <f t="shared" si="8"/>
        <v>1976.8</v>
      </c>
      <c r="R45" s="36" t="str">
        <f t="shared" si="9"/>
        <v>SI</v>
      </c>
      <c r="S45" s="241" t="s">
        <v>75</v>
      </c>
      <c r="T45" s="233" t="s">
        <v>76</v>
      </c>
      <c r="U45" s="242">
        <v>2000.1</v>
      </c>
      <c r="V45" s="242">
        <v>0</v>
      </c>
      <c r="W45" s="242">
        <v>2000.1</v>
      </c>
      <c r="X45" s="242">
        <v>-71.680000000000007</v>
      </c>
      <c r="Y45" s="242">
        <v>0</v>
      </c>
      <c r="Z45" s="242">
        <v>49.85</v>
      </c>
      <c r="AA45" s="242">
        <v>0</v>
      </c>
      <c r="AB45" s="242">
        <v>0</v>
      </c>
      <c r="AC45" s="242">
        <v>45.13</v>
      </c>
      <c r="AD45" s="242">
        <v>0</v>
      </c>
      <c r="AE45" s="242">
        <v>23.3</v>
      </c>
      <c r="AF45" s="242">
        <v>1976.8</v>
      </c>
      <c r="AH45" s="242">
        <f t="shared" si="10"/>
        <v>0</v>
      </c>
    </row>
    <row r="46" spans="1:34">
      <c r="A46" s="197" t="s">
        <v>41</v>
      </c>
      <c r="B46" s="196" t="s">
        <v>42</v>
      </c>
      <c r="C46" s="26">
        <v>6000</v>
      </c>
      <c r="D46" s="26">
        <v>0</v>
      </c>
      <c r="E46" s="209">
        <f t="shared" si="6"/>
        <v>6000</v>
      </c>
      <c r="F46" s="26">
        <v>0</v>
      </c>
      <c r="G46" s="26">
        <v>734.34</v>
      </c>
      <c r="H46" s="26">
        <v>161.79</v>
      </c>
      <c r="I46" s="209">
        <v>0</v>
      </c>
      <c r="J46" s="229">
        <f>+FACTURACIÓN!AO46</f>
        <v>0</v>
      </c>
      <c r="K46" s="248">
        <f t="shared" si="1"/>
        <v>0</v>
      </c>
      <c r="L46" s="9">
        <v>0.14000000000000001</v>
      </c>
      <c r="M46" s="209">
        <v>45.13</v>
      </c>
      <c r="N46" s="209">
        <v>0</v>
      </c>
      <c r="O46" s="209">
        <f t="shared" si="7"/>
        <v>941.4</v>
      </c>
      <c r="P46" s="209">
        <f t="shared" si="8"/>
        <v>5058.6000000000004</v>
      </c>
      <c r="R46" s="36" t="str">
        <f t="shared" si="9"/>
        <v>SI</v>
      </c>
      <c r="S46" s="241" t="s">
        <v>41</v>
      </c>
      <c r="T46" s="233" t="s">
        <v>42</v>
      </c>
      <c r="U46" s="242">
        <v>6000</v>
      </c>
      <c r="V46" s="242">
        <v>0</v>
      </c>
      <c r="W46" s="242">
        <v>6000</v>
      </c>
      <c r="X46" s="242">
        <v>0</v>
      </c>
      <c r="Y46" s="242">
        <v>734.34</v>
      </c>
      <c r="Z46" s="242">
        <v>161.79</v>
      </c>
      <c r="AA46" s="242">
        <v>0</v>
      </c>
      <c r="AB46" s="242">
        <v>0.14000000000000001</v>
      </c>
      <c r="AC46" s="242">
        <v>45.13</v>
      </c>
      <c r="AD46" s="242">
        <v>0</v>
      </c>
      <c r="AE46" s="242">
        <v>941.4</v>
      </c>
      <c r="AF46" s="242">
        <v>5058.6000000000004</v>
      </c>
      <c r="AH46" s="242">
        <f t="shared" si="10"/>
        <v>0</v>
      </c>
    </row>
    <row r="47" spans="1:34">
      <c r="A47" s="197" t="s">
        <v>296</v>
      </c>
      <c r="B47" s="196" t="s">
        <v>297</v>
      </c>
      <c r="C47" s="26">
        <v>5000.1000000000004</v>
      </c>
      <c r="D47" s="26">
        <v>0</v>
      </c>
      <c r="E47" s="209">
        <f t="shared" si="6"/>
        <v>5000.1000000000004</v>
      </c>
      <c r="F47" s="26">
        <v>0</v>
      </c>
      <c r="G47" s="26">
        <v>523.55999999999995</v>
      </c>
      <c r="H47" s="26">
        <v>131.88</v>
      </c>
      <c r="I47" s="209">
        <v>741.3</v>
      </c>
      <c r="J47" s="229">
        <f>+FACTURACIÓN!AO47</f>
        <v>0</v>
      </c>
      <c r="K47" s="248">
        <f t="shared" si="1"/>
        <v>-741.3</v>
      </c>
      <c r="L47" s="26">
        <v>0.03</v>
      </c>
      <c r="M47" s="209">
        <v>46.13</v>
      </c>
      <c r="N47" s="209">
        <v>0</v>
      </c>
      <c r="O47" s="209">
        <f t="shared" si="7"/>
        <v>701.5999999999998</v>
      </c>
      <c r="P47" s="209">
        <f t="shared" si="8"/>
        <v>4298.5000000000009</v>
      </c>
      <c r="R47" s="36" t="str">
        <f t="shared" si="9"/>
        <v>SI</v>
      </c>
      <c r="S47" s="241" t="s">
        <v>296</v>
      </c>
      <c r="T47" s="233" t="s">
        <v>297</v>
      </c>
      <c r="U47" s="242">
        <v>5000.1000000000004</v>
      </c>
      <c r="V47" s="242">
        <v>0</v>
      </c>
      <c r="W47" s="242">
        <v>5000.1000000000004</v>
      </c>
      <c r="X47" s="242">
        <v>0</v>
      </c>
      <c r="Y47" s="242">
        <v>523.55999999999995</v>
      </c>
      <c r="Z47" s="242">
        <v>131.88</v>
      </c>
      <c r="AA47" s="242">
        <v>741.3</v>
      </c>
      <c r="AB47" s="242">
        <v>0.03</v>
      </c>
      <c r="AC47" s="242">
        <v>46.13</v>
      </c>
      <c r="AD47" s="242">
        <v>0</v>
      </c>
      <c r="AE47" s="242">
        <v>1442.9</v>
      </c>
      <c r="AF47" s="242">
        <v>3557.2</v>
      </c>
      <c r="AH47" s="242">
        <f t="shared" si="10"/>
        <v>-741.30000000000109</v>
      </c>
    </row>
    <row r="48" spans="1:34">
      <c r="A48" s="197" t="s">
        <v>45</v>
      </c>
      <c r="B48" s="196" t="s">
        <v>46</v>
      </c>
      <c r="C48" s="26">
        <v>3750</v>
      </c>
      <c r="D48" s="26">
        <v>0</v>
      </c>
      <c r="E48" s="209">
        <f t="shared" si="6"/>
        <v>3750</v>
      </c>
      <c r="F48" s="9">
        <v>0</v>
      </c>
      <c r="G48" s="26">
        <v>309.02999999999997</v>
      </c>
      <c r="H48" s="26">
        <v>96.32</v>
      </c>
      <c r="I48" s="209">
        <v>0</v>
      </c>
      <c r="J48" s="229">
        <f>+FACTURACIÓN!AO48</f>
        <v>741.3</v>
      </c>
      <c r="K48" s="248">
        <f t="shared" si="1"/>
        <v>741.3</v>
      </c>
      <c r="L48" s="26">
        <v>-0.08</v>
      </c>
      <c r="M48" s="209">
        <v>45.13</v>
      </c>
      <c r="N48" s="209">
        <v>0</v>
      </c>
      <c r="O48" s="209">
        <f t="shared" si="7"/>
        <v>1933</v>
      </c>
      <c r="P48" s="209">
        <f t="shared" si="8"/>
        <v>1817</v>
      </c>
      <c r="R48" s="36" t="str">
        <f t="shared" si="9"/>
        <v>SI</v>
      </c>
      <c r="S48" s="241" t="s">
        <v>45</v>
      </c>
      <c r="T48" s="233" t="s">
        <v>46</v>
      </c>
      <c r="U48" s="242">
        <v>3750</v>
      </c>
      <c r="V48" s="242">
        <v>0</v>
      </c>
      <c r="W48" s="242">
        <v>3750</v>
      </c>
      <c r="X48" s="242">
        <v>0</v>
      </c>
      <c r="Y48" s="242">
        <v>309.02999999999997</v>
      </c>
      <c r="Z48" s="242">
        <v>96.32</v>
      </c>
      <c r="AA48" s="242">
        <v>0</v>
      </c>
      <c r="AB48" s="242">
        <v>-0.08</v>
      </c>
      <c r="AC48" s="242">
        <v>45.13</v>
      </c>
      <c r="AD48" s="242">
        <v>0</v>
      </c>
      <c r="AE48" s="242">
        <v>450.4</v>
      </c>
      <c r="AF48" s="242">
        <v>3299.6</v>
      </c>
      <c r="AH48" s="242">
        <f t="shared" si="10"/>
        <v>1482.6</v>
      </c>
    </row>
    <row r="49" spans="1:40">
      <c r="A49" s="197" t="s">
        <v>77</v>
      </c>
      <c r="B49" s="196" t="s">
        <v>78</v>
      </c>
      <c r="C49" s="26">
        <v>2750.1</v>
      </c>
      <c r="D49" s="26">
        <v>0</v>
      </c>
      <c r="E49" s="209">
        <f t="shared" si="6"/>
        <v>2750.1</v>
      </c>
      <c r="F49" s="26">
        <v>0</v>
      </c>
      <c r="G49" s="26">
        <v>49.79</v>
      </c>
      <c r="H49" s="26">
        <v>68.53</v>
      </c>
      <c r="I49" s="209">
        <v>335.19</v>
      </c>
      <c r="J49" s="229">
        <f>+FACTURACIÓN!AO49</f>
        <v>0</v>
      </c>
      <c r="K49" s="248">
        <f t="shared" si="1"/>
        <v>-335.19</v>
      </c>
      <c r="L49" s="26">
        <v>0.06</v>
      </c>
      <c r="M49" s="209">
        <v>45.13</v>
      </c>
      <c r="N49" s="209">
        <v>0</v>
      </c>
      <c r="O49" s="209">
        <f t="shared" si="7"/>
        <v>163.51</v>
      </c>
      <c r="P49" s="209">
        <f t="shared" si="8"/>
        <v>2586.59</v>
      </c>
      <c r="R49" s="36" t="str">
        <f t="shared" si="9"/>
        <v>SI</v>
      </c>
      <c r="S49" s="241" t="s">
        <v>77</v>
      </c>
      <c r="T49" s="233" t="s">
        <v>78</v>
      </c>
      <c r="U49" s="242">
        <v>2750.1</v>
      </c>
      <c r="V49" s="242">
        <v>0</v>
      </c>
      <c r="W49" s="242">
        <v>2750.1</v>
      </c>
      <c r="X49" s="242">
        <v>0</v>
      </c>
      <c r="Y49" s="242">
        <v>49.79</v>
      </c>
      <c r="Z49" s="242">
        <v>68.53</v>
      </c>
      <c r="AA49" s="242">
        <v>335.19</v>
      </c>
      <c r="AB49" s="242">
        <v>0.06</v>
      </c>
      <c r="AC49" s="242">
        <v>45.13</v>
      </c>
      <c r="AD49" s="242">
        <v>0</v>
      </c>
      <c r="AE49" s="242">
        <v>498.7</v>
      </c>
      <c r="AF49" s="242">
        <v>2251.4</v>
      </c>
      <c r="AH49" s="242">
        <f t="shared" si="10"/>
        <v>-335.19000000000005</v>
      </c>
    </row>
    <row r="50" spans="1:40">
      <c r="A50" s="197" t="s">
        <v>79</v>
      </c>
      <c r="B50" s="196" t="s">
        <v>80</v>
      </c>
      <c r="C50" s="26">
        <v>3750</v>
      </c>
      <c r="D50" s="26">
        <v>0</v>
      </c>
      <c r="E50" s="209">
        <f t="shared" si="6"/>
        <v>3750</v>
      </c>
      <c r="F50" s="26">
        <v>0</v>
      </c>
      <c r="G50" s="26">
        <v>309.02999999999997</v>
      </c>
      <c r="H50" s="26">
        <v>95.62</v>
      </c>
      <c r="I50" s="209">
        <v>0</v>
      </c>
      <c r="J50" s="229">
        <f>+FACTURACIÓN!AO50</f>
        <v>335.19</v>
      </c>
      <c r="K50" s="248">
        <f t="shared" si="1"/>
        <v>335.19</v>
      </c>
      <c r="L50" s="26">
        <v>0.02</v>
      </c>
      <c r="M50" s="209">
        <v>45.13</v>
      </c>
      <c r="N50" s="209">
        <v>0</v>
      </c>
      <c r="O50" s="209">
        <f t="shared" si="7"/>
        <v>1120.18</v>
      </c>
      <c r="P50" s="209">
        <f t="shared" si="8"/>
        <v>2629.8199999999997</v>
      </c>
      <c r="R50" s="36" t="str">
        <f t="shared" si="9"/>
        <v>SI</v>
      </c>
      <c r="S50" s="241" t="s">
        <v>79</v>
      </c>
      <c r="T50" s="233" t="s">
        <v>80</v>
      </c>
      <c r="U50" s="242">
        <v>3750</v>
      </c>
      <c r="V50" s="242">
        <v>0</v>
      </c>
      <c r="W50" s="242">
        <v>3750</v>
      </c>
      <c r="X50" s="242">
        <v>0</v>
      </c>
      <c r="Y50" s="242">
        <v>309.02999999999997</v>
      </c>
      <c r="Z50" s="242">
        <v>95.62</v>
      </c>
      <c r="AA50" s="242">
        <v>0</v>
      </c>
      <c r="AB50" s="242">
        <v>0.02</v>
      </c>
      <c r="AC50" s="242">
        <v>45.13</v>
      </c>
      <c r="AD50" s="242">
        <v>0</v>
      </c>
      <c r="AE50" s="242">
        <v>449.8</v>
      </c>
      <c r="AF50" s="242">
        <v>3300.2</v>
      </c>
      <c r="AH50" s="242">
        <f t="shared" si="10"/>
        <v>670.38000000000011</v>
      </c>
    </row>
    <row r="51" spans="1:40" s="227" customFormat="1">
      <c r="A51" s="228" t="s">
        <v>95</v>
      </c>
      <c r="B51" s="227" t="s">
        <v>96</v>
      </c>
      <c r="C51" s="229">
        <v>3250.05</v>
      </c>
      <c r="D51" s="229">
        <v>0</v>
      </c>
      <c r="E51" s="229">
        <f t="shared" si="6"/>
        <v>3250.05</v>
      </c>
      <c r="F51" s="229">
        <v>0</v>
      </c>
      <c r="G51" s="229">
        <v>124.46</v>
      </c>
      <c r="H51" s="229">
        <v>81.12</v>
      </c>
      <c r="I51" s="229">
        <v>0</v>
      </c>
      <c r="J51" s="229">
        <f>+FACTURACIÓN!AO51</f>
        <v>0</v>
      </c>
      <c r="K51" s="248">
        <f t="shared" si="1"/>
        <v>0</v>
      </c>
      <c r="L51" s="229">
        <v>7.0000000000000007E-2</v>
      </c>
      <c r="M51" s="229">
        <v>0</v>
      </c>
      <c r="N51" s="229">
        <v>0</v>
      </c>
      <c r="O51" s="229">
        <f t="shared" si="7"/>
        <v>205.64999999999998</v>
      </c>
      <c r="P51" s="229">
        <f t="shared" si="8"/>
        <v>3044.4</v>
      </c>
      <c r="R51" s="36" t="str">
        <f t="shared" si="9"/>
        <v>SI</v>
      </c>
      <c r="S51" s="241" t="s">
        <v>95</v>
      </c>
      <c r="T51" s="233" t="s">
        <v>96</v>
      </c>
      <c r="U51" s="242">
        <v>3250.05</v>
      </c>
      <c r="V51" s="242">
        <v>0</v>
      </c>
      <c r="W51" s="242">
        <v>3250.05</v>
      </c>
      <c r="X51" s="242">
        <v>0</v>
      </c>
      <c r="Y51" s="242">
        <v>124.46</v>
      </c>
      <c r="Z51" s="242">
        <v>81.12</v>
      </c>
      <c r="AA51" s="242">
        <v>0</v>
      </c>
      <c r="AB51" s="242">
        <v>7.0000000000000007E-2</v>
      </c>
      <c r="AC51" s="242">
        <v>0</v>
      </c>
      <c r="AD51" s="242">
        <v>0</v>
      </c>
      <c r="AE51" s="242">
        <v>205.65</v>
      </c>
      <c r="AF51" s="242">
        <v>3044.4</v>
      </c>
      <c r="AG51" s="233"/>
      <c r="AH51" s="242">
        <f t="shared" si="10"/>
        <v>0</v>
      </c>
    </row>
    <row r="52" spans="1:40">
      <c r="A52" s="197"/>
      <c r="B52" s="196"/>
      <c r="C52" s="25" t="s">
        <v>37</v>
      </c>
      <c r="D52" s="25" t="s">
        <v>37</v>
      </c>
      <c r="E52" s="25" t="s">
        <v>37</v>
      </c>
      <c r="F52" s="25" t="s">
        <v>37</v>
      </c>
      <c r="G52" s="25" t="s">
        <v>37</v>
      </c>
      <c r="H52" s="25" t="s">
        <v>37</v>
      </c>
      <c r="I52" s="205" t="s">
        <v>37</v>
      </c>
      <c r="J52" s="205"/>
      <c r="K52" s="229"/>
      <c r="L52" s="205" t="s">
        <v>37</v>
      </c>
      <c r="M52" s="205" t="s">
        <v>37</v>
      </c>
      <c r="N52" s="205" t="s">
        <v>37</v>
      </c>
      <c r="O52" s="25" t="s">
        <v>37</v>
      </c>
      <c r="P52" s="25" t="s">
        <v>37</v>
      </c>
      <c r="R52" s="36"/>
      <c r="S52" s="243" t="s">
        <v>36</v>
      </c>
      <c r="T52" s="235"/>
      <c r="U52" s="235" t="s">
        <v>37</v>
      </c>
      <c r="V52" s="235" t="s">
        <v>37</v>
      </c>
      <c r="W52" s="235" t="s">
        <v>37</v>
      </c>
      <c r="X52" s="235" t="s">
        <v>37</v>
      </c>
      <c r="Y52" s="235" t="s">
        <v>37</v>
      </c>
      <c r="Z52" s="235" t="s">
        <v>37</v>
      </c>
      <c r="AA52" s="235" t="s">
        <v>37</v>
      </c>
      <c r="AB52" s="235" t="s">
        <v>37</v>
      </c>
      <c r="AC52" s="235" t="s">
        <v>37</v>
      </c>
      <c r="AD52" s="235" t="s">
        <v>37</v>
      </c>
      <c r="AE52" s="235" t="s">
        <v>37</v>
      </c>
      <c r="AF52" s="235" t="s">
        <v>37</v>
      </c>
      <c r="AI52" s="25"/>
      <c r="AJ52" s="25"/>
      <c r="AK52" s="25"/>
      <c r="AL52" s="25"/>
      <c r="AM52" s="25"/>
      <c r="AN52" s="25"/>
    </row>
    <row r="53" spans="1:40" s="25" customFormat="1" ht="15">
      <c r="A53" s="211" t="s">
        <v>36</v>
      </c>
      <c r="B53" s="205"/>
      <c r="C53" s="29">
        <f>SUM(C24:C52)</f>
        <v>97001.150000000038</v>
      </c>
      <c r="D53" s="230">
        <f>SUM(D24:D52)</f>
        <v>0</v>
      </c>
      <c r="E53" s="230">
        <f>SUM(E24:E52)</f>
        <v>97001.150000000038</v>
      </c>
      <c r="F53" s="230">
        <f>SUM(F24:F52)</f>
        <v>-551.6400000000001</v>
      </c>
      <c r="G53" s="230">
        <f>SUM(G24:G52)</f>
        <v>6579.73</v>
      </c>
      <c r="H53" s="230">
        <f>SUM(H24:H52)</f>
        <v>2510.3100000000004</v>
      </c>
      <c r="I53" s="230">
        <f>SUM(I24:I52)</f>
        <v>5363.2599999999993</v>
      </c>
      <c r="J53" s="230"/>
      <c r="K53" s="229"/>
      <c r="L53" s="230">
        <f>SUM(L24:L52)</f>
        <v>0.78000000000000025</v>
      </c>
      <c r="M53" s="230">
        <f>SUM(M24:M52)</f>
        <v>1219.5100000000004</v>
      </c>
      <c r="N53" s="230">
        <f>SUM(N24:N52)</f>
        <v>0</v>
      </c>
      <c r="O53" s="230">
        <f>SUM(O24:O52)</f>
        <v>22237.55</v>
      </c>
      <c r="P53" s="230">
        <f>SUM(P24:P52)</f>
        <v>74763.600000000006</v>
      </c>
      <c r="R53" s="36"/>
      <c r="S53" s="232"/>
      <c r="T53" s="232"/>
      <c r="U53" s="244">
        <v>113251.25</v>
      </c>
      <c r="V53" s="244">
        <v>0</v>
      </c>
      <c r="W53" s="244">
        <v>113251.25</v>
      </c>
      <c r="X53" s="244">
        <v>-551.64</v>
      </c>
      <c r="Y53" s="244">
        <v>8956.23</v>
      </c>
      <c r="Z53" s="244">
        <v>2957.33</v>
      </c>
      <c r="AA53" s="244">
        <v>6563.34</v>
      </c>
      <c r="AB53" s="244">
        <v>0.74</v>
      </c>
      <c r="AC53" s="244">
        <v>1309.77</v>
      </c>
      <c r="AD53" s="244">
        <v>479.28</v>
      </c>
      <c r="AE53" s="244">
        <v>19715.05</v>
      </c>
      <c r="AF53" s="244">
        <v>93536.2</v>
      </c>
      <c r="AG53" s="233"/>
      <c r="AH53" s="233"/>
      <c r="AI53" s="18"/>
      <c r="AJ53" s="18"/>
      <c r="AK53" s="18"/>
      <c r="AL53" s="18"/>
      <c r="AM53" s="18"/>
      <c r="AN53" s="18"/>
    </row>
    <row r="54" spans="1:40">
      <c r="A54" s="197"/>
      <c r="B54" s="196"/>
      <c r="K54" s="229"/>
      <c r="Q54" s="29">
        <f>SUM(Q25:Q53)</f>
        <v>0</v>
      </c>
      <c r="R54" s="36"/>
    </row>
    <row r="55" spans="1:40" ht="15">
      <c r="A55" s="197"/>
      <c r="B55" s="196"/>
      <c r="K55" s="229"/>
      <c r="R55" s="36"/>
      <c r="S55" s="240" t="s">
        <v>97</v>
      </c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</row>
    <row r="56" spans="1:40" ht="15">
      <c r="A56" s="208" t="s">
        <v>97</v>
      </c>
      <c r="B56" s="196"/>
      <c r="C56" s="196"/>
      <c r="D56" s="196"/>
      <c r="E56" s="196"/>
      <c r="F56" s="196"/>
      <c r="G56" s="196"/>
      <c r="H56" s="196"/>
      <c r="K56" s="229"/>
      <c r="L56" s="196"/>
      <c r="O56" s="196"/>
      <c r="P56" s="196"/>
      <c r="R56" s="36"/>
      <c r="S56" s="240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I56" s="227"/>
      <c r="AJ56" s="227"/>
    </row>
    <row r="57" spans="1:40">
      <c r="A57" s="197" t="s">
        <v>87</v>
      </c>
      <c r="B57" s="196" t="s">
        <v>88</v>
      </c>
      <c r="C57" s="26">
        <v>1200</v>
      </c>
      <c r="D57" s="26">
        <v>490</v>
      </c>
      <c r="E57" s="209">
        <f t="shared" ref="E57:E69" si="11">SUM(C57:D57)</f>
        <v>1690</v>
      </c>
      <c r="F57" s="26">
        <v>-103.44</v>
      </c>
      <c r="G57" s="26">
        <v>0</v>
      </c>
      <c r="H57" s="26">
        <v>29.79</v>
      </c>
      <c r="I57" s="209">
        <v>0</v>
      </c>
      <c r="J57" s="229">
        <f>+FACTURACIÓN!AO57</f>
        <v>0</v>
      </c>
      <c r="K57" s="229">
        <f t="shared" si="1"/>
        <v>0</v>
      </c>
      <c r="L57" s="9">
        <v>-0.08</v>
      </c>
      <c r="M57" s="209">
        <v>45.13</v>
      </c>
      <c r="N57" s="209">
        <v>0</v>
      </c>
      <c r="O57" s="209">
        <f t="shared" ref="O57:O69" si="12">SUM(F57:N57)</f>
        <v>-28.6</v>
      </c>
      <c r="P57" s="209">
        <f t="shared" ref="P57:P69" si="13">+E57-O57</f>
        <v>1718.6</v>
      </c>
      <c r="R57" s="36" t="str">
        <f t="shared" ref="R57:R69" si="14">IF(B57=T57,"SI","NO")</f>
        <v>SI</v>
      </c>
      <c r="S57" s="241" t="s">
        <v>87</v>
      </c>
      <c r="T57" s="233" t="s">
        <v>88</v>
      </c>
      <c r="U57" s="242">
        <v>1200</v>
      </c>
      <c r="V57" s="242">
        <v>490</v>
      </c>
      <c r="W57" s="242">
        <v>1690</v>
      </c>
      <c r="X57" s="242">
        <v>-103.44</v>
      </c>
      <c r="Y57" s="242">
        <v>0</v>
      </c>
      <c r="Z57" s="242">
        <v>29.79</v>
      </c>
      <c r="AA57" s="242">
        <v>0</v>
      </c>
      <c r="AB57" s="242">
        <v>-0.08</v>
      </c>
      <c r="AC57" s="242">
        <v>45.13</v>
      </c>
      <c r="AD57" s="242">
        <v>0</v>
      </c>
      <c r="AE57" s="242">
        <v>-28.6</v>
      </c>
      <c r="AF57" s="242">
        <v>1718.6</v>
      </c>
      <c r="AH57" s="242">
        <f t="shared" ref="AH57:AH69" si="15">+AF57-P57</f>
        <v>0</v>
      </c>
    </row>
    <row r="58" spans="1:40">
      <c r="A58" s="197" t="s">
        <v>100</v>
      </c>
      <c r="B58" s="196" t="s">
        <v>101</v>
      </c>
      <c r="C58" s="26">
        <v>1040</v>
      </c>
      <c r="D58" s="26">
        <v>916.16</v>
      </c>
      <c r="E58" s="209">
        <f t="shared" si="11"/>
        <v>1956.1599999999999</v>
      </c>
      <c r="F58" s="26">
        <v>-74.489999999999995</v>
      </c>
      <c r="G58" s="26">
        <v>0</v>
      </c>
      <c r="H58" s="26">
        <v>26.86</v>
      </c>
      <c r="I58" s="209">
        <v>0</v>
      </c>
      <c r="J58" s="229">
        <f>+FACTURACIÓN!AO58</f>
        <v>0</v>
      </c>
      <c r="K58" s="229">
        <f t="shared" si="1"/>
        <v>0</v>
      </c>
      <c r="L58" s="26">
        <v>0.06</v>
      </c>
      <c r="M58" s="209">
        <v>45.13</v>
      </c>
      <c r="N58" s="209">
        <v>0</v>
      </c>
      <c r="O58" s="209">
        <f t="shared" si="12"/>
        <v>-2.4399999999999906</v>
      </c>
      <c r="P58" s="209">
        <f t="shared" si="13"/>
        <v>1958.6</v>
      </c>
      <c r="R58" s="36" t="str">
        <f t="shared" si="14"/>
        <v>SI</v>
      </c>
      <c r="S58" s="241" t="s">
        <v>100</v>
      </c>
      <c r="T58" s="233" t="s">
        <v>101</v>
      </c>
      <c r="U58" s="242">
        <v>1040</v>
      </c>
      <c r="V58" s="242">
        <v>916.16</v>
      </c>
      <c r="W58" s="242">
        <v>1956.16</v>
      </c>
      <c r="X58" s="242">
        <v>-74.489999999999995</v>
      </c>
      <c r="Y58" s="242">
        <v>0</v>
      </c>
      <c r="Z58" s="242">
        <v>26.86</v>
      </c>
      <c r="AA58" s="242">
        <v>0</v>
      </c>
      <c r="AB58" s="242">
        <v>0.06</v>
      </c>
      <c r="AC58" s="242">
        <v>45.13</v>
      </c>
      <c r="AD58" s="242">
        <v>0</v>
      </c>
      <c r="AE58" s="242">
        <v>-2.44</v>
      </c>
      <c r="AF58" s="242">
        <v>1958.6</v>
      </c>
      <c r="AH58" s="242">
        <f t="shared" si="15"/>
        <v>0</v>
      </c>
    </row>
    <row r="59" spans="1:40">
      <c r="A59" s="197" t="s">
        <v>116</v>
      </c>
      <c r="B59" s="196" t="s">
        <v>117</v>
      </c>
      <c r="C59" s="26">
        <v>1200</v>
      </c>
      <c r="D59" s="26">
        <v>2943.45</v>
      </c>
      <c r="E59" s="209">
        <f t="shared" si="11"/>
        <v>4143.45</v>
      </c>
      <c r="F59" s="26">
        <v>0</v>
      </c>
      <c r="G59" s="26">
        <v>371.98</v>
      </c>
      <c r="H59" s="26">
        <v>29.79</v>
      </c>
      <c r="I59" s="209">
        <v>0</v>
      </c>
      <c r="J59" s="229">
        <f>+FACTURACIÓN!AO59</f>
        <v>0</v>
      </c>
      <c r="K59" s="229">
        <f t="shared" si="1"/>
        <v>0</v>
      </c>
      <c r="L59" s="26">
        <v>0.15</v>
      </c>
      <c r="M59" s="209">
        <v>45.13</v>
      </c>
      <c r="N59" s="209">
        <v>0</v>
      </c>
      <c r="O59" s="209">
        <f t="shared" si="12"/>
        <v>447.05</v>
      </c>
      <c r="P59" s="209">
        <f t="shared" si="13"/>
        <v>3696.3999999999996</v>
      </c>
      <c r="R59" s="36" t="str">
        <f t="shared" si="14"/>
        <v>SI</v>
      </c>
      <c r="S59" s="241" t="s">
        <v>116</v>
      </c>
      <c r="T59" s="233" t="s">
        <v>117</v>
      </c>
      <c r="U59" s="242">
        <v>1200</v>
      </c>
      <c r="V59" s="242">
        <v>2943.45</v>
      </c>
      <c r="W59" s="242">
        <v>4143.45</v>
      </c>
      <c r="X59" s="242">
        <v>0</v>
      </c>
      <c r="Y59" s="242">
        <v>371.98</v>
      </c>
      <c r="Z59" s="242">
        <v>29.79</v>
      </c>
      <c r="AA59" s="242">
        <v>0</v>
      </c>
      <c r="AB59" s="242">
        <v>0.15</v>
      </c>
      <c r="AC59" s="242">
        <v>45.13</v>
      </c>
      <c r="AD59" s="242">
        <v>0</v>
      </c>
      <c r="AE59" s="242">
        <v>447.05</v>
      </c>
      <c r="AF59" s="242">
        <v>3696.4</v>
      </c>
      <c r="AH59" s="242">
        <f t="shared" si="15"/>
        <v>0</v>
      </c>
    </row>
    <row r="60" spans="1:40">
      <c r="A60" s="197" t="s">
        <v>102</v>
      </c>
      <c r="B60" s="196" t="s">
        <v>103</v>
      </c>
      <c r="C60" s="26">
        <v>1200</v>
      </c>
      <c r="D60" s="26">
        <v>5600</v>
      </c>
      <c r="E60" s="209">
        <f t="shared" si="11"/>
        <v>6800</v>
      </c>
      <c r="F60" s="26">
        <v>0</v>
      </c>
      <c r="G60" s="26">
        <v>905.22</v>
      </c>
      <c r="H60" s="26">
        <v>29.87</v>
      </c>
      <c r="I60" s="209">
        <v>0</v>
      </c>
      <c r="J60" s="229">
        <f>+FACTURACIÓN!AO60</f>
        <v>0</v>
      </c>
      <c r="K60" s="229">
        <f t="shared" si="1"/>
        <v>0</v>
      </c>
      <c r="L60" s="26">
        <v>-0.02</v>
      </c>
      <c r="M60" s="209">
        <v>45.13</v>
      </c>
      <c r="N60" s="209">
        <v>0</v>
      </c>
      <c r="O60" s="209">
        <f t="shared" si="12"/>
        <v>980.2</v>
      </c>
      <c r="P60" s="209">
        <f t="shared" si="13"/>
        <v>5819.8</v>
      </c>
      <c r="R60" s="36" t="str">
        <f t="shared" si="14"/>
        <v>SI</v>
      </c>
      <c r="S60" s="241" t="s">
        <v>102</v>
      </c>
      <c r="T60" s="233" t="s">
        <v>103</v>
      </c>
      <c r="U60" s="242">
        <v>1200</v>
      </c>
      <c r="V60" s="242">
        <v>5600</v>
      </c>
      <c r="W60" s="242">
        <v>6800</v>
      </c>
      <c r="X60" s="242">
        <v>0</v>
      </c>
      <c r="Y60" s="242">
        <v>905.22</v>
      </c>
      <c r="Z60" s="242">
        <v>29.87</v>
      </c>
      <c r="AA60" s="242">
        <v>0</v>
      </c>
      <c r="AB60" s="242">
        <v>-0.02</v>
      </c>
      <c r="AC60" s="242">
        <v>45.13</v>
      </c>
      <c r="AD60" s="242">
        <v>0</v>
      </c>
      <c r="AE60" s="242">
        <v>980.2</v>
      </c>
      <c r="AF60" s="242">
        <v>5819.8</v>
      </c>
      <c r="AH60" s="242">
        <f t="shared" si="15"/>
        <v>0</v>
      </c>
    </row>
    <row r="61" spans="1:40">
      <c r="A61" s="197" t="s">
        <v>104</v>
      </c>
      <c r="B61" s="196" t="s">
        <v>105</v>
      </c>
      <c r="C61" s="26">
        <v>1200</v>
      </c>
      <c r="D61" s="26">
        <v>1828.2</v>
      </c>
      <c r="E61" s="209">
        <f t="shared" si="11"/>
        <v>3028.2</v>
      </c>
      <c r="F61" s="26">
        <v>0</v>
      </c>
      <c r="G61" s="26">
        <v>80.05</v>
      </c>
      <c r="H61" s="26">
        <v>29.83</v>
      </c>
      <c r="I61" s="209">
        <v>0</v>
      </c>
      <c r="J61" s="229">
        <f>+FACTURACIÓN!AO61</f>
        <v>0</v>
      </c>
      <c r="K61" s="229">
        <f t="shared" si="1"/>
        <v>0</v>
      </c>
      <c r="L61" s="26">
        <v>-0.01</v>
      </c>
      <c r="M61" s="209">
        <v>45.13</v>
      </c>
      <c r="N61" s="209">
        <v>0</v>
      </c>
      <c r="O61" s="209">
        <f t="shared" si="12"/>
        <v>155</v>
      </c>
      <c r="P61" s="209">
        <f t="shared" si="13"/>
        <v>2873.2</v>
      </c>
      <c r="R61" s="36" t="str">
        <f t="shared" si="14"/>
        <v>SI</v>
      </c>
      <c r="S61" s="241" t="s">
        <v>104</v>
      </c>
      <c r="T61" s="233" t="s">
        <v>105</v>
      </c>
      <c r="U61" s="242">
        <v>1200</v>
      </c>
      <c r="V61" s="242">
        <v>1828.2</v>
      </c>
      <c r="W61" s="242">
        <v>3028.2</v>
      </c>
      <c r="X61" s="242">
        <v>0</v>
      </c>
      <c r="Y61" s="242">
        <v>80.05</v>
      </c>
      <c r="Z61" s="242">
        <v>29.83</v>
      </c>
      <c r="AA61" s="242">
        <v>0</v>
      </c>
      <c r="AB61" s="242">
        <v>-0.01</v>
      </c>
      <c r="AC61" s="242">
        <v>45.13</v>
      </c>
      <c r="AD61" s="242">
        <v>0</v>
      </c>
      <c r="AE61" s="242">
        <v>155</v>
      </c>
      <c r="AF61" s="242">
        <v>2873.2</v>
      </c>
      <c r="AH61" s="242">
        <f t="shared" si="15"/>
        <v>0</v>
      </c>
    </row>
    <row r="62" spans="1:40">
      <c r="A62" s="197" t="s">
        <v>106</v>
      </c>
      <c r="B62" s="196" t="s">
        <v>107</v>
      </c>
      <c r="C62" s="26">
        <v>1200</v>
      </c>
      <c r="D62" s="26">
        <v>2383.6</v>
      </c>
      <c r="E62" s="209">
        <f t="shared" si="11"/>
        <v>3583.6</v>
      </c>
      <c r="F62" s="26">
        <v>0</v>
      </c>
      <c r="G62" s="26">
        <v>178.48</v>
      </c>
      <c r="H62" s="26">
        <v>29.94</v>
      </c>
      <c r="I62" s="209">
        <v>0</v>
      </c>
      <c r="J62" s="229">
        <f>+FACTURACIÓN!AO62</f>
        <v>0</v>
      </c>
      <c r="K62" s="229">
        <f t="shared" si="1"/>
        <v>0</v>
      </c>
      <c r="L62" s="26">
        <v>0.05</v>
      </c>
      <c r="M62" s="209">
        <v>45.13</v>
      </c>
      <c r="N62" s="209">
        <v>0</v>
      </c>
      <c r="O62" s="209">
        <f t="shared" si="12"/>
        <v>253.6</v>
      </c>
      <c r="P62" s="209">
        <f t="shared" si="13"/>
        <v>3330</v>
      </c>
      <c r="R62" s="36" t="str">
        <f t="shared" si="14"/>
        <v>SI</v>
      </c>
      <c r="S62" s="241" t="s">
        <v>106</v>
      </c>
      <c r="T62" s="233" t="s">
        <v>107</v>
      </c>
      <c r="U62" s="242">
        <v>1200</v>
      </c>
      <c r="V62" s="242">
        <v>2383.6</v>
      </c>
      <c r="W62" s="242">
        <v>3583.6</v>
      </c>
      <c r="X62" s="242">
        <v>0</v>
      </c>
      <c r="Y62" s="242">
        <v>178.48</v>
      </c>
      <c r="Z62" s="242">
        <v>29.94</v>
      </c>
      <c r="AA62" s="242">
        <v>0</v>
      </c>
      <c r="AB62" s="242">
        <v>0.05</v>
      </c>
      <c r="AC62" s="242">
        <v>45.13</v>
      </c>
      <c r="AD62" s="242">
        <v>0</v>
      </c>
      <c r="AE62" s="242">
        <v>253.6</v>
      </c>
      <c r="AF62" s="242">
        <v>3330</v>
      </c>
      <c r="AH62" s="242">
        <f t="shared" si="15"/>
        <v>0</v>
      </c>
    </row>
    <row r="63" spans="1:40">
      <c r="A63" s="197" t="s">
        <v>132</v>
      </c>
      <c r="B63" s="196" t="s">
        <v>133</v>
      </c>
      <c r="C63" s="26">
        <v>1750.05</v>
      </c>
      <c r="D63" s="26">
        <v>12560.19</v>
      </c>
      <c r="E63" s="209">
        <f t="shared" si="11"/>
        <v>14310.24</v>
      </c>
      <c r="F63" s="26">
        <v>0</v>
      </c>
      <c r="G63" s="26">
        <v>2597.14</v>
      </c>
      <c r="H63" s="26">
        <v>120.81</v>
      </c>
      <c r="I63" s="209">
        <v>0</v>
      </c>
      <c r="J63" s="229">
        <f>+FACTURACIÓN!AO63</f>
        <v>0</v>
      </c>
      <c r="K63" s="229">
        <f t="shared" si="1"/>
        <v>0</v>
      </c>
      <c r="L63" s="26">
        <v>0.09</v>
      </c>
      <c r="M63" s="209">
        <v>0</v>
      </c>
      <c r="N63" s="209">
        <v>0</v>
      </c>
      <c r="O63" s="209">
        <f t="shared" si="12"/>
        <v>2718.04</v>
      </c>
      <c r="P63" s="209">
        <f t="shared" si="13"/>
        <v>11592.2</v>
      </c>
      <c r="R63" s="36" t="str">
        <f t="shared" si="14"/>
        <v>SI</v>
      </c>
      <c r="S63" s="241" t="s">
        <v>132</v>
      </c>
      <c r="T63" s="233" t="s">
        <v>133</v>
      </c>
      <c r="U63" s="242">
        <v>1750.05</v>
      </c>
      <c r="V63" s="242">
        <v>12560.19</v>
      </c>
      <c r="W63" s="242">
        <v>14310.24</v>
      </c>
      <c r="X63" s="242">
        <v>0</v>
      </c>
      <c r="Y63" s="242">
        <v>2597.14</v>
      </c>
      <c r="Z63" s="242">
        <v>120.81</v>
      </c>
      <c r="AA63" s="242">
        <v>0</v>
      </c>
      <c r="AB63" s="242">
        <v>0.09</v>
      </c>
      <c r="AC63" s="242">
        <v>0</v>
      </c>
      <c r="AD63" s="242">
        <v>0</v>
      </c>
      <c r="AE63" s="242">
        <v>2718.04</v>
      </c>
      <c r="AF63" s="242">
        <v>11592.2</v>
      </c>
      <c r="AH63" s="242">
        <f t="shared" si="15"/>
        <v>0</v>
      </c>
    </row>
    <row r="64" spans="1:40">
      <c r="A64" s="197" t="s">
        <v>108</v>
      </c>
      <c r="B64" s="196" t="s">
        <v>109</v>
      </c>
      <c r="C64" s="26">
        <v>1200</v>
      </c>
      <c r="D64" s="26">
        <v>2788.77</v>
      </c>
      <c r="E64" s="209">
        <f t="shared" si="11"/>
        <v>3988.77</v>
      </c>
      <c r="F64" s="26">
        <v>0</v>
      </c>
      <c r="G64" s="26">
        <v>347.23</v>
      </c>
      <c r="H64" s="26">
        <v>29.83</v>
      </c>
      <c r="I64" s="209">
        <v>0</v>
      </c>
      <c r="J64" s="229">
        <f>+FACTURACIÓN!AO64</f>
        <v>0</v>
      </c>
      <c r="K64" s="229">
        <f t="shared" si="1"/>
        <v>0</v>
      </c>
      <c r="L64" s="9">
        <v>-0.02</v>
      </c>
      <c r="M64" s="209">
        <v>45.13</v>
      </c>
      <c r="N64" s="209">
        <v>0</v>
      </c>
      <c r="O64" s="209">
        <f t="shared" si="12"/>
        <v>422.17</v>
      </c>
      <c r="P64" s="209">
        <f t="shared" si="13"/>
        <v>3566.6</v>
      </c>
      <c r="R64" s="36" t="str">
        <f t="shared" si="14"/>
        <v>SI</v>
      </c>
      <c r="S64" s="241" t="s">
        <v>108</v>
      </c>
      <c r="T64" s="233" t="s">
        <v>109</v>
      </c>
      <c r="U64" s="242">
        <v>1200</v>
      </c>
      <c r="V64" s="242">
        <v>2788.77</v>
      </c>
      <c r="W64" s="242">
        <v>3988.77</v>
      </c>
      <c r="X64" s="242">
        <v>0</v>
      </c>
      <c r="Y64" s="242">
        <v>347.23</v>
      </c>
      <c r="Z64" s="242">
        <v>29.83</v>
      </c>
      <c r="AA64" s="242">
        <v>0</v>
      </c>
      <c r="AB64" s="242">
        <v>-0.02</v>
      </c>
      <c r="AC64" s="242">
        <v>45.13</v>
      </c>
      <c r="AD64" s="242">
        <v>0</v>
      </c>
      <c r="AE64" s="242">
        <v>422.17</v>
      </c>
      <c r="AF64" s="242">
        <v>3566.6</v>
      </c>
      <c r="AH64" s="242">
        <f t="shared" si="15"/>
        <v>0</v>
      </c>
    </row>
    <row r="65" spans="1:40">
      <c r="A65" s="197" t="s">
        <v>98</v>
      </c>
      <c r="B65" s="196" t="s">
        <v>99</v>
      </c>
      <c r="C65" s="26">
        <v>1200</v>
      </c>
      <c r="D65" s="26">
        <v>3279.6</v>
      </c>
      <c r="E65" s="209">
        <f t="shared" si="11"/>
        <v>4479.6000000000004</v>
      </c>
      <c r="F65" s="26">
        <v>0</v>
      </c>
      <c r="G65" s="26">
        <v>430.29</v>
      </c>
      <c r="H65" s="26">
        <v>29.94</v>
      </c>
      <c r="I65" s="209">
        <v>0</v>
      </c>
      <c r="J65" s="229">
        <f>+FACTURACIÓN!AO65</f>
        <v>0</v>
      </c>
      <c r="K65" s="229">
        <f t="shared" si="1"/>
        <v>0</v>
      </c>
      <c r="L65" s="26">
        <v>0.04</v>
      </c>
      <c r="M65" s="209">
        <v>45.13</v>
      </c>
      <c r="N65" s="209">
        <v>0</v>
      </c>
      <c r="O65" s="209">
        <f t="shared" si="12"/>
        <v>505.40000000000003</v>
      </c>
      <c r="P65" s="209">
        <f t="shared" si="13"/>
        <v>3974.2000000000003</v>
      </c>
      <c r="R65" s="36" t="str">
        <f t="shared" si="14"/>
        <v>SI</v>
      </c>
      <c r="S65" s="241" t="s">
        <v>98</v>
      </c>
      <c r="T65" s="233" t="s">
        <v>99</v>
      </c>
      <c r="U65" s="242">
        <v>1200</v>
      </c>
      <c r="V65" s="242">
        <v>3279.6</v>
      </c>
      <c r="W65" s="242">
        <v>4479.6000000000004</v>
      </c>
      <c r="X65" s="242">
        <v>0</v>
      </c>
      <c r="Y65" s="242">
        <v>430.29</v>
      </c>
      <c r="Z65" s="242">
        <v>29.94</v>
      </c>
      <c r="AA65" s="242">
        <v>0</v>
      </c>
      <c r="AB65" s="242">
        <v>0.04</v>
      </c>
      <c r="AC65" s="242">
        <v>45.13</v>
      </c>
      <c r="AD65" s="242">
        <v>0</v>
      </c>
      <c r="AE65" s="242">
        <v>505.4</v>
      </c>
      <c r="AF65" s="242">
        <v>3974.2</v>
      </c>
      <c r="AH65" s="242">
        <f t="shared" si="15"/>
        <v>0</v>
      </c>
    </row>
    <row r="66" spans="1:40">
      <c r="A66" s="197" t="s">
        <v>118</v>
      </c>
      <c r="B66" s="196" t="s">
        <v>119</v>
      </c>
      <c r="C66" s="26">
        <v>1200</v>
      </c>
      <c r="D66" s="26">
        <v>2729.83</v>
      </c>
      <c r="E66" s="209">
        <f t="shared" si="11"/>
        <v>3929.83</v>
      </c>
      <c r="F66" s="26">
        <v>0</v>
      </c>
      <c r="G66" s="26">
        <v>337.8</v>
      </c>
      <c r="H66" s="26">
        <v>29.79</v>
      </c>
      <c r="I66" s="209">
        <v>0</v>
      </c>
      <c r="J66" s="229">
        <f>+FACTURACIÓN!AO66</f>
        <v>0</v>
      </c>
      <c r="K66" s="229">
        <f t="shared" si="1"/>
        <v>0</v>
      </c>
      <c r="L66" s="9">
        <v>0.11</v>
      </c>
      <c r="M66" s="209">
        <v>45.13</v>
      </c>
      <c r="N66" s="209">
        <v>0</v>
      </c>
      <c r="O66" s="209">
        <f t="shared" si="12"/>
        <v>412.83000000000004</v>
      </c>
      <c r="P66" s="209">
        <f t="shared" si="13"/>
        <v>3517</v>
      </c>
      <c r="R66" s="36" t="str">
        <f t="shared" si="14"/>
        <v>SI</v>
      </c>
      <c r="S66" s="241" t="s">
        <v>118</v>
      </c>
      <c r="T66" s="233" t="s">
        <v>119</v>
      </c>
      <c r="U66" s="242">
        <v>1200</v>
      </c>
      <c r="V66" s="242">
        <v>2729.83</v>
      </c>
      <c r="W66" s="242">
        <v>3929.83</v>
      </c>
      <c r="X66" s="242">
        <v>0</v>
      </c>
      <c r="Y66" s="242">
        <v>337.8</v>
      </c>
      <c r="Z66" s="242">
        <v>29.79</v>
      </c>
      <c r="AA66" s="242">
        <v>0</v>
      </c>
      <c r="AB66" s="242">
        <v>0.11</v>
      </c>
      <c r="AC66" s="242">
        <v>45.13</v>
      </c>
      <c r="AD66" s="242">
        <v>0</v>
      </c>
      <c r="AE66" s="242">
        <v>412.83</v>
      </c>
      <c r="AF66" s="242">
        <v>3517</v>
      </c>
      <c r="AH66" s="242">
        <f t="shared" si="15"/>
        <v>0</v>
      </c>
    </row>
    <row r="67" spans="1:40">
      <c r="A67" s="197" t="s">
        <v>110</v>
      </c>
      <c r="B67" s="196" t="s">
        <v>111</v>
      </c>
      <c r="C67" s="26">
        <v>1200</v>
      </c>
      <c r="D67" s="26">
        <v>4175</v>
      </c>
      <c r="E67" s="209">
        <f t="shared" si="11"/>
        <v>5375</v>
      </c>
      <c r="F67" s="26">
        <v>0</v>
      </c>
      <c r="G67" s="26">
        <v>600.84</v>
      </c>
      <c r="H67" s="26">
        <v>29.94</v>
      </c>
      <c r="I67" s="209">
        <v>340.56</v>
      </c>
      <c r="J67" s="229">
        <f>+FACTURACIÓN!AO67</f>
        <v>340.56</v>
      </c>
      <c r="K67" s="229">
        <f t="shared" si="1"/>
        <v>0</v>
      </c>
      <c r="L67" s="26">
        <v>-7.0000000000000007E-2</v>
      </c>
      <c r="M67" s="209">
        <v>45.13</v>
      </c>
      <c r="N67" s="209">
        <v>0</v>
      </c>
      <c r="O67" s="209">
        <f t="shared" si="12"/>
        <v>1356.9600000000003</v>
      </c>
      <c r="P67" s="209">
        <f t="shared" si="13"/>
        <v>4018.04</v>
      </c>
      <c r="R67" s="36" t="str">
        <f t="shared" si="14"/>
        <v>SI</v>
      </c>
      <c r="S67" s="241" t="s">
        <v>110</v>
      </c>
      <c r="T67" s="233" t="s">
        <v>111</v>
      </c>
      <c r="U67" s="242">
        <v>1200</v>
      </c>
      <c r="V67" s="242">
        <v>4175</v>
      </c>
      <c r="W67" s="242">
        <v>5375</v>
      </c>
      <c r="X67" s="242">
        <v>0</v>
      </c>
      <c r="Y67" s="242">
        <v>600.84</v>
      </c>
      <c r="Z67" s="242">
        <v>29.94</v>
      </c>
      <c r="AA67" s="242">
        <v>340.56</v>
      </c>
      <c r="AB67" s="242">
        <v>-7.0000000000000007E-2</v>
      </c>
      <c r="AC67" s="242">
        <v>45.13</v>
      </c>
      <c r="AD67" s="242">
        <v>0</v>
      </c>
      <c r="AE67" s="242">
        <v>1016.4</v>
      </c>
      <c r="AF67" s="242">
        <v>4358.6000000000004</v>
      </c>
      <c r="AH67" s="242">
        <f t="shared" si="15"/>
        <v>340.5600000000004</v>
      </c>
    </row>
    <row r="68" spans="1:40">
      <c r="A68" s="197" t="s">
        <v>112</v>
      </c>
      <c r="B68" s="196" t="s">
        <v>113</v>
      </c>
      <c r="C68" s="26">
        <v>1200</v>
      </c>
      <c r="D68" s="26">
        <v>2517.5</v>
      </c>
      <c r="E68" s="209">
        <f t="shared" si="11"/>
        <v>3717.5</v>
      </c>
      <c r="F68" s="26">
        <v>0</v>
      </c>
      <c r="G68" s="26">
        <v>303.83</v>
      </c>
      <c r="H68" s="26">
        <v>29.87</v>
      </c>
      <c r="I68" s="209">
        <v>0</v>
      </c>
      <c r="J68" s="229">
        <f>+FACTURACIÓN!AO68</f>
        <v>0</v>
      </c>
      <c r="K68" s="229">
        <f t="shared" si="1"/>
        <v>0</v>
      </c>
      <c r="L68" s="26">
        <v>7.0000000000000007E-2</v>
      </c>
      <c r="M68" s="209">
        <v>45.13</v>
      </c>
      <c r="N68" s="209">
        <v>0</v>
      </c>
      <c r="O68" s="209">
        <f t="shared" si="12"/>
        <v>378.9</v>
      </c>
      <c r="P68" s="209">
        <f t="shared" si="13"/>
        <v>3338.6</v>
      </c>
      <c r="R68" s="36" t="str">
        <f t="shared" si="14"/>
        <v>SI</v>
      </c>
      <c r="S68" s="241" t="s">
        <v>112</v>
      </c>
      <c r="T68" s="233" t="s">
        <v>113</v>
      </c>
      <c r="U68" s="242">
        <v>1200</v>
      </c>
      <c r="V68" s="242">
        <v>2517.5</v>
      </c>
      <c r="W68" s="242">
        <v>3717.5</v>
      </c>
      <c r="X68" s="242">
        <v>0</v>
      </c>
      <c r="Y68" s="242">
        <v>303.83</v>
      </c>
      <c r="Z68" s="242">
        <v>29.87</v>
      </c>
      <c r="AA68" s="242">
        <v>0</v>
      </c>
      <c r="AB68" s="242">
        <v>7.0000000000000007E-2</v>
      </c>
      <c r="AC68" s="242">
        <v>45.13</v>
      </c>
      <c r="AD68" s="242">
        <v>0</v>
      </c>
      <c r="AE68" s="242">
        <v>378.9</v>
      </c>
      <c r="AF68" s="242">
        <v>3338.6</v>
      </c>
      <c r="AH68" s="242">
        <f t="shared" si="15"/>
        <v>0</v>
      </c>
    </row>
    <row r="69" spans="1:40" ht="10.5" customHeight="1">
      <c r="A69" s="197" t="s">
        <v>114</v>
      </c>
      <c r="B69" s="196" t="s">
        <v>115</v>
      </c>
      <c r="C69" s="26">
        <v>1200</v>
      </c>
      <c r="D69" s="26">
        <v>2022.8</v>
      </c>
      <c r="E69" s="209">
        <f t="shared" si="11"/>
        <v>3222.8</v>
      </c>
      <c r="F69" s="26">
        <v>0</v>
      </c>
      <c r="G69" s="26">
        <v>121.5</v>
      </c>
      <c r="H69" s="26">
        <v>29.83</v>
      </c>
      <c r="I69" s="209">
        <v>303.79000000000002</v>
      </c>
      <c r="J69" s="229">
        <f>+FACTURACIÓN!AO69</f>
        <v>303.79000000000002</v>
      </c>
      <c r="K69" s="229">
        <f t="shared" si="1"/>
        <v>0</v>
      </c>
      <c r="L69" s="26">
        <v>-0.05</v>
      </c>
      <c r="M69" s="209">
        <v>45.13</v>
      </c>
      <c r="N69" s="209">
        <v>0</v>
      </c>
      <c r="O69" s="209">
        <f t="shared" si="12"/>
        <v>803.99000000000012</v>
      </c>
      <c r="P69" s="209">
        <f t="shared" si="13"/>
        <v>2418.81</v>
      </c>
      <c r="R69" s="36" t="str">
        <f t="shared" si="14"/>
        <v>SI</v>
      </c>
      <c r="S69" s="241" t="s">
        <v>114</v>
      </c>
      <c r="T69" s="233" t="s">
        <v>115</v>
      </c>
      <c r="U69" s="242">
        <v>1200</v>
      </c>
      <c r="V69" s="242">
        <v>2022.8</v>
      </c>
      <c r="W69" s="242">
        <v>3222.8</v>
      </c>
      <c r="X69" s="242">
        <v>0</v>
      </c>
      <c r="Y69" s="242">
        <v>121.5</v>
      </c>
      <c r="Z69" s="242">
        <v>29.83</v>
      </c>
      <c r="AA69" s="242">
        <v>303.79000000000002</v>
      </c>
      <c r="AB69" s="242">
        <v>-0.05</v>
      </c>
      <c r="AC69" s="242">
        <v>45.13</v>
      </c>
      <c r="AD69" s="242">
        <v>0</v>
      </c>
      <c r="AE69" s="242">
        <v>500.2</v>
      </c>
      <c r="AF69" s="242">
        <v>2722.6</v>
      </c>
      <c r="AH69" s="242">
        <f t="shared" si="15"/>
        <v>303.78999999999996</v>
      </c>
    </row>
    <row r="70" spans="1:40">
      <c r="C70" s="26"/>
      <c r="D70" s="26"/>
      <c r="E70" s="209"/>
      <c r="F70" s="26"/>
      <c r="G70" s="26"/>
      <c r="I70" s="209"/>
      <c r="J70" s="229"/>
      <c r="K70" s="229"/>
      <c r="L70" s="26"/>
      <c r="M70" s="209"/>
      <c r="N70" s="209"/>
      <c r="O70" s="209"/>
      <c r="P70" s="209"/>
      <c r="R70" s="25"/>
      <c r="S70" s="243" t="s">
        <v>36</v>
      </c>
      <c r="T70" s="235"/>
      <c r="U70" s="235" t="s">
        <v>37</v>
      </c>
      <c r="V70" s="235" t="s">
        <v>37</v>
      </c>
      <c r="W70" s="235" t="s">
        <v>37</v>
      </c>
      <c r="X70" s="235" t="s">
        <v>37</v>
      </c>
      <c r="Y70" s="235" t="s">
        <v>37</v>
      </c>
      <c r="Z70" s="235" t="s">
        <v>37</v>
      </c>
      <c r="AA70" s="235" t="s">
        <v>37</v>
      </c>
      <c r="AB70" s="235" t="s">
        <v>37</v>
      </c>
      <c r="AC70" s="235" t="s">
        <v>37</v>
      </c>
      <c r="AD70" s="235" t="s">
        <v>37</v>
      </c>
      <c r="AE70" s="235" t="s">
        <v>37</v>
      </c>
      <c r="AF70" s="235" t="s">
        <v>37</v>
      </c>
      <c r="AG70" s="235"/>
      <c r="AH70" s="235"/>
      <c r="AK70" s="25"/>
      <c r="AL70" s="25"/>
      <c r="AM70" s="25"/>
      <c r="AN70" s="25"/>
    </row>
    <row r="71" spans="1:40" s="25" customFormat="1" ht="15">
      <c r="A71" s="30" t="s">
        <v>36</v>
      </c>
      <c r="C71" s="25" t="s">
        <v>37</v>
      </c>
      <c r="D71" s="25" t="s">
        <v>37</v>
      </c>
      <c r="E71" s="25" t="s">
        <v>37</v>
      </c>
      <c r="F71" s="25" t="s">
        <v>37</v>
      </c>
      <c r="G71" s="25" t="s">
        <v>37</v>
      </c>
      <c r="H71" s="25" t="s">
        <v>37</v>
      </c>
      <c r="I71" s="205" t="s">
        <v>37</v>
      </c>
      <c r="J71" s="205"/>
      <c r="K71" s="229"/>
      <c r="L71" s="205" t="s">
        <v>37</v>
      </c>
      <c r="M71" s="205" t="s">
        <v>37</v>
      </c>
      <c r="N71" s="205" t="s">
        <v>37</v>
      </c>
      <c r="O71" s="205" t="s">
        <v>37</v>
      </c>
      <c r="P71" s="205" t="s">
        <v>37</v>
      </c>
      <c r="R71" s="18"/>
      <c r="S71" s="232"/>
      <c r="T71" s="232"/>
      <c r="U71" s="244">
        <v>15990.05</v>
      </c>
      <c r="V71" s="244">
        <v>44235.1</v>
      </c>
      <c r="W71" s="244">
        <v>60225.15</v>
      </c>
      <c r="X71" s="244">
        <v>-177.93</v>
      </c>
      <c r="Y71" s="244">
        <v>6274.36</v>
      </c>
      <c r="Z71" s="244">
        <v>476.09</v>
      </c>
      <c r="AA71" s="244">
        <v>644.35</v>
      </c>
      <c r="AB71" s="244">
        <v>0.32</v>
      </c>
      <c r="AC71" s="244">
        <v>541.55999999999995</v>
      </c>
      <c r="AD71" s="244">
        <v>0</v>
      </c>
      <c r="AE71" s="244">
        <v>7758.75</v>
      </c>
      <c r="AF71" s="244">
        <v>52466.400000000001</v>
      </c>
      <c r="AG71" s="233"/>
      <c r="AH71" s="233"/>
      <c r="AK71" s="18"/>
      <c r="AL71" s="18"/>
      <c r="AM71" s="18"/>
      <c r="AN71" s="18"/>
    </row>
    <row r="72" spans="1:40">
      <c r="C72" s="29">
        <f>SUM(C57:C71)</f>
        <v>15990.05</v>
      </c>
      <c r="D72" s="230">
        <f t="shared" ref="D72:P72" si="16">SUM(D57:D71)</f>
        <v>44235.100000000006</v>
      </c>
      <c r="E72" s="230">
        <f t="shared" si="16"/>
        <v>60225.15</v>
      </c>
      <c r="F72" s="230">
        <f t="shared" si="16"/>
        <v>-177.93</v>
      </c>
      <c r="G72" s="230">
        <f t="shared" si="16"/>
        <v>6274.3600000000006</v>
      </c>
      <c r="H72" s="230">
        <f t="shared" si="16"/>
        <v>476.09</v>
      </c>
      <c r="I72" s="230">
        <f t="shared" si="16"/>
        <v>644.35</v>
      </c>
      <c r="J72" s="230"/>
      <c r="K72" s="229"/>
      <c r="L72" s="230">
        <f t="shared" si="16"/>
        <v>0.32</v>
      </c>
      <c r="M72" s="230">
        <f t="shared" si="16"/>
        <v>541.56000000000006</v>
      </c>
      <c r="N72" s="230">
        <f t="shared" si="16"/>
        <v>0</v>
      </c>
      <c r="O72" s="230">
        <f t="shared" si="16"/>
        <v>8403.1</v>
      </c>
      <c r="P72" s="230">
        <f t="shared" si="16"/>
        <v>51822.049999999996</v>
      </c>
    </row>
    <row r="73" spans="1:40">
      <c r="K73" s="229"/>
      <c r="R73" s="25"/>
      <c r="S73" s="245"/>
      <c r="T73" s="235"/>
      <c r="U73" s="235" t="s">
        <v>120</v>
      </c>
      <c r="V73" s="235" t="s">
        <v>120</v>
      </c>
      <c r="W73" s="235" t="s">
        <v>120</v>
      </c>
      <c r="X73" s="235" t="s">
        <v>120</v>
      </c>
      <c r="Y73" s="235" t="s">
        <v>120</v>
      </c>
      <c r="Z73" s="235" t="s">
        <v>120</v>
      </c>
      <c r="AA73" s="235" t="s">
        <v>120</v>
      </c>
      <c r="AB73" s="235" t="s">
        <v>120</v>
      </c>
      <c r="AC73" s="235" t="s">
        <v>120</v>
      </c>
      <c r="AD73" s="235" t="s">
        <v>120</v>
      </c>
      <c r="AE73" s="235" t="s">
        <v>120</v>
      </c>
      <c r="AF73" s="235" t="s">
        <v>120</v>
      </c>
      <c r="AG73" s="235"/>
      <c r="AH73" s="235"/>
      <c r="AK73" s="25"/>
      <c r="AL73" s="25"/>
      <c r="AM73" s="25"/>
      <c r="AN73" s="25"/>
    </row>
    <row r="74" spans="1:40" s="25" customFormat="1">
      <c r="A74" s="27"/>
      <c r="C74" s="25" t="s">
        <v>120</v>
      </c>
      <c r="D74" s="25" t="s">
        <v>120</v>
      </c>
      <c r="E74" s="25" t="s">
        <v>120</v>
      </c>
      <c r="F74" s="25" t="s">
        <v>120</v>
      </c>
      <c r="G74" s="25" t="s">
        <v>120</v>
      </c>
      <c r="H74" s="25" t="s">
        <v>120</v>
      </c>
      <c r="I74" s="205" t="s">
        <v>120</v>
      </c>
      <c r="J74" s="205"/>
      <c r="K74" s="229"/>
      <c r="L74" s="205" t="s">
        <v>120</v>
      </c>
      <c r="M74" s="205" t="s">
        <v>120</v>
      </c>
      <c r="N74" s="205" t="s">
        <v>120</v>
      </c>
      <c r="O74" s="205" t="s">
        <v>120</v>
      </c>
      <c r="P74" s="205" t="s">
        <v>120</v>
      </c>
      <c r="R74" s="18"/>
      <c r="S74" s="243" t="s">
        <v>121</v>
      </c>
      <c r="T74" s="233" t="s">
        <v>122</v>
      </c>
      <c r="U74" s="244">
        <v>193241.8</v>
      </c>
      <c r="V74" s="244">
        <v>44235.1</v>
      </c>
      <c r="W74" s="244">
        <v>237476.9</v>
      </c>
      <c r="X74" s="244">
        <v>-729.57</v>
      </c>
      <c r="Y74" s="244">
        <v>24102.16</v>
      </c>
      <c r="Z74" s="244">
        <v>5171.45</v>
      </c>
      <c r="AA74" s="244">
        <v>7207.69</v>
      </c>
      <c r="AB74" s="244">
        <v>1.35</v>
      </c>
      <c r="AC74" s="244">
        <v>2302.63</v>
      </c>
      <c r="AD74" s="244">
        <v>657.19</v>
      </c>
      <c r="AE74" s="244">
        <v>38712.9</v>
      </c>
      <c r="AF74" s="244">
        <v>198764</v>
      </c>
      <c r="AG74" s="233"/>
      <c r="AH74" s="233"/>
      <c r="AK74" s="18"/>
      <c r="AL74" s="18"/>
      <c r="AM74" s="18"/>
      <c r="AN74" s="18"/>
    </row>
    <row r="75" spans="1:40">
      <c r="A75" s="30" t="s">
        <v>121</v>
      </c>
      <c r="B75" s="18" t="s">
        <v>122</v>
      </c>
      <c r="C75" s="29">
        <f>+C72+C53+C22</f>
        <v>164991.55000000005</v>
      </c>
      <c r="D75" s="230">
        <f>+D72+D53+D22</f>
        <v>44235.100000000006</v>
      </c>
      <c r="E75" s="230">
        <f>+E72+E53+E22</f>
        <v>209226.65000000005</v>
      </c>
      <c r="F75" s="230">
        <f>+F72+F53+F22</f>
        <v>-729.57000000000016</v>
      </c>
      <c r="G75" s="230">
        <f>+G72+G53+G22</f>
        <v>20256.95</v>
      </c>
      <c r="H75" s="230">
        <f>+H72+H53+H22</f>
        <v>4402.67</v>
      </c>
      <c r="I75" s="230">
        <f>+I72+I53+I22</f>
        <v>6007.61</v>
      </c>
      <c r="J75" s="230"/>
      <c r="K75" s="229"/>
      <c r="L75" s="230">
        <f>+L72+L53+L22</f>
        <v>1.2800000000000002</v>
      </c>
      <c r="M75" s="230">
        <f>+M72+M53+M22</f>
        <v>2122.1100000000006</v>
      </c>
      <c r="N75" s="230">
        <f>+N72+N53+N22</f>
        <v>0</v>
      </c>
      <c r="O75" s="230">
        <f>+O72+O53+O22</f>
        <v>39821</v>
      </c>
      <c r="P75" s="230">
        <f>+P72+P53+P22</f>
        <v>169405.65</v>
      </c>
    </row>
    <row r="76" spans="1:40" ht="15">
      <c r="K76" s="229"/>
      <c r="S76" s="232"/>
      <c r="T76" s="232"/>
      <c r="U76" s="233" t="s">
        <v>122</v>
      </c>
      <c r="V76" s="233" t="s">
        <v>122</v>
      </c>
      <c r="W76" s="233" t="s">
        <v>122</v>
      </c>
      <c r="X76" s="233" t="s">
        <v>122</v>
      </c>
      <c r="Y76" s="233" t="s">
        <v>122</v>
      </c>
      <c r="Z76" s="233" t="s">
        <v>122</v>
      </c>
      <c r="AA76" s="233" t="s">
        <v>122</v>
      </c>
      <c r="AB76" s="233" t="s">
        <v>122</v>
      </c>
      <c r="AC76" s="233" t="s">
        <v>122</v>
      </c>
      <c r="AD76" s="233" t="s">
        <v>122</v>
      </c>
      <c r="AE76" s="233" t="s">
        <v>122</v>
      </c>
      <c r="AF76" s="233" t="s">
        <v>122</v>
      </c>
    </row>
    <row r="77" spans="1:40">
      <c r="C77" s="18" t="s">
        <v>122</v>
      </c>
      <c r="D77" s="18" t="s">
        <v>122</v>
      </c>
      <c r="E77" s="18" t="s">
        <v>122</v>
      </c>
      <c r="F77" s="18" t="s">
        <v>122</v>
      </c>
      <c r="G77" s="18" t="s">
        <v>122</v>
      </c>
      <c r="H77" s="18" t="s">
        <v>122</v>
      </c>
      <c r="I77" s="196" t="s">
        <v>122</v>
      </c>
      <c r="K77" s="229"/>
      <c r="L77" s="18" t="s">
        <v>122</v>
      </c>
      <c r="O77" s="18" t="s">
        <v>122</v>
      </c>
      <c r="P77" s="18" t="s">
        <v>122</v>
      </c>
      <c r="S77" s="241" t="s">
        <v>122</v>
      </c>
      <c r="T77" s="233" t="s">
        <v>122</v>
      </c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</row>
    <row r="78" spans="1:40">
      <c r="A78" s="19" t="s">
        <v>122</v>
      </c>
      <c r="B78" s="18" t="s">
        <v>122</v>
      </c>
      <c r="C78" s="28"/>
      <c r="D78" s="28"/>
      <c r="E78" s="28"/>
      <c r="F78" s="28"/>
      <c r="G78" s="28"/>
      <c r="H78" s="28"/>
      <c r="I78" s="212"/>
      <c r="J78" s="212"/>
      <c r="K78" s="229"/>
      <c r="L78" s="28"/>
      <c r="M78" s="212"/>
      <c r="N78" s="212"/>
      <c r="O78" s="28"/>
      <c r="P78" s="28"/>
    </row>
    <row r="79" spans="1:40">
      <c r="A79" s="18"/>
    </row>
    <row r="80" spans="1:40">
      <c r="A80" s="18"/>
    </row>
  </sheetData>
  <mergeCells count="5">
    <mergeCell ref="B1:C1"/>
    <mergeCell ref="T1:U1"/>
    <mergeCell ref="T2:U2"/>
    <mergeCell ref="T3:U3"/>
    <mergeCell ref="T4:U4"/>
  </mergeCells>
  <pageMargins left="0.7" right="0.7" top="0.75" bottom="0.75" header="0.3" footer="0.3"/>
  <pageSetup paperSize="1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16" workbookViewId="0">
      <selection activeCell="E61" sqref="E61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14.140625" style="18" customWidth="1"/>
    <col min="8" max="8" width="12.140625" style="18" customWidth="1"/>
    <col min="9" max="9" width="5.140625" style="18" customWidth="1"/>
    <col min="10" max="16384" width="11.42578125" style="18"/>
  </cols>
  <sheetData>
    <row r="1" spans="1:8" ht="18" customHeight="1">
      <c r="A1" s="20" t="s">
        <v>0</v>
      </c>
      <c r="B1" s="256" t="s">
        <v>122</v>
      </c>
      <c r="C1" s="257"/>
    </row>
    <row r="2" spans="1:8" ht="24.95" customHeight="1">
      <c r="A2" s="21" t="s">
        <v>1</v>
      </c>
      <c r="B2" s="32" t="s">
        <v>131</v>
      </c>
      <c r="C2" s="33"/>
    </row>
    <row r="3" spans="1:8" ht="15.75">
      <c r="B3" s="34" t="s">
        <v>3</v>
      </c>
      <c r="C3" s="23"/>
      <c r="D3" s="25"/>
    </row>
    <row r="4" spans="1:8" ht="15">
      <c r="B4" s="35" t="s">
        <v>4</v>
      </c>
      <c r="C4" s="23"/>
      <c r="D4" s="25"/>
    </row>
    <row r="5" spans="1:8">
      <c r="B5" s="24" t="s">
        <v>5</v>
      </c>
    </row>
    <row r="6" spans="1:8">
      <c r="B6" s="24" t="s">
        <v>6</v>
      </c>
    </row>
    <row r="7" spans="1:8">
      <c r="C7" s="247"/>
      <c r="F7" s="18">
        <v>2</v>
      </c>
    </row>
    <row r="8" spans="1:8" s="16" customFormat="1" ht="23.25" thickBot="1">
      <c r="A8" s="12" t="s">
        <v>7</v>
      </c>
      <c r="B8" s="13" t="s">
        <v>8</v>
      </c>
      <c r="C8" s="13" t="s">
        <v>129</v>
      </c>
      <c r="D8" s="13" t="s">
        <v>129</v>
      </c>
      <c r="E8" s="14" t="s">
        <v>11</v>
      </c>
      <c r="F8" s="13" t="s">
        <v>130</v>
      </c>
      <c r="G8" s="14" t="s">
        <v>16</v>
      </c>
      <c r="H8" s="15" t="s">
        <v>17</v>
      </c>
    </row>
    <row r="9" spans="1:8" ht="12" thickTop="1">
      <c r="A9" s="7" t="s">
        <v>18</v>
      </c>
    </row>
    <row r="11" spans="1:8">
      <c r="A11" s="208" t="s">
        <v>19</v>
      </c>
      <c r="B11" s="196"/>
    </row>
    <row r="12" spans="1:8">
      <c r="A12" s="197" t="s">
        <v>34</v>
      </c>
      <c r="B12" s="196" t="s">
        <v>35</v>
      </c>
      <c r="C12" s="209">
        <f>+FACTURACIÓN!D12</f>
        <v>0</v>
      </c>
      <c r="D12" s="26">
        <v>0</v>
      </c>
      <c r="E12" s="209">
        <f t="shared" ref="E12:E19" si="0">SUM(C12:D12)</f>
        <v>0</v>
      </c>
      <c r="F12" s="209">
        <f t="shared" ref="F12:F19" si="1">+E12*0.1</f>
        <v>0</v>
      </c>
      <c r="G12" s="209">
        <f t="shared" ref="G12:G19" si="2">SUM(F12)</f>
        <v>0</v>
      </c>
      <c r="H12" s="209">
        <f t="shared" ref="H12:H19" si="3">+E12-G12</f>
        <v>0</v>
      </c>
    </row>
    <row r="13" spans="1:8">
      <c r="A13" s="197" t="s">
        <v>22</v>
      </c>
      <c r="B13" s="196" t="s">
        <v>23</v>
      </c>
      <c r="C13" s="209">
        <f>+FACTURACIÓN!D13</f>
        <v>0</v>
      </c>
      <c r="D13" s="26">
        <v>0</v>
      </c>
      <c r="E13" s="209">
        <f t="shared" si="0"/>
        <v>0</v>
      </c>
      <c r="F13" s="209">
        <f t="shared" si="1"/>
        <v>0</v>
      </c>
      <c r="G13" s="209">
        <f t="shared" si="2"/>
        <v>0</v>
      </c>
      <c r="H13" s="209">
        <f t="shared" si="3"/>
        <v>0</v>
      </c>
    </row>
    <row r="14" spans="1:8">
      <c r="A14" s="197" t="s">
        <v>26</v>
      </c>
      <c r="B14" s="196" t="s">
        <v>289</v>
      </c>
      <c r="C14" s="209">
        <f>+FACTURACIÓN!D14</f>
        <v>129180.3</v>
      </c>
      <c r="D14" s="26">
        <v>0</v>
      </c>
      <c r="E14" s="209">
        <f t="shared" si="0"/>
        <v>129180.3</v>
      </c>
      <c r="F14" s="209">
        <f t="shared" si="1"/>
        <v>12918.03</v>
      </c>
      <c r="G14" s="209">
        <f t="shared" si="2"/>
        <v>12918.03</v>
      </c>
      <c r="H14" s="209">
        <f t="shared" si="3"/>
        <v>116262.27</v>
      </c>
    </row>
    <row r="15" spans="1:8">
      <c r="A15" s="197" t="s">
        <v>24</v>
      </c>
      <c r="B15" s="196" t="s">
        <v>25</v>
      </c>
      <c r="C15" s="209">
        <f>+FACTURACIÓN!D15</f>
        <v>3402</v>
      </c>
      <c r="D15" s="26">
        <v>0</v>
      </c>
      <c r="E15" s="209">
        <f t="shared" si="0"/>
        <v>3402</v>
      </c>
      <c r="F15" s="209">
        <f t="shared" si="1"/>
        <v>340.20000000000005</v>
      </c>
      <c r="G15" s="209">
        <f t="shared" si="2"/>
        <v>340.20000000000005</v>
      </c>
      <c r="H15" s="209">
        <f t="shared" si="3"/>
        <v>3061.8</v>
      </c>
    </row>
    <row r="16" spans="1:8">
      <c r="A16" s="197" t="s">
        <v>20</v>
      </c>
      <c r="B16" s="196" t="s">
        <v>21</v>
      </c>
      <c r="C16" s="209">
        <f>+FACTURACIÓN!D16</f>
        <v>0</v>
      </c>
      <c r="D16" s="26">
        <v>0</v>
      </c>
      <c r="E16" s="209">
        <f t="shared" si="0"/>
        <v>0</v>
      </c>
      <c r="F16" s="209">
        <f t="shared" si="1"/>
        <v>0</v>
      </c>
      <c r="G16" s="209">
        <f t="shared" si="2"/>
        <v>0</v>
      </c>
      <c r="H16" s="209">
        <f t="shared" si="3"/>
        <v>0</v>
      </c>
    </row>
    <row r="17" spans="1:8">
      <c r="A17" s="197" t="s">
        <v>28</v>
      </c>
      <c r="B17" s="196" t="s">
        <v>290</v>
      </c>
      <c r="C17" s="209">
        <f>+FACTURACIÓN!D17</f>
        <v>1296</v>
      </c>
      <c r="D17" s="26">
        <v>0</v>
      </c>
      <c r="E17" s="209">
        <f t="shared" si="0"/>
        <v>1296</v>
      </c>
      <c r="F17" s="209">
        <f t="shared" si="1"/>
        <v>129.6</v>
      </c>
      <c r="G17" s="209">
        <f t="shared" si="2"/>
        <v>129.6</v>
      </c>
      <c r="H17" s="209">
        <f t="shared" si="3"/>
        <v>1166.4000000000001</v>
      </c>
    </row>
    <row r="18" spans="1:8">
      <c r="A18" s="197" t="s">
        <v>30</v>
      </c>
      <c r="B18" s="196" t="s">
        <v>31</v>
      </c>
      <c r="C18" s="209">
        <f>+FACTURACIÓN!D18</f>
        <v>4232.26</v>
      </c>
      <c r="D18" s="26">
        <v>0</v>
      </c>
      <c r="E18" s="209">
        <f t="shared" si="0"/>
        <v>4232.26</v>
      </c>
      <c r="F18" s="209">
        <f t="shared" si="1"/>
        <v>423.22600000000006</v>
      </c>
      <c r="G18" s="209">
        <f t="shared" si="2"/>
        <v>423.22600000000006</v>
      </c>
      <c r="H18" s="209">
        <f t="shared" si="3"/>
        <v>3809.0340000000001</v>
      </c>
    </row>
    <row r="19" spans="1:8">
      <c r="A19" s="197" t="s">
        <v>32</v>
      </c>
      <c r="B19" s="196" t="s">
        <v>33</v>
      </c>
      <c r="C19" s="209">
        <f>+FACTURACIÓN!D19</f>
        <v>0</v>
      </c>
      <c r="D19" s="26">
        <v>0</v>
      </c>
      <c r="E19" s="209">
        <f t="shared" si="0"/>
        <v>0</v>
      </c>
      <c r="F19" s="209">
        <f t="shared" si="1"/>
        <v>0</v>
      </c>
      <c r="G19" s="209">
        <f t="shared" si="2"/>
        <v>0</v>
      </c>
      <c r="H19" s="209">
        <f t="shared" si="3"/>
        <v>0</v>
      </c>
    </row>
    <row r="20" spans="1:8">
      <c r="A20" s="211"/>
      <c r="B20" s="205"/>
      <c r="C20" s="26"/>
      <c r="D20" s="26"/>
      <c r="E20" s="26"/>
      <c r="F20" s="26"/>
      <c r="G20" s="26"/>
      <c r="H20" s="26"/>
    </row>
    <row r="21" spans="1:8" s="25" customFormat="1">
      <c r="A21" s="197"/>
      <c r="B21" s="196"/>
      <c r="C21" s="25" t="s">
        <v>37</v>
      </c>
      <c r="D21" s="25" t="s">
        <v>37</v>
      </c>
      <c r="E21" s="25" t="s">
        <v>37</v>
      </c>
      <c r="F21" s="25" t="s">
        <v>37</v>
      </c>
      <c r="G21" s="25" t="s">
        <v>37</v>
      </c>
      <c r="H21" s="25" t="s">
        <v>37</v>
      </c>
    </row>
    <row r="22" spans="1:8">
      <c r="A22" s="197"/>
      <c r="B22" s="196"/>
      <c r="C22" s="29">
        <f>SUM(C12:C21)</f>
        <v>138110.56</v>
      </c>
      <c r="D22" s="29">
        <f>SUM(D12:D21)</f>
        <v>0</v>
      </c>
      <c r="E22" s="29">
        <f>SUM(E12:E21)</f>
        <v>138110.56</v>
      </c>
      <c r="F22" s="29">
        <f>SUM(F12:F21)</f>
        <v>13811.056000000002</v>
      </c>
      <c r="G22" s="29">
        <f>SUM(G12:G21)</f>
        <v>13811.056000000002</v>
      </c>
      <c r="H22" s="29">
        <f>SUM(H12:H21)</f>
        <v>124299.504</v>
      </c>
    </row>
    <row r="23" spans="1:8">
      <c r="A23" s="208" t="s">
        <v>38</v>
      </c>
      <c r="B23" s="196"/>
    </row>
    <row r="24" spans="1:8">
      <c r="A24" s="197" t="s">
        <v>55</v>
      </c>
      <c r="B24" s="196" t="s">
        <v>56</v>
      </c>
      <c r="C24" s="26">
        <f>+FACTURACIÓN!D24</f>
        <v>0</v>
      </c>
      <c r="D24" s="26">
        <v>0</v>
      </c>
      <c r="E24" s="26">
        <f>SUM(C24:D24)</f>
        <v>0</v>
      </c>
      <c r="F24" s="26">
        <f>+E24*0.1</f>
        <v>0</v>
      </c>
      <c r="G24" s="26">
        <f t="shared" ref="G24:G51" si="4">SUM(F24)</f>
        <v>0</v>
      </c>
      <c r="H24" s="26">
        <f t="shared" ref="H24:H51" si="5">+E24-G24</f>
        <v>0</v>
      </c>
    </row>
    <row r="25" spans="1:8">
      <c r="A25" s="197" t="s">
        <v>81</v>
      </c>
      <c r="B25" s="196" t="s">
        <v>82</v>
      </c>
      <c r="C25" s="209">
        <f>+FACTURACIÓN!D25</f>
        <v>1296</v>
      </c>
      <c r="D25" s="209">
        <v>0</v>
      </c>
      <c r="E25" s="209">
        <f t="shared" ref="E25:E51" si="6">SUM(C25:D25)</f>
        <v>1296</v>
      </c>
      <c r="F25" s="209">
        <f t="shared" ref="F25:F51" si="7">+E25*0.1</f>
        <v>129.6</v>
      </c>
      <c r="G25" s="209">
        <f t="shared" si="4"/>
        <v>129.6</v>
      </c>
      <c r="H25" s="209">
        <f t="shared" si="5"/>
        <v>1166.4000000000001</v>
      </c>
    </row>
    <row r="26" spans="1:8">
      <c r="A26" s="197" t="s">
        <v>57</v>
      </c>
      <c r="B26" s="196" t="s">
        <v>58</v>
      </c>
      <c r="C26" s="209">
        <f>+FACTURACIÓN!D26</f>
        <v>2345</v>
      </c>
      <c r="D26" s="209">
        <v>0</v>
      </c>
      <c r="E26" s="209">
        <f t="shared" si="6"/>
        <v>2345</v>
      </c>
      <c r="F26" s="209">
        <f t="shared" si="7"/>
        <v>234.5</v>
      </c>
      <c r="G26" s="209">
        <f t="shared" si="4"/>
        <v>234.5</v>
      </c>
      <c r="H26" s="209">
        <f t="shared" si="5"/>
        <v>2110.5</v>
      </c>
    </row>
    <row r="27" spans="1:8">
      <c r="A27" s="197" t="s">
        <v>63</v>
      </c>
      <c r="B27" s="196" t="s">
        <v>64</v>
      </c>
      <c r="C27" s="209">
        <f>+FACTURACIÓN!D27</f>
        <v>7514.52</v>
      </c>
      <c r="D27" s="209">
        <v>0</v>
      </c>
      <c r="E27" s="209">
        <f t="shared" si="6"/>
        <v>7514.52</v>
      </c>
      <c r="F27" s="209">
        <f t="shared" si="7"/>
        <v>751.45200000000011</v>
      </c>
      <c r="G27" s="209">
        <f t="shared" si="4"/>
        <v>751.45200000000011</v>
      </c>
      <c r="H27" s="209">
        <f t="shared" si="5"/>
        <v>6763.0680000000002</v>
      </c>
    </row>
    <row r="28" spans="1:8">
      <c r="A28" s="197" t="s">
        <v>61</v>
      </c>
      <c r="B28" s="196" t="s">
        <v>62</v>
      </c>
      <c r="C28" s="209">
        <f>+FACTURACIÓN!D28</f>
        <v>0</v>
      </c>
      <c r="D28" s="209">
        <v>0</v>
      </c>
      <c r="E28" s="209">
        <f t="shared" si="6"/>
        <v>0</v>
      </c>
      <c r="F28" s="209">
        <f t="shared" si="7"/>
        <v>0</v>
      </c>
      <c r="G28" s="209">
        <f t="shared" si="4"/>
        <v>0</v>
      </c>
      <c r="H28" s="209">
        <f t="shared" si="5"/>
        <v>0</v>
      </c>
    </row>
    <row r="29" spans="1:8">
      <c r="A29" s="197" t="s">
        <v>53</v>
      </c>
      <c r="B29" s="196" t="s">
        <v>54</v>
      </c>
      <c r="C29" s="209">
        <f>+FACTURACIÓN!D29</f>
        <v>0</v>
      </c>
      <c r="D29" s="209">
        <v>0</v>
      </c>
      <c r="E29" s="209">
        <f t="shared" si="6"/>
        <v>0</v>
      </c>
      <c r="F29" s="209">
        <f t="shared" si="7"/>
        <v>0</v>
      </c>
      <c r="G29" s="209">
        <f t="shared" si="4"/>
        <v>0</v>
      </c>
      <c r="H29" s="209">
        <f t="shared" si="5"/>
        <v>0</v>
      </c>
    </row>
    <row r="30" spans="1:8">
      <c r="A30" s="197" t="s">
        <v>83</v>
      </c>
      <c r="B30" s="196" t="s">
        <v>84</v>
      </c>
      <c r="C30" s="209">
        <f>+FACTURACIÓN!D30</f>
        <v>0</v>
      </c>
      <c r="D30" s="209">
        <v>0</v>
      </c>
      <c r="E30" s="209">
        <f t="shared" si="6"/>
        <v>0</v>
      </c>
      <c r="F30" s="209">
        <f t="shared" si="7"/>
        <v>0</v>
      </c>
      <c r="G30" s="209">
        <f t="shared" si="4"/>
        <v>0</v>
      </c>
      <c r="H30" s="209">
        <f t="shared" si="5"/>
        <v>0</v>
      </c>
    </row>
    <row r="31" spans="1:8">
      <c r="A31" s="197" t="s">
        <v>89</v>
      </c>
      <c r="B31" s="196" t="s">
        <v>90</v>
      </c>
      <c r="C31" s="209">
        <f>+FACTURACIÓN!D31</f>
        <v>0</v>
      </c>
      <c r="D31" s="209">
        <v>0</v>
      </c>
      <c r="E31" s="209">
        <f t="shared" si="6"/>
        <v>0</v>
      </c>
      <c r="F31" s="209">
        <f t="shared" si="7"/>
        <v>0</v>
      </c>
      <c r="G31" s="209">
        <f t="shared" si="4"/>
        <v>0</v>
      </c>
      <c r="H31" s="209">
        <f t="shared" si="5"/>
        <v>0</v>
      </c>
    </row>
    <row r="32" spans="1:8">
      <c r="A32" s="197" t="s">
        <v>85</v>
      </c>
      <c r="B32" s="196" t="s">
        <v>86</v>
      </c>
      <c r="C32" s="209">
        <f>+FACTURACIÓN!D32</f>
        <v>14750</v>
      </c>
      <c r="D32" s="209">
        <v>0</v>
      </c>
      <c r="E32" s="209">
        <f t="shared" si="6"/>
        <v>14750</v>
      </c>
      <c r="F32" s="209">
        <f t="shared" si="7"/>
        <v>1475</v>
      </c>
      <c r="G32" s="209">
        <f t="shared" si="4"/>
        <v>1475</v>
      </c>
      <c r="H32" s="209">
        <f t="shared" si="5"/>
        <v>13275</v>
      </c>
    </row>
    <row r="33" spans="1:8">
      <c r="A33" s="197" t="s">
        <v>294</v>
      </c>
      <c r="B33" s="196" t="s">
        <v>295</v>
      </c>
      <c r="C33" s="209">
        <f>+FACTURACIÓN!D33</f>
        <v>12754.15</v>
      </c>
      <c r="D33" s="209">
        <v>0</v>
      </c>
      <c r="E33" s="209">
        <f t="shared" si="6"/>
        <v>12754.15</v>
      </c>
      <c r="F33" s="209">
        <f t="shared" si="7"/>
        <v>1275.415</v>
      </c>
      <c r="G33" s="209">
        <f t="shared" si="4"/>
        <v>1275.415</v>
      </c>
      <c r="H33" s="209">
        <f t="shared" si="5"/>
        <v>11478.735000000001</v>
      </c>
    </row>
    <row r="34" spans="1:8">
      <c r="A34" s="197" t="s">
        <v>93</v>
      </c>
      <c r="B34" s="196" t="s">
        <v>94</v>
      </c>
      <c r="C34" s="209">
        <f>+FACTURACIÓN!D34</f>
        <v>0</v>
      </c>
      <c r="D34" s="209">
        <v>0</v>
      </c>
      <c r="E34" s="209">
        <f t="shared" si="6"/>
        <v>0</v>
      </c>
      <c r="F34" s="209">
        <f t="shared" si="7"/>
        <v>0</v>
      </c>
      <c r="G34" s="209">
        <f t="shared" si="4"/>
        <v>0</v>
      </c>
      <c r="H34" s="209">
        <f t="shared" si="5"/>
        <v>0</v>
      </c>
    </row>
    <row r="35" spans="1:8">
      <c r="A35" s="197" t="s">
        <v>67</v>
      </c>
      <c r="B35" s="196" t="s">
        <v>68</v>
      </c>
      <c r="C35" s="209">
        <f>+FACTURACIÓN!D35</f>
        <v>0</v>
      </c>
      <c r="D35" s="209">
        <v>0</v>
      </c>
      <c r="E35" s="209">
        <f t="shared" si="6"/>
        <v>0</v>
      </c>
      <c r="F35" s="209">
        <f t="shared" si="7"/>
        <v>0</v>
      </c>
      <c r="G35" s="209">
        <f t="shared" si="4"/>
        <v>0</v>
      </c>
      <c r="H35" s="209">
        <f t="shared" si="5"/>
        <v>0</v>
      </c>
    </row>
    <row r="36" spans="1:8">
      <c r="A36" s="197" t="s">
        <v>69</v>
      </c>
      <c r="B36" s="196" t="s">
        <v>70</v>
      </c>
      <c r="C36" s="209">
        <f>+FACTURACIÓN!D36</f>
        <v>0</v>
      </c>
      <c r="D36" s="209">
        <v>0</v>
      </c>
      <c r="E36" s="209">
        <f t="shared" si="6"/>
        <v>0</v>
      </c>
      <c r="F36" s="209">
        <f t="shared" si="7"/>
        <v>0</v>
      </c>
      <c r="G36" s="209">
        <f t="shared" si="4"/>
        <v>0</v>
      </c>
      <c r="H36" s="209">
        <f t="shared" si="5"/>
        <v>0</v>
      </c>
    </row>
    <row r="37" spans="1:8">
      <c r="A37" s="197" t="s">
        <v>65</v>
      </c>
      <c r="B37" s="196" t="s">
        <v>66</v>
      </c>
      <c r="C37" s="209">
        <f>+FACTURACIÓN!D37</f>
        <v>1296</v>
      </c>
      <c r="D37" s="209">
        <v>0</v>
      </c>
      <c r="E37" s="209">
        <f t="shared" si="6"/>
        <v>1296</v>
      </c>
      <c r="F37" s="209">
        <f t="shared" si="7"/>
        <v>129.6</v>
      </c>
      <c r="G37" s="209">
        <f t="shared" si="4"/>
        <v>129.6</v>
      </c>
      <c r="H37" s="209">
        <f t="shared" si="5"/>
        <v>1166.4000000000001</v>
      </c>
    </row>
    <row r="38" spans="1:8">
      <c r="A38" s="197" t="s">
        <v>49</v>
      </c>
      <c r="B38" s="196" t="s">
        <v>50</v>
      </c>
      <c r="C38" s="209">
        <f>+FACTURACIÓN!D38</f>
        <v>0</v>
      </c>
      <c r="D38" s="209">
        <v>0</v>
      </c>
      <c r="E38" s="209">
        <f t="shared" si="6"/>
        <v>0</v>
      </c>
      <c r="F38" s="209">
        <f t="shared" si="7"/>
        <v>0</v>
      </c>
      <c r="G38" s="209">
        <f t="shared" si="4"/>
        <v>0</v>
      </c>
      <c r="H38" s="209">
        <f t="shared" si="5"/>
        <v>0</v>
      </c>
    </row>
    <row r="39" spans="1:8">
      <c r="A39" s="197" t="s">
        <v>91</v>
      </c>
      <c r="B39" s="196" t="s">
        <v>92</v>
      </c>
      <c r="C39" s="209">
        <f>+FACTURACIÓN!D39</f>
        <v>0</v>
      </c>
      <c r="D39" s="209">
        <v>0</v>
      </c>
      <c r="E39" s="209">
        <f t="shared" si="6"/>
        <v>0</v>
      </c>
      <c r="F39" s="209">
        <f t="shared" si="7"/>
        <v>0</v>
      </c>
      <c r="G39" s="209">
        <f t="shared" si="4"/>
        <v>0</v>
      </c>
      <c r="H39" s="209">
        <f t="shared" si="5"/>
        <v>0</v>
      </c>
    </row>
    <row r="40" spans="1:8">
      <c r="A40" s="197" t="s">
        <v>43</v>
      </c>
      <c r="B40" s="196" t="s">
        <v>44</v>
      </c>
      <c r="C40" s="209">
        <f>+FACTURACIÓN!D40</f>
        <v>9895.81</v>
      </c>
      <c r="D40" s="209">
        <v>0</v>
      </c>
      <c r="E40" s="209">
        <f t="shared" si="6"/>
        <v>9895.81</v>
      </c>
      <c r="F40" s="209">
        <f t="shared" si="7"/>
        <v>989.58100000000002</v>
      </c>
      <c r="G40" s="209">
        <f t="shared" si="4"/>
        <v>989.58100000000002</v>
      </c>
      <c r="H40" s="209">
        <f t="shared" si="5"/>
        <v>8906.2289999999994</v>
      </c>
    </row>
    <row r="41" spans="1:8">
      <c r="A41" s="197" t="s">
        <v>47</v>
      </c>
      <c r="B41" s="196" t="s">
        <v>48</v>
      </c>
      <c r="C41" s="209">
        <f>+FACTURACIÓN!D41</f>
        <v>0</v>
      </c>
      <c r="D41" s="209">
        <v>0</v>
      </c>
      <c r="E41" s="209">
        <f t="shared" si="6"/>
        <v>0</v>
      </c>
      <c r="F41" s="209">
        <f t="shared" si="7"/>
        <v>0</v>
      </c>
      <c r="G41" s="209">
        <f t="shared" si="4"/>
        <v>0</v>
      </c>
      <c r="H41" s="209">
        <f t="shared" si="5"/>
        <v>0</v>
      </c>
    </row>
    <row r="42" spans="1:8">
      <c r="A42" s="197" t="s">
        <v>51</v>
      </c>
      <c r="B42" s="196" t="s">
        <v>52</v>
      </c>
      <c r="C42" s="209">
        <f>+FACTURACIÓN!D42</f>
        <v>21085.87</v>
      </c>
      <c r="D42" s="209">
        <v>0</v>
      </c>
      <c r="E42" s="209">
        <f t="shared" si="6"/>
        <v>21085.87</v>
      </c>
      <c r="F42" s="209">
        <f t="shared" si="7"/>
        <v>2108.587</v>
      </c>
      <c r="G42" s="209">
        <f t="shared" si="4"/>
        <v>2108.587</v>
      </c>
      <c r="H42" s="209">
        <f t="shared" si="5"/>
        <v>18977.282999999999</v>
      </c>
    </row>
    <row r="43" spans="1:8">
      <c r="A43" s="197" t="s">
        <v>73</v>
      </c>
      <c r="B43" s="196" t="s">
        <v>74</v>
      </c>
      <c r="C43" s="209">
        <f>+FACTURACIÓN!D43</f>
        <v>9882.09</v>
      </c>
      <c r="D43" s="209">
        <v>0</v>
      </c>
      <c r="E43" s="209">
        <f t="shared" si="6"/>
        <v>9882.09</v>
      </c>
      <c r="F43" s="209">
        <f t="shared" si="7"/>
        <v>988.20900000000006</v>
      </c>
      <c r="G43" s="209">
        <f t="shared" si="4"/>
        <v>988.20900000000006</v>
      </c>
      <c r="H43" s="209">
        <f t="shared" si="5"/>
        <v>8893.8809999999994</v>
      </c>
    </row>
    <row r="44" spans="1:8">
      <c r="A44" s="197" t="s">
        <v>71</v>
      </c>
      <c r="B44" s="196" t="s">
        <v>72</v>
      </c>
      <c r="C44" s="209">
        <f>+FACTURACIÓN!D44</f>
        <v>11165.01</v>
      </c>
      <c r="D44" s="209">
        <v>0</v>
      </c>
      <c r="E44" s="209">
        <f t="shared" si="6"/>
        <v>11165.01</v>
      </c>
      <c r="F44" s="209">
        <f t="shared" si="7"/>
        <v>1116.501</v>
      </c>
      <c r="G44" s="209">
        <f t="shared" si="4"/>
        <v>1116.501</v>
      </c>
      <c r="H44" s="209">
        <f t="shared" si="5"/>
        <v>10048.509</v>
      </c>
    </row>
    <row r="45" spans="1:8">
      <c r="A45" s="197" t="s">
        <v>75</v>
      </c>
      <c r="B45" s="196" t="s">
        <v>76</v>
      </c>
      <c r="C45" s="209">
        <f>+FACTURACIÓN!D45</f>
        <v>14933.03</v>
      </c>
      <c r="D45" s="209">
        <v>0</v>
      </c>
      <c r="E45" s="209">
        <f t="shared" si="6"/>
        <v>14933.03</v>
      </c>
      <c r="F45" s="209">
        <f t="shared" si="7"/>
        <v>1493.3030000000001</v>
      </c>
      <c r="G45" s="209">
        <f t="shared" si="4"/>
        <v>1493.3030000000001</v>
      </c>
      <c r="H45" s="209">
        <f t="shared" si="5"/>
        <v>13439.727000000001</v>
      </c>
    </row>
    <row r="46" spans="1:8">
      <c r="A46" s="197" t="s">
        <v>41</v>
      </c>
      <c r="B46" s="196" t="s">
        <v>42</v>
      </c>
      <c r="C46" s="209">
        <f>+FACTURACIÓN!D46</f>
        <v>14413.05</v>
      </c>
      <c r="D46" s="209">
        <v>0</v>
      </c>
      <c r="E46" s="209">
        <f t="shared" si="6"/>
        <v>14413.05</v>
      </c>
      <c r="F46" s="209">
        <f t="shared" si="7"/>
        <v>1441.3050000000001</v>
      </c>
      <c r="G46" s="209">
        <f t="shared" si="4"/>
        <v>1441.3050000000001</v>
      </c>
      <c r="H46" s="209">
        <f t="shared" si="5"/>
        <v>12971.744999999999</v>
      </c>
    </row>
    <row r="47" spans="1:8">
      <c r="A47" s="197" t="s">
        <v>296</v>
      </c>
      <c r="B47" s="196" t="s">
        <v>297</v>
      </c>
      <c r="C47" s="209">
        <f>+FACTURACIÓN!D47</f>
        <v>0</v>
      </c>
      <c r="D47" s="209">
        <v>0</v>
      </c>
      <c r="E47" s="209">
        <f t="shared" si="6"/>
        <v>0</v>
      </c>
      <c r="F47" s="209">
        <f t="shared" si="7"/>
        <v>0</v>
      </c>
      <c r="G47" s="209">
        <f t="shared" si="4"/>
        <v>0</v>
      </c>
      <c r="H47" s="209">
        <f t="shared" si="5"/>
        <v>0</v>
      </c>
    </row>
    <row r="48" spans="1:8">
      <c r="A48" s="197" t="s">
        <v>45</v>
      </c>
      <c r="B48" s="196" t="s">
        <v>46</v>
      </c>
      <c r="C48" s="209">
        <f>+FACTURACIÓN!D48</f>
        <v>9882.09</v>
      </c>
      <c r="D48" s="209">
        <v>0</v>
      </c>
      <c r="E48" s="209">
        <f t="shared" si="6"/>
        <v>9882.09</v>
      </c>
      <c r="F48" s="209">
        <f t="shared" si="7"/>
        <v>988.20900000000006</v>
      </c>
      <c r="G48" s="209">
        <f t="shared" si="4"/>
        <v>988.20900000000006</v>
      </c>
      <c r="H48" s="209">
        <f t="shared" si="5"/>
        <v>8893.8809999999994</v>
      </c>
    </row>
    <row r="49" spans="1:9">
      <c r="A49" s="197" t="s">
        <v>77</v>
      </c>
      <c r="B49" s="196" t="s">
        <v>78</v>
      </c>
      <c r="C49" s="209">
        <f>+FACTURACIÓN!D49</f>
        <v>7605.15</v>
      </c>
      <c r="D49" s="209">
        <v>0</v>
      </c>
      <c r="E49" s="209">
        <f t="shared" si="6"/>
        <v>7605.15</v>
      </c>
      <c r="F49" s="209">
        <f t="shared" si="7"/>
        <v>760.51499999999999</v>
      </c>
      <c r="G49" s="209">
        <f t="shared" si="4"/>
        <v>760.51499999999999</v>
      </c>
      <c r="H49" s="209">
        <f t="shared" si="5"/>
        <v>6844.6349999999993</v>
      </c>
    </row>
    <row r="50" spans="1:9">
      <c r="A50" s="197" t="s">
        <v>79</v>
      </c>
      <c r="B50" s="196" t="s">
        <v>80</v>
      </c>
      <c r="C50" s="209">
        <f>+FACTURACIÓN!D50</f>
        <v>9268.5</v>
      </c>
      <c r="D50" s="209">
        <v>0</v>
      </c>
      <c r="E50" s="209">
        <f t="shared" si="6"/>
        <v>9268.5</v>
      </c>
      <c r="F50" s="209">
        <f t="shared" si="7"/>
        <v>926.85</v>
      </c>
      <c r="G50" s="209">
        <f t="shared" si="4"/>
        <v>926.85</v>
      </c>
      <c r="H50" s="209">
        <f t="shared" si="5"/>
        <v>8341.65</v>
      </c>
    </row>
    <row r="51" spans="1:9">
      <c r="A51" s="197" t="s">
        <v>95</v>
      </c>
      <c r="B51" s="196" t="s">
        <v>96</v>
      </c>
      <c r="C51" s="209">
        <f>+FACTURACIÓN!D51</f>
        <v>0</v>
      </c>
      <c r="D51" s="209">
        <v>0</v>
      </c>
      <c r="E51" s="209">
        <f t="shared" si="6"/>
        <v>0</v>
      </c>
      <c r="F51" s="209">
        <f t="shared" si="7"/>
        <v>0</v>
      </c>
      <c r="G51" s="209">
        <f t="shared" si="4"/>
        <v>0</v>
      </c>
      <c r="H51" s="209">
        <f t="shared" si="5"/>
        <v>0</v>
      </c>
    </row>
    <row r="52" spans="1:9" s="25" customFormat="1">
      <c r="A52" s="197"/>
      <c r="B52" s="196"/>
    </row>
    <row r="53" spans="1:9">
      <c r="A53" s="211" t="s">
        <v>36</v>
      </c>
      <c r="B53" s="205"/>
      <c r="C53" s="25" t="s">
        <v>37</v>
      </c>
      <c r="D53" s="205" t="s">
        <v>37</v>
      </c>
      <c r="E53" s="205" t="s">
        <v>37</v>
      </c>
      <c r="F53" s="205" t="s">
        <v>37</v>
      </c>
      <c r="G53" s="205" t="s">
        <v>37</v>
      </c>
      <c r="H53" s="205" t="s">
        <v>37</v>
      </c>
      <c r="I53" s="205"/>
    </row>
    <row r="54" spans="1:9">
      <c r="A54" s="197"/>
      <c r="B54" s="196"/>
      <c r="C54" s="29">
        <f>SUM(C24:C53)</f>
        <v>148086.26999999999</v>
      </c>
      <c r="D54" s="213">
        <f>SUM(D24:D53)</f>
        <v>0</v>
      </c>
      <c r="E54" s="213">
        <f>SUM(E24:E53)</f>
        <v>148086.26999999999</v>
      </c>
      <c r="F54" s="213">
        <f>SUM(F24:F53)</f>
        <v>14808.627</v>
      </c>
      <c r="G54" s="213">
        <f>SUM(G24:G53)</f>
        <v>14808.627</v>
      </c>
      <c r="H54" s="213">
        <f>SUM(H24:H53)</f>
        <v>133277.64299999998</v>
      </c>
      <c r="I54" s="205"/>
    </row>
    <row r="55" spans="1:9">
      <c r="A55" s="197"/>
      <c r="B55" s="196"/>
      <c r="C55" s="26"/>
      <c r="D55" s="26"/>
      <c r="E55" s="26"/>
      <c r="F55" s="26"/>
      <c r="G55" s="26"/>
      <c r="H55" s="26"/>
      <c r="I55" s="205"/>
    </row>
    <row r="56" spans="1:9">
      <c r="A56" s="208" t="s">
        <v>97</v>
      </c>
      <c r="B56" s="196"/>
      <c r="C56" s="26"/>
      <c r="D56" s="26"/>
      <c r="E56" s="26"/>
      <c r="F56" s="26"/>
      <c r="G56" s="26"/>
      <c r="H56" s="26"/>
    </row>
    <row r="57" spans="1:9">
      <c r="A57" s="197" t="s">
        <v>87</v>
      </c>
      <c r="B57" s="196" t="s">
        <v>88</v>
      </c>
      <c r="C57" s="26"/>
      <c r="D57" s="26"/>
      <c r="E57" s="26"/>
      <c r="F57" s="26"/>
      <c r="G57" s="26"/>
      <c r="H57" s="26"/>
    </row>
    <row r="58" spans="1:9">
      <c r="A58" s="197" t="s">
        <v>100</v>
      </c>
      <c r="B58" s="196" t="s">
        <v>101</v>
      </c>
      <c r="C58" s="26"/>
      <c r="D58" s="26"/>
      <c r="E58" s="26"/>
      <c r="F58" s="26"/>
      <c r="G58" s="26"/>
      <c r="H58" s="26"/>
    </row>
    <row r="59" spans="1:9">
      <c r="A59" s="197" t="s">
        <v>116</v>
      </c>
      <c r="B59" s="196" t="s">
        <v>117</v>
      </c>
      <c r="C59" s="26"/>
      <c r="D59" s="26"/>
      <c r="E59" s="26"/>
      <c r="F59" s="26"/>
      <c r="G59" s="26"/>
      <c r="H59" s="26"/>
    </row>
    <row r="60" spans="1:9">
      <c r="A60" s="197" t="s">
        <v>102</v>
      </c>
      <c r="B60" s="196" t="s">
        <v>103</v>
      </c>
      <c r="C60" s="26"/>
      <c r="D60" s="26"/>
      <c r="E60" s="26"/>
      <c r="F60" s="26"/>
      <c r="G60" s="26"/>
      <c r="H60" s="26"/>
    </row>
    <row r="61" spans="1:9">
      <c r="A61" s="197" t="s">
        <v>104</v>
      </c>
      <c r="B61" s="196" t="s">
        <v>105</v>
      </c>
      <c r="C61" s="26"/>
      <c r="D61" s="26"/>
      <c r="E61" s="26"/>
      <c r="F61" s="26"/>
      <c r="G61" s="26"/>
      <c r="H61" s="26"/>
    </row>
    <row r="62" spans="1:9">
      <c r="A62" s="197" t="s">
        <v>106</v>
      </c>
      <c r="B62" s="196" t="s">
        <v>107</v>
      </c>
      <c r="C62" s="26"/>
      <c r="D62" s="26"/>
      <c r="E62" s="26"/>
      <c r="F62" s="26"/>
      <c r="G62" s="26"/>
      <c r="H62" s="26"/>
    </row>
    <row r="63" spans="1:9">
      <c r="A63" s="197" t="s">
        <v>132</v>
      </c>
      <c r="B63" s="196" t="s">
        <v>133</v>
      </c>
      <c r="C63" s="26"/>
      <c r="D63" s="26"/>
      <c r="E63" s="26"/>
      <c r="F63" s="26"/>
      <c r="G63" s="26"/>
      <c r="H63" s="26"/>
    </row>
    <row r="64" spans="1:9">
      <c r="A64" s="197" t="s">
        <v>108</v>
      </c>
      <c r="B64" s="196" t="s">
        <v>109</v>
      </c>
      <c r="C64" s="26"/>
      <c r="D64" s="26"/>
      <c r="E64" s="26"/>
      <c r="F64" s="26"/>
      <c r="G64" s="26"/>
      <c r="H64" s="26"/>
    </row>
    <row r="65" spans="1:10">
      <c r="A65" s="197" t="s">
        <v>98</v>
      </c>
      <c r="B65" s="196" t="s">
        <v>99</v>
      </c>
      <c r="C65" s="26"/>
      <c r="D65" s="26"/>
      <c r="E65" s="26"/>
      <c r="F65" s="26"/>
      <c r="G65" s="26"/>
      <c r="H65" s="26"/>
    </row>
    <row r="66" spans="1:10">
      <c r="A66" s="197" t="s">
        <v>118</v>
      </c>
      <c r="B66" s="196" t="s">
        <v>119</v>
      </c>
      <c r="C66" s="26"/>
      <c r="D66" s="26"/>
      <c r="E66" s="26"/>
      <c r="F66" s="26"/>
      <c r="G66" s="26"/>
      <c r="H66" s="26"/>
    </row>
    <row r="67" spans="1:10">
      <c r="A67" s="197" t="s">
        <v>110</v>
      </c>
      <c r="B67" s="196" t="s">
        <v>292</v>
      </c>
      <c r="C67" s="26"/>
      <c r="D67" s="26"/>
      <c r="E67" s="26"/>
      <c r="F67" s="26"/>
      <c r="G67" s="26"/>
      <c r="H67" s="26"/>
    </row>
    <row r="68" spans="1:10">
      <c r="A68" s="197" t="s">
        <v>112</v>
      </c>
      <c r="B68" s="196" t="s">
        <v>113</v>
      </c>
      <c r="C68" s="209"/>
      <c r="D68" s="209"/>
      <c r="E68" s="209"/>
      <c r="F68" s="209"/>
      <c r="G68" s="209"/>
      <c r="H68" s="209"/>
      <c r="I68" s="196"/>
      <c r="J68" s="196"/>
    </row>
    <row r="69" spans="1:10">
      <c r="A69" s="197" t="s">
        <v>114</v>
      </c>
      <c r="B69" s="196" t="s">
        <v>115</v>
      </c>
      <c r="C69" s="209"/>
      <c r="D69" s="209"/>
      <c r="E69" s="209"/>
      <c r="F69" s="209"/>
      <c r="G69" s="209"/>
      <c r="H69" s="209"/>
      <c r="I69" s="196"/>
      <c r="J69" s="196"/>
    </row>
    <row r="70" spans="1:10" s="25" customFormat="1">
      <c r="A70" s="30"/>
      <c r="C70" s="26"/>
      <c r="D70" s="26"/>
      <c r="E70" s="26"/>
      <c r="F70" s="26"/>
      <c r="G70" s="26"/>
      <c r="H70" s="26"/>
      <c r="I70" s="18"/>
      <c r="J70" s="18"/>
    </row>
    <row r="71" spans="1:10">
      <c r="C71" s="25" t="s">
        <v>37</v>
      </c>
      <c r="D71" s="25" t="s">
        <v>37</v>
      </c>
      <c r="E71" s="25" t="s">
        <v>37</v>
      </c>
      <c r="F71" s="25" t="s">
        <v>37</v>
      </c>
      <c r="G71" s="25" t="s">
        <v>37</v>
      </c>
      <c r="H71" s="25" t="s">
        <v>37</v>
      </c>
    </row>
    <row r="72" spans="1:10">
      <c r="C72" s="29">
        <f>SUM(C55:C71)</f>
        <v>0</v>
      </c>
      <c r="D72" s="29">
        <f>SUM(D56:D71)</f>
        <v>0</v>
      </c>
      <c r="E72" s="29">
        <f>SUM(E56:E71)</f>
        <v>0</v>
      </c>
      <c r="F72" s="29">
        <f>SUM(F56:F71)</f>
        <v>0</v>
      </c>
      <c r="G72" s="29">
        <f>SUM(G56:G71)</f>
        <v>0</v>
      </c>
      <c r="H72" s="29">
        <f>SUM(H56:H71)</f>
        <v>0</v>
      </c>
      <c r="I72" s="25"/>
      <c r="J72" s="25"/>
    </row>
    <row r="73" spans="1:10" s="25" customFormat="1">
      <c r="A73" s="27"/>
      <c r="C73" s="18"/>
      <c r="D73" s="18"/>
      <c r="E73" s="18"/>
      <c r="F73" s="18"/>
      <c r="G73" s="18"/>
      <c r="H73" s="18"/>
      <c r="I73" s="18"/>
      <c r="J73" s="18"/>
    </row>
    <row r="74" spans="1:10">
      <c r="A74" s="30" t="s">
        <v>121</v>
      </c>
      <c r="B74" s="18" t="s">
        <v>122</v>
      </c>
      <c r="C74" s="25" t="s">
        <v>120</v>
      </c>
      <c r="D74" s="25" t="s">
        <v>120</v>
      </c>
      <c r="E74" s="25" t="s">
        <v>120</v>
      </c>
      <c r="F74" s="25" t="s">
        <v>120</v>
      </c>
      <c r="G74" s="25" t="s">
        <v>120</v>
      </c>
      <c r="H74" s="25" t="s">
        <v>120</v>
      </c>
    </row>
    <row r="75" spans="1:10">
      <c r="C75" s="29">
        <f>+C72+C54+C22</f>
        <v>286196.82999999996</v>
      </c>
      <c r="D75" s="29">
        <f>+D72+D54+D22</f>
        <v>0</v>
      </c>
      <c r="E75" s="29">
        <f>+E72+E54+E22</f>
        <v>286196.82999999996</v>
      </c>
      <c r="F75" s="29">
        <f>+F72+F54+F22</f>
        <v>28619.683000000005</v>
      </c>
      <c r="G75" s="29">
        <f>+G72+G54+G22</f>
        <v>28619.683000000005</v>
      </c>
      <c r="H75" s="29">
        <f>+H72+H54+H22</f>
        <v>257577.147</v>
      </c>
      <c r="I75" s="25"/>
      <c r="J75" s="25"/>
    </row>
    <row r="76" spans="1:10">
      <c r="F76" s="18">
        <f>+E75*0.1</f>
        <v>28619.682999999997</v>
      </c>
    </row>
    <row r="77" spans="1:10">
      <c r="A77" s="19" t="s">
        <v>122</v>
      </c>
      <c r="B77" s="18" t="s">
        <v>122</v>
      </c>
      <c r="C77" s="18" t="s">
        <v>122</v>
      </c>
      <c r="D77" s="18" t="s">
        <v>122</v>
      </c>
      <c r="E77" s="18" t="s">
        <v>122</v>
      </c>
      <c r="F77" s="229">
        <f>+F75-F76</f>
        <v>0</v>
      </c>
      <c r="G77" s="18" t="s">
        <v>122</v>
      </c>
      <c r="H77" s="18" t="s">
        <v>122</v>
      </c>
    </row>
    <row r="78" spans="1:10">
      <c r="A78" s="18"/>
      <c r="C78" s="28"/>
      <c r="D78" s="28"/>
      <c r="E78" s="28"/>
      <c r="F78" s="28"/>
      <c r="G78" s="28"/>
      <c r="H78" s="28"/>
    </row>
    <row r="79" spans="1:10">
      <c r="A79" s="18"/>
    </row>
  </sheetData>
  <mergeCells count="1">
    <mergeCell ref="B1:C1"/>
  </mergeCells>
  <pageMargins left="0.7" right="0.7" top="0.75" bottom="0.75" header="0.3" footer="0.3"/>
  <pageSetup paperSize="1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INFONAVIT</vt:lpstr>
      <vt:lpstr>FACTURACIÓN</vt:lpstr>
      <vt:lpstr>INGENIERIA</vt:lpstr>
      <vt:lpstr>SINDICATO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ljimenez</cp:lastModifiedBy>
  <dcterms:created xsi:type="dcterms:W3CDTF">2016-08-09T01:43:32Z</dcterms:created>
  <dcterms:modified xsi:type="dcterms:W3CDTF">2016-08-15T18:36:18Z</dcterms:modified>
</cp:coreProperties>
</file>