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ACTURA" sheetId="1" r:id="rId1"/>
    <sheet name="C&amp;A" sheetId="3" r:id="rId2"/>
    <sheet name="SINDICATO" sheetId="4" r:id="rId3"/>
    <sheet name="Hoja2" sheetId="2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F13" i="1" l="1"/>
  <c r="J13" i="1" l="1"/>
  <c r="H13" i="1"/>
  <c r="I13" i="1" s="1"/>
  <c r="K13" i="1" l="1"/>
  <c r="L9" i="4"/>
  <c r="L10" i="4" s="1"/>
  <c r="L11" i="4" s="1"/>
  <c r="L13" i="1" l="1"/>
  <c r="M13" i="1" s="1"/>
  <c r="I14" i="4"/>
  <c r="I15" i="4"/>
  <c r="E20" i="4"/>
  <c r="F20" i="4"/>
  <c r="G20" i="4"/>
  <c r="E13" i="4"/>
  <c r="H17" i="1" l="1"/>
  <c r="E17" i="1"/>
  <c r="C17" i="1"/>
  <c r="D20" i="3"/>
  <c r="E20" i="3"/>
  <c r="F20" i="3"/>
  <c r="G20" i="3"/>
  <c r="H20" i="3"/>
  <c r="I20" i="3"/>
  <c r="J20" i="3"/>
  <c r="C20" i="3"/>
  <c r="H13" i="4" l="1"/>
  <c r="C15" i="4"/>
  <c r="D15" i="4" s="1"/>
  <c r="J15" i="4" s="1"/>
  <c r="H16" i="4"/>
  <c r="I16" i="4" s="1"/>
  <c r="C16" i="4"/>
  <c r="D16" i="4" s="1"/>
  <c r="C14" i="4"/>
  <c r="D14" i="4" s="1"/>
  <c r="J14" i="4" s="1"/>
  <c r="D17" i="1"/>
  <c r="F17" i="1"/>
  <c r="C13" i="4"/>
  <c r="J16" i="4" l="1"/>
  <c r="I17" i="1"/>
  <c r="J17" i="1"/>
  <c r="G17" i="1"/>
  <c r="D13" i="4"/>
  <c r="C20" i="4"/>
  <c r="H20" i="4"/>
  <c r="I13" i="4"/>
  <c r="I20" i="4" s="1"/>
  <c r="K17" i="1" l="1"/>
  <c r="J13" i="4"/>
  <c r="D20" i="4"/>
  <c r="J20" i="4" l="1"/>
</calcChain>
</file>

<file path=xl/sharedStrings.xml><?xml version="1.0" encoding="utf-8"?>
<sst xmlns="http://schemas.openxmlformats.org/spreadsheetml/2006/main" count="232" uniqueCount="105">
  <si>
    <t>CONTPAQ i</t>
  </si>
  <si>
    <t xml:space="preserve">      NÓMINAS</t>
  </si>
  <si>
    <t>07 CONSULTORES &amp; ASESORES INTEGRALES SC</t>
  </si>
  <si>
    <t>Lista de Raya (forma tabular)</t>
  </si>
  <si>
    <t>Periodo 1 al 1 Quincenal del 01/01/2016 al 15/01/2016</t>
  </si>
  <si>
    <t>Reg Pat IMSS: 00000000000,E2375841103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</si>
  <si>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</si>
  <si>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</si>
  <si>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</si>
  <si>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</si>
  <si>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</si>
  <si>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</si>
  <si>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</si>
  <si>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</si>
  <si>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</si>
  <si>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</si>
  <si>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</si>
  <si>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</si>
  <si>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GP02</t>
  </si>
  <si>
    <t>Gaona Perez Luis Ricardo</t>
  </si>
  <si>
    <t>GV02</t>
  </si>
  <si>
    <t>Gomez Valencia Evelia</t>
  </si>
  <si>
    <t>RGJ01</t>
  </si>
  <si>
    <t>Rodriguez Garcia  Joaquin</t>
  </si>
  <si>
    <t>VM00</t>
  </si>
  <si>
    <t>Vargas Mendoza Maria De Los Angeles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</si>
  <si>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</si>
  <si>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</si>
  <si>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</si>
  <si>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</si>
  <si>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</si>
  <si>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</si>
  <si>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</si>
  <si>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</si>
  <si>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</si>
  <si>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</si>
  <si>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</si>
  <si>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</si>
  <si>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</si>
  <si>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</si>
  <si>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</si>
  <si>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</si>
  <si>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</si>
  <si>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</si>
  <si>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</si>
  <si>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</si>
  <si>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</si>
  <si>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</si>
  <si>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</si>
  <si>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</si>
  <si>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</si>
  <si>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</si>
  <si>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</si>
  <si>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</si>
  <si>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</si>
  <si>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</si>
  <si>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</si>
  <si>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</si>
  <si>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</si>
  <si>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</si>
  <si>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</si>
  <si>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</si>
  <si>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</si>
  <si>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</si>
  <si>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</si>
  <si>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</si>
  <si>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</si>
  <si>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</si>
  <si>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</si>
  <si>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</si>
  <si>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</si>
  <si>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</si>
  <si>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</si>
  <si>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</si>
  <si>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</si>
  <si>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</si>
  <si>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</si>
  <si>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</si>
  <si>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</si>
  <si>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</si>
  <si>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</si>
  <si>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</si>
  <si>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</si>
  <si>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</si>
  <si>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</si>
  <si>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</si>
  <si>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</si>
  <si>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</si>
  <si>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</si>
  <si>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</si>
  <si>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</si>
  <si>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IVA</t>
  </si>
  <si>
    <t>CLAUSULA 23</t>
  </si>
  <si>
    <t>SUBSIDIO ACREDITABLE</t>
  </si>
  <si>
    <t>COMISION</t>
  </si>
  <si>
    <t>2% S/N</t>
  </si>
  <si>
    <t xml:space="preserve">SUBTOTAL </t>
  </si>
  <si>
    <t xml:space="preserve">TOTAL FACTURA </t>
  </si>
  <si>
    <t>VSM</t>
  </si>
  <si>
    <t>SD</t>
  </si>
  <si>
    <t>Prieto Lopez Leobigildo</t>
  </si>
  <si>
    <t>PRIETO LOPEZ</t>
  </si>
  <si>
    <t>LEOBIGILDO</t>
  </si>
  <si>
    <t>TRASLADISTA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</si>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</sst>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  <numFmt numFmtId="166" formatCode="_-* #,##0.00_-;\-* #,##0.00_-;_-* \-??_-;_-@_-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165" fontId="0" fillId="0" borderId="0" xfId="0" applyNumberFormat="1"/>
    <xf numFmtId="43" fontId="2" fillId="0" borderId="0" xfId="1" applyFont="1"/>
    <xf numFmtId="43" fontId="12" fillId="0" borderId="0" xfId="1" applyFont="1"/>
    <xf numFmtId="43" fontId="2" fillId="0" borderId="0" xfId="1" applyFont="1" applyAlignment="1">
      <alignment horizontal="right"/>
    </xf>
    <xf numFmtId="43" fontId="13" fillId="0" borderId="0" xfId="1" applyFont="1"/>
    <xf numFmtId="43" fontId="1" fillId="0" borderId="0" xfId="1" applyFont="1"/>
    <xf numFmtId="43" fontId="2" fillId="0" borderId="0" xfId="1" applyFont="1" applyAlignment="1">
      <alignment horizontal="center"/>
    </xf>
    <xf numFmtId="49" fontId="15" fillId="0" borderId="0" xfId="0" applyNumberFormat="1" applyFont="1" applyFill="1"/>
    <xf numFmtId="0" fontId="15" fillId="0" borderId="0" xfId="0" applyFont="1" applyFill="1"/>
    <xf numFmtId="44" fontId="15" fillId="0" borderId="0" xfId="2" applyFont="1" applyFill="1"/>
    <xf numFmtId="0" fontId="16" fillId="0" borderId="2" xfId="0" applyFont="1" applyFill="1" applyBorder="1"/>
    <xf numFmtId="0" fontId="17" fillId="0" borderId="2" xfId="0" applyFont="1" applyFill="1" applyBorder="1"/>
    <xf numFmtId="166" fontId="16" fillId="0" borderId="2" xfId="1" applyNumberFormat="1" applyFont="1" applyFill="1" applyBorder="1" applyAlignment="1" applyProtection="1">
      <alignment horizontal="center"/>
    </xf>
    <xf numFmtId="166" fontId="16" fillId="0" borderId="0" xfId="1" applyNumberFormat="1" applyFont="1" applyFill="1" applyBorder="1" applyAlignment="1" applyProtection="1">
      <alignment horizontal="center"/>
    </xf>
    <xf numFmtId="166" fontId="16" fillId="0" borderId="0" xfId="1" applyNumberFormat="1" applyFont="1" applyFill="1" applyBorder="1" applyAlignment="1">
      <alignment horizontal="center"/>
    </xf>
    <xf numFmtId="0" fontId="18" fillId="0" borderId="0" xfId="0" applyFont="1" applyFill="1"/>
    <xf numFmtId="43" fontId="19" fillId="0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/Grupo%20LMJS/CELAYA/Conciliacion%20de%20cuentas%20contables%20Celaya/NOMINA/2016/QUINCENAL/QNA%2003%20CELA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"/>
      <sheetName val="FACTURACIÓN"/>
      <sheetName val="C&amp;A"/>
      <sheetName val="SINDICATO"/>
      <sheetName val="Hoja3"/>
      <sheetName val="Hoja1"/>
    </sheetNames>
    <sheetDataSet>
      <sheetData sheetId="0"/>
      <sheetData sheetId="1"/>
      <sheetData sheetId="2">
        <row r="49">
          <cell r="D49">
            <v>1022.56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P13" sqref="AP13"/>
    </sheetView>
  </sheetViews>
  <sheetFormatPr baseColWidth="10" defaultRowHeight="11.25"/>
  <cols>
    <col min="1" max="1" width="12.28515625" style="3" customWidth="1"/>
    <col min="2" max="2" width="28.7109375" style="2" customWidth="1"/>
    <col min="3" max="3" width="13" style="2" bestFit="1" customWidth="1"/>
    <col min="4" max="5" width="13" style="2" customWidth="1"/>
    <col min="6" max="6" width="13.5703125" style="2" bestFit="1" customWidth="1"/>
    <col min="7" max="11" width="13" style="2" bestFit="1" customWidth="1"/>
    <col min="12" max="12" width="0" style="2" hidden="1" customWidth="1"/>
    <col min="13" max="13" width="24.5703125" style="2" hidden="1" customWidth="1"/>
    <col min="14" max="41" width="0" style="2" hidden="1" customWidth="1"/>
    <col min="42" max="16384" width="11.42578125" style="2"/>
  </cols>
  <sheetData>
    <row r="1" spans="1:47" ht="18" customHeight="1">
      <c r="A1" s="4" t="s">
        <v>0</v>
      </c>
      <c r="B1" s="41" t="s">
        <v>28</v>
      </c>
      <c r="C1" s="42"/>
      <c r="D1" s="21"/>
      <c r="E1" s="21"/>
    </row>
    <row r="2" spans="1:47" ht="24.95" customHeight="1">
      <c r="A2" s="5" t="s">
        <v>1</v>
      </c>
      <c r="B2" s="18" t="s">
        <v>2</v>
      </c>
      <c r="C2" s="19"/>
      <c r="D2" s="19"/>
      <c r="E2" s="19"/>
    </row>
    <row r="3" spans="1:47" ht="15.75">
      <c r="B3" s="43" t="s">
        <v>3</v>
      </c>
      <c r="C3" s="42"/>
      <c r="D3" s="21"/>
      <c r="E3" s="21"/>
    </row>
    <row r="4" spans="1:47" ht="15">
      <c r="B4" s="20" t="s">
        <v>4</v>
      </c>
      <c r="C4" s="21"/>
      <c r="D4" s="21"/>
      <c r="E4" s="21"/>
    </row>
    <row r="5" spans="1:47">
      <c r="B5" s="7" t="s">
        <v>5</v>
      </c>
    </row>
    <row r="6" spans="1:47">
      <c r="B6" s="7" t="s">
        <v>6</v>
      </c>
    </row>
    <row r="8" spans="1:47" s="6" customFormat="1" ht="23.25" thickBot="1">
      <c r="A8" s="9" t="s">
        <v>7</v>
      </c>
      <c r="B8" s="10" t="s">
        <v>8</v>
      </c>
      <c r="C8" s="10" t="s">
        <v>99</v>
      </c>
      <c r="D8" s="10" t="s">
        <v>93</v>
      </c>
      <c r="E8" s="10" t="s">
        <v>104</v>
      </c>
      <c r="F8" s="11" t="s">
        <v>10</v>
      </c>
      <c r="G8" s="10" t="s">
        <v>94</v>
      </c>
      <c r="H8" s="10" t="s">
        <v>95</v>
      </c>
      <c r="I8" s="10" t="s">
        <v>96</v>
      </c>
      <c r="J8" s="10" t="s">
        <v>91</v>
      </c>
      <c r="K8" s="12" t="s">
        <v>97</v>
      </c>
    </row>
    <row r="9" spans="1:47" ht="12" thickTop="1"/>
    <row r="11" spans="1:47">
      <c r="A11" s="13" t="s">
        <v>17</v>
      </c>
    </row>
    <row r="12" spans="1:47" ht="15">
      <c r="L12" t="s">
        <v>56</v>
      </c>
      <c r="M12" t="s">
        <v>57</v>
      </c>
      <c r="N12" t="s">
        <v>58</v>
      </c>
      <c r="O12" t="s">
        <v>59</v>
      </c>
      <c r="P12" t="s">
        <v>60</v>
      </c>
      <c r="Q12" t="s">
        <v>61</v>
      </c>
      <c r="R12" t="s">
        <v>62</v>
      </c>
      <c r="S12" t="s">
        <v>63</v>
      </c>
      <c r="T12" t="s">
        <v>64</v>
      </c>
      <c r="U12" t="s">
        <v>65</v>
      </c>
      <c r="V12" t="s">
        <v>66</v>
      </c>
      <c r="W12" t="s">
        <v>67</v>
      </c>
      <c r="X12" t="s">
        <v>68</v>
      </c>
      <c r="Y12" t="s">
        <v>69</v>
      </c>
      <c r="Z12" t="s">
        <v>70</v>
      </c>
      <c r="AA12" t="s">
        <v>71</v>
      </c>
      <c r="AB12" t="s">
        <v>72</v>
      </c>
      <c r="AC12" t="s">
        <v>73</v>
      </c>
      <c r="AD12" t="s">
        <v>74</v>
      </c>
      <c r="AE12" t="s">
        <v>75</v>
      </c>
      <c r="AF12" t="s">
        <v>76</v>
      </c>
      <c r="AG12" t="s">
        <v>77</v>
      </c>
      <c r="AH12" t="s">
        <v>78</v>
      </c>
      <c r="AI12" t="s">
        <v>79</v>
      </c>
      <c r="AJ12" t="s">
        <v>80</v>
      </c>
      <c r="AK12" t="s">
        <v>81</v>
      </c>
      <c r="AL12" t="s">
        <v>82</v>
      </c>
    </row>
    <row r="13" spans="1:47" s="32" customFormat="1" ht="15">
      <c r="A13" s="31"/>
      <c r="B13" s="32" t="s">
        <v>100</v>
      </c>
      <c r="C13" s="33">
        <v>1750</v>
      </c>
      <c r="D13" s="33">
        <v>188.71</v>
      </c>
      <c r="E13" s="33">
        <v>10836.79</v>
      </c>
      <c r="F13" s="33">
        <f>+C13+D13+E13</f>
        <v>12775.5</v>
      </c>
      <c r="G13" s="33">
        <v>0</v>
      </c>
      <c r="H13" s="33">
        <f>SUM(C13:G13)</f>
        <v>25551</v>
      </c>
      <c r="I13" s="33">
        <f>IF(H13&lt;=5000,H13*0.1,0)</f>
        <v>0</v>
      </c>
      <c r="J13" s="33">
        <f>+'[1]C&amp;A'!D49*0.02</f>
        <v>20.4512</v>
      </c>
      <c r="K13" s="33">
        <f>SUM(H13:J13)</f>
        <v>25571.4512</v>
      </c>
      <c r="L13" s="33">
        <f>+K13*0.16</f>
        <v>4091.4321920000002</v>
      </c>
      <c r="M13" s="33">
        <f>+K13+L13</f>
        <v>29662.883392</v>
      </c>
      <c r="O13" s="34" t="s">
        <v>101</v>
      </c>
      <c r="P13" s="34" t="s">
        <v>102</v>
      </c>
      <c r="Q13" s="35" t="s">
        <v>103</v>
      </c>
      <c r="R13" s="36">
        <v>1750</v>
      </c>
      <c r="S13" s="37"/>
      <c r="T13" s="38"/>
      <c r="U13" s="39"/>
      <c r="V13" s="39"/>
      <c r="W13" s="39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>
        <v>9069</v>
      </c>
      <c r="AQ13" s="40"/>
      <c r="AR13" s="40"/>
      <c r="AS13" s="40"/>
      <c r="AT13" s="40"/>
      <c r="AU13" s="40"/>
    </row>
    <row r="14" spans="1:47" ht="15">
      <c r="C14" s="25"/>
      <c r="D14" s="25"/>
      <c r="E14" s="25"/>
      <c r="F14" s="25"/>
      <c r="G14" s="25"/>
      <c r="H14" s="25"/>
      <c r="I14" s="25"/>
      <c r="J14" s="25"/>
      <c r="K14" s="25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47">
      <c r="C15" s="25"/>
      <c r="D15" s="25"/>
      <c r="E15" s="25"/>
      <c r="F15" s="25"/>
      <c r="G15" s="25"/>
      <c r="H15" s="25"/>
      <c r="I15" s="25"/>
      <c r="J15" s="25"/>
      <c r="K15" s="25"/>
    </row>
    <row r="16" spans="1:47" s="8" customFormat="1">
      <c r="A16" s="16"/>
      <c r="C16" s="27" t="s">
        <v>26</v>
      </c>
      <c r="D16" s="27" t="s">
        <v>26</v>
      </c>
      <c r="E16" s="27" t="s">
        <v>26</v>
      </c>
      <c r="F16" s="27" t="s">
        <v>26</v>
      </c>
      <c r="G16" s="27" t="s">
        <v>26</v>
      </c>
      <c r="H16" s="27" t="s">
        <v>26</v>
      </c>
      <c r="I16" s="27" t="s">
        <v>26</v>
      </c>
      <c r="J16" s="27" t="s">
        <v>26</v>
      </c>
      <c r="K16" s="27" t="s">
        <v>26</v>
      </c>
    </row>
    <row r="17" spans="1:11" s="1" customFormat="1" ht="15">
      <c r="A17" s="22" t="s">
        <v>27</v>
      </c>
      <c r="B17" s="1" t="s">
        <v>28</v>
      </c>
      <c r="C17" s="28">
        <f t="shared" ref="C17:K17" si="0">SUM(C13:C16)</f>
        <v>1750</v>
      </c>
      <c r="D17" s="28">
        <f t="shared" si="0"/>
        <v>188.71</v>
      </c>
      <c r="E17" s="28">
        <f t="shared" si="0"/>
        <v>10836.79</v>
      </c>
      <c r="F17" s="28">
        <f t="shared" si="0"/>
        <v>12775.5</v>
      </c>
      <c r="G17" s="28">
        <f t="shared" si="0"/>
        <v>0</v>
      </c>
      <c r="H17" s="28">
        <f t="shared" si="0"/>
        <v>25551</v>
      </c>
      <c r="I17" s="28">
        <f t="shared" si="0"/>
        <v>0</v>
      </c>
      <c r="J17" s="28">
        <f t="shared" si="0"/>
        <v>20.4512</v>
      </c>
      <c r="K17" s="28">
        <f t="shared" si="0"/>
        <v>25571.4512</v>
      </c>
    </row>
    <row r="19" spans="1:11">
      <c r="C19" s="2" t="s">
        <v>28</v>
      </c>
      <c r="F19" s="2" t="s">
        <v>28</v>
      </c>
      <c r="G19" s="2" t="s">
        <v>28</v>
      </c>
      <c r="H19" s="2" t="s">
        <v>28</v>
      </c>
      <c r="I19" s="2" t="s">
        <v>28</v>
      </c>
      <c r="J19" s="2" t="s">
        <v>28</v>
      </c>
      <c r="K19" s="2" t="s">
        <v>28</v>
      </c>
    </row>
    <row r="20" spans="1:11">
      <c r="A20" s="3" t="s">
        <v>28</v>
      </c>
      <c r="B20" s="2" t="s">
        <v>28</v>
      </c>
      <c r="C20" s="17"/>
      <c r="D20" s="17"/>
      <c r="E20" s="17"/>
      <c r="F20" s="17"/>
      <c r="G20" s="17"/>
      <c r="H20" s="17"/>
      <c r="I20" s="17"/>
      <c r="J20" s="17"/>
      <c r="K20" s="17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3" sqref="C13:J14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0" ht="18" customHeight="1">
      <c r="A1" s="4" t="s">
        <v>0</v>
      </c>
      <c r="B1" s="41" t="s">
        <v>28</v>
      </c>
      <c r="C1" s="42"/>
    </row>
    <row r="2" spans="1:10" ht="24.95" customHeight="1">
      <c r="A2" s="5" t="s">
        <v>1</v>
      </c>
      <c r="B2" s="18" t="s">
        <v>2</v>
      </c>
      <c r="C2" s="19"/>
    </row>
    <row r="3" spans="1:10" ht="15.75">
      <c r="B3" s="43" t="s">
        <v>3</v>
      </c>
      <c r="C3" s="42"/>
    </row>
    <row r="4" spans="1:10" ht="15">
      <c r="B4" s="20" t="s">
        <v>4</v>
      </c>
      <c r="C4" s="21"/>
    </row>
    <row r="5" spans="1:10">
      <c r="B5" s="7" t="s">
        <v>5</v>
      </c>
    </row>
    <row r="6" spans="1:10">
      <c r="B6" s="7" t="s">
        <v>6</v>
      </c>
    </row>
    <row r="8" spans="1:10" s="6" customFormat="1" ht="23.25" thickBot="1">
      <c r="A8" s="9" t="s">
        <v>7</v>
      </c>
      <c r="B8" s="10" t="s">
        <v>8</v>
      </c>
      <c r="C8" s="10" t="s">
        <v>9</v>
      </c>
      <c r="D8" s="11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1" t="s">
        <v>15</v>
      </c>
      <c r="J8" s="12" t="s">
        <v>16</v>
      </c>
    </row>
    <row r="9" spans="1:10" ht="12" thickTop="1"/>
    <row r="11" spans="1:10">
      <c r="A11" s="13" t="s">
        <v>17</v>
      </c>
    </row>
    <row r="13" spans="1:10">
      <c r="A13" s="3" t="s">
        <v>18</v>
      </c>
      <c r="B13" s="2" t="s">
        <v>19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</row>
    <row r="14" spans="1:10">
      <c r="A14" s="3" t="s">
        <v>20</v>
      </c>
      <c r="B14" s="2" t="s">
        <v>21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</row>
    <row r="15" spans="1:10">
      <c r="A15" s="3" t="s">
        <v>22</v>
      </c>
      <c r="B15" s="2" t="s">
        <v>23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</row>
    <row r="16" spans="1:10">
      <c r="A16" s="3" t="s">
        <v>24</v>
      </c>
      <c r="B16" s="2" t="s">
        <v>25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</row>
    <row r="19" spans="1:10" s="8" customFormat="1">
      <c r="A19" s="16"/>
      <c r="C19" s="8" t="s">
        <v>26</v>
      </c>
      <c r="D19" s="8" t="s">
        <v>26</v>
      </c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</row>
    <row r="20" spans="1:10" s="1" customFormat="1" ht="15">
      <c r="A20" s="22" t="s">
        <v>27</v>
      </c>
      <c r="B20" s="1" t="s">
        <v>28</v>
      </c>
      <c r="C20" s="23">
        <f>SUM(C13:C19)</f>
        <v>4382.3999999999996</v>
      </c>
      <c r="D20" s="23">
        <f t="shared" ref="D20:J20" si="0">SUM(D13:D19)</f>
        <v>4382.3999999999996</v>
      </c>
      <c r="E20" s="23">
        <f t="shared" si="0"/>
        <v>-566.36</v>
      </c>
      <c r="F20" s="23">
        <f t="shared" si="0"/>
        <v>0</v>
      </c>
      <c r="G20" s="23">
        <f t="shared" si="0"/>
        <v>0</v>
      </c>
      <c r="H20" s="23">
        <f t="shared" si="0"/>
        <v>-0.04</v>
      </c>
      <c r="I20" s="23">
        <f t="shared" si="0"/>
        <v>-566.4</v>
      </c>
      <c r="J20" s="23">
        <f t="shared" si="0"/>
        <v>4948.8</v>
      </c>
    </row>
    <row r="22" spans="1:10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0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H13" sqref="H13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3" ht="18" customHeight="1">
      <c r="A1" s="4" t="s">
        <v>0</v>
      </c>
      <c r="B1" s="41" t="s">
        <v>28</v>
      </c>
      <c r="C1" s="42"/>
    </row>
    <row r="2" spans="1:13" ht="24.95" customHeight="1">
      <c r="A2" s="5" t="s">
        <v>1</v>
      </c>
      <c r="B2" s="18" t="s">
        <v>2</v>
      </c>
      <c r="C2" s="19"/>
    </row>
    <row r="3" spans="1:13" ht="15.75">
      <c r="B3" s="43" t="s">
        <v>3</v>
      </c>
      <c r="C3" s="42"/>
    </row>
    <row r="4" spans="1:13" ht="15">
      <c r="B4" s="20" t="s">
        <v>4</v>
      </c>
      <c r="C4" s="21"/>
    </row>
    <row r="5" spans="1:13">
      <c r="B5" s="7" t="s">
        <v>5</v>
      </c>
    </row>
    <row r="6" spans="1:13">
      <c r="B6" s="7" t="s">
        <v>6</v>
      </c>
    </row>
    <row r="8" spans="1:13" s="6" customFormat="1" ht="23.25" thickBot="1">
      <c r="A8" s="9" t="s">
        <v>7</v>
      </c>
      <c r="B8" s="10" t="s">
        <v>8</v>
      </c>
      <c r="C8" s="10" t="s">
        <v>92</v>
      </c>
      <c r="D8" s="11" t="s">
        <v>10</v>
      </c>
      <c r="E8" s="10" t="s">
        <v>71</v>
      </c>
      <c r="F8" s="10" t="s">
        <v>72</v>
      </c>
      <c r="G8" s="10" t="s">
        <v>73</v>
      </c>
      <c r="H8" s="10" t="s">
        <v>94</v>
      </c>
      <c r="I8" s="11" t="s">
        <v>15</v>
      </c>
      <c r="J8" s="12" t="s">
        <v>16</v>
      </c>
      <c r="L8" s="30">
        <v>39.823999999999998</v>
      </c>
      <c r="M8" s="6" t="s">
        <v>98</v>
      </c>
    </row>
    <row r="9" spans="1:13" ht="12" thickTop="1">
      <c r="L9" s="25">
        <f>+L8*73.04*2</f>
        <v>5817.48992</v>
      </c>
    </row>
    <row r="10" spans="1:13">
      <c r="L10" s="25">
        <f>+L9+15</f>
        <v>5832.48992</v>
      </c>
    </row>
    <row r="11" spans="1:13">
      <c r="A11" s="13" t="s">
        <v>17</v>
      </c>
      <c r="L11" s="25">
        <f>+L10/4</f>
        <v>1458.12248</v>
      </c>
    </row>
    <row r="12" spans="1:13">
      <c r="L12" s="25"/>
    </row>
    <row r="13" spans="1:13">
      <c r="A13" s="3" t="s">
        <v>18</v>
      </c>
      <c r="B13" s="2" t="s">
        <v>19</v>
      </c>
      <c r="C13" s="25" t="e">
        <f>+FACTURA!#REF!-'C&amp;A'!J13-FACTURA!#REF!</f>
        <v>#REF!</v>
      </c>
      <c r="D13" s="25" t="e">
        <f>+C13</f>
        <v>#REF!</v>
      </c>
      <c r="E13" s="26">
        <f>223.04-45.13</f>
        <v>177.91</v>
      </c>
      <c r="F13" s="25">
        <v>0</v>
      </c>
      <c r="G13" s="25">
        <v>0</v>
      </c>
      <c r="H13" s="26" t="e">
        <f>+IF(FACTURA!#REF!&gt;=4000,FACTURA!#REF!*0.1,0)</f>
        <v>#REF!</v>
      </c>
      <c r="I13" s="25" t="e">
        <f>+E13+F13+G13+H13</f>
        <v>#REF!</v>
      </c>
      <c r="J13" s="25" t="e">
        <f>+D13-I13</f>
        <v>#REF!</v>
      </c>
      <c r="K13" s="25"/>
    </row>
    <row r="14" spans="1:13">
      <c r="A14" s="3" t="s">
        <v>20</v>
      </c>
      <c r="B14" s="2" t="s">
        <v>21</v>
      </c>
      <c r="C14" s="25" t="e">
        <f>+FACTURA!#REF!-'C&amp;A'!J14-FACTURA!#REF!</f>
        <v>#REF!</v>
      </c>
      <c r="D14" s="25" t="e">
        <f t="shared" ref="D14:D16" si="0">+C14</f>
        <v>#REF!</v>
      </c>
      <c r="E14" s="26">
        <v>0</v>
      </c>
      <c r="F14" s="25">
        <v>0</v>
      </c>
      <c r="G14" s="25">
        <v>1458.12</v>
      </c>
      <c r="H14" s="26">
        <v>0</v>
      </c>
      <c r="I14" s="25">
        <f t="shared" ref="I14:I16" si="1">+E14+F14+G14+H14</f>
        <v>1458.12</v>
      </c>
      <c r="J14" s="25" t="e">
        <f t="shared" ref="J14:J16" si="2">+D14-I14</f>
        <v>#REF!</v>
      </c>
      <c r="K14" s="25"/>
    </row>
    <row r="15" spans="1:13">
      <c r="A15" s="3" t="s">
        <v>22</v>
      </c>
      <c r="B15" s="2" t="s">
        <v>23</v>
      </c>
      <c r="C15" s="25" t="e">
        <f>+FACTURA!#REF!-'C&amp;A'!J15-FACTURA!#REF!</f>
        <v>#REF!</v>
      </c>
      <c r="D15" s="25" t="e">
        <f t="shared" si="0"/>
        <v>#REF!</v>
      </c>
      <c r="E15" s="26">
        <v>0</v>
      </c>
      <c r="F15" s="25">
        <v>0</v>
      </c>
      <c r="G15" s="25">
        <v>0</v>
      </c>
      <c r="H15" s="26">
        <v>0</v>
      </c>
      <c r="I15" s="25">
        <f t="shared" si="1"/>
        <v>0</v>
      </c>
      <c r="J15" s="25" t="e">
        <f t="shared" si="2"/>
        <v>#REF!</v>
      </c>
      <c r="K15" s="25"/>
    </row>
    <row r="16" spans="1:13">
      <c r="A16" s="3" t="s">
        <v>24</v>
      </c>
      <c r="B16" s="2" t="s">
        <v>25</v>
      </c>
      <c r="C16" s="25" t="e">
        <f>+FACTURA!#REF!-'C&amp;A'!J16-FACTURA!#REF!</f>
        <v>#REF!</v>
      </c>
      <c r="D16" s="25" t="e">
        <f t="shared" si="0"/>
        <v>#REF!</v>
      </c>
      <c r="E16" s="26">
        <v>250</v>
      </c>
      <c r="F16" s="25">
        <v>0</v>
      </c>
      <c r="G16" s="25">
        <v>0</v>
      </c>
      <c r="H16" s="26" t="e">
        <f>+IF(FACTURA!#REF!&gt;=4000,FACTURA!#REF!*0.1,0)</f>
        <v>#REF!</v>
      </c>
      <c r="I16" s="25" t="e">
        <f t="shared" si="1"/>
        <v>#REF!</v>
      </c>
      <c r="J16" s="25" t="e">
        <f t="shared" si="2"/>
        <v>#REF!</v>
      </c>
      <c r="K16" s="25"/>
    </row>
    <row r="17" spans="1:11">
      <c r="C17" s="25"/>
      <c r="D17" s="25"/>
      <c r="E17" s="25"/>
      <c r="F17" s="25"/>
      <c r="G17" s="25"/>
      <c r="H17" s="25"/>
      <c r="I17" s="25"/>
      <c r="J17" s="25"/>
      <c r="K17" s="25"/>
    </row>
    <row r="18" spans="1:11">
      <c r="C18" s="25"/>
      <c r="D18" s="25"/>
      <c r="E18" s="25"/>
      <c r="F18" s="25"/>
      <c r="G18" s="25"/>
      <c r="H18" s="25"/>
      <c r="I18" s="25"/>
      <c r="J18" s="25"/>
      <c r="K18" s="25"/>
    </row>
    <row r="19" spans="1:11" s="8" customFormat="1">
      <c r="A19" s="16"/>
      <c r="C19" s="27" t="s">
        <v>26</v>
      </c>
      <c r="D19" s="27" t="s">
        <v>26</v>
      </c>
      <c r="E19" s="27" t="s">
        <v>26</v>
      </c>
      <c r="F19" s="27" t="s">
        <v>26</v>
      </c>
      <c r="G19" s="27" t="s">
        <v>26</v>
      </c>
      <c r="H19" s="27" t="s">
        <v>26</v>
      </c>
      <c r="I19" s="27" t="s">
        <v>26</v>
      </c>
      <c r="J19" s="27" t="s">
        <v>26</v>
      </c>
      <c r="K19" s="27"/>
    </row>
    <row r="20" spans="1:11" s="1" customFormat="1" ht="15">
      <c r="A20" s="22" t="s">
        <v>27</v>
      </c>
      <c r="B20" s="1" t="s">
        <v>28</v>
      </c>
      <c r="C20" s="28" t="e">
        <f>SUM(C13:C19)</f>
        <v>#REF!</v>
      </c>
      <c r="D20" s="28" t="e">
        <f t="shared" ref="D20:J20" si="3">SUM(D13:D19)</f>
        <v>#REF!</v>
      </c>
      <c r="E20" s="28">
        <f t="shared" si="3"/>
        <v>427.90999999999997</v>
      </c>
      <c r="F20" s="28">
        <f t="shared" si="3"/>
        <v>0</v>
      </c>
      <c r="G20" s="28">
        <f t="shared" si="3"/>
        <v>1458.12</v>
      </c>
      <c r="H20" s="28" t="e">
        <f t="shared" si="3"/>
        <v>#REF!</v>
      </c>
      <c r="I20" s="28" t="e">
        <f t="shared" si="3"/>
        <v>#REF!</v>
      </c>
      <c r="J20" s="28" t="e">
        <f t="shared" si="3"/>
        <v>#REF!</v>
      </c>
      <c r="K20" s="29"/>
    </row>
    <row r="21" spans="1:11">
      <c r="C21" s="25"/>
      <c r="D21" s="25"/>
      <c r="E21" s="25"/>
      <c r="F21" s="25"/>
      <c r="G21" s="25"/>
      <c r="H21" s="25"/>
      <c r="I21" s="25"/>
      <c r="J21" s="25"/>
      <c r="K21" s="25"/>
    </row>
    <row r="22" spans="1:11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1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1" workbookViewId="0">
      <selection activeCell="N23" sqref="N23"/>
    </sheetView>
  </sheetViews>
  <sheetFormatPr baseColWidth="10" defaultRowHeight="15"/>
  <cols>
    <col min="2" max="2" width="24.5703125" bestFit="1" customWidth="1"/>
  </cols>
  <sheetData>
    <row r="1" spans="1:27">
      <c r="A1" t="s">
        <v>29</v>
      </c>
      <c r="Z1" s="24">
        <v>42383</v>
      </c>
      <c r="AA1" t="s">
        <v>30</v>
      </c>
    </row>
    <row r="2" spans="1:27">
      <c r="Z2" t="s">
        <v>31</v>
      </c>
      <c r="AA2" t="s">
        <v>32</v>
      </c>
    </row>
    <row r="3" spans="1:27">
      <c r="G3" s="44" t="s">
        <v>33</v>
      </c>
      <c r="H3" s="44"/>
      <c r="I3" s="44"/>
      <c r="J3" s="44"/>
      <c r="K3" s="44"/>
      <c r="L3" s="44"/>
      <c r="M3" s="44"/>
    </row>
    <row r="4" spans="1:27">
      <c r="G4" t="s">
        <v>34</v>
      </c>
      <c r="H4" t="s">
        <v>35</v>
      </c>
      <c r="I4" t="s">
        <v>36</v>
      </c>
      <c r="J4" t="s">
        <v>37</v>
      </c>
    </row>
    <row r="5" spans="1:27">
      <c r="H5" s="24">
        <v>42370</v>
      </c>
      <c r="I5" t="s">
        <v>38</v>
      </c>
    </row>
    <row r="7" spans="1:27">
      <c r="D7" t="s">
        <v>39</v>
      </c>
      <c r="H7" t="s">
        <v>40</v>
      </c>
      <c r="M7" t="s">
        <v>41</v>
      </c>
      <c r="N7" t="s">
        <v>42</v>
      </c>
      <c r="O7" t="s">
        <v>43</v>
      </c>
      <c r="P7" t="s">
        <v>44</v>
      </c>
      <c r="Q7" t="s">
        <v>45</v>
      </c>
      <c r="R7" t="s">
        <v>46</v>
      </c>
      <c r="S7" t="s">
        <v>47</v>
      </c>
      <c r="T7" t="s">
        <v>48</v>
      </c>
      <c r="U7" t="s">
        <v>49</v>
      </c>
      <c r="V7" t="s">
        <v>50</v>
      </c>
      <c r="W7" t="s">
        <v>51</v>
      </c>
      <c r="X7" t="s">
        <v>52</v>
      </c>
      <c r="Y7" t="s">
        <v>53</v>
      </c>
      <c r="Z7" t="s">
        <v>54</v>
      </c>
      <c r="AA7" t="s">
        <v>55</v>
      </c>
    </row>
    <row r="8" spans="1:27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70</v>
      </c>
      <c r="P8" t="s">
        <v>71</v>
      </c>
      <c r="Q8" t="s">
        <v>72</v>
      </c>
      <c r="R8" t="s">
        <v>73</v>
      </c>
      <c r="S8" t="s">
        <v>74</v>
      </c>
      <c r="T8" t="s">
        <v>75</v>
      </c>
      <c r="U8" t="s">
        <v>76</v>
      </c>
      <c r="V8" t="s">
        <v>77</v>
      </c>
      <c r="W8" t="s">
        <v>78</v>
      </c>
      <c r="X8" t="s">
        <v>79</v>
      </c>
      <c r="Y8" t="s">
        <v>80</v>
      </c>
      <c r="Z8" t="s">
        <v>81</v>
      </c>
      <c r="AA8" t="s">
        <v>82</v>
      </c>
    </row>
    <row r="9" spans="1:27">
      <c r="A9" t="s">
        <v>18</v>
      </c>
      <c r="B9" t="s">
        <v>83</v>
      </c>
      <c r="C9" t="s">
        <v>84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>
      <c r="A10" t="s">
        <v>20</v>
      </c>
      <c r="B10" t="s">
        <v>85</v>
      </c>
      <c r="C10" t="s">
        <v>86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>
      <c r="A11" t="s">
        <v>22</v>
      </c>
      <c r="B11" t="s">
        <v>87</v>
      </c>
      <c r="C11" t="s">
        <v>88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>
      <c r="A12" t="s">
        <v>24</v>
      </c>
      <c r="B12" t="s">
        <v>89</v>
      </c>
      <c r="C12" t="s">
        <v>90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sortState ref="A10:AA33">
    <sortCondition ref="B10:B33"/>
  </sortState>
  <mergeCells count="1">
    <mergeCell ref="G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</vt:lpstr>
      <vt:lpstr>C&amp;A</vt:lpstr>
      <vt:lpstr>SINDICATO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2016-01-16T19:00:24Z</cp:lastPrinted>
  <dcterms:created xsi:type="dcterms:W3CDTF">2016-01-16T18:26:05Z</dcterms:created>
  <dcterms:modified xsi:type="dcterms:W3CDTF">2016-02-16T01:35:40Z</dcterms:modified>
</cp:coreProperties>
</file>