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11"/>
  </bookViews>
  <sheets>
    <sheet name="ENE" sheetId="1" r:id="rId1"/>
    <sheet name="PRV ENE" sheetId="2" r:id="rId2"/>
    <sheet name="FEB" sheetId="3" r:id="rId3"/>
    <sheet name="PRV FEB" sheetId="7" r:id="rId4"/>
    <sheet name="MARZ" sheetId="8" r:id="rId5"/>
    <sheet name="ABRIL" sheetId="9" r:id="rId6"/>
    <sheet name="PRV ABRIL" sheetId="10" r:id="rId7"/>
    <sheet name="MAYO" sheetId="11" r:id="rId8"/>
    <sheet name="PRV MAY" sheetId="12" r:id="rId9"/>
    <sheet name="JUN" sheetId="15" r:id="rId10"/>
    <sheet name="PRV JUN" sheetId="18" r:id="rId11"/>
    <sheet name="JUL" sheetId="19" r:id="rId12"/>
  </sheets>
  <definedNames>
    <definedName name="_xlnm._FilterDatabase" localSheetId="5" hidden="1">ABRIL!$A$6:$K$489</definedName>
    <definedName name="_xlnm._FilterDatabase" localSheetId="0" hidden="1">ENE!$A$6:$K$426</definedName>
    <definedName name="_xlnm._FilterDatabase" localSheetId="2" hidden="1">FEB!$A$6:$K$602</definedName>
    <definedName name="_xlnm._FilterDatabase" localSheetId="11" hidden="1">JUL!$A$6:$K$586</definedName>
    <definedName name="_xlnm._FilterDatabase" localSheetId="9" hidden="1">JUN!$A$6:$K$565</definedName>
    <definedName name="_xlnm._FilterDatabase" localSheetId="4" hidden="1">MARZ!$A$6:$K$621</definedName>
    <definedName name="_xlnm._FilterDatabase" localSheetId="7" hidden="1">MAYO!$A$6:$K$532</definedName>
  </definedNames>
  <calcPr calcId="125725"/>
</workbook>
</file>

<file path=xl/calcChain.xml><?xml version="1.0" encoding="utf-8"?>
<calcChain xmlns="http://schemas.openxmlformats.org/spreadsheetml/2006/main">
  <c r="J289" i="19"/>
  <c r="J295"/>
  <c r="J588" s="1"/>
  <c r="J590" s="1"/>
  <c r="J294"/>
  <c r="J589"/>
  <c r="I7"/>
  <c r="K797" i="15"/>
  <c r="K796"/>
  <c r="K798" s="1"/>
  <c r="K611"/>
  <c r="K567"/>
  <c r="I8"/>
  <c r="I9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7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1"/>
  <c r="J761" s="1"/>
  <c r="I762"/>
  <c r="J762" s="1"/>
  <c r="I763"/>
  <c r="J763" s="1"/>
  <c r="I764"/>
  <c r="J764" s="1"/>
  <c r="I765"/>
  <c r="J765" s="1"/>
  <c r="I766"/>
  <c r="J766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586"/>
  <c r="J586" s="1"/>
  <c r="I552" i="11"/>
  <c r="J574" i="15"/>
  <c r="J267"/>
  <c r="I760" s="1"/>
  <c r="J760" s="1"/>
  <c r="J10"/>
  <c r="I10" s="1"/>
  <c r="K761" i="11"/>
  <c r="I541"/>
  <c r="I54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J552"/>
  <c r="I750"/>
  <c r="J750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1"/>
  <c r="J631" s="1"/>
  <c r="I632"/>
  <c r="J632" s="1"/>
  <c r="I633"/>
  <c r="J633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J539"/>
  <c r="J503"/>
  <c r="I726" s="1"/>
  <c r="J726" s="1"/>
  <c r="J441"/>
  <c r="I604" s="1"/>
  <c r="J604" s="1"/>
  <c r="J122"/>
  <c r="I122" s="1"/>
  <c r="J95"/>
  <c r="I95" s="1"/>
  <c r="J96"/>
  <c r="I670" s="1"/>
  <c r="J670" s="1"/>
  <c r="J69"/>
  <c r="I630" s="1"/>
  <c r="J630" s="1"/>
  <c r="J68"/>
  <c r="I634" s="1"/>
  <c r="J634" s="1"/>
  <c r="K705" i="9"/>
  <c r="I700"/>
  <c r="J700" s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8"/>
  <c r="I250"/>
  <c r="I251"/>
  <c r="I252"/>
  <c r="I253"/>
  <c r="I255"/>
  <c r="I257"/>
  <c r="I258"/>
  <c r="I259"/>
  <c r="I260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80"/>
  <c r="I481"/>
  <c r="I482"/>
  <c r="I483"/>
  <c r="I484"/>
  <c r="I485"/>
  <c r="I486"/>
  <c r="I487"/>
  <c r="I488"/>
  <c r="I489"/>
  <c r="I7"/>
  <c r="J498"/>
  <c r="L609" i="8"/>
  <c r="I704" i="9"/>
  <c r="J704" s="1"/>
  <c r="I509"/>
  <c r="J509" s="1"/>
  <c r="I506"/>
  <c r="J506" s="1"/>
  <c r="I507"/>
  <c r="J507" s="1"/>
  <c r="I508"/>
  <c r="J508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1"/>
  <c r="J531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4"/>
  <c r="J624" s="1"/>
  <c r="I625"/>
  <c r="J625" s="1"/>
  <c r="I626"/>
  <c r="J626" s="1"/>
  <c r="I627"/>
  <c r="J627" s="1"/>
  <c r="I628"/>
  <c r="J628" s="1"/>
  <c r="I629"/>
  <c r="J629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1"/>
  <c r="J701" s="1"/>
  <c r="I702"/>
  <c r="J702" s="1"/>
  <c r="I703"/>
  <c r="J703" s="1"/>
  <c r="I505"/>
  <c r="J505" s="1"/>
  <c r="I622" i="8"/>
  <c r="J493" i="9"/>
  <c r="K147"/>
  <c r="J249"/>
  <c r="I623" s="1"/>
  <c r="J623" s="1"/>
  <c r="J247"/>
  <c r="I247" s="1"/>
  <c r="J256"/>
  <c r="I638" s="1"/>
  <c r="J638" s="1"/>
  <c r="J254"/>
  <c r="I549" s="1"/>
  <c r="J549" s="1"/>
  <c r="J261"/>
  <c r="I630" s="1"/>
  <c r="J630" s="1"/>
  <c r="J479"/>
  <c r="I479" s="1"/>
  <c r="G623" i="8"/>
  <c r="G836"/>
  <c r="G834"/>
  <c r="G832"/>
  <c r="G831"/>
  <c r="G830"/>
  <c r="G829"/>
  <c r="G824"/>
  <c r="G823"/>
  <c r="G822"/>
  <c r="G818"/>
  <c r="G815"/>
  <c r="G813"/>
  <c r="G812"/>
  <c r="G810"/>
  <c r="G809"/>
  <c r="G808"/>
  <c r="G807"/>
  <c r="G806"/>
  <c r="G805"/>
  <c r="G803"/>
  <c r="G802"/>
  <c r="G801"/>
  <c r="G800"/>
  <c r="G799"/>
  <c r="G798"/>
  <c r="G797"/>
  <c r="G796"/>
  <c r="G791"/>
  <c r="G790"/>
  <c r="G788"/>
  <c r="G787"/>
  <c r="G786"/>
  <c r="G785"/>
  <c r="G784"/>
  <c r="G783"/>
  <c r="G782"/>
  <c r="G781"/>
  <c r="G780"/>
  <c r="G777"/>
  <c r="G776"/>
  <c r="G773"/>
  <c r="G772"/>
  <c r="G771"/>
  <c r="G767"/>
  <c r="G766"/>
  <c r="G765"/>
  <c r="G764"/>
  <c r="G761"/>
  <c r="G759"/>
  <c r="G758"/>
  <c r="G756"/>
  <c r="G755"/>
  <c r="G754"/>
  <c r="G753"/>
  <c r="G749"/>
  <c r="G746"/>
  <c r="G745"/>
  <c r="G744"/>
  <c r="G740"/>
  <c r="G739"/>
  <c r="G738"/>
  <c r="G737"/>
  <c r="G735"/>
  <c r="G734"/>
  <c r="G725"/>
  <c r="G722"/>
  <c r="G721"/>
  <c r="G720"/>
  <c r="G719"/>
  <c r="G717"/>
  <c r="G716"/>
  <c r="G711"/>
  <c r="G709"/>
  <c r="G707"/>
  <c r="G706"/>
  <c r="G702"/>
  <c r="G700"/>
  <c r="G698"/>
  <c r="G697"/>
  <c r="G695"/>
  <c r="G694"/>
  <c r="G693"/>
  <c r="G692"/>
  <c r="G690"/>
  <c r="G688"/>
  <c r="G683"/>
  <c r="G682"/>
  <c r="G681"/>
  <c r="G674"/>
  <c r="G673"/>
  <c r="G671"/>
  <c r="G670"/>
  <c r="G667"/>
  <c r="G666"/>
  <c r="G663"/>
  <c r="G661"/>
  <c r="G659"/>
  <c r="G658"/>
  <c r="G657"/>
  <c r="G656"/>
  <c r="G654"/>
  <c r="G651"/>
  <c r="G641"/>
  <c r="G638"/>
  <c r="G635"/>
  <c r="G632"/>
  <c r="G631"/>
  <c r="G629"/>
  <c r="G626"/>
  <c r="G624"/>
  <c r="K837"/>
  <c r="J615"/>
  <c r="J444"/>
  <c r="J49"/>
  <c r="J315"/>
  <c r="J344"/>
  <c r="J48"/>
  <c r="J47"/>
  <c r="J314"/>
  <c r="I267" i="15" l="1"/>
  <c r="I567" s="1"/>
  <c r="J797" s="1"/>
  <c r="I767"/>
  <c r="J767" s="1"/>
  <c r="J567"/>
  <c r="I797" s="1"/>
  <c r="I96" i="11"/>
  <c r="I68"/>
  <c r="I571"/>
  <c r="I441"/>
  <c r="I69"/>
  <c r="I538" s="1"/>
  <c r="I503"/>
  <c r="J538"/>
  <c r="J543" s="1"/>
  <c r="J492" i="9"/>
  <c r="J494" s="1"/>
  <c r="I256"/>
  <c r="I261"/>
  <c r="I249"/>
  <c r="I254"/>
  <c r="I596"/>
  <c r="I705" s="1"/>
  <c r="I706" s="1"/>
  <c r="J226" i="8"/>
  <c r="J161"/>
  <c r="J267"/>
  <c r="J207"/>
  <c r="J394"/>
  <c r="J313"/>
  <c r="J45"/>
  <c r="J342"/>
  <c r="J312"/>
  <c r="G221"/>
  <c r="G475"/>
  <c r="G295"/>
  <c r="G611"/>
  <c r="G9"/>
  <c r="G433"/>
  <c r="G326"/>
  <c r="G346"/>
  <c r="G387"/>
  <c r="G423"/>
  <c r="G391"/>
  <c r="G192"/>
  <c r="G218"/>
  <c r="G303"/>
  <c r="G172"/>
  <c r="G173"/>
  <c r="G476"/>
  <c r="G596"/>
  <c r="G204"/>
  <c r="G148"/>
  <c r="G149"/>
  <c r="G215"/>
  <c r="G347"/>
  <c r="G304"/>
  <c r="G205"/>
  <c r="G263"/>
  <c r="G222"/>
  <c r="G206"/>
  <c r="G35"/>
  <c r="G177"/>
  <c r="G150"/>
  <c r="G196"/>
  <c r="G219"/>
  <c r="G197"/>
  <c r="G50"/>
  <c r="G452"/>
  <c r="G603"/>
  <c r="G51"/>
  <c r="G280"/>
  <c r="G371"/>
  <c r="G487"/>
  <c r="G325"/>
  <c r="G160"/>
  <c r="G590"/>
  <c r="G167"/>
  <c r="G461"/>
  <c r="G591"/>
  <c r="G53"/>
  <c r="G54"/>
  <c r="G21"/>
  <c r="G276"/>
  <c r="G142"/>
  <c r="G223"/>
  <c r="G264"/>
  <c r="G224"/>
  <c r="G55"/>
  <c r="G151"/>
  <c r="G198"/>
  <c r="G152"/>
  <c r="G56"/>
  <c r="G85"/>
  <c r="G455"/>
  <c r="G292"/>
  <c r="G293"/>
  <c r="G422"/>
  <c r="G378"/>
  <c r="G10"/>
  <c r="I623" s="1"/>
  <c r="J623" s="1"/>
  <c r="G57"/>
  <c r="G199"/>
  <c r="G200"/>
  <c r="G477"/>
  <c r="G153"/>
  <c r="G588"/>
  <c r="G605"/>
  <c r="G305"/>
  <c r="G348"/>
  <c r="G306"/>
  <c r="G331"/>
  <c r="G102"/>
  <c r="G598"/>
  <c r="G58"/>
  <c r="G369"/>
  <c r="G592"/>
  <c r="G59"/>
  <c r="G22"/>
  <c r="G43"/>
  <c r="G458"/>
  <c r="G91"/>
  <c r="G460"/>
  <c r="G60"/>
  <c r="G454"/>
  <c r="G593"/>
  <c r="G61"/>
  <c r="G337"/>
  <c r="G62"/>
  <c r="G86"/>
  <c r="G448"/>
  <c r="G366"/>
  <c r="G604"/>
  <c r="G23"/>
  <c r="G94"/>
  <c r="G63"/>
  <c r="G64"/>
  <c r="G450"/>
  <c r="G432"/>
  <c r="G607"/>
  <c r="G385"/>
  <c r="G381"/>
  <c r="G191"/>
  <c r="G415"/>
  <c r="G141"/>
  <c r="G382"/>
  <c r="G213"/>
  <c r="G189"/>
  <c r="G339"/>
  <c r="G372"/>
  <c r="G65"/>
  <c r="G349"/>
  <c r="G350"/>
  <c r="G449"/>
  <c r="G11"/>
  <c r="G594"/>
  <c r="G367"/>
  <c r="G471"/>
  <c r="G66"/>
  <c r="G24"/>
  <c r="G158"/>
  <c r="G465"/>
  <c r="G426"/>
  <c r="G67"/>
  <c r="G25"/>
  <c r="G472"/>
  <c r="G26"/>
  <c r="G466"/>
  <c r="G159"/>
  <c r="G68"/>
  <c r="G296"/>
  <c r="G462"/>
  <c r="G69"/>
  <c r="G297"/>
  <c r="G463"/>
  <c r="G168"/>
  <c r="G70"/>
  <c r="G169"/>
  <c r="G298"/>
  <c r="G456"/>
  <c r="G392"/>
  <c r="G12"/>
  <c r="G71"/>
  <c r="G201"/>
  <c r="G72"/>
  <c r="G438"/>
  <c r="G73"/>
  <c r="G427"/>
  <c r="G27"/>
  <c r="G307"/>
  <c r="G589"/>
  <c r="G308"/>
  <c r="G174"/>
  <c r="G74"/>
  <c r="G75"/>
  <c r="G467"/>
  <c r="G277"/>
  <c r="G473"/>
  <c r="G28"/>
  <c r="G76"/>
  <c r="G338"/>
  <c r="G428"/>
  <c r="G164"/>
  <c r="G165"/>
  <c r="G29"/>
  <c r="G30"/>
  <c r="G278"/>
  <c r="G373"/>
  <c r="G429"/>
  <c r="G451"/>
  <c r="G483"/>
  <c r="G289"/>
  <c r="G608"/>
  <c r="G77"/>
  <c r="G329"/>
  <c r="G78"/>
  <c r="G474"/>
  <c r="G31"/>
  <c r="G95"/>
  <c r="G468"/>
  <c r="G13"/>
  <c r="G176"/>
  <c r="G79"/>
  <c r="G210"/>
  <c r="G386"/>
  <c r="G137"/>
  <c r="G146"/>
  <c r="G424"/>
  <c r="G38"/>
  <c r="G88"/>
  <c r="G212"/>
  <c r="G89"/>
  <c r="G368"/>
  <c r="G464"/>
  <c r="G309"/>
  <c r="G17"/>
  <c r="G36"/>
  <c r="G430"/>
  <c r="G351"/>
  <c r="G80"/>
  <c r="G90"/>
  <c r="G202"/>
  <c r="G439"/>
  <c r="G393"/>
  <c r="G14"/>
  <c r="G225"/>
  <c r="G208"/>
  <c r="G453"/>
  <c r="G365"/>
  <c r="G15"/>
  <c r="G32"/>
  <c r="G81"/>
  <c r="G290"/>
  <c r="G170"/>
  <c r="G595"/>
  <c r="G612"/>
  <c r="G37"/>
  <c r="G111"/>
  <c r="G419"/>
  <c r="G459"/>
  <c r="G209"/>
  <c r="G82"/>
  <c r="G83"/>
  <c r="G171"/>
  <c r="G139"/>
  <c r="G374"/>
  <c r="G383"/>
  <c r="G416"/>
  <c r="G417"/>
  <c r="G418"/>
  <c r="G425"/>
  <c r="G384"/>
  <c r="G190"/>
  <c r="G340"/>
  <c r="G431"/>
  <c r="G84"/>
  <c r="G270"/>
  <c r="G271"/>
  <c r="G272"/>
  <c r="G602"/>
  <c r="G330"/>
  <c r="G211"/>
  <c r="G328"/>
  <c r="G447"/>
  <c r="G16"/>
  <c r="G140"/>
  <c r="G18"/>
  <c r="G273"/>
  <c r="G294"/>
  <c r="G217"/>
  <c r="G216"/>
  <c r="J390"/>
  <c r="J605" i="3"/>
  <c r="K811"/>
  <c r="I602"/>
  <c r="I600"/>
  <c r="I610"/>
  <c r="J610" s="1"/>
  <c r="I611"/>
  <c r="J611" s="1"/>
  <c r="I612"/>
  <c r="J612" s="1"/>
  <c r="I613"/>
  <c r="J613" s="1"/>
  <c r="I615"/>
  <c r="J615" s="1"/>
  <c r="I616"/>
  <c r="J616" s="1"/>
  <c r="I617"/>
  <c r="J617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I761"/>
  <c r="J761" s="1"/>
  <c r="I762"/>
  <c r="J762" s="1"/>
  <c r="I763"/>
  <c r="J763" s="1"/>
  <c r="I764"/>
  <c r="J764" s="1"/>
  <c r="I765"/>
  <c r="J765" s="1"/>
  <c r="I766"/>
  <c r="J766" s="1"/>
  <c r="I767"/>
  <c r="J767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795"/>
  <c r="J795" s="1"/>
  <c r="I796"/>
  <c r="J796" s="1"/>
  <c r="I797"/>
  <c r="J797" s="1"/>
  <c r="I798"/>
  <c r="J798" s="1"/>
  <c r="I799"/>
  <c r="J799" s="1"/>
  <c r="I800"/>
  <c r="J800" s="1"/>
  <c r="I801"/>
  <c r="J801" s="1"/>
  <c r="I802"/>
  <c r="J802" s="1"/>
  <c r="I803"/>
  <c r="J803" s="1"/>
  <c r="I804"/>
  <c r="J804" s="1"/>
  <c r="I805"/>
  <c r="J805" s="1"/>
  <c r="I806"/>
  <c r="J806" s="1"/>
  <c r="I807"/>
  <c r="J807" s="1"/>
  <c r="I808"/>
  <c r="J808" s="1"/>
  <c r="I809"/>
  <c r="J809" s="1"/>
  <c r="I810"/>
  <c r="J810" s="1"/>
  <c r="I434" i="1"/>
  <c r="J434" s="1"/>
  <c r="I9" i="3"/>
  <c r="I1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50"/>
  <c r="I251"/>
  <c r="I252"/>
  <c r="I253"/>
  <c r="I254"/>
  <c r="I255"/>
  <c r="I256"/>
  <c r="I257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1"/>
  <c r="I7"/>
  <c r="J258"/>
  <c r="I258" s="1"/>
  <c r="J249"/>
  <c r="I249" s="1"/>
  <c r="J11"/>
  <c r="I11" s="1"/>
  <c r="J8"/>
  <c r="I706" s="1"/>
  <c r="J706" s="1"/>
  <c r="N148"/>
  <c r="M435" i="1"/>
  <c r="M436" s="1"/>
  <c r="M437" s="1"/>
  <c r="M438" s="1"/>
  <c r="M439" s="1"/>
  <c r="M440" s="1"/>
  <c r="M441" s="1"/>
  <c r="M442" s="1"/>
  <c r="M443" s="1"/>
  <c r="M444" s="1"/>
  <c r="M445" s="1"/>
  <c r="M446" s="1"/>
  <c r="M447" s="1"/>
  <c r="M448" s="1"/>
  <c r="M449" s="1"/>
  <c r="M450" s="1"/>
  <c r="M451" s="1"/>
  <c r="M452" s="1"/>
  <c r="M453" s="1"/>
  <c r="M454" s="1"/>
  <c r="M455" s="1"/>
  <c r="M456" s="1"/>
  <c r="M457" s="1"/>
  <c r="M458" s="1"/>
  <c r="M459" s="1"/>
  <c r="M460" s="1"/>
  <c r="M461" s="1"/>
  <c r="M462" s="1"/>
  <c r="M463" s="1"/>
  <c r="M464" s="1"/>
  <c r="M465" s="1"/>
  <c r="M466" s="1"/>
  <c r="M467" s="1"/>
  <c r="M468" s="1"/>
  <c r="M469" s="1"/>
  <c r="M470" s="1"/>
  <c r="M471" s="1"/>
  <c r="M472" s="1"/>
  <c r="M473" s="1"/>
  <c r="M474" s="1"/>
  <c r="M475" s="1"/>
  <c r="M476" s="1"/>
  <c r="M477" s="1"/>
  <c r="M478" s="1"/>
  <c r="M479" s="1"/>
  <c r="M480" s="1"/>
  <c r="M481" s="1"/>
  <c r="M482" s="1"/>
  <c r="M483" s="1"/>
  <c r="M484" s="1"/>
  <c r="M485" s="1"/>
  <c r="M486" s="1"/>
  <c r="M487" s="1"/>
  <c r="M488" s="1"/>
  <c r="M489" s="1"/>
  <c r="M490" s="1"/>
  <c r="M491" s="1"/>
  <c r="M492" s="1"/>
  <c r="M493" s="1"/>
  <c r="M494" s="1"/>
  <c r="M495" s="1"/>
  <c r="M496" s="1"/>
  <c r="M497" s="1"/>
  <c r="M498" s="1"/>
  <c r="M499" s="1"/>
  <c r="M500" s="1"/>
  <c r="M501" s="1"/>
  <c r="M502" s="1"/>
  <c r="M503" s="1"/>
  <c r="M504" s="1"/>
  <c r="M505" s="1"/>
  <c r="M506" s="1"/>
  <c r="M507" s="1"/>
  <c r="M508" s="1"/>
  <c r="M509" s="1"/>
  <c r="M510" s="1"/>
  <c r="M511" s="1"/>
  <c r="M512" s="1"/>
  <c r="M513" s="1"/>
  <c r="M514" s="1"/>
  <c r="M515" s="1"/>
  <c r="M516" s="1"/>
  <c r="M517" s="1"/>
  <c r="M518" s="1"/>
  <c r="M519" s="1"/>
  <c r="M520" s="1"/>
  <c r="M521" s="1"/>
  <c r="M522" s="1"/>
  <c r="M523" s="1"/>
  <c r="M524" s="1"/>
  <c r="M525" s="1"/>
  <c r="M526" s="1"/>
  <c r="M527" s="1"/>
  <c r="M528" s="1"/>
  <c r="M529" s="1"/>
  <c r="M530" s="1"/>
  <c r="M531" s="1"/>
  <c r="M532" s="1"/>
  <c r="M533" s="1"/>
  <c r="M534" s="1"/>
  <c r="M535" s="1"/>
  <c r="M536" s="1"/>
  <c r="M537" s="1"/>
  <c r="M538" s="1"/>
  <c r="M539" s="1"/>
  <c r="M540" s="1"/>
  <c r="M541" s="1"/>
  <c r="M542" s="1"/>
  <c r="M543" s="1"/>
  <c r="M544" s="1"/>
  <c r="M545" s="1"/>
  <c r="M546" s="1"/>
  <c r="M547" s="1"/>
  <c r="M548" s="1"/>
  <c r="M549" s="1"/>
  <c r="M550" s="1"/>
  <c r="M551" s="1"/>
  <c r="M552" s="1"/>
  <c r="M553" s="1"/>
  <c r="M554" s="1"/>
  <c r="M555" s="1"/>
  <c r="M556" s="1"/>
  <c r="M557" s="1"/>
  <c r="M558" s="1"/>
  <c r="M559" s="1"/>
  <c r="M560" s="1"/>
  <c r="M561" s="1"/>
  <c r="M562" s="1"/>
  <c r="M563" s="1"/>
  <c r="M564" s="1"/>
  <c r="M565" s="1"/>
  <c r="M566" s="1"/>
  <c r="M567" s="1"/>
  <c r="M568" s="1"/>
  <c r="M569" s="1"/>
  <c r="M570" s="1"/>
  <c r="M571" s="1"/>
  <c r="M572" s="1"/>
  <c r="M573" s="1"/>
  <c r="M574" s="1"/>
  <c r="M575" s="1"/>
  <c r="M576" s="1"/>
  <c r="M577" s="1"/>
  <c r="M578" s="1"/>
  <c r="M579" s="1"/>
  <c r="M580" s="1"/>
  <c r="M581" s="1"/>
  <c r="M582" s="1"/>
  <c r="M583" s="1"/>
  <c r="M584" s="1"/>
  <c r="M585" s="1"/>
  <c r="M586" s="1"/>
  <c r="M587" s="1"/>
  <c r="M588" s="1"/>
  <c r="M589" s="1"/>
  <c r="M590" s="1"/>
  <c r="M591" s="1"/>
  <c r="M592" s="1"/>
  <c r="M593" s="1"/>
  <c r="I21"/>
  <c r="I22"/>
  <c r="I23"/>
  <c r="I24"/>
  <c r="I25"/>
  <c r="I26"/>
  <c r="I27"/>
  <c r="I28"/>
  <c r="I29"/>
  <c r="I30"/>
  <c r="I31"/>
  <c r="I32"/>
  <c r="I33"/>
  <c r="I34"/>
  <c r="I35"/>
  <c r="I36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8"/>
  <c r="I9"/>
  <c r="I10"/>
  <c r="I11"/>
  <c r="I12"/>
  <c r="I13"/>
  <c r="I14"/>
  <c r="I15"/>
  <c r="I16"/>
  <c r="I17"/>
  <c r="I18"/>
  <c r="I19"/>
  <c r="I20"/>
  <c r="I7"/>
  <c r="K594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49"/>
  <c r="J549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J429"/>
  <c r="I595" s="1"/>
  <c r="J37"/>
  <c r="J427" s="1"/>
  <c r="J430" s="1"/>
  <c r="J796" i="15" l="1"/>
  <c r="J798" s="1"/>
  <c r="I796"/>
  <c r="I798" s="1"/>
  <c r="J573"/>
  <c r="J575" s="1"/>
  <c r="J571" i="11"/>
  <c r="J761" s="1"/>
  <c r="J762"/>
  <c r="I543"/>
  <c r="I761"/>
  <c r="I763" s="1"/>
  <c r="I762"/>
  <c r="J544"/>
  <c r="J540"/>
  <c r="I492" i="9"/>
  <c r="J596"/>
  <c r="J622" i="8"/>
  <c r="J614"/>
  <c r="I838" s="1"/>
  <c r="I637"/>
  <c r="I770"/>
  <c r="I625"/>
  <c r="J625" s="1"/>
  <c r="I795"/>
  <c r="I447" i="1"/>
  <c r="J447" s="1"/>
  <c r="I636" i="8"/>
  <c r="I704"/>
  <c r="I629"/>
  <c r="I633"/>
  <c r="I641"/>
  <c r="I645"/>
  <c r="I649"/>
  <c r="I653"/>
  <c r="I657"/>
  <c r="I661"/>
  <c r="I665"/>
  <c r="I669"/>
  <c r="I673"/>
  <c r="I677"/>
  <c r="I680"/>
  <c r="I684"/>
  <c r="I688"/>
  <c r="I692"/>
  <c r="I696"/>
  <c r="I700"/>
  <c r="I708"/>
  <c r="I712"/>
  <c r="I716"/>
  <c r="I720"/>
  <c r="I724"/>
  <c r="I728"/>
  <c r="I732"/>
  <c r="I736"/>
  <c r="I740"/>
  <c r="I744"/>
  <c r="I752"/>
  <c r="I756"/>
  <c r="I760"/>
  <c r="I764"/>
  <c r="I768"/>
  <c r="I772"/>
  <c r="I776"/>
  <c r="I780"/>
  <c r="I784"/>
  <c r="I788"/>
  <c r="I792"/>
  <c r="I796"/>
  <c r="I800"/>
  <c r="I804"/>
  <c r="I808"/>
  <c r="I812"/>
  <c r="I816"/>
  <c r="I820"/>
  <c r="I824"/>
  <c r="I836"/>
  <c r="J836" s="1"/>
  <c r="I628"/>
  <c r="I632"/>
  <c r="I640"/>
  <c r="I644"/>
  <c r="I648"/>
  <c r="I652"/>
  <c r="I656"/>
  <c r="I660"/>
  <c r="I664"/>
  <c r="I672"/>
  <c r="I676"/>
  <c r="I679"/>
  <c r="I683"/>
  <c r="I687"/>
  <c r="I695"/>
  <c r="I699"/>
  <c r="I703"/>
  <c r="I707"/>
  <c r="I711"/>
  <c r="I715"/>
  <c r="I719"/>
  <c r="I723"/>
  <c r="I731"/>
  <c r="I735"/>
  <c r="I739"/>
  <c r="I743"/>
  <c r="I747"/>
  <c r="I751"/>
  <c r="I755"/>
  <c r="I759"/>
  <c r="I763"/>
  <c r="I767"/>
  <c r="I771"/>
  <c r="I775"/>
  <c r="I779"/>
  <c r="I783"/>
  <c r="I787"/>
  <c r="I791"/>
  <c r="I799"/>
  <c r="I803"/>
  <c r="I807"/>
  <c r="I811"/>
  <c r="I815"/>
  <c r="I819"/>
  <c r="I823"/>
  <c r="I827"/>
  <c r="I831"/>
  <c r="I835"/>
  <c r="I834"/>
  <c r="I828"/>
  <c r="I627"/>
  <c r="I631"/>
  <c r="I635"/>
  <c r="I639"/>
  <c r="I643"/>
  <c r="I647"/>
  <c r="I651"/>
  <c r="J651" s="1"/>
  <c r="I655"/>
  <c r="I659"/>
  <c r="I663"/>
  <c r="I667"/>
  <c r="I671"/>
  <c r="I675"/>
  <c r="I678"/>
  <c r="I682"/>
  <c r="I686"/>
  <c r="I690"/>
  <c r="I694"/>
  <c r="I698"/>
  <c r="I702"/>
  <c r="I706"/>
  <c r="I710"/>
  <c r="I714"/>
  <c r="J714" s="1"/>
  <c r="I718"/>
  <c r="I722"/>
  <c r="I726"/>
  <c r="I730"/>
  <c r="I734"/>
  <c r="I738"/>
  <c r="I742"/>
  <c r="I746"/>
  <c r="I750"/>
  <c r="I754"/>
  <c r="I758"/>
  <c r="I762"/>
  <c r="I766"/>
  <c r="I778"/>
  <c r="I782"/>
  <c r="I786"/>
  <c r="I790"/>
  <c r="I794"/>
  <c r="I798"/>
  <c r="I802"/>
  <c r="I806"/>
  <c r="I810"/>
  <c r="I814"/>
  <c r="I818"/>
  <c r="I822"/>
  <c r="I826"/>
  <c r="I830"/>
  <c r="I833"/>
  <c r="I832"/>
  <c r="I626"/>
  <c r="I630"/>
  <c r="I634"/>
  <c r="I638"/>
  <c r="I642"/>
  <c r="I646"/>
  <c r="J646" s="1"/>
  <c r="I650"/>
  <c r="I654"/>
  <c r="I658"/>
  <c r="I662"/>
  <c r="I666"/>
  <c r="I670"/>
  <c r="I674"/>
  <c r="I681"/>
  <c r="I685"/>
  <c r="I689"/>
  <c r="I693"/>
  <c r="J693" s="1"/>
  <c r="I697"/>
  <c r="I705"/>
  <c r="J705" s="1"/>
  <c r="I709"/>
  <c r="I713"/>
  <c r="J713" s="1"/>
  <c r="I717"/>
  <c r="I721"/>
  <c r="I725"/>
  <c r="I729"/>
  <c r="J729" s="1"/>
  <c r="I733"/>
  <c r="I737"/>
  <c r="J737" s="1"/>
  <c r="I741"/>
  <c r="I745"/>
  <c r="J745" s="1"/>
  <c r="I749"/>
  <c r="I753"/>
  <c r="J753" s="1"/>
  <c r="I757"/>
  <c r="I761"/>
  <c r="J761" s="1"/>
  <c r="I765"/>
  <c r="I769"/>
  <c r="J769" s="1"/>
  <c r="I773"/>
  <c r="I777"/>
  <c r="J777" s="1"/>
  <c r="I781"/>
  <c r="J781" s="1"/>
  <c r="I785"/>
  <c r="J785" s="1"/>
  <c r="I789"/>
  <c r="I793"/>
  <c r="J793" s="1"/>
  <c r="I797"/>
  <c r="I801"/>
  <c r="J801" s="1"/>
  <c r="I805"/>
  <c r="J805" s="1"/>
  <c r="I809"/>
  <c r="J809" s="1"/>
  <c r="I813"/>
  <c r="J813" s="1"/>
  <c r="I817"/>
  <c r="J817" s="1"/>
  <c r="I821"/>
  <c r="I825"/>
  <c r="J825" s="1"/>
  <c r="I829"/>
  <c r="J829" s="1"/>
  <c r="I748"/>
  <c r="J748" s="1"/>
  <c r="I691"/>
  <c r="J691" s="1"/>
  <c r="I624"/>
  <c r="J624" s="1"/>
  <c r="I727"/>
  <c r="J727" s="1"/>
  <c r="I774"/>
  <c r="J774" s="1"/>
  <c r="I701"/>
  <c r="J701" s="1"/>
  <c r="I37" i="1"/>
  <c r="I668" i="8"/>
  <c r="J668" s="1"/>
  <c r="J636"/>
  <c r="J703"/>
  <c r="J824"/>
  <c r="J800"/>
  <c r="J749"/>
  <c r="J715"/>
  <c r="J686"/>
  <c r="J654"/>
  <c r="J632"/>
  <c r="J810"/>
  <c r="J784"/>
  <c r="J758"/>
  <c r="J721"/>
  <c r="J661"/>
  <c r="J812"/>
  <c r="J790"/>
  <c r="J766"/>
  <c r="J738"/>
  <c r="J671"/>
  <c r="J791"/>
  <c r="J767"/>
  <c r="J739"/>
  <c r="J673"/>
  <c r="J635"/>
  <c r="J690"/>
  <c r="J832"/>
  <c r="J783"/>
  <c r="J756"/>
  <c r="J720"/>
  <c r="J692"/>
  <c r="J659"/>
  <c r="J657"/>
  <c r="J818"/>
  <c r="J788"/>
  <c r="J765"/>
  <c r="J699"/>
  <c r="J670"/>
  <c r="J631"/>
  <c r="J641"/>
  <c r="J822"/>
  <c r="J798"/>
  <c r="J773"/>
  <c r="J708"/>
  <c r="J681"/>
  <c r="J799"/>
  <c r="J776"/>
  <c r="J746"/>
  <c r="J710"/>
  <c r="J682"/>
  <c r="J627"/>
  <c r="J639"/>
  <c r="J643"/>
  <c r="J647"/>
  <c r="J655"/>
  <c r="J675"/>
  <c r="J685"/>
  <c r="J712"/>
  <c r="J728"/>
  <c r="J732"/>
  <c r="J736"/>
  <c r="J752"/>
  <c r="J760"/>
  <c r="J768"/>
  <c r="J792"/>
  <c r="J821"/>
  <c r="J833"/>
  <c r="J816"/>
  <c r="J828"/>
  <c r="J835"/>
  <c r="J630"/>
  <c r="J634"/>
  <c r="J642"/>
  <c r="J650"/>
  <c r="J662"/>
  <c r="J684"/>
  <c r="J688"/>
  <c r="J704"/>
  <c r="J707"/>
  <c r="J711"/>
  <c r="J723"/>
  <c r="J731"/>
  <c r="J743"/>
  <c r="J747"/>
  <c r="J751"/>
  <c r="J763"/>
  <c r="J775"/>
  <c r="J779"/>
  <c r="J804"/>
  <c r="J808"/>
  <c r="J820"/>
  <c r="J633"/>
  <c r="J645"/>
  <c r="J649"/>
  <c r="J653"/>
  <c r="J665"/>
  <c r="J669"/>
  <c r="J677"/>
  <c r="J679"/>
  <c r="J683"/>
  <c r="J695"/>
  <c r="J722"/>
  <c r="J730"/>
  <c r="J742"/>
  <c r="J750"/>
  <c r="J762"/>
  <c r="J778"/>
  <c r="J794"/>
  <c r="J811"/>
  <c r="J819"/>
  <c r="J823"/>
  <c r="J827"/>
  <c r="J831"/>
  <c r="J628"/>
  <c r="J640"/>
  <c r="J644"/>
  <c r="J648"/>
  <c r="J652"/>
  <c r="J660"/>
  <c r="J664"/>
  <c r="J672"/>
  <c r="J676"/>
  <c r="J678"/>
  <c r="J698"/>
  <c r="J702"/>
  <c r="J709"/>
  <c r="J717"/>
  <c r="J725"/>
  <c r="J733"/>
  <c r="J741"/>
  <c r="J757"/>
  <c r="J789"/>
  <c r="J814"/>
  <c r="J826"/>
  <c r="J834"/>
  <c r="J726"/>
  <c r="J700"/>
  <c r="J787"/>
  <c r="J764"/>
  <c r="J735"/>
  <c r="J697"/>
  <c r="J667"/>
  <c r="J629"/>
  <c r="J772"/>
  <c r="J744"/>
  <c r="J706"/>
  <c r="J680"/>
  <c r="J638"/>
  <c r="J663"/>
  <c r="J830"/>
  <c r="J802"/>
  <c r="J754"/>
  <c r="J718"/>
  <c r="J689"/>
  <c r="J803"/>
  <c r="J782"/>
  <c r="J755"/>
  <c r="J719"/>
  <c r="J658"/>
  <c r="J770"/>
  <c r="J797"/>
  <c r="J815"/>
  <c r="J796"/>
  <c r="J771"/>
  <c r="J740"/>
  <c r="J674"/>
  <c r="J637"/>
  <c r="J626"/>
  <c r="J806"/>
  <c r="J780"/>
  <c r="J716"/>
  <c r="J687"/>
  <c r="J656"/>
  <c r="J795"/>
  <c r="J807"/>
  <c r="J759"/>
  <c r="J724"/>
  <c r="J694"/>
  <c r="J786"/>
  <c r="J734"/>
  <c r="J696"/>
  <c r="J666"/>
  <c r="I427" i="1"/>
  <c r="J595" s="1"/>
  <c r="J594"/>
  <c r="I618" i="3"/>
  <c r="J618" s="1"/>
  <c r="I614"/>
  <c r="J614" s="1"/>
  <c r="I740"/>
  <c r="J740" s="1"/>
  <c r="J603"/>
  <c r="J606" s="1"/>
  <c r="I8"/>
  <c r="I603" s="1"/>
  <c r="I594" i="1"/>
  <c r="I596" s="1"/>
  <c r="J763" i="11" l="1"/>
  <c r="J705" i="9"/>
  <c r="J706" s="1"/>
  <c r="I837" i="8"/>
  <c r="I839" s="1"/>
  <c r="J596" i="1"/>
  <c r="J837" i="8"/>
  <c r="I811" i="3"/>
  <c r="I812" s="1"/>
  <c r="J811"/>
  <c r="J812" s="1"/>
</calcChain>
</file>

<file path=xl/sharedStrings.xml><?xml version="1.0" encoding="utf-8"?>
<sst xmlns="http://schemas.openxmlformats.org/spreadsheetml/2006/main" count="22542" uniqueCount="5557">
  <si>
    <t>ALECSA CELAYA, SRL DE CV</t>
  </si>
  <si>
    <t>Cuenta  324-004              IVA ACREDITABLE</t>
  </si>
  <si>
    <t>POLIZA</t>
  </si>
  <si>
    <t>FECHA</t>
  </si>
  <si>
    <t>REFERENCIA</t>
  </si>
  <si>
    <t>RFC</t>
  </si>
  <si>
    <t>NOMBRE</t>
  </si>
  <si>
    <t xml:space="preserve">SUBTOTAL </t>
  </si>
  <si>
    <t>IVA</t>
  </si>
  <si>
    <t>AAN051220835</t>
  </si>
  <si>
    <t>Auxiliar del 01/01/16 AL 31/01/16</t>
  </si>
  <si>
    <t>0355-TCN16</t>
  </si>
  <si>
    <t>D     96</t>
  </si>
  <si>
    <t>D    102</t>
  </si>
  <si>
    <t>0356-TCN16</t>
  </si>
  <si>
    <t>D    108</t>
  </si>
  <si>
    <t>0357-TCN16</t>
  </si>
  <si>
    <t>D    136</t>
  </si>
  <si>
    <t>0358-TCN16</t>
  </si>
  <si>
    <t>D    137</t>
  </si>
  <si>
    <t>0317-TCN16</t>
  </si>
  <si>
    <t>E      3</t>
  </si>
  <si>
    <t>CH-16998</t>
  </si>
  <si>
    <t>D    282</t>
  </si>
  <si>
    <t>1019-TCN15</t>
  </si>
  <si>
    <t>D    286</t>
  </si>
  <si>
    <t>0359-TCN16</t>
  </si>
  <si>
    <t>D    288</t>
  </si>
  <si>
    <t>0360-TCN16</t>
  </si>
  <si>
    <t>D    296</t>
  </si>
  <si>
    <t>0361-TCN16</t>
  </si>
  <si>
    <t>D    317</t>
  </si>
  <si>
    <t>0362-TCN16</t>
  </si>
  <si>
    <t>E     14</t>
  </si>
  <si>
    <t>CH-17015</t>
  </si>
  <si>
    <t>E     22</t>
  </si>
  <si>
    <t>CH-17026</t>
  </si>
  <si>
    <t>E     23</t>
  </si>
  <si>
    <t>CH-17027</t>
  </si>
  <si>
    <t>E     34</t>
  </si>
  <si>
    <t>P-REFACCIO</t>
  </si>
  <si>
    <t>E     50</t>
  </si>
  <si>
    <t>T-1717</t>
  </si>
  <si>
    <t>E     51</t>
  </si>
  <si>
    <t>T-1718</t>
  </si>
  <si>
    <t>E     52</t>
  </si>
  <si>
    <t>T-1719</t>
  </si>
  <si>
    <t>E     53</t>
  </si>
  <si>
    <t>T-1720</t>
  </si>
  <si>
    <t>E     55</t>
  </si>
  <si>
    <t>T-1722</t>
  </si>
  <si>
    <t>E     56</t>
  </si>
  <si>
    <t>T-1723</t>
  </si>
  <si>
    <t>E     57</t>
  </si>
  <si>
    <t>T-1724</t>
  </si>
  <si>
    <t>E     58</t>
  </si>
  <si>
    <t>T-1725</t>
  </si>
  <si>
    <t>E     59</t>
  </si>
  <si>
    <t>T-1726</t>
  </si>
  <si>
    <t>E     60</t>
  </si>
  <si>
    <t>T-1727</t>
  </si>
  <si>
    <t>E     61</t>
  </si>
  <si>
    <t>T-1728</t>
  </si>
  <si>
    <t>E     62</t>
  </si>
  <si>
    <t>T-1729</t>
  </si>
  <si>
    <t>E     63</t>
  </si>
  <si>
    <t>T-1730</t>
  </si>
  <si>
    <t>E    245</t>
  </si>
  <si>
    <t>COMIS BAJI</t>
  </si>
  <si>
    <t>D    398</t>
  </si>
  <si>
    <t>0117-TCN16</t>
  </si>
  <si>
    <t>D    456</t>
  </si>
  <si>
    <t>0387-TCN16</t>
  </si>
  <si>
    <t>D    457</t>
  </si>
  <si>
    <t>0388-TCN16</t>
  </si>
  <si>
    <t>D    478</t>
  </si>
  <si>
    <t>0386-TCN16</t>
  </si>
  <si>
    <t>D    488</t>
  </si>
  <si>
    <t>0389-TCN16</t>
  </si>
  <si>
    <t>E     27</t>
  </si>
  <si>
    <t>CH-17032</t>
  </si>
  <si>
    <t>E     28</t>
  </si>
  <si>
    <t>CH-17033</t>
  </si>
  <si>
    <t>E     29</t>
  </si>
  <si>
    <t>CH-17034</t>
  </si>
  <si>
    <t>E     36</t>
  </si>
  <si>
    <t>CH-17037</t>
  </si>
  <si>
    <t>D    554</t>
  </si>
  <si>
    <t>0390-TCN16</t>
  </si>
  <si>
    <t>D    578</t>
  </si>
  <si>
    <t>0345-TCN16</t>
  </si>
  <si>
    <t>D    579</t>
  </si>
  <si>
    <t>1026-TCN15</t>
  </si>
  <si>
    <t>D    580</t>
  </si>
  <si>
    <t>D    581</t>
  </si>
  <si>
    <t>D    625</t>
  </si>
  <si>
    <t>0397-TCN16</t>
  </si>
  <si>
    <t>D    629</t>
  </si>
  <si>
    <t>0398-TCN16</t>
  </si>
  <si>
    <t>D    631</t>
  </si>
  <si>
    <t>0399-TCN16</t>
  </si>
  <si>
    <t>D    633</t>
  </si>
  <si>
    <t>0382-TCN16</t>
  </si>
  <si>
    <t>D    639</t>
  </si>
  <si>
    <t>0400-TCN16</t>
  </si>
  <si>
    <t>E     44</t>
  </si>
  <si>
    <t>CH-17041</t>
  </si>
  <si>
    <t>E     45</t>
  </si>
  <si>
    <t>CH-17042</t>
  </si>
  <si>
    <t>E     46</t>
  </si>
  <si>
    <t>CH-17043</t>
  </si>
  <si>
    <t>E     47</t>
  </si>
  <si>
    <t>CH-17039</t>
  </si>
  <si>
    <t>E     75</t>
  </si>
  <si>
    <t>CH-17038</t>
  </si>
  <si>
    <t>D    713</t>
  </si>
  <si>
    <t>0892-TCN15</t>
  </si>
  <si>
    <t>D    717</t>
  </si>
  <si>
    <t>0401-TCN16</t>
  </si>
  <si>
    <t>D    723</t>
  </si>
  <si>
    <t>0344-TCN16</t>
  </si>
  <si>
    <t>D    725</t>
  </si>
  <si>
    <t>1027-TCN15</t>
  </si>
  <si>
    <t>D    726</t>
  </si>
  <si>
    <t>0402-TCN16</t>
  </si>
  <si>
    <t>D    730</t>
  </si>
  <si>
    <t>0364-TCN16</t>
  </si>
  <si>
    <t>D    731</t>
  </si>
  <si>
    <t>0368-TCN16</t>
  </si>
  <si>
    <t>D    732</t>
  </si>
  <si>
    <t>0367-TCN16</t>
  </si>
  <si>
    <t>D    733</t>
  </si>
  <si>
    <t>0363-TCN16</t>
  </si>
  <si>
    <t>D    735</t>
  </si>
  <si>
    <t>0372-TCN16</t>
  </si>
  <si>
    <t>D    736</t>
  </si>
  <si>
    <t>0373-TCN16</t>
  </si>
  <si>
    <t>D    737</t>
  </si>
  <si>
    <t>0377-TCN16</t>
  </si>
  <si>
    <t>D    738</t>
  </si>
  <si>
    <t>0375-TCN16</t>
  </si>
  <si>
    <t>D    739</t>
  </si>
  <si>
    <t>0376-TCN16</t>
  </si>
  <si>
    <t>D    741</t>
  </si>
  <si>
    <t>0378-TCN16</t>
  </si>
  <si>
    <t>D    742</t>
  </si>
  <si>
    <t>0379-TCN16</t>
  </si>
  <si>
    <t>D    746</t>
  </si>
  <si>
    <t>0380-TCN16</t>
  </si>
  <si>
    <t>D    749</t>
  </si>
  <si>
    <t>0381-TCN16</t>
  </si>
  <si>
    <t>D    751</t>
  </si>
  <si>
    <t>0394-TCN16</t>
  </si>
  <si>
    <t>D    755</t>
  </si>
  <si>
    <t>0395-TCN16</t>
  </si>
  <si>
    <t>D    757</t>
  </si>
  <si>
    <t>0383-TCN16</t>
  </si>
  <si>
    <t>D    759</t>
  </si>
  <si>
    <t>0396-TCN16</t>
  </si>
  <si>
    <t>D    761</t>
  </si>
  <si>
    <t>0384-TCN16</t>
  </si>
  <si>
    <t>D    762</t>
  </si>
  <si>
    <t>0393-TCN16</t>
  </si>
  <si>
    <t>D    764</t>
  </si>
  <si>
    <t>0365-TCN16</t>
  </si>
  <si>
    <t>D    766</t>
  </si>
  <si>
    <t>0366-TCN16</t>
  </si>
  <si>
    <t>D    769</t>
  </si>
  <si>
    <t>0369-TCN16</t>
  </si>
  <si>
    <t>D    770</t>
  </si>
  <si>
    <t>0371-TCN16</t>
  </si>
  <si>
    <t>D    771</t>
  </si>
  <si>
    <t>0374-TCN16</t>
  </si>
  <si>
    <t>D    773</t>
  </si>
  <si>
    <t>0391-TCN16</t>
  </si>
  <si>
    <t>D    777</t>
  </si>
  <si>
    <t>0370-TCN16</t>
  </si>
  <si>
    <t>D    778</t>
  </si>
  <si>
    <t>0392-TCN16</t>
  </si>
  <si>
    <t>D    780</t>
  </si>
  <si>
    <t>0404-TCN16</t>
  </si>
  <si>
    <t>E     76</t>
  </si>
  <si>
    <t>T-1731</t>
  </si>
  <si>
    <t>E     78</t>
  </si>
  <si>
    <t>T-1733</t>
  </si>
  <si>
    <t>E     79</t>
  </si>
  <si>
    <t>T-1734</t>
  </si>
  <si>
    <t>E     80</t>
  </si>
  <si>
    <t>T-1735</t>
  </si>
  <si>
    <t>E     81</t>
  </si>
  <si>
    <t>T-1736</t>
  </si>
  <si>
    <t>E     82</t>
  </si>
  <si>
    <t>T-1737</t>
  </si>
  <si>
    <t>E     83</t>
  </si>
  <si>
    <t>T-1738</t>
  </si>
  <si>
    <t>E     84</t>
  </si>
  <si>
    <t>T-1739</t>
  </si>
  <si>
    <t>E     85</t>
  </si>
  <si>
    <t>T-1740</t>
  </si>
  <si>
    <t>E     86</t>
  </si>
  <si>
    <t>T-1741</t>
  </si>
  <si>
    <t>E     87</t>
  </si>
  <si>
    <t>T-1742</t>
  </si>
  <si>
    <t>E     88</t>
  </si>
  <si>
    <t>T-1743</t>
  </si>
  <si>
    <t>E     89</t>
  </si>
  <si>
    <t>T-1744</t>
  </si>
  <si>
    <t>E     90</t>
  </si>
  <si>
    <t>T-1745</t>
  </si>
  <si>
    <t>D    894</t>
  </si>
  <si>
    <t>0406-TCN16</t>
  </si>
  <si>
    <t>D  2,741</t>
  </si>
  <si>
    <t>CAPACITACI</t>
  </si>
  <si>
    <t>E     95</t>
  </si>
  <si>
    <t>CH-17056</t>
  </si>
  <si>
    <t>D    992</t>
  </si>
  <si>
    <t>0408-TCN16</t>
  </si>
  <si>
    <t>D    993</t>
  </si>
  <si>
    <t>0407-TCN16</t>
  </si>
  <si>
    <t>D    998</t>
  </si>
  <si>
    <t>0409-TCN16</t>
  </si>
  <si>
    <t>D  1,000</t>
  </si>
  <si>
    <t>0410-TCN16</t>
  </si>
  <si>
    <t>D  1,002</t>
  </si>
  <si>
    <t>0411-TCN16</t>
  </si>
  <si>
    <t>D  1,003</t>
  </si>
  <si>
    <t>0412-TCN16</t>
  </si>
  <si>
    <t>D  1,004</t>
  </si>
  <si>
    <t>1028-TCN15</t>
  </si>
  <si>
    <t>D  2,758</t>
  </si>
  <si>
    <t>P12855</t>
  </si>
  <si>
    <t>E    100</t>
  </si>
  <si>
    <t>CH-17058</t>
  </si>
  <si>
    <t>E    106</t>
  </si>
  <si>
    <t>CH-17066</t>
  </si>
  <si>
    <t>E    107</t>
  </si>
  <si>
    <t>CH-17067</t>
  </si>
  <si>
    <t>D  1,084</t>
  </si>
  <si>
    <t>0413-TCN16</t>
  </si>
  <si>
    <t>D  1,085</t>
  </si>
  <si>
    <t>D  1,086</t>
  </si>
  <si>
    <t>1029-TCN15</t>
  </si>
  <si>
    <t>E    118</t>
  </si>
  <si>
    <t>CH-17077</t>
  </si>
  <si>
    <t>D  1,168</t>
  </si>
  <si>
    <t>0414-TCN16</t>
  </si>
  <si>
    <t>D  1,204</t>
  </si>
  <si>
    <t>0416-TCN16</t>
  </si>
  <si>
    <t>D  1,205</t>
  </si>
  <si>
    <t>0415-TCN16</t>
  </si>
  <si>
    <t>D  1,224</t>
  </si>
  <si>
    <t>0417-TCN16</t>
  </si>
  <si>
    <t>E    126</t>
  </si>
  <si>
    <t>CH-17083</t>
  </si>
  <si>
    <t>E    133</t>
  </si>
  <si>
    <t>CH-17078</t>
  </si>
  <si>
    <t>D  1,277</t>
  </si>
  <si>
    <t>D  1,342</t>
  </si>
  <si>
    <t>1032-TCN15</t>
  </si>
  <si>
    <t>D  1,345</t>
  </si>
  <si>
    <t>1031-TCN15</t>
  </si>
  <si>
    <t>D  1,346</t>
  </si>
  <si>
    <t>1030-TCN15</t>
  </si>
  <si>
    <t>D  1,360</t>
  </si>
  <si>
    <t>1033-TCN15</t>
  </si>
  <si>
    <t>D  1,370</t>
  </si>
  <si>
    <t>1034-TCN15</t>
  </si>
  <si>
    <t>E    134</t>
  </si>
  <si>
    <t>CH-17087</t>
  </si>
  <si>
    <t>E    135</t>
  </si>
  <si>
    <t>T-1748</t>
  </si>
  <si>
    <t>E    137</t>
  </si>
  <si>
    <t>T-1750</t>
  </si>
  <si>
    <t>E    138</t>
  </si>
  <si>
    <t>T-1751</t>
  </si>
  <si>
    <t>E    139</t>
  </si>
  <si>
    <t>T-1752</t>
  </si>
  <si>
    <t>E    140</t>
  </si>
  <si>
    <t>T-1753</t>
  </si>
  <si>
    <t>E    141</t>
  </si>
  <si>
    <t>T-1754</t>
  </si>
  <si>
    <t>E    142</t>
  </si>
  <si>
    <t>T-1755</t>
  </si>
  <si>
    <t>E    143</t>
  </si>
  <si>
    <t>T-1756</t>
  </si>
  <si>
    <t>E    144</t>
  </si>
  <si>
    <t>T-1757</t>
  </si>
  <si>
    <t>E    145</t>
  </si>
  <si>
    <t>T-1758</t>
  </si>
  <si>
    <t>E    147</t>
  </si>
  <si>
    <t>T-1760</t>
  </si>
  <si>
    <t>E    148</t>
  </si>
  <si>
    <t>T-1761</t>
  </si>
  <si>
    <t>E    149</t>
  </si>
  <si>
    <t>T-1762</t>
  </si>
  <si>
    <t>E    150</t>
  </si>
  <si>
    <t>T-1763</t>
  </si>
  <si>
    <t>E    151</t>
  </si>
  <si>
    <t>T-1764</t>
  </si>
  <si>
    <t>E    152</t>
  </si>
  <si>
    <t>T-1765</t>
  </si>
  <si>
    <t>D  1,380</t>
  </si>
  <si>
    <t>0418-TCN16</t>
  </si>
  <si>
    <t>D  1,434</t>
  </si>
  <si>
    <t>D  1,436</t>
  </si>
  <si>
    <t>1035-TCN15</t>
  </si>
  <si>
    <t>D  1,474</t>
  </si>
  <si>
    <t>0419-TCN16</t>
  </si>
  <si>
    <t>D  1,571</t>
  </si>
  <si>
    <t>0422-TCN16</t>
  </si>
  <si>
    <t>D  1,574</t>
  </si>
  <si>
    <t>0421-TCN16</t>
  </si>
  <si>
    <t>D  1,576</t>
  </si>
  <si>
    <t>0420-TCN16</t>
  </si>
  <si>
    <t>D  1,577</t>
  </si>
  <si>
    <t>D  1,578</t>
  </si>
  <si>
    <t>0424-TCN16</t>
  </si>
  <si>
    <t>D  1,579</t>
  </si>
  <si>
    <t>0428-TCN16</t>
  </si>
  <si>
    <t>D  1,591</t>
  </si>
  <si>
    <t>D  1,592</t>
  </si>
  <si>
    <t>0425-TCN16</t>
  </si>
  <si>
    <t>D  1,597</t>
  </si>
  <si>
    <t>0427-TCN16</t>
  </si>
  <si>
    <t>D  1,607</t>
  </si>
  <si>
    <t>0426-TCN16</t>
  </si>
  <si>
    <t>D  1,624</t>
  </si>
  <si>
    <t>0429-TCN16</t>
  </si>
  <si>
    <t>D  1,626</t>
  </si>
  <si>
    <t>0430-TCN16</t>
  </si>
  <si>
    <t>D  1,659</t>
  </si>
  <si>
    <t>0431-TCN16</t>
  </si>
  <si>
    <t>D  1,711</t>
  </si>
  <si>
    <t>0432-TCN16</t>
  </si>
  <si>
    <t>E    169</t>
  </si>
  <si>
    <t>CH-17098</t>
  </si>
  <si>
    <t>D  1,736</t>
  </si>
  <si>
    <t>0433-TCN16</t>
  </si>
  <si>
    <t>D  1,778</t>
  </si>
  <si>
    <t>0434-TCN16</t>
  </si>
  <si>
    <t>D  1,909</t>
  </si>
  <si>
    <t>0435-TCN16</t>
  </si>
  <si>
    <t>D  1,910</t>
  </si>
  <si>
    <t>0436-TCN16</t>
  </si>
  <si>
    <t>D  1,911</t>
  </si>
  <si>
    <t>0405-TCN16</t>
  </si>
  <si>
    <t>D  2,054</t>
  </si>
  <si>
    <t>0438-TCN16</t>
  </si>
  <si>
    <t>D  2,055</t>
  </si>
  <si>
    <t>0440-TCN16</t>
  </si>
  <si>
    <t>D  2,056</t>
  </si>
  <si>
    <t>0437-TCN16</t>
  </si>
  <si>
    <t>D  2,060</t>
  </si>
  <si>
    <t>0441-TCN16</t>
  </si>
  <si>
    <t>D  2,061</t>
  </si>
  <si>
    <t>0442-TCN16</t>
  </si>
  <si>
    <t>E    177</t>
  </si>
  <si>
    <t>CH-17102</t>
  </si>
  <si>
    <t>E    181</t>
  </si>
  <si>
    <t>CH-17105</t>
  </si>
  <si>
    <t>D  2,081</t>
  </si>
  <si>
    <t>0443-TCN16</t>
  </si>
  <si>
    <t>D  2,082</t>
  </si>
  <si>
    <t>0444-TCN16</t>
  </si>
  <si>
    <t>D  2,112</t>
  </si>
  <si>
    <t>0445-TCN16</t>
  </si>
  <si>
    <t>D  2,138</t>
  </si>
  <si>
    <t>0446-TCN16</t>
  </si>
  <si>
    <t>D  2,140</t>
  </si>
  <si>
    <t>0447-TCN16</t>
  </si>
  <si>
    <t>E    185</t>
  </si>
  <si>
    <t>CH-17111</t>
  </si>
  <si>
    <t>E    186</t>
  </si>
  <si>
    <t>CH-17112</t>
  </si>
  <si>
    <t>E    187</t>
  </si>
  <si>
    <t>T-1766</t>
  </si>
  <si>
    <t>E    188</t>
  </si>
  <si>
    <t>T-1767</t>
  </si>
  <si>
    <t>E    190</t>
  </si>
  <si>
    <t>T-1769</t>
  </si>
  <si>
    <t>E    191</t>
  </si>
  <si>
    <t>T-1770</t>
  </si>
  <si>
    <t>E    192</t>
  </si>
  <si>
    <t>T-1771</t>
  </si>
  <si>
    <t>E    194</t>
  </si>
  <si>
    <t>T-1773</t>
  </si>
  <si>
    <t>E    195</t>
  </si>
  <si>
    <t>T-1774</t>
  </si>
  <si>
    <t>E    196</t>
  </si>
  <si>
    <t>T-1775</t>
  </si>
  <si>
    <t>E    197</t>
  </si>
  <si>
    <t>T-1776</t>
  </si>
  <si>
    <t>E    199</t>
  </si>
  <si>
    <t>T-1778</t>
  </si>
  <si>
    <t>E    200</t>
  </si>
  <si>
    <t>T-1779</t>
  </si>
  <si>
    <t>E    201</t>
  </si>
  <si>
    <t>T-1780</t>
  </si>
  <si>
    <t>E    202</t>
  </si>
  <si>
    <t>T-1781</t>
  </si>
  <si>
    <t>D  2,217</t>
  </si>
  <si>
    <t>D  2,218</t>
  </si>
  <si>
    <t>D  2,266</t>
  </si>
  <si>
    <t>D  2,267</t>
  </si>
  <si>
    <t>D  2,268</t>
  </si>
  <si>
    <t>D  2,269</t>
  </si>
  <si>
    <t>D  2,270</t>
  </si>
  <si>
    <t>1036-TCN15</t>
  </si>
  <si>
    <t>D  2,271</t>
  </si>
  <si>
    <t>0385-TCN16</t>
  </si>
  <si>
    <t>D  2,350</t>
  </si>
  <si>
    <t>0449-TCN16</t>
  </si>
  <si>
    <t>D  2,369</t>
  </si>
  <si>
    <t>0450-TCN16</t>
  </si>
  <si>
    <t>D  2,396</t>
  </si>
  <si>
    <t>0451-TCN16</t>
  </si>
  <si>
    <t>D  2,398</t>
  </si>
  <si>
    <t>0452-TCN16</t>
  </si>
  <si>
    <t>D  2,399</t>
  </si>
  <si>
    <t>0448-TCN16</t>
  </si>
  <si>
    <t>E    209</t>
  </si>
  <si>
    <t>CH-17121</t>
  </si>
  <si>
    <t>E    224</t>
  </si>
  <si>
    <t>CH-17120</t>
  </si>
  <si>
    <t>D  2,457</t>
  </si>
  <si>
    <t>0453-TCN16</t>
  </si>
  <si>
    <t>D  2,525</t>
  </si>
  <si>
    <t>0403-TCN16</t>
  </si>
  <si>
    <t>D  2,540</t>
  </si>
  <si>
    <t>0454-TCN16</t>
  </si>
  <si>
    <t>D  2,542</t>
  </si>
  <si>
    <t>D  2,544</t>
  </si>
  <si>
    <t>D  2,548</t>
  </si>
  <si>
    <t>0455-TCN16</t>
  </si>
  <si>
    <t>D  2,669</t>
  </si>
  <si>
    <t>COMIS BANO</t>
  </si>
  <si>
    <t>E    225</t>
  </si>
  <si>
    <t>CH-17136</t>
  </si>
  <si>
    <t>E    226</t>
  </si>
  <si>
    <t>T-1782</t>
  </si>
  <si>
    <t>E    227</t>
  </si>
  <si>
    <t>T-1783</t>
  </si>
  <si>
    <t>E    238</t>
  </si>
  <si>
    <t>CH-17123</t>
  </si>
  <si>
    <t>E    241</t>
  </si>
  <si>
    <t>T-1784</t>
  </si>
  <si>
    <t>D  2,610</t>
  </si>
  <si>
    <t>0456-TCN16</t>
  </si>
  <si>
    <t>D  2,616</t>
  </si>
  <si>
    <t>0457-TCN16</t>
  </si>
  <si>
    <t>E    228</t>
  </si>
  <si>
    <t>E    232</t>
  </si>
  <si>
    <t>CH-17138</t>
  </si>
  <si>
    <t>E    239</t>
  </si>
  <si>
    <t>CH-17137</t>
  </si>
  <si>
    <t>D  2,702</t>
  </si>
  <si>
    <t>COMIS BNMX</t>
  </si>
  <si>
    <t>D  2,742</t>
  </si>
  <si>
    <t>R2668</t>
  </si>
  <si>
    <t>D  2,743</t>
  </si>
  <si>
    <t>S1525</t>
  </si>
  <si>
    <t>D  2,744</t>
  </si>
  <si>
    <t>R2627</t>
  </si>
  <si>
    <t>D  2,745</t>
  </si>
  <si>
    <t>S1538</t>
  </si>
  <si>
    <t>D  2,746</t>
  </si>
  <si>
    <t>P13040</t>
  </si>
  <si>
    <t>D  2,747</t>
  </si>
  <si>
    <t>S1501</t>
  </si>
  <si>
    <t>D  2,748</t>
  </si>
  <si>
    <t>S1536</t>
  </si>
  <si>
    <t>D  2,749</t>
  </si>
  <si>
    <t>S1454</t>
  </si>
  <si>
    <t>D  2,750</t>
  </si>
  <si>
    <t>P12847</t>
  </si>
  <si>
    <t>D  2,751</t>
  </si>
  <si>
    <t>P12848</t>
  </si>
  <si>
    <t>D  2,752</t>
  </si>
  <si>
    <t>D  2,753</t>
  </si>
  <si>
    <t>P12850</t>
  </si>
  <si>
    <t>D  2,755</t>
  </si>
  <si>
    <t>P12852</t>
  </si>
  <si>
    <t>D  2,757</t>
  </si>
  <si>
    <t>P12854</t>
  </si>
  <si>
    <t>D  2,759</t>
  </si>
  <si>
    <t>P12857</t>
  </si>
  <si>
    <t>D  2,760</t>
  </si>
  <si>
    <t>P12858</t>
  </si>
  <si>
    <t>D  2,761</t>
  </si>
  <si>
    <t>P12860</t>
  </si>
  <si>
    <t>D  2,762</t>
  </si>
  <si>
    <t>P12861</t>
  </si>
  <si>
    <t>D  2,764</t>
  </si>
  <si>
    <t>P12870</t>
  </si>
  <si>
    <t>D  2,765</t>
  </si>
  <si>
    <t>P12871</t>
  </si>
  <si>
    <t>D  2,766</t>
  </si>
  <si>
    <t>R2611</t>
  </si>
  <si>
    <t>D  2,767</t>
  </si>
  <si>
    <t>P13041</t>
  </si>
  <si>
    <t>D  2,768</t>
  </si>
  <si>
    <t>P13042</t>
  </si>
  <si>
    <t>D  2,769</t>
  </si>
  <si>
    <t>PO13043</t>
  </si>
  <si>
    <t>D  2,770</t>
  </si>
  <si>
    <t>P13044</t>
  </si>
  <si>
    <t>D  2,773</t>
  </si>
  <si>
    <t>P13047</t>
  </si>
  <si>
    <t>D  2,774</t>
  </si>
  <si>
    <t>P13049</t>
  </si>
  <si>
    <t>D  2,775</t>
  </si>
  <si>
    <t>P13050</t>
  </si>
  <si>
    <t>D  2,776</t>
  </si>
  <si>
    <t>P13051</t>
  </si>
  <si>
    <t>D  2,777</t>
  </si>
  <si>
    <t>P13052</t>
  </si>
  <si>
    <t>D  2,778</t>
  </si>
  <si>
    <t>P13053</t>
  </si>
  <si>
    <t>D  2,781</t>
  </si>
  <si>
    <t>P13056</t>
  </si>
  <si>
    <t>D  2,782</t>
  </si>
  <si>
    <t>P13057</t>
  </si>
  <si>
    <t>D  2,783</t>
  </si>
  <si>
    <t>P13058</t>
  </si>
  <si>
    <t>D  2,784</t>
  </si>
  <si>
    <t>P13059</t>
  </si>
  <si>
    <t>D  2,785</t>
  </si>
  <si>
    <t>P13060</t>
  </si>
  <si>
    <t>D  2,786</t>
  </si>
  <si>
    <t>P1306</t>
  </si>
  <si>
    <t>D  2,788</t>
  </si>
  <si>
    <t>P13063</t>
  </si>
  <si>
    <t>D  2,789</t>
  </si>
  <si>
    <t>P13064</t>
  </si>
  <si>
    <t>D  2,790</t>
  </si>
  <si>
    <t>P13065</t>
  </si>
  <si>
    <t>D  2,791</t>
  </si>
  <si>
    <t>P13066</t>
  </si>
  <si>
    <t>D  2,792</t>
  </si>
  <si>
    <t>P13067</t>
  </si>
  <si>
    <t>D  2,793</t>
  </si>
  <si>
    <t>P13068</t>
  </si>
  <si>
    <t>D  2,794</t>
  </si>
  <si>
    <t>P13069</t>
  </si>
  <si>
    <t>D  2,795</t>
  </si>
  <si>
    <t>P13070</t>
  </si>
  <si>
    <t>D  2,796</t>
  </si>
  <si>
    <t>P13071.</t>
  </si>
  <si>
    <t>D  2,798</t>
  </si>
  <si>
    <t>P13074</t>
  </si>
  <si>
    <t>D  2,799</t>
  </si>
  <si>
    <t>P13075</t>
  </si>
  <si>
    <t>D  2,800</t>
  </si>
  <si>
    <t>P13076</t>
  </si>
  <si>
    <t>D  2,802</t>
  </si>
  <si>
    <t>P13079</t>
  </si>
  <si>
    <t>D  2,804</t>
  </si>
  <si>
    <t>P13081</t>
  </si>
  <si>
    <t>D  2,805</t>
  </si>
  <si>
    <t>P13082</t>
  </si>
  <si>
    <t>D  2,806</t>
  </si>
  <si>
    <t>P13083</t>
  </si>
  <si>
    <t>D  2,807</t>
  </si>
  <si>
    <t>P13084</t>
  </si>
  <si>
    <t>D  2,808</t>
  </si>
  <si>
    <t>P13085</t>
  </si>
  <si>
    <t>D  2,809</t>
  </si>
  <si>
    <t>P13086</t>
  </si>
  <si>
    <t>D  2,810</t>
  </si>
  <si>
    <t>P13087</t>
  </si>
  <si>
    <t>D  2,811</t>
  </si>
  <si>
    <t>P13088</t>
  </si>
  <si>
    <t>D  2,814</t>
  </si>
  <si>
    <t>P13091</t>
  </si>
  <si>
    <t>D  2,815</t>
  </si>
  <si>
    <t>P13092</t>
  </si>
  <si>
    <t>D  2,816</t>
  </si>
  <si>
    <t>P13094</t>
  </si>
  <si>
    <t>D  2,817</t>
  </si>
  <si>
    <t>P13095</t>
  </si>
  <si>
    <t>D  2,818</t>
  </si>
  <si>
    <t>D  2,819</t>
  </si>
  <si>
    <t>P13099</t>
  </si>
  <si>
    <t>D  2,820</t>
  </si>
  <si>
    <t>P13101-102</t>
  </si>
  <si>
    <t>D  2,821</t>
  </si>
  <si>
    <t>P13103-104</t>
  </si>
  <si>
    <t>D  2,822</t>
  </si>
  <si>
    <t>P13105-06</t>
  </si>
  <si>
    <t>D  2,823</t>
  </si>
  <si>
    <t>P13107-108</t>
  </si>
  <si>
    <t>D  2,824</t>
  </si>
  <si>
    <t>P13109-10</t>
  </si>
  <si>
    <t>D  2,825</t>
  </si>
  <si>
    <t>P13111</t>
  </si>
  <si>
    <t>D  2,826</t>
  </si>
  <si>
    <t>P13113-4</t>
  </si>
  <si>
    <t>D  2,827</t>
  </si>
  <si>
    <t>P13115-6</t>
  </si>
  <si>
    <t>D  2,828</t>
  </si>
  <si>
    <t>P13117-8</t>
  </si>
  <si>
    <t>D  2,829</t>
  </si>
  <si>
    <t>P13119-20</t>
  </si>
  <si>
    <t>D  2,830</t>
  </si>
  <si>
    <t>P13121-22</t>
  </si>
  <si>
    <t>D  2,831</t>
  </si>
  <si>
    <t>P13123-24</t>
  </si>
  <si>
    <t>D  2,832</t>
  </si>
  <si>
    <t>P13125</t>
  </si>
  <si>
    <t>D  2,836</t>
  </si>
  <si>
    <t>P13148</t>
  </si>
  <si>
    <t>D  2,837</t>
  </si>
  <si>
    <t>P13149</t>
  </si>
  <si>
    <t>D  2,838</t>
  </si>
  <si>
    <t>P13150</t>
  </si>
  <si>
    <t>D  2,839</t>
  </si>
  <si>
    <t>P13151</t>
  </si>
  <si>
    <t>D  2,840</t>
  </si>
  <si>
    <t>P13152</t>
  </si>
  <si>
    <t>D  2,841</t>
  </si>
  <si>
    <t>D  2,842</t>
  </si>
  <si>
    <t>P13154</t>
  </si>
  <si>
    <t>D  2,843</t>
  </si>
  <si>
    <t>P13155</t>
  </si>
  <si>
    <t>D  2,844</t>
  </si>
  <si>
    <t>P13156</t>
  </si>
  <si>
    <t>D  2,846</t>
  </si>
  <si>
    <t>P13165</t>
  </si>
  <si>
    <t>D  2,847</t>
  </si>
  <si>
    <t>P13166</t>
  </si>
  <si>
    <t>D  2,848</t>
  </si>
  <si>
    <t>P13127-28</t>
  </si>
  <si>
    <t>D  2,849</t>
  </si>
  <si>
    <t>P13129-30</t>
  </si>
  <si>
    <t>D  2,850</t>
  </si>
  <si>
    <t>P13132-33</t>
  </si>
  <si>
    <t>D  2,851</t>
  </si>
  <si>
    <t>p13134-35</t>
  </si>
  <si>
    <t>D  2,852</t>
  </si>
  <si>
    <t>P13136-37</t>
  </si>
  <si>
    <t>D  2,853</t>
  </si>
  <si>
    <t>P13138</t>
  </si>
  <si>
    <t>D  2,854</t>
  </si>
  <si>
    <t>P13139</t>
  </si>
  <si>
    <t>D  2,855</t>
  </si>
  <si>
    <t>P13140-41</t>
  </si>
  <si>
    <t>D  2,856</t>
  </si>
  <si>
    <t>P13140</t>
  </si>
  <si>
    <t>E    229</t>
  </si>
  <si>
    <t>COMIS BBVA</t>
  </si>
  <si>
    <t>E    246</t>
  </si>
  <si>
    <t>COMIS AMEX</t>
  </si>
  <si>
    <t>LJIMENEZ COMIS BANCARIAS BAJIO ENE 2016</t>
  </si>
  <si>
    <t>INTERCAMBGRUPO PENNINSULA MOTORS S DE RL DE</t>
  </si>
  <si>
    <t>AAGUILAR LEAL CORONA JOSE ANTONIO</t>
  </si>
  <si>
    <t>INTERCAMBGRUPO PENNINSULA  MOTORS S  DE  RL</t>
  </si>
  <si>
    <t>INTERCAMBTOYOMOTORS DE IRAPUATO S  DE  RL DE</t>
  </si>
  <si>
    <t>AAGUILAR ARTLUX , S.A. DE C.V.</t>
  </si>
  <si>
    <t>INTERCAMBDURANGO  AUTOMOTORES  S  DE  RL DE</t>
  </si>
  <si>
    <t>LJIMENEZ LJIMENEZ:GASTOS DE CAPACITACION</t>
  </si>
  <si>
    <t>CME030219B64</t>
  </si>
  <si>
    <t>API6609273E0</t>
  </si>
  <si>
    <t>HEGS6204255W7</t>
  </si>
  <si>
    <t>SUL601206R87</t>
  </si>
  <si>
    <t>TONY TIENDAS SA DE CV</t>
  </si>
  <si>
    <t>ELECTROCOMPONENTES SA DE CV</t>
  </si>
  <si>
    <t>ELE011009716</t>
  </si>
  <si>
    <t>TTI961202IM1</t>
  </si>
  <si>
    <t>DTB000309B37</t>
  </si>
  <si>
    <t>DISTRIBUIDORA DE TORNILLOS Y BIRLOS SA DE CV</t>
  </si>
  <si>
    <t>AME970109GW0</t>
  </si>
  <si>
    <t>AUTOZONE DE MEXICO S DE RL DE CV</t>
  </si>
  <si>
    <t>DUMA580801KN5</t>
  </si>
  <si>
    <t xml:space="preserve">DURAN MEJIA ARMANDO </t>
  </si>
  <si>
    <t>MERL571216D49</t>
  </si>
  <si>
    <t>MENDEZ REINA LUIS ARMANDO</t>
  </si>
  <si>
    <t>GAJA530403QE7</t>
  </si>
  <si>
    <t>LOMM631121C79</t>
  </si>
  <si>
    <t>TRA060703EB4</t>
  </si>
  <si>
    <t>TRAPOTEX SA DE CV</t>
  </si>
  <si>
    <t>CIB030603CN2</t>
  </si>
  <si>
    <t>COMPUTACION INTEGRAL DEL BAJIO SA DE CV</t>
  </si>
  <si>
    <t>LONA700127T42</t>
  </si>
  <si>
    <t xml:space="preserve">LOPEZ NEGRETE ALEJANDRO </t>
  </si>
  <si>
    <t>LOPEZ MUÑOZ MAURO</t>
  </si>
  <si>
    <t>NWM9709244W4</t>
  </si>
  <si>
    <t>NUEVA WAL MART DE MEXICO S DE RL DE CV</t>
  </si>
  <si>
    <t>ODM950324V2A</t>
  </si>
  <si>
    <t>OFFICE DEPOT DE MEXICO SA DE CV</t>
  </si>
  <si>
    <t>VADG570615HU8</t>
  </si>
  <si>
    <t>VALLE DAMIAN GLORIA</t>
  </si>
  <si>
    <t>ROMS530216186</t>
  </si>
  <si>
    <t>RODRIGUEZ MARTINEZ SALVADOR ALEJANDRO</t>
  </si>
  <si>
    <t>FMB871228QF7</t>
  </si>
  <si>
    <t>FERRETERIA MODELO DEL BAJIO SA DE CV</t>
  </si>
  <si>
    <t>SFA8504152I1</t>
  </si>
  <si>
    <t>SISTEMAS Y FILTROS PARA AGUA SA DE CV</t>
  </si>
  <si>
    <t>CFM020827QZ0</t>
  </si>
  <si>
    <t>CLUTCH Y FRENOS MARCE SA DE CV</t>
  </si>
  <si>
    <t>RED940114JX9</t>
  </si>
  <si>
    <t>REDPACK SA DE CV</t>
  </si>
  <si>
    <t>GADE4012025L6</t>
  </si>
  <si>
    <t>DEA GARCIA</t>
  </si>
  <si>
    <t>MNE0409226K9</t>
  </si>
  <si>
    <t>MARCAS NESTLE SA DE CV</t>
  </si>
  <si>
    <t>WME9003078U2</t>
  </si>
  <si>
    <t>WURTH MEXICO SA DE CV</t>
  </si>
  <si>
    <t>VJZ050701N73</t>
  </si>
  <si>
    <t>VEHICULOS JAPONESES ZAPATA SA DE CV</t>
  </si>
  <si>
    <t>GOSO830812PW8</t>
  </si>
  <si>
    <t>GONZALEZ SORIA OSCAR</t>
  </si>
  <si>
    <t>PMV800209PT4</t>
  </si>
  <si>
    <t>PINTURAS Y MATERIALES VEGMAR SA</t>
  </si>
  <si>
    <t>VEBF490427NV8</t>
  </si>
  <si>
    <t>VERA BARBOSA FEDERICO JAIME</t>
  </si>
  <si>
    <t>ILB130712NH3</t>
  </si>
  <si>
    <t>IMPRESIONES LASSER BEAM S DE RL DE CV</t>
  </si>
  <si>
    <t>ROAA840915TS5</t>
  </si>
  <si>
    <t>RODRIGUEZ ARELLANO ALEJANDRO DIEGO</t>
  </si>
  <si>
    <t>AUTOBUSES DE LA PIEDAD SA DE CV</t>
  </si>
  <si>
    <t>SAU960320HC4</t>
  </si>
  <si>
    <t>SERVICIO AUDITORIO SA DE CV</t>
  </si>
  <si>
    <t>HEBM781017UQ</t>
  </si>
  <si>
    <t>HERNANDEZ BRIBIESCA MARILUZ</t>
  </si>
  <si>
    <t>GAMIÑO JIMENEZ APOLINAR</t>
  </si>
  <si>
    <t>OONG650317SF9</t>
  </si>
  <si>
    <t xml:space="preserve">OCHOA NOLASCO GUILLERMO </t>
  </si>
  <si>
    <t>SMA930928M46</t>
  </si>
  <si>
    <t>SERVICIO MARVIC SA DE CV</t>
  </si>
  <si>
    <t>TSC070907QS5</t>
  </si>
  <si>
    <t>TIENDA SINDICAL DE CONSUMO SECCION X SAN FRANCISCO SA DE CV</t>
  </si>
  <si>
    <t>FNI970829JR9</t>
  </si>
  <si>
    <t>FONDO NACIONAL DE INFRAESTRUCTURA</t>
  </si>
  <si>
    <t>CIB110415R65</t>
  </si>
  <si>
    <t xml:space="preserve">AUTOPISTA SALAMANCA LEON </t>
  </si>
  <si>
    <t>AGA0006136F1</t>
  </si>
  <si>
    <t>AUTOSERVICIO GASHR SA DE CV</t>
  </si>
  <si>
    <t>RCO0708136F7</t>
  </si>
  <si>
    <t>RED VIA CORTA</t>
  </si>
  <si>
    <t>FLORES MENDOZA JOSE ABRAHAM</t>
  </si>
  <si>
    <t>FOMA8803163R4</t>
  </si>
  <si>
    <t>GASOLINERA MARTIN SA DE CV</t>
  </si>
  <si>
    <t>GMA930705M73</t>
  </si>
  <si>
    <t>CONSECIONARIA AUTOPISTA GUADALAJATA -TEPIC SA DE CV</t>
  </si>
  <si>
    <t>CAG110830A23</t>
  </si>
  <si>
    <t>ALIMENTOS SANOS DEL CENTRO SA DE CV</t>
  </si>
  <si>
    <t>ASC1104193JA</t>
  </si>
  <si>
    <t>ETN TURISTAR LUJO SA DE CV</t>
  </si>
  <si>
    <t>TLU080610C81</t>
  </si>
  <si>
    <t>AEB611030SN7</t>
  </si>
  <si>
    <t>AUTOBUSES  ESTRELLA BLANCA SA DE CV</t>
  </si>
  <si>
    <t>STE9209103T5</t>
  </si>
  <si>
    <t>SERVICIO 3 ESTRELLAS Y SA DE CV</t>
  </si>
  <si>
    <t>AUTOPISTA ARCO DEL NORTE</t>
  </si>
  <si>
    <t>SERVICIO CERRITOS SA DE CV</t>
  </si>
  <si>
    <t>SCE020905GZ9</t>
  </si>
  <si>
    <t>ROCHA CALDERON MA MERCEDES</t>
  </si>
  <si>
    <t>ROCM620808M64</t>
  </si>
  <si>
    <t>SERVICIO SAN JOSE EL ALTO SA DE CV</t>
  </si>
  <si>
    <t>SSJ0011225G3</t>
  </si>
  <si>
    <t>BANM850325KL3</t>
  </si>
  <si>
    <t>BARNOLA NAVARRO MONICA</t>
  </si>
  <si>
    <t>MARTINEZ MORENO GERARDO</t>
  </si>
  <si>
    <t>MAMG700729MZ3</t>
  </si>
  <si>
    <t>SSP8202165K3</t>
  </si>
  <si>
    <t>SUPER SERVICIO DEL POTOSI SA DE CV</t>
  </si>
  <si>
    <t>SERVICIO HEROES DE CHURUBUSCO SA DE CV</t>
  </si>
  <si>
    <t>SHC680813656</t>
  </si>
  <si>
    <t>ABASTECEDORA LA MORENITA SA DE CV</t>
  </si>
  <si>
    <t>AMO010815U41</t>
  </si>
  <si>
    <t>ESG000418CS4</t>
  </si>
  <si>
    <t>ESTACION DE SERVICIO E09914</t>
  </si>
  <si>
    <t>CADENA COMERCIAL OXXO SA DE CV</t>
  </si>
  <si>
    <t>CCO8605231N4</t>
  </si>
  <si>
    <t>OPERADORA DE GASOLINERA DEL SURESTE SA DE CV</t>
  </si>
  <si>
    <t>OGS9410276D3</t>
  </si>
  <si>
    <t>PETRO 107 SA DE CV</t>
  </si>
  <si>
    <t>PCS071026A78</t>
  </si>
  <si>
    <t>APU540930KV9</t>
  </si>
  <si>
    <t>AUTOBUSES DE ORIENTE ADO SA  DE CV</t>
  </si>
  <si>
    <t>CSF971215LQ5</t>
  </si>
  <si>
    <t>CAFÉ SANTA FE SA DE CV</t>
  </si>
  <si>
    <t>VAZQUEZ CERON ADELINA</t>
  </si>
  <si>
    <t>VACA7202243U1</t>
  </si>
  <si>
    <t>GRUPO LA SIESTA DIVERSIONES Y SERVICIOS SA DE CV</t>
  </si>
  <si>
    <t>GSD8906167G2</t>
  </si>
  <si>
    <t>GALERIAS CELAYA ADCONINS SA DE CV</t>
  </si>
  <si>
    <t>ADC920410UN4</t>
  </si>
  <si>
    <t>GASOLINERA LOS PINOS SA DE CV</t>
  </si>
  <si>
    <t>GPI9212216T6</t>
  </si>
  <si>
    <t>HOTELES VILLA DE CORTEZ DE PUEBLA SA DE CV</t>
  </si>
  <si>
    <t>HVC020716KL7</t>
  </si>
  <si>
    <t>CONCESIONARIA MEXIQUENSE SA DE CV</t>
  </si>
  <si>
    <t>HERNANDEZ GARCIA SERGIO</t>
  </si>
  <si>
    <t>SERVICIO ULTRAMODERNO SA DE CV</t>
  </si>
  <si>
    <t>ROCM620808M6A</t>
  </si>
  <si>
    <t>COMERCIALIZADORA ALEXA SA DE CV</t>
  </si>
  <si>
    <t>CAL980829GA3</t>
  </si>
  <si>
    <t>GRUPO PROFEZAC SA DE CV</t>
  </si>
  <si>
    <t>VIA8011248W0</t>
  </si>
  <si>
    <t>JIMENEZ PEREZ JORGE</t>
  </si>
  <si>
    <t>JIPJ661011PD5</t>
  </si>
  <si>
    <t>SERVICIO JARDINES DE DURANGO SA DE CV</t>
  </si>
  <si>
    <t>SJD070119PB4</t>
  </si>
  <si>
    <t>TORO GRUPO GASOLINERA SA DE CV</t>
  </si>
  <si>
    <t>TGG070821IU8</t>
  </si>
  <si>
    <t>OMNIBUS DE MEXICO SA DE CV</t>
  </si>
  <si>
    <t>OME561118AA8</t>
  </si>
  <si>
    <t>COMERCIALIZADORA FELIZ DE OCCIDENTE SA DE CV</t>
  </si>
  <si>
    <t>CFO020815IV7</t>
  </si>
  <si>
    <t>CTO021007DZ8</t>
  </si>
  <si>
    <t>CEVER TOLUCA SA DE CV</t>
  </si>
  <si>
    <t>AUTOPISTA DE COUTA TOLUCA-ATLACOMULCO</t>
  </si>
  <si>
    <t>FMN9905248R8</t>
  </si>
  <si>
    <t>OPERADORA DE MINIESTACIONES COMBUSERV SA DE CV</t>
  </si>
  <si>
    <t>OMC100818GZ7</t>
  </si>
  <si>
    <t>GHO091124SM3</t>
  </si>
  <si>
    <t>GRUPO HERRADURA OCCIDENTE SA DE CV</t>
  </si>
  <si>
    <t>MCI070720G67</t>
  </si>
  <si>
    <t>MARISCOS CHILO SA DE CV</t>
  </si>
  <si>
    <t>ULTRA SERVICIO LOMAS SA DE CV</t>
  </si>
  <si>
    <t>USL9307122X1</t>
  </si>
  <si>
    <t>P12849</t>
  </si>
  <si>
    <t>PSE821026FQ5</t>
  </si>
  <si>
    <t>PINTURAS SERUR SA DE CV</t>
  </si>
  <si>
    <t>IDA8609228I7</t>
  </si>
  <si>
    <t>INDUSTRIA DISEÑADORA DE AUTOPARTES SA DE CV</t>
  </si>
  <si>
    <t>P13153</t>
  </si>
  <si>
    <t xml:space="preserve">GAMINO JIMENEZ APOLINAR </t>
  </si>
  <si>
    <t xml:space="preserve">GOMEZ ROCHA JAIME </t>
  </si>
  <si>
    <t>GORJ810414RE0</t>
  </si>
  <si>
    <t>CAHR640205KH2</t>
  </si>
  <si>
    <t>CASTILLO HUERTA ROSALBA</t>
  </si>
  <si>
    <t>FICR750321LL4</t>
  </si>
  <si>
    <t>FIGUEROA CORNEJO MA DEL RAYO</t>
  </si>
  <si>
    <t>MORE711231DZ0</t>
  </si>
  <si>
    <t>MONTERO RAMIREZ ELIUD</t>
  </si>
  <si>
    <t>OZ AUTOMOTRIZ S  DE  RL DE CV</t>
  </si>
  <si>
    <t>OAU021125H84</t>
  </si>
  <si>
    <t>OZ AUTOMOTRIZ S  DR  RL DE CV</t>
  </si>
  <si>
    <t>OZ AUTOMOTRIZ DE COLIMA S DE RL DE</t>
  </si>
  <si>
    <t>OZ AUTOMOTRIZ S DE  RL DE CV</t>
  </si>
  <si>
    <t>AOA040608H65</t>
  </si>
  <si>
    <t>AUTOMOTRIZ OAXACA DE  ANTEQUERA S</t>
  </si>
  <si>
    <t>TMS010508RX0</t>
  </si>
  <si>
    <t>TOYOTA MOTOR SALES S DE RL DE CV</t>
  </si>
  <si>
    <t>TOY030128DM7</t>
  </si>
  <si>
    <t>TOYOMOTORS S  DE  RL DE  CV</t>
  </si>
  <si>
    <t>TOYOMOTORS SA  DE  CV</t>
  </si>
  <si>
    <t>TOYOMOTORS  S DE RL DE CV</t>
  </si>
  <si>
    <t>CEVER TOLUCA S  DE  RL DE  CV</t>
  </si>
  <si>
    <t>DAU031117FM5</t>
  </si>
  <si>
    <t>DALTON AUTOMOTORES S DE  RL DE CV</t>
  </si>
  <si>
    <t>DALTON AUTOMOTRIZ S  DE  RL DE CV</t>
  </si>
  <si>
    <t>DALTON AUTOMOTORES S  DE RL DE  CV</t>
  </si>
  <si>
    <t>DALTON AUTOMOTRIZ S  DE  RL DE  CV</t>
  </si>
  <si>
    <t>DALTON AUTOMOTRIZ  S  DE  RL DE CV</t>
  </si>
  <si>
    <t>DALTON AUTOMOTORES S  DE  RL DE  CV</t>
  </si>
  <si>
    <t>DALTON AUTOMOTRIZ  S  DE  RL DE  CV</t>
  </si>
  <si>
    <t>DALTON AUTOMOTRIZ S DE  RL DE CV</t>
  </si>
  <si>
    <t>MNI040607T43</t>
  </si>
  <si>
    <t>MEGAMOTORS NIPPON S  DE  RL DE  CV</t>
  </si>
  <si>
    <t>CAP070517CC3</t>
  </si>
  <si>
    <t>AUTOSALES  PUERTO VALLARTA  S</t>
  </si>
  <si>
    <t>AUTOSALES  PUERTO VALLARTA</t>
  </si>
  <si>
    <t>UAA011124IL4</t>
  </si>
  <si>
    <t>AUTO DE  AGUASCALIENTES S D</t>
  </si>
  <si>
    <t>FPE010903R76</t>
  </si>
  <si>
    <t>FAME PERISUR S DE RL DE CV</t>
  </si>
  <si>
    <t>GPM080609PV6</t>
  </si>
  <si>
    <t>DAU0511111HA</t>
  </si>
  <si>
    <t>DURANGO  AUTOMOTORES S DE  RL DE  C</t>
  </si>
  <si>
    <t>TMO141008CP6</t>
  </si>
  <si>
    <t>TOY MOTORS S.A  DE C.V</t>
  </si>
  <si>
    <t>ANI140616N87</t>
  </si>
  <si>
    <t>AUTOMOTRIZ NIHON S. DE C.V.</t>
  </si>
  <si>
    <t>OZ  AUTOMOTRIZ S  DR  RL DE CV</t>
  </si>
  <si>
    <t>TIR140519LT8</t>
  </si>
  <si>
    <t>ALECSA PACHUCA  S  DE RL DE  CV</t>
  </si>
  <si>
    <t>CEVER  TOLUCA  S  DE RL DE CV</t>
  </si>
  <si>
    <t>DURANGO AUTOMOTORES  S  DE  RL DE</t>
  </si>
  <si>
    <t>ASA020131VB9</t>
  </si>
  <si>
    <t>ALDEN SATELITE  S  DE RL DE  CV</t>
  </si>
  <si>
    <t>VALOR  MOTRIZ S DE  RL DE  CV</t>
  </si>
  <si>
    <t>MEGAMOTORS  NIPPON S  DE  RL DE CV</t>
  </si>
  <si>
    <t>TOYOMOTORS  DE  POLANCO  S  DE  RL</t>
  </si>
  <si>
    <t>UAZ150319QKA</t>
  </si>
  <si>
    <t>UNITED AUTO ZACATECAS S DE  RL  DE</t>
  </si>
  <si>
    <t>AVA040106CP7</t>
  </si>
  <si>
    <t>AUTOMOVILES  VALLEJO  S  DE  RL DE</t>
  </si>
  <si>
    <t>ALA0210164S2</t>
  </si>
  <si>
    <t>AUTOMOTORES DE LA LAGUNA SA  DE  CV</t>
  </si>
  <si>
    <t>VMT060106JC7</t>
  </si>
  <si>
    <t>APA040128N75</t>
  </si>
  <si>
    <t>LUBRICANTES DEL BAJIO, S.A. DE C.V.</t>
  </si>
  <si>
    <t>LBA880808D36</t>
  </si>
  <si>
    <t>CMG EXCELENCIA EN SERVICIOS S DE RL</t>
  </si>
  <si>
    <t>CEE090223D54</t>
  </si>
  <si>
    <t>RCP0611249P0</t>
  </si>
  <si>
    <t>ROTO CRISTALES Y PARTES S.A DE C.V.</t>
  </si>
  <si>
    <t>REDPACK, S.A. DE C.V.</t>
  </si>
  <si>
    <t>MIC1312203V1</t>
  </si>
  <si>
    <t>MEXICO INYECCION DE COMBUSTIBLE SA</t>
  </si>
  <si>
    <t>OFFICE DEPOT DE MEXICO S.A DE C.V.</t>
  </si>
  <si>
    <t>AAFS620103EL3</t>
  </si>
  <si>
    <t>SOTERO ARANDA FERRO</t>
  </si>
  <si>
    <t>INDUSTRIA DISEÑADORA DE AUTOPARTES,</t>
  </si>
  <si>
    <t>PRODUCTOS MOBILES SA DE CV</t>
  </si>
  <si>
    <t>PMO1401218Y1</t>
  </si>
  <si>
    <t>GEC091223SN6</t>
  </si>
  <si>
    <t>GRUPO ECOLOGICA, S.A. DE C.V.</t>
  </si>
  <si>
    <t>SEV040910EN3</t>
  </si>
  <si>
    <t>SEVIBA S.A. DE C.V</t>
  </si>
  <si>
    <t>LORJ6409301N1</t>
  </si>
  <si>
    <t>LOPEZ REYES JUANA ANGELICA</t>
  </si>
  <si>
    <t>EIE0209109X9</t>
  </si>
  <si>
    <t>EVOLUCION E INOVACION EMPRESARIA SC</t>
  </si>
  <si>
    <t>C&amp;A050406NL0</t>
  </si>
  <si>
    <t>CONSULTORES &amp; ASESORES INTEGRALES S</t>
  </si>
  <si>
    <t>JIA091120L52</t>
  </si>
  <si>
    <t>JC IMAGEN AUTOMOTRIZ, S.A. DE C.V.</t>
  </si>
  <si>
    <t>OCHOA NOLASCO GUILLERMO</t>
  </si>
  <si>
    <t>TAP1502119A3</t>
  </si>
  <si>
    <t>TRANSPORTADORA AITOMOTRIZ DEL PACIFICA SA DE CV</t>
  </si>
  <si>
    <t>MOEF731201TA1</t>
  </si>
  <si>
    <t>MONROY ESTRADA FELIPE</t>
  </si>
  <si>
    <t>MAR960105E93</t>
  </si>
  <si>
    <t>MARCOZER SA DE CV</t>
  </si>
  <si>
    <t>MAB070816NS7</t>
  </si>
  <si>
    <t>MHMG ABOGADOS SC</t>
  </si>
  <si>
    <t>IFC011107L9A</t>
  </si>
  <si>
    <t>IMPRESIONES FINAS DEL CENTRO SA DE</t>
  </si>
  <si>
    <t>VAAY890313NK3</t>
  </si>
  <si>
    <t>VASQUEZ ALCANTARA YAZMIN IVONNE</t>
  </si>
  <si>
    <t>DON110503C57</t>
  </si>
  <si>
    <t>DIEZ OCHENTA Y NUEVE SA DE CV</t>
  </si>
  <si>
    <t>QTE120608GX1</t>
  </si>
  <si>
    <t>QUALIA TECH SA DE CV</t>
  </si>
  <si>
    <t>RCP061249P0</t>
  </si>
  <si>
    <t>AGQ9303268S1</t>
  </si>
  <si>
    <t>AUTOS GALIA QUERETARO SA DE CV</t>
  </si>
  <si>
    <t>VAPM570921MV1</t>
  </si>
  <si>
    <t>VASQUEZ PAREDES MATEO</t>
  </si>
  <si>
    <t>SIRG6506158N1</t>
  </si>
  <si>
    <t>SILVA RAMOS GILDARDO</t>
  </si>
  <si>
    <t>CAMPERO CRUZ ALFONSO</t>
  </si>
  <si>
    <t>CACX690510NNA</t>
  </si>
  <si>
    <t>HLE130130451</t>
  </si>
  <si>
    <t>HIDROLIMPIADORAS LEON S.A. DE C.V.</t>
  </si>
  <si>
    <t>VBA040611LUA</t>
  </si>
  <si>
    <t>VILLASEÑOR BALLESTEROS Y COMPA</t>
  </si>
  <si>
    <t>GALA8206226I3</t>
  </si>
  <si>
    <t>GRANJA LOPEZ ANDRES</t>
  </si>
  <si>
    <t>CPS780919KCA</t>
  </si>
  <si>
    <t>CIA PERIODISTICA DEL SOL DE CELAYA,</t>
  </si>
  <si>
    <t>BIM850201QI0</t>
  </si>
  <si>
    <t>IPSOS BIMSA SA DE CV</t>
  </si>
  <si>
    <t>ART8503051P5</t>
  </si>
  <si>
    <t>TRANSPORTADORA AUTOMOTRIZ DEL PACIF</t>
  </si>
  <si>
    <t>REMA750219BL6</t>
  </si>
  <si>
    <t>REYES MORALES ARELI</t>
  </si>
  <si>
    <t>TFS011012M18</t>
  </si>
  <si>
    <t>TOYOTA FINANCIAL SERVICES MEXICO SA DE CV</t>
  </si>
  <si>
    <t>NO ESTA FACTURA</t>
  </si>
  <si>
    <t>CFE370814QI0</t>
  </si>
  <si>
    <t>COMISION FEDERAL DE ELECTRICIDAD</t>
  </si>
  <si>
    <t>ETP1501216EA</t>
  </si>
  <si>
    <t>ENLACE TPE SA DE CV</t>
  </si>
  <si>
    <t>ITM8012013N0</t>
  </si>
  <si>
    <t>IMPULSORA DE TRANSPORTES MEXICANOS,</t>
  </si>
  <si>
    <t>TME840315KT6</t>
  </si>
  <si>
    <t>TELEFONOS DE MEXICO S.A.B. DE C.V.</t>
  </si>
  <si>
    <t>JMA840106356</t>
  </si>
  <si>
    <t>JUNTA MUNICIPAL DE AGUA POTABLE Y A</t>
  </si>
  <si>
    <t>MULDOON BABLOT CECILIA</t>
  </si>
  <si>
    <t>MUBC4112283F2</t>
  </si>
  <si>
    <t>LECA340720JN4</t>
  </si>
  <si>
    <t>GOLE450813AL8</t>
  </si>
  <si>
    <t>GARCIA OLIVOS MARIA TERESA</t>
  </si>
  <si>
    <t>FEGS580628NS1</t>
  </si>
  <si>
    <t>FERNANDEZ GUAS MARIA SARA</t>
  </si>
  <si>
    <t>MER991006JMA</t>
  </si>
  <si>
    <t>MERCADOLIBRE S DE RL DE CV</t>
  </si>
  <si>
    <t>BNM840515VB1</t>
  </si>
  <si>
    <t>BBVA BANCOMER</t>
  </si>
  <si>
    <t>AEC810901298</t>
  </si>
  <si>
    <t>AMERICAN EXPRESS COMPANY (MEXICO), S.A. DE C.V.</t>
  </si>
  <si>
    <t>MVI89109558</t>
  </si>
  <si>
    <t>MESON DEL VIRREY S DE RL DE CV</t>
  </si>
  <si>
    <t>RPP760101966</t>
  </si>
  <si>
    <t>RESTAURANTE LA PARROQUIA POTOSINA SA</t>
  </si>
  <si>
    <t>IPO640805KU9</t>
  </si>
  <si>
    <t xml:space="preserve">INVERSIONES POTOSINAS SA DE CV </t>
  </si>
  <si>
    <t>HES0612147W5</t>
  </si>
  <si>
    <t>HIDROCARBUROS Y ESTACIONES DE SERVICIOS SA DE CV</t>
  </si>
  <si>
    <t>AUTOPISTA ARCO NORTE SA DE CV</t>
  </si>
  <si>
    <t>FAP931221E18</t>
  </si>
  <si>
    <t>FIDEICOMISO AUTOPISTA Y PUENTES DEL GOLFO CENTRO</t>
  </si>
  <si>
    <t>*</t>
  </si>
  <si>
    <t>BANCO MERCANTIL DEL NORTE</t>
  </si>
  <si>
    <t>BMN930209927</t>
  </si>
  <si>
    <t>BANCO NACIONAL DE MEXICO SA</t>
  </si>
  <si>
    <t>BBA830831LJ2</t>
  </si>
  <si>
    <t>EDOS FINANCIEROS</t>
  </si>
  <si>
    <t>GLOBAL</t>
  </si>
  <si>
    <t>BBA940707IE1</t>
  </si>
  <si>
    <t>DIF</t>
  </si>
  <si>
    <t xml:space="preserve">RET </t>
  </si>
  <si>
    <t>SUBTOTAL</t>
  </si>
  <si>
    <t>RET</t>
  </si>
  <si>
    <t>04</t>
  </si>
  <si>
    <t>06</t>
  </si>
  <si>
    <t>HEBM781017UQ1</t>
  </si>
  <si>
    <t>MVI890109558</t>
  </si>
  <si>
    <t>No se presenta en la declaracion puesto que el Septiembre 2015 no se acreditara el Iva en la complemantaria</t>
  </si>
  <si>
    <t>D     82</t>
  </si>
  <si>
    <t>0458-TCN16</t>
  </si>
  <si>
    <t>D  2,491</t>
  </si>
  <si>
    <t>D  2,529</t>
  </si>
  <si>
    <t>COMIS SANT</t>
  </si>
  <si>
    <t>E      5</t>
  </si>
  <si>
    <t>CH-17146</t>
  </si>
  <si>
    <t>E      6</t>
  </si>
  <si>
    <t>CH-17147</t>
  </si>
  <si>
    <t>E     11</t>
  </si>
  <si>
    <t>CH-17145</t>
  </si>
  <si>
    <t>D    149</t>
  </si>
  <si>
    <t>0460-TCN16</t>
  </si>
  <si>
    <t>D    159</t>
  </si>
  <si>
    <t>0461-TCN16</t>
  </si>
  <si>
    <t>D    161</t>
  </si>
  <si>
    <t>0462-TCN16</t>
  </si>
  <si>
    <t>D    162</t>
  </si>
  <si>
    <t>0459-TCN16</t>
  </si>
  <si>
    <t>D    258</t>
  </si>
  <si>
    <t>0463-TCN16</t>
  </si>
  <si>
    <t>CH-17167</t>
  </si>
  <si>
    <t>E     30</t>
  </si>
  <si>
    <t>CH-17168</t>
  </si>
  <si>
    <t>E     37</t>
  </si>
  <si>
    <t>CH-17170</t>
  </si>
  <si>
    <t>E     38</t>
  </si>
  <si>
    <t>CH-17171</t>
  </si>
  <si>
    <t>E     39</t>
  </si>
  <si>
    <t>CH-17172</t>
  </si>
  <si>
    <t>E     40</t>
  </si>
  <si>
    <t>CH-17173</t>
  </si>
  <si>
    <t>E     41</t>
  </si>
  <si>
    <t>CH-17174</t>
  </si>
  <si>
    <t>CH-17159</t>
  </si>
  <si>
    <t>CH-17160</t>
  </si>
  <si>
    <t>E    274</t>
  </si>
  <si>
    <t>PAGOREFACC</t>
  </si>
  <si>
    <t>D    307</t>
  </si>
  <si>
    <t>0465-TCN16</t>
  </si>
  <si>
    <t>D    320</t>
  </si>
  <si>
    <t>1037-TCN15</t>
  </si>
  <si>
    <t>T-1792</t>
  </si>
  <si>
    <t>T-1793</t>
  </si>
  <si>
    <t>T-1794</t>
  </si>
  <si>
    <t>T-1795</t>
  </si>
  <si>
    <t>T-1797</t>
  </si>
  <si>
    <t>T-1798</t>
  </si>
  <si>
    <t>T-1799</t>
  </si>
  <si>
    <t>T-1800</t>
  </si>
  <si>
    <t>T-1801</t>
  </si>
  <si>
    <t>T-1802</t>
  </si>
  <si>
    <t>T-1804</t>
  </si>
  <si>
    <t>T-1805</t>
  </si>
  <si>
    <t>E     64</t>
  </si>
  <si>
    <t>T-1806</t>
  </si>
  <si>
    <t>E     66</t>
  </si>
  <si>
    <t>T-1808</t>
  </si>
  <si>
    <t>D    362</t>
  </si>
  <si>
    <t>0466-TCN16</t>
  </si>
  <si>
    <t>D    402</t>
  </si>
  <si>
    <t>0467-TCN16</t>
  </si>
  <si>
    <t>D    403</t>
  </si>
  <si>
    <t>0468-TCN16</t>
  </si>
  <si>
    <t>D    404</t>
  </si>
  <si>
    <t>0469-TCN16</t>
  </si>
  <si>
    <t>D    405</t>
  </si>
  <si>
    <t>0470-TCN16</t>
  </si>
  <si>
    <t>D    406</t>
  </si>
  <si>
    <t>0471-TCN16</t>
  </si>
  <si>
    <t>D    407</t>
  </si>
  <si>
    <t>0472-TCN16</t>
  </si>
  <si>
    <t>D    408</t>
  </si>
  <si>
    <t>0473-TCN16</t>
  </si>
  <si>
    <t>P13518</t>
  </si>
  <si>
    <t>E     67</t>
  </si>
  <si>
    <t>CH-17175</t>
  </si>
  <si>
    <t>D    493</t>
  </si>
  <si>
    <t>D    495</t>
  </si>
  <si>
    <t>E    272</t>
  </si>
  <si>
    <t>COMIS BB</t>
  </si>
  <si>
    <t>0474-TCN16</t>
  </si>
  <si>
    <t>D    555</t>
  </si>
  <si>
    <t>D    572</t>
  </si>
  <si>
    <t>0475-TCN16</t>
  </si>
  <si>
    <t>D    583</t>
  </si>
  <si>
    <t>D    597</t>
  </si>
  <si>
    <t>0476-TCN16</t>
  </si>
  <si>
    <t>CH-17188</t>
  </si>
  <si>
    <t>D    659</t>
  </si>
  <si>
    <t>0477-TCN16</t>
  </si>
  <si>
    <t>D    667</t>
  </si>
  <si>
    <t>0479-TCN16</t>
  </si>
  <si>
    <t>D    692</t>
  </si>
  <si>
    <t>0480-TCN16</t>
  </si>
  <si>
    <t>D    693</t>
  </si>
  <si>
    <t>0481-TCN16</t>
  </si>
  <si>
    <t>D    694</t>
  </si>
  <si>
    <t>D    695</t>
  </si>
  <si>
    <t>D  2,688</t>
  </si>
  <si>
    <t>P13176</t>
  </si>
  <si>
    <t>CH-17194</t>
  </si>
  <si>
    <t>CH-17193</t>
  </si>
  <si>
    <t>T-1809</t>
  </si>
  <si>
    <t>E     91</t>
  </si>
  <si>
    <t>T-1810</t>
  </si>
  <si>
    <t>E     93</t>
  </si>
  <si>
    <t>T-1812</t>
  </si>
  <si>
    <t>E     94</t>
  </si>
  <si>
    <t>T-1813</t>
  </si>
  <si>
    <t>T-1814</t>
  </si>
  <si>
    <t>E     96</t>
  </si>
  <si>
    <t>T-1815</t>
  </si>
  <si>
    <t>E     97</t>
  </si>
  <si>
    <t>T-1816</t>
  </si>
  <si>
    <t>E     99</t>
  </si>
  <si>
    <t>T-1818</t>
  </si>
  <si>
    <t>T-1819</t>
  </si>
  <si>
    <t>E    101</t>
  </si>
  <si>
    <t>T-1820</t>
  </si>
  <si>
    <t>E    102</t>
  </si>
  <si>
    <t>T-1821</t>
  </si>
  <si>
    <t>E    103</t>
  </si>
  <si>
    <t>T-1822</t>
  </si>
  <si>
    <t>E    104</t>
  </si>
  <si>
    <t>T-1823</t>
  </si>
  <si>
    <t>E    105</t>
  </si>
  <si>
    <t>T-1824</t>
  </si>
  <si>
    <t>0483-TCN16</t>
  </si>
  <si>
    <t>D    763</t>
  </si>
  <si>
    <t>1038-TCN15</t>
  </si>
  <si>
    <t>D    765</t>
  </si>
  <si>
    <t>0484-TCN16</t>
  </si>
  <si>
    <t>D    796</t>
  </si>
  <si>
    <t>0478-TCN16</t>
  </si>
  <si>
    <t>D    797</t>
  </si>
  <si>
    <t>D    798</t>
  </si>
  <si>
    <t>CH-17196</t>
  </si>
  <si>
    <t>E    108</t>
  </si>
  <si>
    <t>CH-17197</t>
  </si>
  <si>
    <t>CH-17198</t>
  </si>
  <si>
    <t>D    903</t>
  </si>
  <si>
    <t>0485-TCN16</t>
  </si>
  <si>
    <t>D    905</t>
  </si>
  <si>
    <t>0487-TCN16</t>
  </si>
  <si>
    <t>D    918</t>
  </si>
  <si>
    <t>D    926</t>
  </si>
  <si>
    <t>0489-TCN16</t>
  </si>
  <si>
    <t>E    111</t>
  </si>
  <si>
    <t>CH-17199</t>
  </si>
  <si>
    <t>E    112</t>
  </si>
  <si>
    <t>CH-17200</t>
  </si>
  <si>
    <t>E    114</t>
  </si>
  <si>
    <t>CH-17207</t>
  </si>
  <si>
    <t>T-1840</t>
  </si>
  <si>
    <t>T-1841</t>
  </si>
  <si>
    <t>T-1842</t>
  </si>
  <si>
    <t>D    982</t>
  </si>
  <si>
    <t>0490-TCN16</t>
  </si>
  <si>
    <t>D    989</t>
  </si>
  <si>
    <t>0491-TCN16</t>
  </si>
  <si>
    <t>0492-TCN16</t>
  </si>
  <si>
    <t>D  1,029</t>
  </si>
  <si>
    <t>0493-TCN16</t>
  </si>
  <si>
    <t>D  1,034</t>
  </si>
  <si>
    <t>0494-TCN16</t>
  </si>
  <si>
    <t>E    136</t>
  </si>
  <si>
    <t>CH-17223</t>
  </si>
  <si>
    <t>D  1,189</t>
  </si>
  <si>
    <t>0495-TCN16</t>
  </si>
  <si>
    <t>D  1,215</t>
  </si>
  <si>
    <t>0497-TCN16</t>
  </si>
  <si>
    <t>D  1,216</t>
  </si>
  <si>
    <t>0500-TCN16</t>
  </si>
  <si>
    <t>D  1,218</t>
  </si>
  <si>
    <t>0498-TCN16</t>
  </si>
  <si>
    <t>D  1,220</t>
  </si>
  <si>
    <t>0496-TCN16</t>
  </si>
  <si>
    <t>D  1,221</t>
  </si>
  <si>
    <t>0499-TCN16</t>
  </si>
  <si>
    <t>D  1,226</t>
  </si>
  <si>
    <t>0501-TCN16</t>
  </si>
  <si>
    <t>D  1,228</t>
  </si>
  <si>
    <t>0502-TCN16</t>
  </si>
  <si>
    <t>D  1,229</t>
  </si>
  <si>
    <t>D  1,230</t>
  </si>
  <si>
    <t>0503-TCN16</t>
  </si>
  <si>
    <t>D  1,234</t>
  </si>
  <si>
    <t>0504-TCN16</t>
  </si>
  <si>
    <t>D  1,236</t>
  </si>
  <si>
    <t>0488-TCN16</t>
  </si>
  <si>
    <t>E    178</t>
  </si>
  <si>
    <t>CH-17224</t>
  </si>
  <si>
    <t>D  1,306</t>
  </si>
  <si>
    <t>0505-TCN16</t>
  </si>
  <si>
    <t>D  1,331</t>
  </si>
  <si>
    <t>0506-TCN16</t>
  </si>
  <si>
    <t>CH-17202</t>
  </si>
  <si>
    <t>CH-17229</t>
  </si>
  <si>
    <t>T-1825</t>
  </si>
  <si>
    <t>E    153</t>
  </si>
  <si>
    <t>T-1826</t>
  </si>
  <si>
    <t>E    154</t>
  </si>
  <si>
    <t>T-1827</t>
  </si>
  <si>
    <t>E    155</t>
  </si>
  <si>
    <t>T-1828</t>
  </si>
  <si>
    <t>E    156</t>
  </si>
  <si>
    <t>T-1829</t>
  </si>
  <si>
    <t>E    157</t>
  </si>
  <si>
    <t>T-1830</t>
  </si>
  <si>
    <t>E    158</t>
  </si>
  <si>
    <t>T-1831</t>
  </si>
  <si>
    <t>E    159</t>
  </si>
  <si>
    <t>T-1832</t>
  </si>
  <si>
    <t>E    160</t>
  </si>
  <si>
    <t>T-1833</t>
  </si>
  <si>
    <t>E    161</t>
  </si>
  <si>
    <t>T-1834</t>
  </si>
  <si>
    <t>E    162</t>
  </si>
  <si>
    <t>T-1835</t>
  </si>
  <si>
    <t>E    163</t>
  </si>
  <si>
    <t>T-1836</t>
  </si>
  <si>
    <t>E    172</t>
  </si>
  <si>
    <t>T-1839</t>
  </si>
  <si>
    <t>D  1,337</t>
  </si>
  <si>
    <t>0507-TCN16</t>
  </si>
  <si>
    <t>D  1,395</t>
  </si>
  <si>
    <t>0508-TCN16</t>
  </si>
  <si>
    <t>E    166</t>
  </si>
  <si>
    <t>CH-17231</t>
  </si>
  <si>
    <t>E    171</t>
  </si>
  <si>
    <t>T-1838</t>
  </si>
  <si>
    <t>D  1,494</t>
  </si>
  <si>
    <t>0509-TCN16</t>
  </si>
  <si>
    <t>D  1,495</t>
  </si>
  <si>
    <t>0510-TCN16</t>
  </si>
  <si>
    <t>D  1,496</t>
  </si>
  <si>
    <t>0511-TCN16</t>
  </si>
  <si>
    <t>D  1,497</t>
  </si>
  <si>
    <t>0512-TCN16</t>
  </si>
  <si>
    <t>D  1,528</t>
  </si>
  <si>
    <t>0513-TCN16</t>
  </si>
  <si>
    <t>CH-17237</t>
  </si>
  <si>
    <t>E    182</t>
  </si>
  <si>
    <t>CH-17238</t>
  </si>
  <si>
    <t>E    189</t>
  </si>
  <si>
    <t>CH-17241</t>
  </si>
  <si>
    <t>CH-17242</t>
  </si>
  <si>
    <t>CH-17243</t>
  </si>
  <si>
    <t>CH-17244</t>
  </si>
  <si>
    <t>E    193</t>
  </si>
  <si>
    <t>CH-17245</t>
  </si>
  <si>
    <t>D  1,557</t>
  </si>
  <si>
    <t>0514-TCN16</t>
  </si>
  <si>
    <t>D  1,558</t>
  </si>
  <si>
    <t>0516-TCN16</t>
  </si>
  <si>
    <t>D  1,565</t>
  </si>
  <si>
    <t>0517-TCN16</t>
  </si>
  <si>
    <t>D  1,568</t>
  </si>
  <si>
    <t>0518-TCN16</t>
  </si>
  <si>
    <t>0519-TCN16</t>
  </si>
  <si>
    <t>D  1,701</t>
  </si>
  <si>
    <t>0521-TCN16</t>
  </si>
  <si>
    <t>D  1,702</t>
  </si>
  <si>
    <t>0520-TCN16</t>
  </si>
  <si>
    <t>D  1,727</t>
  </si>
  <si>
    <t>1039-TCN15</t>
  </si>
  <si>
    <t>D  1,730</t>
  </si>
  <si>
    <t>1041-TCN15</t>
  </si>
  <si>
    <t>D  1,732</t>
  </si>
  <si>
    <t>1040-TCN15</t>
  </si>
  <si>
    <t>D  1,734</t>
  </si>
  <si>
    <t>0522-TCN16</t>
  </si>
  <si>
    <t>D  1,740</t>
  </si>
  <si>
    <t>1042-TCN15</t>
  </si>
  <si>
    <t>D  1,742</t>
  </si>
  <si>
    <t>1043-TCN15</t>
  </si>
  <si>
    <t>D  1,746</t>
  </si>
  <si>
    <t>D  1,749</t>
  </si>
  <si>
    <t>D  1,750</t>
  </si>
  <si>
    <t>D  1,753</t>
  </si>
  <si>
    <t>D  1,755</t>
  </si>
  <si>
    <t>D  1,756</t>
  </si>
  <si>
    <t>D  1,758</t>
  </si>
  <si>
    <t>D  1,760</t>
  </si>
  <si>
    <t>D  1,766</t>
  </si>
  <si>
    <t>0523-TCN16</t>
  </si>
  <si>
    <t>D  1,771</t>
  </si>
  <si>
    <t>0524-TCN16</t>
  </si>
  <si>
    <t>D  1,772</t>
  </si>
  <si>
    <t>0525-TCN16</t>
  </si>
  <si>
    <t>CH-17248</t>
  </si>
  <si>
    <t>E    210</t>
  </si>
  <si>
    <t>T-1843</t>
  </si>
  <si>
    <t>E    211</t>
  </si>
  <si>
    <t>T-1844</t>
  </si>
  <si>
    <t>E    235</t>
  </si>
  <si>
    <t>T-1855</t>
  </si>
  <si>
    <t>E    236</t>
  </si>
  <si>
    <t>T-1856</t>
  </si>
  <si>
    <t>E    237</t>
  </si>
  <si>
    <t>T-1857</t>
  </si>
  <si>
    <t>T-1858</t>
  </si>
  <si>
    <t>T-1859</t>
  </si>
  <si>
    <t>E    240</t>
  </si>
  <si>
    <t>T-1860</t>
  </si>
  <si>
    <t>E    257</t>
  </si>
  <si>
    <t>T-1861</t>
  </si>
  <si>
    <t>E    258</t>
  </si>
  <si>
    <t>T-1862</t>
  </si>
  <si>
    <t>E    259</t>
  </si>
  <si>
    <t>T-1863</t>
  </si>
  <si>
    <t>E    260</t>
  </si>
  <si>
    <t>T-1864</t>
  </si>
  <si>
    <t>E    262</t>
  </si>
  <si>
    <t>T-1866</t>
  </si>
  <si>
    <t>E    263</t>
  </si>
  <si>
    <t>T-1867</t>
  </si>
  <si>
    <t>E    264</t>
  </si>
  <si>
    <t>T-1868</t>
  </si>
  <si>
    <t>E    265</t>
  </si>
  <si>
    <t>T-1869</t>
  </si>
  <si>
    <t>D  2,016</t>
  </si>
  <si>
    <t>0526-TCN16</t>
  </si>
  <si>
    <t>D  2,018</t>
  </si>
  <si>
    <t>0527-TCN16</t>
  </si>
  <si>
    <t>D  2,025</t>
  </si>
  <si>
    <t>0528-TCN16</t>
  </si>
  <si>
    <t>D  2,027</t>
  </si>
  <si>
    <t>0529-TCN16</t>
  </si>
  <si>
    <t>D  2,738</t>
  </si>
  <si>
    <t>P13443</t>
  </si>
  <si>
    <t>D  2,154</t>
  </si>
  <si>
    <t>0530-TCN16</t>
  </si>
  <si>
    <t>D  2,155</t>
  </si>
  <si>
    <t>D  2,156</t>
  </si>
  <si>
    <t>D  2,158</t>
  </si>
  <si>
    <t>0531-TCN16</t>
  </si>
  <si>
    <t>D  2,233</t>
  </si>
  <si>
    <t>0535-TCN16</t>
  </si>
  <si>
    <t>D  2,235</t>
  </si>
  <si>
    <t>1044-TCN15</t>
  </si>
  <si>
    <t>D  2,236</t>
  </si>
  <si>
    <t>0532-TCN16</t>
  </si>
  <si>
    <t>D  2,238</t>
  </si>
  <si>
    <t>0533-TCN16</t>
  </si>
  <si>
    <t>D  2,240</t>
  </si>
  <si>
    <t>0534-TCN16</t>
  </si>
  <si>
    <t>E    243</t>
  </si>
  <si>
    <t>CH-17275</t>
  </si>
  <si>
    <t>E    253</t>
  </si>
  <si>
    <t>CH-17276</t>
  </si>
  <si>
    <t>E    254</t>
  </si>
  <si>
    <t>CH-17277</t>
  </si>
  <si>
    <t>E    255</t>
  </si>
  <si>
    <t>CH-17282</t>
  </si>
  <si>
    <t>E    256</t>
  </si>
  <si>
    <t>CH-17283</t>
  </si>
  <si>
    <t>D  2,259</t>
  </si>
  <si>
    <t>0536-TCN16</t>
  </si>
  <si>
    <t>D  2,264</t>
  </si>
  <si>
    <t>0537-TCN16</t>
  </si>
  <si>
    <t>0538-TCN16</t>
  </si>
  <si>
    <t>D  2,275</t>
  </si>
  <si>
    <t>0540-TCN16</t>
  </si>
  <si>
    <t>D  2,277</t>
  </si>
  <si>
    <t>0539-TCN16</t>
  </si>
  <si>
    <t>D  2,285</t>
  </si>
  <si>
    <t>0541-TCN16</t>
  </si>
  <si>
    <t>D  2,299</t>
  </si>
  <si>
    <t>0542-TCN16</t>
  </si>
  <si>
    <t>D  2,301</t>
  </si>
  <si>
    <t>0543-TCN16</t>
  </si>
  <si>
    <t>D  2,302</t>
  </si>
  <si>
    <t>D  2,303</t>
  </si>
  <si>
    <t>D  2,304</t>
  </si>
  <si>
    <t>0235-TCN16</t>
  </si>
  <si>
    <t>D  2,306</t>
  </si>
  <si>
    <t>D  2,585</t>
  </si>
  <si>
    <t>P13408</t>
  </si>
  <si>
    <t>D  2,586</t>
  </si>
  <si>
    <t>S1511</t>
  </si>
  <si>
    <t>D  2,587</t>
  </si>
  <si>
    <t>R2676</t>
  </si>
  <si>
    <t>D  2,588</t>
  </si>
  <si>
    <t>R2675</t>
  </si>
  <si>
    <t>D  2,397</t>
  </si>
  <si>
    <t>0544-TCN16</t>
  </si>
  <si>
    <t>D  2,427</t>
  </si>
  <si>
    <t>0546-TCN16</t>
  </si>
  <si>
    <t>D  2,429</t>
  </si>
  <si>
    <t>0547-TCN16</t>
  </si>
  <si>
    <t>D  2,437</t>
  </si>
  <si>
    <t>0548-TCN16</t>
  </si>
  <si>
    <t>D  2,461</t>
  </si>
  <si>
    <t>0549-TCN16</t>
  </si>
  <si>
    <t>D  2,462</t>
  </si>
  <si>
    <t>0550-TCN16</t>
  </si>
  <si>
    <t>D  2,463</t>
  </si>
  <si>
    <t>0551-TCN16</t>
  </si>
  <si>
    <t>D  2,464</t>
  </si>
  <si>
    <t>0552-TCN16</t>
  </si>
  <si>
    <t>D  2,466</t>
  </si>
  <si>
    <t>0553-TCN16</t>
  </si>
  <si>
    <t>D  2,492</t>
  </si>
  <si>
    <t>D  2,511</t>
  </si>
  <si>
    <t>D  2,584</t>
  </si>
  <si>
    <t>D  2,589</t>
  </si>
  <si>
    <t>S1524</t>
  </si>
  <si>
    <t>D  2,590</t>
  </si>
  <si>
    <t>S1218</t>
  </si>
  <si>
    <t>D  2,591</t>
  </si>
  <si>
    <t>P13167</t>
  </si>
  <si>
    <t>D  2,592</t>
  </si>
  <si>
    <t>P13168</t>
  </si>
  <si>
    <t>D  2,593</t>
  </si>
  <si>
    <t>P13169</t>
  </si>
  <si>
    <t>P13537</t>
  </si>
  <si>
    <t>D  2,670</t>
  </si>
  <si>
    <t>P13538</t>
  </si>
  <si>
    <t>D  2,674</t>
  </si>
  <si>
    <t>P13542</t>
  </si>
  <si>
    <t>D  2,675</t>
  </si>
  <si>
    <t>P13543</t>
  </si>
  <si>
    <t>D  2,676</t>
  </si>
  <si>
    <t>P13544</t>
  </si>
  <si>
    <t>D  2,681</t>
  </si>
  <si>
    <t>P13578</t>
  </si>
  <si>
    <t>D  2,683</t>
  </si>
  <si>
    <t>P13171</t>
  </si>
  <si>
    <t>D  2,684</t>
  </si>
  <si>
    <t>P13172</t>
  </si>
  <si>
    <t>D  2,685</t>
  </si>
  <si>
    <t>P13173</t>
  </si>
  <si>
    <t>D  2,687</t>
  </si>
  <si>
    <t>P13175</t>
  </si>
  <si>
    <t>D  2,690</t>
  </si>
  <si>
    <t>P13186</t>
  </si>
  <si>
    <t>D  2,691</t>
  </si>
  <si>
    <t>P13187</t>
  </si>
  <si>
    <t>D  2,692</t>
  </si>
  <si>
    <t>P13188</t>
  </si>
  <si>
    <t>D  2,693</t>
  </si>
  <si>
    <t>P13191</t>
  </si>
  <si>
    <t>D  2,694</t>
  </si>
  <si>
    <t>P13192</t>
  </si>
  <si>
    <t>D  2,695</t>
  </si>
  <si>
    <t>P13193</t>
  </si>
  <si>
    <t>D  2,696</t>
  </si>
  <si>
    <t>P13194</t>
  </si>
  <si>
    <t>D  2,697</t>
  </si>
  <si>
    <t>P13195</t>
  </si>
  <si>
    <t>D  2,700</t>
  </si>
  <si>
    <t>p13196</t>
  </si>
  <si>
    <t>D  2,701</t>
  </si>
  <si>
    <t>P13197</t>
  </si>
  <si>
    <t>D  2,707</t>
  </si>
  <si>
    <t>P13407</t>
  </si>
  <si>
    <t>D  2,708</t>
  </si>
  <si>
    <t>S1559</t>
  </si>
  <si>
    <t>D  2,709</t>
  </si>
  <si>
    <t>P13413</t>
  </si>
  <si>
    <t>D  2,711</t>
  </si>
  <si>
    <t>P13415</t>
  </si>
  <si>
    <t>D  2,712</t>
  </si>
  <si>
    <t>P13416</t>
  </si>
  <si>
    <t>D  2,713</t>
  </si>
  <si>
    <t>P13417</t>
  </si>
  <si>
    <t>D  2,714</t>
  </si>
  <si>
    <t>P13418</t>
  </si>
  <si>
    <t>D  2,715</t>
  </si>
  <si>
    <t>P13419</t>
  </si>
  <si>
    <t>D  2,716</t>
  </si>
  <si>
    <t>P13420</t>
  </si>
  <si>
    <t>D  2,717</t>
  </si>
  <si>
    <t>P13421</t>
  </si>
  <si>
    <t>D  2,718</t>
  </si>
  <si>
    <t>P13422</t>
  </si>
  <si>
    <t>D  2,719</t>
  </si>
  <si>
    <t>P13423</t>
  </si>
  <si>
    <t>D  2,720</t>
  </si>
  <si>
    <t>P13424</t>
  </si>
  <si>
    <t>D  2,721</t>
  </si>
  <si>
    <t>P13425</t>
  </si>
  <si>
    <t>D  2,722</t>
  </si>
  <si>
    <t>P13426</t>
  </si>
  <si>
    <t>D  2,723</t>
  </si>
  <si>
    <t>P13427</t>
  </si>
  <si>
    <t>D  2,724</t>
  </si>
  <si>
    <t>P13428</t>
  </si>
  <si>
    <t>D  2,726</t>
  </si>
  <si>
    <t>P13430</t>
  </si>
  <si>
    <t>D  2,729</t>
  </si>
  <si>
    <t>P13434</t>
  </si>
  <si>
    <t>D  2,730</t>
  </si>
  <si>
    <t>P13435</t>
  </si>
  <si>
    <t>D  2,731</t>
  </si>
  <si>
    <t>P13436</t>
  </si>
  <si>
    <t>D  2,732</t>
  </si>
  <si>
    <t>P13437</t>
  </si>
  <si>
    <t>D  2,733</t>
  </si>
  <si>
    <t>P13438</t>
  </si>
  <si>
    <t>D  2,734</t>
  </si>
  <si>
    <t>P13439</t>
  </si>
  <si>
    <t>D  2,735</t>
  </si>
  <si>
    <t>P13440</t>
  </si>
  <si>
    <t>D  2,736</t>
  </si>
  <si>
    <t>P13441</t>
  </si>
  <si>
    <t>D  2,737</t>
  </si>
  <si>
    <t>P13442</t>
  </si>
  <si>
    <t>D  2,739</t>
  </si>
  <si>
    <t>P13444</t>
  </si>
  <si>
    <t>D  2,740</t>
  </si>
  <si>
    <t>P13445</t>
  </si>
  <si>
    <t>P13446</t>
  </si>
  <si>
    <t>P13447</t>
  </si>
  <si>
    <t>P13448</t>
  </si>
  <si>
    <t>P13449</t>
  </si>
  <si>
    <t>P13452</t>
  </si>
  <si>
    <t>P13453</t>
  </si>
  <si>
    <t>P13457</t>
  </si>
  <si>
    <t>P13458</t>
  </si>
  <si>
    <t>P13460</t>
  </si>
  <si>
    <t>P13461</t>
  </si>
  <si>
    <t>P13464</t>
  </si>
  <si>
    <t>P13470</t>
  </si>
  <si>
    <t>P13471</t>
  </si>
  <si>
    <t>P13480</t>
  </si>
  <si>
    <t>P13483-4</t>
  </si>
  <si>
    <t>D  2,763</t>
  </si>
  <si>
    <t>S1220</t>
  </si>
  <si>
    <t>P13486-7</t>
  </si>
  <si>
    <t>P13488-9</t>
  </si>
  <si>
    <t>P13490-1</t>
  </si>
  <si>
    <t>P13492-3</t>
  </si>
  <si>
    <t>P13494</t>
  </si>
  <si>
    <t>P13496-7</t>
  </si>
  <si>
    <t>P13498-9</t>
  </si>
  <si>
    <t>D  2,771</t>
  </si>
  <si>
    <t>P1350-1</t>
  </si>
  <si>
    <t>D  2,772</t>
  </si>
  <si>
    <t>P13502-3</t>
  </si>
  <si>
    <t>P13505-6</t>
  </si>
  <si>
    <t>P13507-8</t>
  </si>
  <si>
    <t>P13509-10</t>
  </si>
  <si>
    <t>P13511</t>
  </si>
  <si>
    <t>P13513</t>
  </si>
  <si>
    <t>D  2,779</t>
  </si>
  <si>
    <t>P13514-5</t>
  </si>
  <si>
    <t>D  2,780</t>
  </si>
  <si>
    <t>P13516</t>
  </si>
  <si>
    <t>P13517</t>
  </si>
  <si>
    <t>P13520-1</t>
  </si>
  <si>
    <t>P13522-3</t>
  </si>
  <si>
    <t>P13524-5</t>
  </si>
  <si>
    <t>P13526-7</t>
  </si>
  <si>
    <t>D  2,787</t>
  </si>
  <si>
    <t>P13528</t>
  </si>
  <si>
    <t>P13529-30</t>
  </si>
  <si>
    <t>P13531</t>
  </si>
  <si>
    <t>P13580-81</t>
  </si>
  <si>
    <t>P-13582-3</t>
  </si>
  <si>
    <t>P13584-5</t>
  </si>
  <si>
    <t>P13586-7</t>
  </si>
  <si>
    <t>P13588-9</t>
  </si>
  <si>
    <t>P13590-1</t>
  </si>
  <si>
    <t>P13592-3</t>
  </si>
  <si>
    <t>D  2,797</t>
  </si>
  <si>
    <t>P13594-5</t>
  </si>
  <si>
    <t>P13597</t>
  </si>
  <si>
    <t>P13599-600</t>
  </si>
  <si>
    <t>D  2,801</t>
  </si>
  <si>
    <t>P13603-4</t>
  </si>
  <si>
    <t>P13605</t>
  </si>
  <si>
    <t>D  2,803</t>
  </si>
  <si>
    <t>P13606-7</t>
  </si>
  <si>
    <t>P13548</t>
  </si>
  <si>
    <t>P13550-1</t>
  </si>
  <si>
    <t>P13552-3</t>
  </si>
  <si>
    <t>P13554</t>
  </si>
  <si>
    <t>P13555-6</t>
  </si>
  <si>
    <t>P13557-8</t>
  </si>
  <si>
    <t>P13559-60</t>
  </si>
  <si>
    <t>P13561</t>
  </si>
  <si>
    <t>D  2,812</t>
  </si>
  <si>
    <t>P13562-3</t>
  </si>
  <si>
    <t>D  2,813</t>
  </si>
  <si>
    <t>P13564-6</t>
  </si>
  <si>
    <t>P13566</t>
  </si>
  <si>
    <t>P13567-8</t>
  </si>
  <si>
    <t>P13569-70</t>
  </si>
  <si>
    <t>P13571-72</t>
  </si>
  <si>
    <t>P13573-4</t>
  </si>
  <si>
    <t>P13575-6</t>
  </si>
  <si>
    <t>E    269</t>
  </si>
  <si>
    <t>E    273</t>
  </si>
  <si>
    <t>VALOR  MOTRIZ S  DE  RL DE  CV</t>
  </si>
  <si>
    <t>COMIS SANTNADER FEB 16</t>
  </si>
  <si>
    <t>DURANGO  AUTOMOTORES S DE  RL DE CV</t>
  </si>
  <si>
    <t>DURANGO  AUTOMOTORES S  DE  RL DE C</t>
  </si>
  <si>
    <t>PURDY MOTORS MEXICO D.F. S  DE  RL</t>
  </si>
  <si>
    <t>OZ  AUTOMOTRIZ S DE RL DE CV</t>
  </si>
  <si>
    <t>ALCANTAR CHAVEZ LINO ZENON</t>
  </si>
  <si>
    <t>TOY MOTORS SA  DE  CV</t>
  </si>
  <si>
    <t>ALECSA PACHUCA  S DE RL DE CV</t>
  </si>
  <si>
    <t>CORTEZ PERAZA DIEGO</t>
  </si>
  <si>
    <t>1915 AUDITORIA Y FINANZAS, S.C.</t>
  </si>
  <si>
    <t>SEPULVEDA MARTINEZ VICTOR MANUEL</t>
  </si>
  <si>
    <t>REWEB FACTURE MAS CON INTERNET SA D</t>
  </si>
  <si>
    <t>GOMEZ ROCHA JAIME</t>
  </si>
  <si>
    <t>ATOMOVILES  VALLEJO S  DE  RL DE CV</t>
  </si>
  <si>
    <t>MATG6407264Q9</t>
  </si>
  <si>
    <t>COMISIONES BAJIO FEBRERO 16</t>
  </si>
  <si>
    <t>UNITED AUTO DE  ZACATECAS S  DE RL</t>
  </si>
  <si>
    <t>ALDEN SATELITE S DE RL DE CV</t>
  </si>
  <si>
    <t>MENDOZA HERNANDEZ ARTURO</t>
  </si>
  <si>
    <t>VGVM SA DE CV</t>
  </si>
  <si>
    <t>DECADA  AUTOMOTRIZ S  DE  RL DE CV</t>
  </si>
  <si>
    <t>AUTOMOTRIZ TOY S.A. DE C.V.</t>
  </si>
  <si>
    <t>PLOMERIA Y CERAMICA DE QUERETARO SA</t>
  </si>
  <si>
    <t>TOYOMOTORS  S  DE  RL DE CV</t>
  </si>
  <si>
    <t>TOYOMOTORS DE IRAPUATO  S DE RL CV</t>
  </si>
  <si>
    <t>OZ AUTOMOTRIZ DE COLIMA  S  DE  RL</t>
  </si>
  <si>
    <t>UNITED  AUTO DE  AGUASCALIENTES S D</t>
  </si>
  <si>
    <t>UNITED AUTO DE  AGUASCALIENTES S  D</t>
  </si>
  <si>
    <t>LIDERAZGO AUTOMOTRIZ DE  PUEBLA SA</t>
  </si>
  <si>
    <t>AUTOMOTRIZ NIHON, S.A  DE C.V</t>
  </si>
  <si>
    <t>GALAZ, YAMAZAKI, RUIZ URQUIZA, S.C.</t>
  </si>
  <si>
    <t>STERLING ARANA EUGENIO RICARDO</t>
  </si>
  <si>
    <t>GRUPO PENNINSULA MOTORS S  DE  RL D</t>
  </si>
  <si>
    <t>TOYOMOTORS DE POLANCO  S DE RL DE C</t>
  </si>
  <si>
    <t>LEAL CORONA JOSE ANTONIO</t>
  </si>
  <si>
    <t>AUTOMOVILES  VALLEJO   S  DE  RL DE</t>
  </si>
  <si>
    <t>TOYOMOTORS S.A DE C.V</t>
  </si>
  <si>
    <t>UNITED AUTO ZACATECAS S DE RL DE CV</t>
  </si>
  <si>
    <t>UNITED AUTO ZACATECAS S  DE  RL DE</t>
  </si>
  <si>
    <t>UNITED AUTO ZACATECAS S  DE RL DE C</t>
  </si>
  <si>
    <t>DECADA  AUTOMOTRIZ S  DE RL DE CV</t>
  </si>
  <si>
    <t>DECADA AUTOMOTRIZ S DE RL DE CV</t>
  </si>
  <si>
    <t>UNITED AUTO ZACATECAS  S  DE  RL DE</t>
  </si>
  <si>
    <t>UNITED  AUTO ZACATECAS S DE  RL DE</t>
  </si>
  <si>
    <t>UNITED AUTO  ZACATECAS  S DE RL DE</t>
  </si>
  <si>
    <t>CCD, AUTOSALES  PUERTO VALLARTA</t>
  </si>
  <si>
    <t>SUBSIDIO TASA</t>
  </si>
  <si>
    <t>RIOS ALVAREZ CLARISSA</t>
  </si>
  <si>
    <t>AAHL7108131G7</t>
  </si>
  <si>
    <t>OZ  AUTOMOTRIZ S  DE  RL  CV</t>
  </si>
  <si>
    <t>DALTON   AUTOMOTRIZ  S  DE RL  DE C</t>
  </si>
  <si>
    <t>UNITED AUTO DE  ZACATECAS  S  DE  R</t>
  </si>
  <si>
    <t>OZ AUTOMOTRIZ DE  COLIMA S  DE  RL</t>
  </si>
  <si>
    <t>OZ  AUTOMOTRIZ DE COLIMA S  DE RL D</t>
  </si>
  <si>
    <t>DALTON AUTOMOTRIZ   S  DE  RL DE CV</t>
  </si>
  <si>
    <t>DALTON AUTOMOTRIZ A  DE  RL DE CV</t>
  </si>
  <si>
    <t>DALTON  AUTOMOTRIZ  S  DE  RL DE CV</t>
  </si>
  <si>
    <t>EBA110713CN6</t>
  </si>
  <si>
    <t>ENERMAX DEL BAJIO</t>
  </si>
  <si>
    <t>TOYOCOAPA  S  DE  RL DE CV</t>
  </si>
  <si>
    <t>DURANGO  AUTOMOTORES S DE RL  DE CV</t>
  </si>
  <si>
    <t>UNITED AUTO  DE  AGUASCALIENTES  S</t>
  </si>
  <si>
    <t>INT BRUTOS</t>
  </si>
  <si>
    <t>COMIS AMEXCO FEBRERO 16</t>
  </si>
  <si>
    <t>BRS870126P22</t>
  </si>
  <si>
    <t>PRB100802H20</t>
  </si>
  <si>
    <t>GAS9404199I6</t>
  </si>
  <si>
    <t>CAR690416420</t>
  </si>
  <si>
    <t>JUAA5604246K4</t>
  </si>
  <si>
    <t>PCE890410B99</t>
  </si>
  <si>
    <t>FNM000504R36</t>
  </si>
  <si>
    <t>CAO140923TC5</t>
  </si>
  <si>
    <t>MGA110810CC3</t>
  </si>
  <si>
    <t>SEZ110616EB7</t>
  </si>
  <si>
    <t>CULF821223G46</t>
  </si>
  <si>
    <t>CME910715UB9</t>
  </si>
  <si>
    <t>CAMR7004154J8</t>
  </si>
  <si>
    <t>PSE021024GG5</t>
  </si>
  <si>
    <t>SRE1309034W9</t>
  </si>
  <si>
    <t>DPU991209HW4</t>
  </si>
  <si>
    <t>DLI931201MI9</t>
  </si>
  <si>
    <t>CAM061114VE5</t>
  </si>
  <si>
    <t>DCO0302147T9</t>
  </si>
  <si>
    <t>GSE01092169A</t>
  </si>
  <si>
    <t>GATF491004TL7</t>
  </si>
  <si>
    <t>MTA900528FIA</t>
  </si>
  <si>
    <t>MSR990518KK8</t>
  </si>
  <si>
    <t>AACL7909147D9</t>
  </si>
  <si>
    <t>SCI000810Q79</t>
  </si>
  <si>
    <t>GQL941129CY5</t>
  </si>
  <si>
    <t>SEB611030SN7</t>
  </si>
  <si>
    <t>SDE9506012S5</t>
  </si>
  <si>
    <t>CPF6307036N8</t>
  </si>
  <si>
    <t>SJU010405FU0</t>
  </si>
  <si>
    <t>EPG020911GH9</t>
  </si>
  <si>
    <t>GEC981004RE5</t>
  </si>
  <si>
    <t>RSJ1306261M9</t>
  </si>
  <si>
    <t>DGM880621FU5</t>
  </si>
  <si>
    <t>SGM950714DC2</t>
  </si>
  <si>
    <t>PBA9105283E9</t>
  </si>
  <si>
    <t>SMR990518KK8</t>
  </si>
  <si>
    <t>MED9304021T3</t>
  </si>
  <si>
    <t>OIFE600911E66</t>
  </si>
  <si>
    <t>HIRE681103AN7</t>
  </si>
  <si>
    <t>ALI081114AN2</t>
  </si>
  <si>
    <t>GACJ960424HL2</t>
  </si>
  <si>
    <t>GDM960315NMA</t>
  </si>
  <si>
    <t>GGA000511GV0</t>
  </si>
  <si>
    <t>RTK890921M97</t>
  </si>
  <si>
    <t>API660927E30</t>
  </si>
  <si>
    <t>GESG611221RC9</t>
  </si>
  <si>
    <t>SLV001208MX8</t>
  </si>
  <si>
    <t>SCO740417AM0</t>
  </si>
  <si>
    <t>TCG870817Q74</t>
  </si>
  <si>
    <t>KOP940610D11</t>
  </si>
  <si>
    <t>AAMA700204PK2</t>
  </si>
  <si>
    <t>CLV0602102I4</t>
  </si>
  <si>
    <t>SSG080722688</t>
  </si>
  <si>
    <t>ARE1311145W2</t>
  </si>
  <si>
    <t>CAM120131RD7</t>
  </si>
  <si>
    <t>AMS050630CN3</t>
  </si>
  <si>
    <t>GOC9303301F4</t>
  </si>
  <si>
    <t>GOOA551110780</t>
  </si>
  <si>
    <t>GIC9603194B8</t>
  </si>
  <si>
    <t>DPA9110303P4</t>
  </si>
  <si>
    <t>DGL9910268Q3</t>
  </si>
  <si>
    <t>GSN0711223T8</t>
  </si>
  <si>
    <t>SVI810112T87</t>
  </si>
  <si>
    <t>IBD1003181I5</t>
  </si>
  <si>
    <t>SVI970611D45</t>
  </si>
  <si>
    <t>SOAG8012123PA</t>
  </si>
  <si>
    <t>APU640930KV9</t>
  </si>
  <si>
    <t>SIS94082559A</t>
  </si>
  <si>
    <t>GAN030926UU7</t>
  </si>
  <si>
    <t>OES070503PZ1</t>
  </si>
  <si>
    <t>CGP970522EE4</t>
  </si>
  <si>
    <t>MPL020607CX5</t>
  </si>
  <si>
    <t>ESS070306HF4</t>
  </si>
  <si>
    <t>SES9211027I4</t>
  </si>
  <si>
    <t>BEJA670111FG3</t>
  </si>
  <si>
    <t>SCA981117398</t>
  </si>
  <si>
    <t>SSL040309B32</t>
  </si>
  <si>
    <t>MOOH790422IDA</t>
  </si>
  <si>
    <t>CAL980826GA3</t>
  </si>
  <si>
    <t>ACE050912GZ0</t>
  </si>
  <si>
    <t>VEN930329559</t>
  </si>
  <si>
    <t>SEC940503BPA</t>
  </si>
  <si>
    <t>LJIMENEZ:COMIS BBVA FEBRERO 2016</t>
  </si>
  <si>
    <t>COMIS FEBRERO 16</t>
  </si>
  <si>
    <t>TOYOTA FINANCIAL SERVICES</t>
  </si>
  <si>
    <t>PCQ900419346</t>
  </si>
  <si>
    <t>SISTEMA ROTATIVO DE ESPADAS S DE RL DE CV</t>
  </si>
  <si>
    <t>COPD700618QS8</t>
  </si>
  <si>
    <t>MNQ101025MC4</t>
  </si>
  <si>
    <t>SEMV510928M25</t>
  </si>
  <si>
    <t>RFM131122QX4</t>
  </si>
  <si>
    <t>MEHA601210TW4</t>
  </si>
  <si>
    <t>VGV140402TW5</t>
  </si>
  <si>
    <t>GYR880101TL1</t>
  </si>
  <si>
    <t>SEAE8106183T6</t>
  </si>
  <si>
    <t>ARRENDAMIENTO</t>
  </si>
  <si>
    <t>RIAC820811PB1</t>
  </si>
  <si>
    <t>PMM0805154Q1</t>
  </si>
  <si>
    <t>OAC041025LXA</t>
  </si>
  <si>
    <t>TPO0701266T0</t>
  </si>
  <si>
    <t>DAU0109242TA</t>
  </si>
  <si>
    <t>DAU030729946</t>
  </si>
  <si>
    <t>ATO0108161E1</t>
  </si>
  <si>
    <t>LAP0209255U7</t>
  </si>
  <si>
    <t>OHE011012I25</t>
  </si>
  <si>
    <t>SJA940827A32</t>
  </si>
  <si>
    <t>API090513V13</t>
  </si>
  <si>
    <t>HYE150507T1A</t>
  </si>
  <si>
    <t>HOTEL YEKKAN SA DE CV</t>
  </si>
  <si>
    <t>ADA131203HR8</t>
  </si>
  <si>
    <t>ASADOS DON ABEL SA DE CV</t>
  </si>
  <si>
    <t>GAM1004237D6</t>
  </si>
  <si>
    <t>GAMAREST SA DE CV</t>
  </si>
  <si>
    <t>AUTOBUSES EXPRESO FUTURA SA DE CV</t>
  </si>
  <si>
    <t>BSM970519DU8</t>
  </si>
  <si>
    <t>COMIS BANCARIAS BAJIO ENE 2016</t>
  </si>
  <si>
    <t>RAL041105QE9</t>
  </si>
  <si>
    <t>RESTAURANTES ALCEMEX SA DE CV</t>
  </si>
  <si>
    <t>OFA9210138U1</t>
  </si>
  <si>
    <t>OPERADORA DE FRANQUISIAS ALSEA SAPI SA DE CV</t>
  </si>
  <si>
    <t>HCC8407273U7</t>
  </si>
  <si>
    <t>HOTEL CAMPESTRE DE CELAYA SA DE CV</t>
  </si>
  <si>
    <t>CCE130320UQ6</t>
  </si>
  <si>
    <t>COMICX CELAYA SA DE CV</t>
  </si>
  <si>
    <t>SOA140207894</t>
  </si>
  <si>
    <t>SUBMARINOS Y OTROS ALIMENTOS</t>
  </si>
  <si>
    <t>LOPEZ NEGRETE ALEJANDRO</t>
  </si>
  <si>
    <t>RUFJ580116B59</t>
  </si>
  <si>
    <t>RUELAS FLORES JORGE</t>
  </si>
  <si>
    <t>TOY0507283C5</t>
  </si>
  <si>
    <t>refacciones</t>
  </si>
  <si>
    <t>Auxiliar del 01/03/16 AL31/03/16</t>
  </si>
  <si>
    <t>Auxiliar del 01/02/16 AL 28/02/16</t>
  </si>
  <si>
    <t>D     24</t>
  </si>
  <si>
    <t>0035U/16</t>
  </si>
  <si>
    <t>NA21001-0027390</t>
  </si>
  <si>
    <t>Poliza Contable de D</t>
  </si>
  <si>
    <t>E      1</t>
  </si>
  <si>
    <t>CH-17284</t>
  </si>
  <si>
    <t>XD31001-0017284</t>
  </si>
  <si>
    <t>BANCOMER 0150149039</t>
  </si>
  <si>
    <t>TOYOTA FINANCIAL SERVICES MEXICO SA</t>
  </si>
  <si>
    <t>E      2</t>
  </si>
  <si>
    <t>CH-17285</t>
  </si>
  <si>
    <t>XD31001-0017285</t>
  </si>
  <si>
    <t>CH-17286</t>
  </si>
  <si>
    <t>XD31001-0017286</t>
  </si>
  <si>
    <t>E     18</t>
  </si>
  <si>
    <t>T-1871</t>
  </si>
  <si>
    <t>XD31011-0001871</t>
  </si>
  <si>
    <t>TRANSFERENCIA BANCOM</t>
  </si>
  <si>
    <t>E     19</t>
  </si>
  <si>
    <t>T-1872</t>
  </si>
  <si>
    <t>XD31011-0001872</t>
  </si>
  <si>
    <t>D    138</t>
  </si>
  <si>
    <t>0554-TCN16</t>
  </si>
  <si>
    <t>COMPRA VEHICULOS NUE</t>
  </si>
  <si>
    <t>E     26</t>
  </si>
  <si>
    <t>T-1875</t>
  </si>
  <si>
    <t>XD31011-0001875</t>
  </si>
  <si>
    <t>T-1876</t>
  </si>
  <si>
    <t>XD31011-0001876</t>
  </si>
  <si>
    <t>T-1883</t>
  </si>
  <si>
    <t>XD31011-0001883</t>
  </si>
  <si>
    <t>T-1884</t>
  </si>
  <si>
    <t>XD31011-0001884</t>
  </si>
  <si>
    <t>T-1885</t>
  </si>
  <si>
    <t>XD31011-0001885</t>
  </si>
  <si>
    <t>UNITED AUTO DE AGUASCALIENTES S DE</t>
  </si>
  <si>
    <t>T-1886</t>
  </si>
  <si>
    <t>XD31011-0001886</t>
  </si>
  <si>
    <t>T-1887</t>
  </si>
  <si>
    <t>XD31011-0001887</t>
  </si>
  <si>
    <t>E     42</t>
  </si>
  <si>
    <t>T-1888</t>
  </si>
  <si>
    <t>XD31011-0001888</t>
  </si>
  <si>
    <t>E     43</t>
  </si>
  <si>
    <t>T-1889</t>
  </si>
  <si>
    <t>XD31011-0001889</t>
  </si>
  <si>
    <t>T-1890</t>
  </si>
  <si>
    <t>XD31011-0001890</t>
  </si>
  <si>
    <t>ALSE MEXICANA SA DE CV</t>
  </si>
  <si>
    <t>T-1891</t>
  </si>
  <si>
    <t>XD31011-0001891</t>
  </si>
  <si>
    <t>T-1892</t>
  </si>
  <si>
    <t>XD31011-0001892</t>
  </si>
  <si>
    <t>T-1893</t>
  </si>
  <si>
    <t>XD31011-0001893</t>
  </si>
  <si>
    <t>E     48</t>
  </si>
  <si>
    <t>T-1894</t>
  </si>
  <si>
    <t>XD31011-0001894</t>
  </si>
  <si>
    <t>E     49</t>
  </si>
  <si>
    <t>T-1895</t>
  </si>
  <si>
    <t>XD31011-0001895</t>
  </si>
  <si>
    <t>T-1896</t>
  </si>
  <si>
    <t>XD31011-0001896</t>
  </si>
  <si>
    <t>T-1897</t>
  </si>
  <si>
    <t>XD31011-0001897</t>
  </si>
  <si>
    <t>T-1898</t>
  </si>
  <si>
    <t>XD31011-0001898</t>
  </si>
  <si>
    <t>BAJA DE COMPRA DE VE</t>
  </si>
  <si>
    <t>D    192</t>
  </si>
  <si>
    <t>0556-TCN16</t>
  </si>
  <si>
    <t>XA06001-0009314</t>
  </si>
  <si>
    <t>D    196</t>
  </si>
  <si>
    <t>0557-TCN16</t>
  </si>
  <si>
    <t>XA06001-0009315</t>
  </si>
  <si>
    <t>D    199</t>
  </si>
  <si>
    <t>0558-TCN16</t>
  </si>
  <si>
    <t>XA06001-0009316</t>
  </si>
  <si>
    <t>E     13</t>
  </si>
  <si>
    <t>CH-17296</t>
  </si>
  <si>
    <t>XD31001-0017296</t>
  </si>
  <si>
    <t>CH-17295</t>
  </si>
  <si>
    <t>NA21003-0027494</t>
  </si>
  <si>
    <t>Poliza Contable de E</t>
  </si>
  <si>
    <t>D    233</t>
  </si>
  <si>
    <t>NA21001-0027449</t>
  </si>
  <si>
    <t>0559-TCN16</t>
  </si>
  <si>
    <t>XA06001-0009317</t>
  </si>
  <si>
    <t>D    272</t>
  </si>
  <si>
    <t>0560-TCN16</t>
  </si>
  <si>
    <t>XA06001-0009318</t>
  </si>
  <si>
    <t>D    273</t>
  </si>
  <si>
    <t>0561-TCN16</t>
  </si>
  <si>
    <t>XA06001-0009319</t>
  </si>
  <si>
    <t>D    274</t>
  </si>
  <si>
    <t>0562-TCN16</t>
  </si>
  <si>
    <t>XA06001-0009320</t>
  </si>
  <si>
    <t>AUTOMOVILES VALLEJO S DE RL DE CV</t>
  </si>
  <si>
    <t>D    295</t>
  </si>
  <si>
    <t>1045-TCN15</t>
  </si>
  <si>
    <t>XA06001-0009321</t>
  </si>
  <si>
    <t>AUTOMOTRIZ NIHONN DS DE  RL DE  CV</t>
  </si>
  <si>
    <t>D    301</t>
  </si>
  <si>
    <t>0563-TCN16</t>
  </si>
  <si>
    <t>XA06001-0009322</t>
  </si>
  <si>
    <t>CCD.AUTOSALES PUERTO  VALLARTA</t>
  </si>
  <si>
    <t>T-1877</t>
  </si>
  <si>
    <t>XD31011-0001877</t>
  </si>
  <si>
    <t>CH-17302</t>
  </si>
  <si>
    <t>XD31001-0017302</t>
  </si>
  <si>
    <t>E     33</t>
  </si>
  <si>
    <t>T-1879</t>
  </si>
  <si>
    <t>XD31011-0001879</t>
  </si>
  <si>
    <t>E    132</t>
  </si>
  <si>
    <t>CH-17301</t>
  </si>
  <si>
    <t>XD31001-0017301</t>
  </si>
  <si>
    <t>ARTLUX , S.A. DE C.V.</t>
  </si>
  <si>
    <t>D    380</t>
  </si>
  <si>
    <t>0565-TCN16</t>
  </si>
  <si>
    <t>XA06001-0009323</t>
  </si>
  <si>
    <t>NA21001-0027808</t>
  </si>
  <si>
    <t>CH-17304</t>
  </si>
  <si>
    <t>XD31001-0017304</t>
  </si>
  <si>
    <t>E     54</t>
  </si>
  <si>
    <t>CH-17305</t>
  </si>
  <si>
    <t>XD31001-0017305</t>
  </si>
  <si>
    <t>D    524</t>
  </si>
  <si>
    <t>0566-TCN16</t>
  </si>
  <si>
    <t>XA06001-0009324</t>
  </si>
  <si>
    <t>D    525</t>
  </si>
  <si>
    <t>0567-TCN16</t>
  </si>
  <si>
    <t>XA06001-0009325</t>
  </si>
  <si>
    <t>VALOR FARRERA AUTOMOTRIZ S DE RL DE</t>
  </si>
  <si>
    <t>D    526</t>
  </si>
  <si>
    <t>0569-TCN16</t>
  </si>
  <si>
    <t>XA06001-0009326</t>
  </si>
  <si>
    <t>D    528</t>
  </si>
  <si>
    <t>0568-TCN16</t>
  </si>
  <si>
    <t>XA06001-0009327</t>
  </si>
  <si>
    <t>CEVER  TOLUCA  S  DE  RL DE CV</t>
  </si>
  <si>
    <t>CH-17309</t>
  </si>
  <si>
    <t>XD31001-0017309</t>
  </si>
  <si>
    <t>CH-17310</t>
  </si>
  <si>
    <t>XD31001-0017310</t>
  </si>
  <si>
    <t>0570-TCN16</t>
  </si>
  <si>
    <t>XA06001-0009328</t>
  </si>
  <si>
    <t>E     68</t>
  </si>
  <si>
    <t>CH-15291</t>
  </si>
  <si>
    <t>XD31001-0015291</t>
  </si>
  <si>
    <t>BAJA: PROSAFIN, S.A. DE C.V.</t>
  </si>
  <si>
    <t>T-1910</t>
  </si>
  <si>
    <t>XD31011-0001910</t>
  </si>
  <si>
    <t>T-1911</t>
  </si>
  <si>
    <t>XD31011-0001911</t>
  </si>
  <si>
    <t>T-1912</t>
  </si>
  <si>
    <t>XD31011-0001912</t>
  </si>
  <si>
    <t>T-1913</t>
  </si>
  <si>
    <t>XD31011-0001913</t>
  </si>
  <si>
    <t>T-1916</t>
  </si>
  <si>
    <t>XD31011-0001916</t>
  </si>
  <si>
    <t>T-1917</t>
  </si>
  <si>
    <t>XD31011-0001917</t>
  </si>
  <si>
    <t>T-1918</t>
  </si>
  <si>
    <t>XD31011-0001918</t>
  </si>
  <si>
    <t>T-1919</t>
  </si>
  <si>
    <t>XD31011-0001919</t>
  </si>
  <si>
    <t>T-1920</t>
  </si>
  <si>
    <t>XD31011-0001920</t>
  </si>
  <si>
    <t>T-1921</t>
  </si>
  <si>
    <t>XD31011-0001921</t>
  </si>
  <si>
    <t>T-1922</t>
  </si>
  <si>
    <t>XD31011-0001922</t>
  </si>
  <si>
    <t>T-1923</t>
  </si>
  <si>
    <t>XD31011-0001923</t>
  </si>
  <si>
    <t>0571-TCN16</t>
  </si>
  <si>
    <t>XA06001-0009329</t>
  </si>
  <si>
    <t>E     74</t>
  </si>
  <si>
    <t>T-1901</t>
  </si>
  <si>
    <t>XD31011-0001901</t>
  </si>
  <si>
    <t>D    720</t>
  </si>
  <si>
    <t>0572-TCN16</t>
  </si>
  <si>
    <t>XA06001-0009330</t>
  </si>
  <si>
    <t>ALDEN SATELITE S DE  RL DE  CV</t>
  </si>
  <si>
    <t>D    721</t>
  </si>
  <si>
    <t>0573-TCN16</t>
  </si>
  <si>
    <t>XA06001-0009331</t>
  </si>
  <si>
    <t>OZ  AUTOMOTRIZ DE COLIMA S  DE  RL</t>
  </si>
  <si>
    <t>0574-TCN16</t>
  </si>
  <si>
    <t>XA06001-0009332</t>
  </si>
  <si>
    <t>DURANGO AUTOMOTORES S DE  RL DE  CV</t>
  </si>
  <si>
    <t>0575-TCN16</t>
  </si>
  <si>
    <t>XA06001-0009333</t>
  </si>
  <si>
    <t>FAME  PERISUR  S  DE  RL DE  CV</t>
  </si>
  <si>
    <t>D    772</t>
  </si>
  <si>
    <t>0576-TCN16</t>
  </si>
  <si>
    <t>XA06001-0009334</t>
  </si>
  <si>
    <t>0577-TCN16</t>
  </si>
  <si>
    <t>D    775</t>
  </si>
  <si>
    <t>XA06001-0009336</t>
  </si>
  <si>
    <t>D    776</t>
  </si>
  <si>
    <t>0578-TCN16</t>
  </si>
  <si>
    <t>XA06001-0009337</t>
  </si>
  <si>
    <t>0579-TCN16</t>
  </si>
  <si>
    <t>XA06001-0009338</t>
  </si>
  <si>
    <t>0580-TCN16</t>
  </si>
  <si>
    <t>XA06001-0009339</t>
  </si>
  <si>
    <t>D    779</t>
  </si>
  <si>
    <t>0581-TCN16</t>
  </si>
  <si>
    <t>XA06001-0009340</t>
  </si>
  <si>
    <t>0582-TCN16</t>
  </si>
  <si>
    <t>D    783</t>
  </si>
  <si>
    <t>0583-TCN16</t>
  </si>
  <si>
    <t>XA06001-0009342</t>
  </si>
  <si>
    <t>D    784</t>
  </si>
  <si>
    <t>0584-TCN16</t>
  </si>
  <si>
    <t>XA06001-0009343</t>
  </si>
  <si>
    <t>D    786</t>
  </si>
  <si>
    <t>0585-TCN16</t>
  </si>
  <si>
    <t>XA06001-0009344</t>
  </si>
  <si>
    <t>XA06001-0009345</t>
  </si>
  <si>
    <t>D    807</t>
  </si>
  <si>
    <t>0586-TCN16</t>
  </si>
  <si>
    <t>XA06001-0009346</t>
  </si>
  <si>
    <t>E     92</t>
  </si>
  <si>
    <t>T-1914</t>
  </si>
  <si>
    <t>XD31011-0001914</t>
  </si>
  <si>
    <t>D    848</t>
  </si>
  <si>
    <t>0587-TCN16</t>
  </si>
  <si>
    <t>XA06001-0009347</t>
  </si>
  <si>
    <t>D    871</t>
  </si>
  <si>
    <t>XD06001-0001101</t>
  </si>
  <si>
    <t>D    872</t>
  </si>
  <si>
    <t>XA06001-0009348</t>
  </si>
  <si>
    <t>D    873</t>
  </si>
  <si>
    <t>NA21001-0027514</t>
  </si>
  <si>
    <t>D    880</t>
  </si>
  <si>
    <t>0588-TCN16</t>
  </si>
  <si>
    <t>XA06001-0009349</t>
  </si>
  <si>
    <t>D    882</t>
  </si>
  <si>
    <t>0589-TCN16</t>
  </si>
  <si>
    <t>XA06001-0009350</t>
  </si>
  <si>
    <t>D    883</t>
  </si>
  <si>
    <t>NA21001-0027515</t>
  </si>
  <si>
    <t>D    884</t>
  </si>
  <si>
    <t>0590-TCN16</t>
  </si>
  <si>
    <t>XA06001-0009351</t>
  </si>
  <si>
    <t>T-1924</t>
  </si>
  <si>
    <t>XD31011-0001924</t>
  </si>
  <si>
    <t>D    943</t>
  </si>
  <si>
    <t>0591-TCN16</t>
  </si>
  <si>
    <t>XA06001-0009352</t>
  </si>
  <si>
    <t>D    944</t>
  </si>
  <si>
    <t>0592-TCN16</t>
  </si>
  <si>
    <t>XA06001-0009353</t>
  </si>
  <si>
    <t>E    116</t>
  </si>
  <si>
    <t>T-1928</t>
  </si>
  <si>
    <t>XD31011-0001928</t>
  </si>
  <si>
    <t>E    117</t>
  </si>
  <si>
    <t>T-1929</t>
  </si>
  <si>
    <t>XD31011-0001929</t>
  </si>
  <si>
    <t>D  1,033</t>
  </si>
  <si>
    <t>0594-TCN16</t>
  </si>
  <si>
    <t>XA06001-0009355</t>
  </si>
  <si>
    <t>D  1,072</t>
  </si>
  <si>
    <t>0596-TCN16</t>
  </si>
  <si>
    <t>XA06001-0009356</t>
  </si>
  <si>
    <t>AUTOMOVILES DINAMICOS S  DE  RL DE</t>
  </si>
  <si>
    <t>D  1,079</t>
  </si>
  <si>
    <t>0597-TCN16</t>
  </si>
  <si>
    <t>XA06001-0009357</t>
  </si>
  <si>
    <t>CALIDAD  DE  TABASCO  S DE  RL DE C</t>
  </si>
  <si>
    <t>D  1,081</t>
  </si>
  <si>
    <t>0595-TCN16</t>
  </si>
  <si>
    <t>XA06001-0009358</t>
  </si>
  <si>
    <t>D  1,092</t>
  </si>
  <si>
    <t>0253-TCN16</t>
  </si>
  <si>
    <t>XD06001-0001102</t>
  </si>
  <si>
    <t>D  1,101</t>
  </si>
  <si>
    <t>0598-TCN16</t>
  </si>
  <si>
    <t>XA06001-0009359</t>
  </si>
  <si>
    <t>AUTOMOTRIZ NIHON  S.A. DE C.V.</t>
  </si>
  <si>
    <t>D  1,109</t>
  </si>
  <si>
    <t>0601-TCN16</t>
  </si>
  <si>
    <t>XA06001-0009360</t>
  </si>
  <si>
    <t>D  1,110</t>
  </si>
  <si>
    <t>0599-TCN16</t>
  </si>
  <si>
    <t>XA06001-0009361</t>
  </si>
  <si>
    <t>D  1,111</t>
  </si>
  <si>
    <t>0600-TCN16</t>
  </si>
  <si>
    <t>XA06001-0009362</t>
  </si>
  <si>
    <t>SPEI</t>
  </si>
  <si>
    <t>NA21001-0027887</t>
  </si>
  <si>
    <t>E    122</t>
  </si>
  <si>
    <t>CH-17323</t>
  </si>
  <si>
    <t>XD31001-0017323</t>
  </si>
  <si>
    <t>AGUILA MENDEZ PEDRO SERGIO</t>
  </si>
  <si>
    <t>E    123</t>
  </si>
  <si>
    <t>CH-17324</t>
  </si>
  <si>
    <t>XD31001-0017324</t>
  </si>
  <si>
    <t>E    124</t>
  </si>
  <si>
    <t>CH-17325</t>
  </si>
  <si>
    <t>XD31001-0017325</t>
  </si>
  <si>
    <t>E    127</t>
  </si>
  <si>
    <t>T-1931</t>
  </si>
  <si>
    <t>XD31011-0001931</t>
  </si>
  <si>
    <t>E    128</t>
  </si>
  <si>
    <t>CH-17326</t>
  </si>
  <si>
    <t>XD31001-0017326</t>
  </si>
  <si>
    <t>E    129</t>
  </si>
  <si>
    <t>T-1932</t>
  </si>
  <si>
    <t>XD31011-0001932</t>
  </si>
  <si>
    <t>D  1,128</t>
  </si>
  <si>
    <t>0593-TCN16</t>
  </si>
  <si>
    <t>XA06001-0009363</t>
  </si>
  <si>
    <t>D  1,254</t>
  </si>
  <si>
    <t>NA21001-0027608</t>
  </si>
  <si>
    <t>D  1,255</t>
  </si>
  <si>
    <t>NA21001-0027615</t>
  </si>
  <si>
    <t>D  1,258</t>
  </si>
  <si>
    <t>NA21001-0027621</t>
  </si>
  <si>
    <t>D  1,262</t>
  </si>
  <si>
    <t>NA21001-0027633</t>
  </si>
  <si>
    <t>D  1,263</t>
  </si>
  <si>
    <t>NA21001-0027634</t>
  </si>
  <si>
    <t>D  1,282</t>
  </si>
  <si>
    <t>0603-TCN16</t>
  </si>
  <si>
    <t>XA06001-0009366</t>
  </si>
  <si>
    <t>CH-17328</t>
  </si>
  <si>
    <t>XD31001-0017328</t>
  </si>
  <si>
    <t>CH-17331</t>
  </si>
  <si>
    <t>XD31001-0017331</t>
  </si>
  <si>
    <t>T-1939</t>
  </si>
  <si>
    <t>XD31011-0001939</t>
  </si>
  <si>
    <t>T-1940</t>
  </si>
  <si>
    <t>XD31011-0001940</t>
  </si>
  <si>
    <t>T-1941</t>
  </si>
  <si>
    <t>XD31011-0001941</t>
  </si>
  <si>
    <t>T-1942</t>
  </si>
  <si>
    <t>XD31011-0001942</t>
  </si>
  <si>
    <t>T-1943</t>
  </si>
  <si>
    <t>XD31011-0001943</t>
  </si>
  <si>
    <t>T-1944</t>
  </si>
  <si>
    <t>XD31011-0001944</t>
  </si>
  <si>
    <t>T-1945</t>
  </si>
  <si>
    <t>XD31011-0001945</t>
  </si>
  <si>
    <t>T-1946</t>
  </si>
  <si>
    <t>XD31011-0001946</t>
  </si>
  <si>
    <t>T-1947</t>
  </si>
  <si>
    <t>XD31011-0001947</t>
  </si>
  <si>
    <t>T-1948</t>
  </si>
  <si>
    <t>XD31011-0001948</t>
  </si>
  <si>
    <t>CALATAYUD ESCALONA EDUADO</t>
  </si>
  <si>
    <t>T-1949</t>
  </si>
  <si>
    <t>XD31011-0001949</t>
  </si>
  <si>
    <t>T-1950</t>
  </si>
  <si>
    <t>XD31011-0001950</t>
  </si>
  <si>
    <t>T-1951</t>
  </si>
  <si>
    <t>XD31011-0001951</t>
  </si>
  <si>
    <t>T-1952</t>
  </si>
  <si>
    <t>XD31011-0001952</t>
  </si>
  <si>
    <t>D  1,470</t>
  </si>
  <si>
    <t>0604-TCN16</t>
  </si>
  <si>
    <t>XA06001-0009367</t>
  </si>
  <si>
    <t>D  1,471</t>
  </si>
  <si>
    <t>0606-TCN16</t>
  </si>
  <si>
    <t>XA06001-0009368</t>
  </si>
  <si>
    <t>VALOR  FARRERA  AUTOMOTRIZ S DE RL</t>
  </si>
  <si>
    <t>D  1,476</t>
  </si>
  <si>
    <t>0605-TCN16</t>
  </si>
  <si>
    <t>XA06001-0009369</t>
  </si>
  <si>
    <t>UNITED AUTO DE  MONTERREY S  DE RL</t>
  </si>
  <si>
    <t>T-1935</t>
  </si>
  <si>
    <t>XD31011-0001935</t>
  </si>
  <si>
    <t>E    167</t>
  </si>
  <si>
    <t>T-1956</t>
  </si>
  <si>
    <t>XD31011-0001956</t>
  </si>
  <si>
    <t>KRAYDENMEX SA DE CV</t>
  </si>
  <si>
    <t>E    168</t>
  </si>
  <si>
    <t>T-1957</t>
  </si>
  <si>
    <t>XD31011-0001957</t>
  </si>
  <si>
    <t>XD31011-0001958</t>
  </si>
  <si>
    <t>D  1,521</t>
  </si>
  <si>
    <t>0607-TCN16</t>
  </si>
  <si>
    <t>XA06001-0009370</t>
  </si>
  <si>
    <t>D  1,527</t>
  </si>
  <si>
    <t>0608-TCN16</t>
  </si>
  <si>
    <t>XA06001-0009371</t>
  </si>
  <si>
    <t>D  1,544</t>
  </si>
  <si>
    <t>0609-TCN16</t>
  </si>
  <si>
    <t>XA06001-0009372</t>
  </si>
  <si>
    <t>0610-TCN16</t>
  </si>
  <si>
    <t>D  1,601</t>
  </si>
  <si>
    <t>XD06001-0001105</t>
  </si>
  <si>
    <t>D  1,603</t>
  </si>
  <si>
    <t>0611-TCN16</t>
  </si>
  <si>
    <t>XA06001-0009374</t>
  </si>
  <si>
    <t>0612-TCN16</t>
  </si>
  <si>
    <t>XA06001-0009375</t>
  </si>
  <si>
    <t>TOYOMOTORS DE POLANCO S  DE  RL  CV</t>
  </si>
  <si>
    <t>T-1936</t>
  </si>
  <si>
    <t>XD31011-0001936</t>
  </si>
  <si>
    <t>T-1937</t>
  </si>
  <si>
    <t>XD31011-0001937</t>
  </si>
  <si>
    <t>T-1938</t>
  </si>
  <si>
    <t>XD31011-0001938</t>
  </si>
  <si>
    <t>D  1,685</t>
  </si>
  <si>
    <t>0613-TCN16</t>
  </si>
  <si>
    <t>XA06001-0009376</t>
  </si>
  <si>
    <t>D  1,696</t>
  </si>
  <si>
    <t>0615-TCN16</t>
  </si>
  <si>
    <t>XA06001-0009378</t>
  </si>
  <si>
    <t>D  1,698</t>
  </si>
  <si>
    <t>0616-TCN16</t>
  </si>
  <si>
    <t>XA06001-0009379</t>
  </si>
  <si>
    <t>D  1,700</t>
  </si>
  <si>
    <t>0617-TCN16</t>
  </si>
  <si>
    <t>XA06001-0009380</t>
  </si>
  <si>
    <t>D  1,703</t>
  </si>
  <si>
    <t>0618-TCN16</t>
  </si>
  <si>
    <t>XA06001-0009381</t>
  </si>
  <si>
    <t>D  1,704</t>
  </si>
  <si>
    <t>0619-TCN16</t>
  </si>
  <si>
    <t>XA06001-0009382</t>
  </si>
  <si>
    <t>D  1,705</t>
  </si>
  <si>
    <t>0620-TCN16</t>
  </si>
  <si>
    <t>XA06001-0009383</t>
  </si>
  <si>
    <t>D  1,706</t>
  </si>
  <si>
    <t>0621-TCN16</t>
  </si>
  <si>
    <t>XA06001-0009384</t>
  </si>
  <si>
    <t>D  1,707</t>
  </si>
  <si>
    <t>0622-TCN16</t>
  </si>
  <si>
    <t>XA06001-0009385</t>
  </si>
  <si>
    <t>D  1,708</t>
  </si>
  <si>
    <t>0623-TCN16</t>
  </si>
  <si>
    <t>XA06001-0009386</t>
  </si>
  <si>
    <t>0624-TCN16</t>
  </si>
  <si>
    <t>XA06001-0009387</t>
  </si>
  <si>
    <t>E    173</t>
  </si>
  <si>
    <t>T-1960</t>
  </si>
  <si>
    <t>XD31011-0001960</t>
  </si>
  <si>
    <t>D  1,762</t>
  </si>
  <si>
    <t>0625-TCN16</t>
  </si>
  <si>
    <t>XA06001-0009388</t>
  </si>
  <si>
    <t>DURANGO  AUTOMOTORES S  DE RL DE  C</t>
  </si>
  <si>
    <t>D  1,794</t>
  </si>
  <si>
    <t>0626-TCN16</t>
  </si>
  <si>
    <t>XA06001-0009389</t>
  </si>
  <si>
    <t>D  1,795</t>
  </si>
  <si>
    <t>0627-TCN16</t>
  </si>
  <si>
    <t>XA06001-0009390</t>
  </si>
  <si>
    <t>D  1,833</t>
  </si>
  <si>
    <t>0628-TCN16</t>
  </si>
  <si>
    <t>XA06001-0009391</t>
  </si>
  <si>
    <t>D  1,887</t>
  </si>
  <si>
    <t>0630-TCN16</t>
  </si>
  <si>
    <t>XA06001-0009392</t>
  </si>
  <si>
    <t>D  1,893</t>
  </si>
  <si>
    <t>0631-TCN16</t>
  </si>
  <si>
    <t>XA06001-0009393</t>
  </si>
  <si>
    <t>AUTOMOVILES  VALLEJO  S DE  RL DE C</t>
  </si>
  <si>
    <t>0636-TCN16</t>
  </si>
  <si>
    <t>XA06001-0009394</t>
  </si>
  <si>
    <t>D  1,912</t>
  </si>
  <si>
    <t>0633-TCN16</t>
  </si>
  <si>
    <t>XA06001-0009395</t>
  </si>
  <si>
    <t>D  1,913</t>
  </si>
  <si>
    <t>0634-TCN16</t>
  </si>
  <si>
    <t>XA06001-0009396</t>
  </si>
  <si>
    <t>D  1,914</t>
  </si>
  <si>
    <t>0635-TCN16</t>
  </si>
  <si>
    <t>XA06001-0009397</t>
  </si>
  <si>
    <t>AUTOMOTRIZ  NIHONN S  DE  RL DE  CV</t>
  </si>
  <si>
    <t>T-1964</t>
  </si>
  <si>
    <t>XD31011-0001964</t>
  </si>
  <si>
    <t>T-1965</t>
  </si>
  <si>
    <t>XD31011-0001965</t>
  </si>
  <si>
    <t>T-1966</t>
  </si>
  <si>
    <t>XD31011-0001966</t>
  </si>
  <si>
    <t>MARIO JESUS TAVARES LUNA</t>
  </si>
  <si>
    <t>T-1967</t>
  </si>
  <si>
    <t>XD31011-0001967</t>
  </si>
  <si>
    <t>FERRETERIA MODELO DEL BAJIO SA DE C</t>
  </si>
  <si>
    <t>T-1968</t>
  </si>
  <si>
    <t>XD31011-0001968</t>
  </si>
  <si>
    <t>T-1969</t>
  </si>
  <si>
    <t>XD31011-0001969</t>
  </si>
  <si>
    <t>0640-TCN16</t>
  </si>
  <si>
    <t>XA06001-0009398</t>
  </si>
  <si>
    <t>D  2,129</t>
  </si>
  <si>
    <t>0641-TCN16</t>
  </si>
  <si>
    <t>XA06001-0009399</t>
  </si>
  <si>
    <t>D  2,132</t>
  </si>
  <si>
    <t>0642-TCN16</t>
  </si>
  <si>
    <t>XA06001-0009400</t>
  </si>
  <si>
    <t>D  2,135</t>
  </si>
  <si>
    <t>0643-TCN16</t>
  </si>
  <si>
    <t>XA06001-0009401</t>
  </si>
  <si>
    <t>D  2,136</t>
  </si>
  <si>
    <t>0639-TCN16</t>
  </si>
  <si>
    <t>XA06001-0009402</t>
  </si>
  <si>
    <t>0638-TCN16</t>
  </si>
  <si>
    <t>D  2,139</t>
  </si>
  <si>
    <t>XA06001-0009404</t>
  </si>
  <si>
    <t>D  2,141</t>
  </si>
  <si>
    <t>0637-TCN16</t>
  </si>
  <si>
    <t>XA06001-0009405</t>
  </si>
  <si>
    <t>D  2,148</t>
  </si>
  <si>
    <t>0644-TCN16</t>
  </si>
  <si>
    <t>XA06001-0009406</t>
  </si>
  <si>
    <t>D  2,149</t>
  </si>
  <si>
    <t>0646-TCN16</t>
  </si>
  <si>
    <t>XA06001-0009407</t>
  </si>
  <si>
    <t>D  2,152</t>
  </si>
  <si>
    <t>0645-TCN16</t>
  </si>
  <si>
    <t>XA06001-0009408</t>
  </si>
  <si>
    <t>D  2,163</t>
  </si>
  <si>
    <t>0647-TCN16</t>
  </si>
  <si>
    <t>XA06001-0009409</t>
  </si>
  <si>
    <t>D  2,177</t>
  </si>
  <si>
    <t>0648-TCN16</t>
  </si>
  <si>
    <t>XA06001-0009410</t>
  </si>
  <si>
    <t>D  2,203</t>
  </si>
  <si>
    <t>0649-TCN16</t>
  </si>
  <si>
    <t>XA06001-0009411</t>
  </si>
  <si>
    <t>E    175</t>
  </si>
  <si>
    <t>CH-17336</t>
  </si>
  <si>
    <t>XD31001-0017336</t>
  </si>
  <si>
    <t>D  2,279</t>
  </si>
  <si>
    <t>XD06001-0001110</t>
  </si>
  <si>
    <t>D  2,280</t>
  </si>
  <si>
    <t>XA06001-0009413</t>
  </si>
  <si>
    <t>D  2,281</t>
  </si>
  <si>
    <t>0650-TCN16</t>
  </si>
  <si>
    <t>XA06001-0009414</t>
  </si>
  <si>
    <t>D  2,283</t>
  </si>
  <si>
    <t>0651-TCN16</t>
  </si>
  <si>
    <t>XA06001-0009415</t>
  </si>
  <si>
    <t>D  2,286</t>
  </si>
  <si>
    <t>0652-TCN16</t>
  </si>
  <si>
    <t>XA06001-0009416</t>
  </si>
  <si>
    <t>D  2,289</t>
  </si>
  <si>
    <t>0653-TCN16</t>
  </si>
  <si>
    <t>XA06001-0009417</t>
  </si>
  <si>
    <t>D  2,291</t>
  </si>
  <si>
    <t>0654-TCN16</t>
  </si>
  <si>
    <t>XA06001-0009418</t>
  </si>
  <si>
    <t>D  2,293</t>
  </si>
  <si>
    <t>0655-TCN16</t>
  </si>
  <si>
    <t>XA06001-0009419</t>
  </si>
  <si>
    <t>D  2,296</t>
  </si>
  <si>
    <t>0659-TCN16</t>
  </si>
  <si>
    <t>XA06001-0009420</t>
  </si>
  <si>
    <t>D  2,298</t>
  </si>
  <si>
    <t>0656-TCN16</t>
  </si>
  <si>
    <t>XA06001-0009421</t>
  </si>
  <si>
    <t>0657-TCN16</t>
  </si>
  <si>
    <t>XA06001-0009422</t>
  </si>
  <si>
    <t>LIDERAZGO   AUTOMOTRIZ  DE  PUEBLA</t>
  </si>
  <si>
    <t>0658-TCN16</t>
  </si>
  <si>
    <t>XA06001-0009423</t>
  </si>
  <si>
    <t>D  2,317</t>
  </si>
  <si>
    <t>0660-TCN16</t>
  </si>
  <si>
    <t>XA06001-0009424</t>
  </si>
  <si>
    <t>D  2,363</t>
  </si>
  <si>
    <t>0663-TCN16</t>
  </si>
  <si>
    <t>XA06001-0009425</t>
  </si>
  <si>
    <t>CEVER  LOMAS  VERDES  S  DE  RL DE</t>
  </si>
  <si>
    <t>D  2,401</t>
  </si>
  <si>
    <t>0664-TCN16</t>
  </si>
  <si>
    <t>XA06001-0009426</t>
  </si>
  <si>
    <t>D  2,407</t>
  </si>
  <si>
    <t>0662-TCN16</t>
  </si>
  <si>
    <t>XA06001-0009427</t>
  </si>
  <si>
    <t>D  2,408</t>
  </si>
  <si>
    <t>0665-TCN16</t>
  </si>
  <si>
    <t>XA06001-0009428</t>
  </si>
  <si>
    <t>D  2,409</t>
  </si>
  <si>
    <t>0632-TCN16</t>
  </si>
  <si>
    <t>XA06001-0009429</t>
  </si>
  <si>
    <t>D  2,410</t>
  </si>
  <si>
    <t>0666-TCN16</t>
  </si>
  <si>
    <t>XA06001-0009430</t>
  </si>
  <si>
    <t>CH-17343</t>
  </si>
  <si>
    <t>XD31001-0017343</t>
  </si>
  <si>
    <t>CH-17344</t>
  </si>
  <si>
    <t>XD31001-0017344</t>
  </si>
  <si>
    <t>T-1972</t>
  </si>
  <si>
    <t>XD31011-0001972</t>
  </si>
  <si>
    <t>T-1973</t>
  </si>
  <si>
    <t>XD31011-0001973</t>
  </si>
  <si>
    <t>E    203</t>
  </si>
  <si>
    <t>T-1974</t>
  </si>
  <si>
    <t>XD31011-0001974</t>
  </si>
  <si>
    <t>E    204</t>
  </si>
  <si>
    <t>T-1975</t>
  </si>
  <si>
    <t>XD31011-0001975</t>
  </si>
  <si>
    <t>E    205</t>
  </si>
  <si>
    <t>T-1976</t>
  </si>
  <si>
    <t>XD31011-0001976</t>
  </si>
  <si>
    <t>SISTEMAS Y FILTROS PARA AGUA SA DE</t>
  </si>
  <si>
    <t>E    206</t>
  </si>
  <si>
    <t>T-1977</t>
  </si>
  <si>
    <t>XD31011-0001977</t>
  </si>
  <si>
    <t>E    207</t>
  </si>
  <si>
    <t>T-1978</t>
  </si>
  <si>
    <t>XD31011-0001978</t>
  </si>
  <si>
    <t>E    208</t>
  </si>
  <si>
    <t>T-1979</t>
  </si>
  <si>
    <t>XD31011-0001979</t>
  </si>
  <si>
    <t>D  2,469</t>
  </si>
  <si>
    <t>0667-TCN16</t>
  </si>
  <si>
    <t>XA06001-0009431</t>
  </si>
  <si>
    <t>D  2,472</t>
  </si>
  <si>
    <t>0668-TCN16</t>
  </si>
  <si>
    <t>XA06001-0009432</t>
  </si>
  <si>
    <t>D  2,487</t>
  </si>
  <si>
    <t>XD06001-0001111</t>
  </si>
  <si>
    <t>D  2,497</t>
  </si>
  <si>
    <t>XA06001-0009433</t>
  </si>
  <si>
    <t>FAME  PERISUR  S DE  RL DE  CV</t>
  </si>
  <si>
    <t>E    221</t>
  </si>
  <si>
    <t>T-1981</t>
  </si>
  <si>
    <t>XD31011-0001981</t>
  </si>
  <si>
    <t>E    222</t>
  </si>
  <si>
    <t>T-1982</t>
  </si>
  <si>
    <t>XD31011-0001982</t>
  </si>
  <si>
    <t>D  2,545</t>
  </si>
  <si>
    <t>0669-TCN16</t>
  </si>
  <si>
    <t>XA06001-0009434</t>
  </si>
  <si>
    <t>D  2,547</t>
  </si>
  <si>
    <t>0670-TCN16</t>
  </si>
  <si>
    <t>XA06001-0009435</t>
  </si>
  <si>
    <t>TOY MOTORS SA  DE CV</t>
  </si>
  <si>
    <t>D  2,566</t>
  </si>
  <si>
    <t>0671-TCN16</t>
  </si>
  <si>
    <t>XA06001-0009436</t>
  </si>
  <si>
    <t>NA21001-0027772</t>
  </si>
  <si>
    <t>0672-TCN16</t>
  </si>
  <si>
    <t>D  2,642</t>
  </si>
  <si>
    <t>XA06001-0009438</t>
  </si>
  <si>
    <t>D  2,647</t>
  </si>
  <si>
    <t>0673-TCN16</t>
  </si>
  <si>
    <t>XA06001-0009439</t>
  </si>
  <si>
    <t>VALOR  MOTRIZ  S  DE  RL DE  CV</t>
  </si>
  <si>
    <t>D  2,652</t>
  </si>
  <si>
    <t>0661-TCN16</t>
  </si>
  <si>
    <t>XA06001-0009440</t>
  </si>
  <si>
    <t>D  2,657</t>
  </si>
  <si>
    <t>0675-TCN16</t>
  </si>
  <si>
    <t>XA06001-0009442</t>
  </si>
  <si>
    <t>D  2,660</t>
  </si>
  <si>
    <t>0674-TCN16</t>
  </si>
  <si>
    <t>XA06001-0009443</t>
  </si>
  <si>
    <t>D  2,665</t>
  </si>
  <si>
    <t>0676-TCN16</t>
  </si>
  <si>
    <t>XA06001-0009444</t>
  </si>
  <si>
    <t>D  2,680</t>
  </si>
  <si>
    <t>0677-TCN16</t>
  </si>
  <si>
    <t>XA06001-0009445</t>
  </si>
  <si>
    <t>D  2,725</t>
  </si>
  <si>
    <t>NA21001-0027804</t>
  </si>
  <si>
    <t>NA21001-0027805</t>
  </si>
  <si>
    <t>NA21001-0027810</t>
  </si>
  <si>
    <t>COMI SNTD</t>
  </si>
  <si>
    <t>NA21001-0027811</t>
  </si>
  <si>
    <t>S1578</t>
  </si>
  <si>
    <t>NA21001-0027863</t>
  </si>
  <si>
    <t>S1583</t>
  </si>
  <si>
    <t>NA21001-0027865</t>
  </si>
  <si>
    <t>P13610</t>
  </si>
  <si>
    <t>NA21001-0027867</t>
  </si>
  <si>
    <t>AJUSTE COM</t>
  </si>
  <si>
    <t>NA21001-0027876</t>
  </si>
  <si>
    <t>P13618</t>
  </si>
  <si>
    <t>NA21001-0027893</t>
  </si>
  <si>
    <t>HDM001017AS1</t>
  </si>
  <si>
    <t>P13619</t>
  </si>
  <si>
    <t>NA21001-0027894</t>
  </si>
  <si>
    <t>PINTURAS COMEX DE QUERETARO</t>
  </si>
  <si>
    <t>P13620</t>
  </si>
  <si>
    <t>NA21001-0027895</t>
  </si>
  <si>
    <t>P13622</t>
  </si>
  <si>
    <t>NA21001-0027899</t>
  </si>
  <si>
    <t>TEX9302097F3</t>
  </si>
  <si>
    <t>P13623</t>
  </si>
  <si>
    <t>NA21001-0027900</t>
  </si>
  <si>
    <t>P13624</t>
  </si>
  <si>
    <t>NA21001-0027901</t>
  </si>
  <si>
    <t>P13625</t>
  </si>
  <si>
    <t>NA21001-0027902</t>
  </si>
  <si>
    <t>P13626</t>
  </si>
  <si>
    <t>NA21001-0027903</t>
  </si>
  <si>
    <t>SAHE61083013A</t>
  </si>
  <si>
    <t>P13627</t>
  </si>
  <si>
    <t>NA21001-0027904</t>
  </si>
  <si>
    <t>COMIS BNTR</t>
  </si>
  <si>
    <t>NA21001-0027906</t>
  </si>
  <si>
    <t>P13629</t>
  </si>
  <si>
    <t>NA21001-0027907</t>
  </si>
  <si>
    <t>P13630</t>
  </si>
  <si>
    <t>NA21001-0027908</t>
  </si>
  <si>
    <t>PIZ860828N68</t>
  </si>
  <si>
    <t>P13631</t>
  </si>
  <si>
    <t>NA21001-0027909</t>
  </si>
  <si>
    <t>RIGR660209GT4</t>
  </si>
  <si>
    <t>P13632</t>
  </si>
  <si>
    <t>NA21001-0027910</t>
  </si>
  <si>
    <t>P13633</t>
  </si>
  <si>
    <t>NA21001-0027911</t>
  </si>
  <si>
    <t>DIG971205KB1</t>
  </si>
  <si>
    <t>S1611</t>
  </si>
  <si>
    <t>NA21001-0027912</t>
  </si>
  <si>
    <t>P13668</t>
  </si>
  <si>
    <t>NA21001-0027916</t>
  </si>
  <si>
    <t>P13669</t>
  </si>
  <si>
    <t>NA21001-0027917</t>
  </si>
  <si>
    <t>P13670</t>
  </si>
  <si>
    <t>NA21001-0027918</t>
  </si>
  <si>
    <t>P13671</t>
  </si>
  <si>
    <t>NA21001-0027919</t>
  </si>
  <si>
    <t>P13672</t>
  </si>
  <si>
    <t>NA21001-0027920</t>
  </si>
  <si>
    <t>P13673</t>
  </si>
  <si>
    <t>NA21001-0027921</t>
  </si>
  <si>
    <t>P13675</t>
  </si>
  <si>
    <t>NA21001-0027923</t>
  </si>
  <si>
    <t>D  2,833</t>
  </si>
  <si>
    <t>P13677</t>
  </si>
  <si>
    <t>NA21001-0027925</t>
  </si>
  <si>
    <t>TSO991022PB6</t>
  </si>
  <si>
    <t>D  2,835</t>
  </si>
  <si>
    <t>P13679</t>
  </si>
  <si>
    <t>NA21001-0027927</t>
  </si>
  <si>
    <t>P13680</t>
  </si>
  <si>
    <t>NA21001-0027928</t>
  </si>
  <si>
    <t>CDO0509296I9</t>
  </si>
  <si>
    <t>P13681</t>
  </si>
  <si>
    <t>NA21001-0027929</t>
  </si>
  <si>
    <t>P13682</t>
  </si>
  <si>
    <t>NA21001-0027930</t>
  </si>
  <si>
    <t>FFR810330JX9</t>
  </si>
  <si>
    <t>P13683</t>
  </si>
  <si>
    <t>NA21001-0027931</t>
  </si>
  <si>
    <t>P13684</t>
  </si>
  <si>
    <t>NA21001-0027932</t>
  </si>
  <si>
    <t>P13685</t>
  </si>
  <si>
    <t>NA21001-0027933</t>
  </si>
  <si>
    <t>P13686</t>
  </si>
  <si>
    <t>NA21001-0027934</t>
  </si>
  <si>
    <t>P13687</t>
  </si>
  <si>
    <t>NA21001-0027935</t>
  </si>
  <si>
    <t>P13688</t>
  </si>
  <si>
    <t>NA21001-0027936</t>
  </si>
  <si>
    <t>D  2,845</t>
  </si>
  <si>
    <t>P13689</t>
  </si>
  <si>
    <t>NA21001-0027937</t>
  </si>
  <si>
    <t>P13690</t>
  </si>
  <si>
    <t>NA21001-0027938</t>
  </si>
  <si>
    <t>CSI020226MV4</t>
  </si>
  <si>
    <t>P13691</t>
  </si>
  <si>
    <t>NA21001-0027939</t>
  </si>
  <si>
    <t>R2766</t>
  </si>
  <si>
    <t>NA21001-0027940</t>
  </si>
  <si>
    <t>S1591</t>
  </si>
  <si>
    <t>NA21001-0027941</t>
  </si>
  <si>
    <t>S1566</t>
  </si>
  <si>
    <t>NA21001-0027942</t>
  </si>
  <si>
    <t>S1592</t>
  </si>
  <si>
    <t>NA21001-0027943</t>
  </si>
  <si>
    <t>P13692-3</t>
  </si>
  <si>
    <t>NA21001-0027944</t>
  </si>
  <si>
    <t>SJM990524KSA</t>
  </si>
  <si>
    <t>VAOJ820919NI9</t>
  </si>
  <si>
    <t>P13694</t>
  </si>
  <si>
    <t>NA21001-0027945</t>
  </si>
  <si>
    <t>TMN9905248R8</t>
  </si>
  <si>
    <t>LOLT770128EX5</t>
  </si>
  <si>
    <t>P13696</t>
  </si>
  <si>
    <t>NA21001-0027946</t>
  </si>
  <si>
    <t>P13698</t>
  </si>
  <si>
    <t>NA21001-0027947</t>
  </si>
  <si>
    <t>D  2,858</t>
  </si>
  <si>
    <t>P13700</t>
  </si>
  <si>
    <t>NA21001-0027949</t>
  </si>
  <si>
    <t>D  2,862</t>
  </si>
  <si>
    <t>P13710</t>
  </si>
  <si>
    <t>NA21001-0027950</t>
  </si>
  <si>
    <t>D  2,863</t>
  </si>
  <si>
    <t>P13711</t>
  </si>
  <si>
    <t>NA21001-0027951</t>
  </si>
  <si>
    <t>D  2,864</t>
  </si>
  <si>
    <t>P13712</t>
  </si>
  <si>
    <t>NA21001-0027952</t>
  </si>
  <si>
    <t>D  2,865</t>
  </si>
  <si>
    <t>P13713</t>
  </si>
  <si>
    <t>NA21001-0027953</t>
  </si>
  <si>
    <t>D  2,866</t>
  </si>
  <si>
    <t>P-13714-5</t>
  </si>
  <si>
    <t>NA21001-0027954</t>
  </si>
  <si>
    <t>D  2,872</t>
  </si>
  <si>
    <t>R2742</t>
  </si>
  <si>
    <t>NA21001-0027960</t>
  </si>
  <si>
    <t>D  2,873</t>
  </si>
  <si>
    <t>R2729</t>
  </si>
  <si>
    <t>NA21001-0027961</t>
  </si>
  <si>
    <t>D  2,874</t>
  </si>
  <si>
    <t>R2737</t>
  </si>
  <si>
    <t>NA21001-0027962</t>
  </si>
  <si>
    <t>D  2,878</t>
  </si>
  <si>
    <t>P13716-7</t>
  </si>
  <si>
    <t>NA21001-0027971</t>
  </si>
  <si>
    <t>SMN021211NS2</t>
  </si>
  <si>
    <t>HCA071029U54</t>
  </si>
  <si>
    <t>RFV010207JP4</t>
  </si>
  <si>
    <t>OSI0301158T0</t>
  </si>
  <si>
    <t>D  2,879</t>
  </si>
  <si>
    <t>P13718</t>
  </si>
  <si>
    <t>NA21001-0027972</t>
  </si>
  <si>
    <t>D  2,880</t>
  </si>
  <si>
    <t>R2721</t>
  </si>
  <si>
    <t>NA21001-0027973</t>
  </si>
  <si>
    <t>D  2,881</t>
  </si>
  <si>
    <t>R2725</t>
  </si>
  <si>
    <t>NA21001-0027974</t>
  </si>
  <si>
    <t>D  2,882</t>
  </si>
  <si>
    <t>P13642</t>
  </si>
  <si>
    <t>NA21001-0027975</t>
  </si>
  <si>
    <t>D  2,883</t>
  </si>
  <si>
    <t>P13643</t>
  </si>
  <si>
    <t>NA21001-0027976</t>
  </si>
  <si>
    <t>D  2,884</t>
  </si>
  <si>
    <t>P13644</t>
  </si>
  <si>
    <t>NA21001-0027977</t>
  </si>
  <si>
    <t>D  2,885</t>
  </si>
  <si>
    <t>P13645</t>
  </si>
  <si>
    <t>NA21001-0027978</t>
  </si>
  <si>
    <t>VEBF480427NV8</t>
  </si>
  <si>
    <t>D  2,886</t>
  </si>
  <si>
    <t>P13646</t>
  </si>
  <si>
    <t>NA21001-0027979</t>
  </si>
  <si>
    <t>D  2,887</t>
  </si>
  <si>
    <t>P13647</t>
  </si>
  <si>
    <t>NA21001-0027980</t>
  </si>
  <si>
    <t>D  2,888</t>
  </si>
  <si>
    <t>P13648</t>
  </si>
  <si>
    <t>NA21001-0027981</t>
  </si>
  <si>
    <t>D  2,889</t>
  </si>
  <si>
    <t>P13649</t>
  </si>
  <si>
    <t>NA21001-0027982</t>
  </si>
  <si>
    <t>D  2,890</t>
  </si>
  <si>
    <t>P13650</t>
  </si>
  <si>
    <t>NA21001-0027983</t>
  </si>
  <si>
    <t>D  2,891</t>
  </si>
  <si>
    <t>P13721</t>
  </si>
  <si>
    <t>NA21001-0027984</t>
  </si>
  <si>
    <t>D  2,892</t>
  </si>
  <si>
    <t>P13722</t>
  </si>
  <si>
    <t>NA21001-0027985</t>
  </si>
  <si>
    <t>D  2,893</t>
  </si>
  <si>
    <t>P13723</t>
  </si>
  <si>
    <t>NA21001-0027987</t>
  </si>
  <si>
    <t>OGC9502279R0</t>
  </si>
  <si>
    <t>D  2,894</t>
  </si>
  <si>
    <t>P13724</t>
  </si>
  <si>
    <t>NA21001-0027988</t>
  </si>
  <si>
    <t>D  2,895</t>
  </si>
  <si>
    <t>P13726</t>
  </si>
  <si>
    <t>NA21001-0027989</t>
  </si>
  <si>
    <t>STL120905V25</t>
  </si>
  <si>
    <t>D  2,897</t>
  </si>
  <si>
    <t>P13728-9</t>
  </si>
  <si>
    <t>NA21001-0027991</t>
  </si>
  <si>
    <t>SMA950103FQA</t>
  </si>
  <si>
    <t>D  2,898</t>
  </si>
  <si>
    <t>P13730</t>
  </si>
  <si>
    <t>NA21001-0027992</t>
  </si>
  <si>
    <t>D  2,899</t>
  </si>
  <si>
    <t>P13732-3</t>
  </si>
  <si>
    <t>NA21001-0027994</t>
  </si>
  <si>
    <t>D  2,900</t>
  </si>
  <si>
    <t>P13765</t>
  </si>
  <si>
    <t>NA21001-0027995</t>
  </si>
  <si>
    <t>D  2,906</t>
  </si>
  <si>
    <t>P13739</t>
  </si>
  <si>
    <t>NA21001-0028001</t>
  </si>
  <si>
    <t>D  2,907</t>
  </si>
  <si>
    <t>P13743-4</t>
  </si>
  <si>
    <t>NA21001-0028002</t>
  </si>
  <si>
    <t>PGA060816QM1</t>
  </si>
  <si>
    <t>D  2,908</t>
  </si>
  <si>
    <t>P13745-6</t>
  </si>
  <si>
    <t>NA21001-0028003</t>
  </si>
  <si>
    <t>PET040903DH1</t>
  </si>
  <si>
    <t>DERA7304213W1</t>
  </si>
  <si>
    <t>REA880909AU8</t>
  </si>
  <si>
    <t>ESS890213LG3</t>
  </si>
  <si>
    <t>D  2,909</t>
  </si>
  <si>
    <t>P13747-8</t>
  </si>
  <si>
    <t>NA21001-0028004</t>
  </si>
  <si>
    <t>D  2,910</t>
  </si>
  <si>
    <t>P13749-50</t>
  </si>
  <si>
    <t>NA21001-0028005</t>
  </si>
  <si>
    <t>SXA041111GR2</t>
  </si>
  <si>
    <t>D  2,911</t>
  </si>
  <si>
    <t>P13751</t>
  </si>
  <si>
    <t>NA21001-0028006</t>
  </si>
  <si>
    <t>D  2,912</t>
  </si>
  <si>
    <t>P13753-54</t>
  </si>
  <si>
    <t>NA21001-0028007</t>
  </si>
  <si>
    <t>D  2,913</t>
  </si>
  <si>
    <t>P13755-56</t>
  </si>
  <si>
    <t>NA21001-0028008</t>
  </si>
  <si>
    <t>D  2,915</t>
  </si>
  <si>
    <t>P13758-59</t>
  </si>
  <si>
    <t>NA21001-0028010</t>
  </si>
  <si>
    <t>D  2,916</t>
  </si>
  <si>
    <t>P13760-1</t>
  </si>
  <si>
    <t>NA21001-0028011</t>
  </si>
  <si>
    <t>SSG850927QD9</t>
  </si>
  <si>
    <t>D  2,917</t>
  </si>
  <si>
    <t>P13762-3</t>
  </si>
  <si>
    <t>NA21001-0028012</t>
  </si>
  <si>
    <t>D  2,918</t>
  </si>
  <si>
    <t>S1569</t>
  </si>
  <si>
    <t>NA21001-0028013</t>
  </si>
  <si>
    <t>D  2,919</t>
  </si>
  <si>
    <t>P13780-81</t>
  </si>
  <si>
    <t>NA21001-0028014</t>
  </si>
  <si>
    <t>SCA9502142Y7</t>
  </si>
  <si>
    <t>D  2,920</t>
  </si>
  <si>
    <t>P13782-3</t>
  </si>
  <si>
    <t>NA21001-0028015</t>
  </si>
  <si>
    <t>D  2,922</t>
  </si>
  <si>
    <t>P13774</t>
  </si>
  <si>
    <t>NA21001-0028017</t>
  </si>
  <si>
    <t>D  2,923</t>
  </si>
  <si>
    <t>P13775</t>
  </si>
  <si>
    <t>NA21001-0028018</t>
  </si>
  <si>
    <t>D  2,924</t>
  </si>
  <si>
    <t>P13776</t>
  </si>
  <si>
    <t>NA21001-0028019</t>
  </si>
  <si>
    <t>D  2,925</t>
  </si>
  <si>
    <t>P13777</t>
  </si>
  <si>
    <t>NA21001-0028020</t>
  </si>
  <si>
    <t>D  2,926</t>
  </si>
  <si>
    <t>P13778</t>
  </si>
  <si>
    <t>NA21001-0028021</t>
  </si>
  <si>
    <t>D  2,927</t>
  </si>
  <si>
    <t>P13702-3</t>
  </si>
  <si>
    <t>NA21001-0028022</t>
  </si>
  <si>
    <t>D  2,928</t>
  </si>
  <si>
    <t>P13704-5</t>
  </si>
  <si>
    <t>NA21001-0028023</t>
  </si>
  <si>
    <t>D  2,929</t>
  </si>
  <si>
    <t>P13706-7</t>
  </si>
  <si>
    <t>NA21001-0028024</t>
  </si>
  <si>
    <t>D  2,930</t>
  </si>
  <si>
    <t>P13708-9</t>
  </si>
  <si>
    <t>NA21001-0028025</t>
  </si>
  <si>
    <t>GPR911122D69</t>
  </si>
  <si>
    <t>D  2,932</t>
  </si>
  <si>
    <t>P13735</t>
  </si>
  <si>
    <t>NA21001-0028027</t>
  </si>
  <si>
    <t>D  2,933</t>
  </si>
  <si>
    <t>P13737-8</t>
  </si>
  <si>
    <t>NA21001-0028028</t>
  </si>
  <si>
    <t>D  2,934</t>
  </si>
  <si>
    <t>P13741-2</t>
  </si>
  <si>
    <t>NA21001-0028029</t>
  </si>
  <si>
    <t>D  2,936</t>
  </si>
  <si>
    <t>P13772</t>
  </si>
  <si>
    <t>NA21001-0028032</t>
  </si>
  <si>
    <t>D  2,937</t>
  </si>
  <si>
    <t>P13773</t>
  </si>
  <si>
    <t>NA21001-0028033</t>
  </si>
  <si>
    <t>D  2,941</t>
  </si>
  <si>
    <t>R2778</t>
  </si>
  <si>
    <t>NA21001-0028037</t>
  </si>
  <si>
    <t>D  2,942</t>
  </si>
  <si>
    <t>P13792</t>
  </si>
  <si>
    <t>NA21001-0028038</t>
  </si>
  <si>
    <t>D  2,945</t>
  </si>
  <si>
    <t>P13795</t>
  </si>
  <si>
    <t>NA21001-0028040</t>
  </si>
  <si>
    <t>D  2,948</t>
  </si>
  <si>
    <t>P13903</t>
  </si>
  <si>
    <t>NA21001-0028043</t>
  </si>
  <si>
    <t>D  2,949</t>
  </si>
  <si>
    <t>P13904</t>
  </si>
  <si>
    <t>NA21001-0028044</t>
  </si>
  <si>
    <t>EDG060824Q35</t>
  </si>
  <si>
    <t>RALL871205VB0</t>
  </si>
  <si>
    <t>FNI970829927</t>
  </si>
  <si>
    <t>ESE930624B79</t>
  </si>
  <si>
    <t>D  2,950</t>
  </si>
  <si>
    <t>P13906</t>
  </si>
  <si>
    <t>NA21001-0028046</t>
  </si>
  <si>
    <t>OEAE5404042R2</t>
  </si>
  <si>
    <t>D  2,952</t>
  </si>
  <si>
    <t>P13908</t>
  </si>
  <si>
    <t>NA21001-0028049</t>
  </si>
  <si>
    <t>GTO051103HL8</t>
  </si>
  <si>
    <t>D  2,953</t>
  </si>
  <si>
    <t>P13915</t>
  </si>
  <si>
    <t>NA21001-0028051</t>
  </si>
  <si>
    <t>D  2,954</t>
  </si>
  <si>
    <t>P13916</t>
  </si>
  <si>
    <t>NA21001-0028052</t>
  </si>
  <si>
    <t>D  2,955</t>
  </si>
  <si>
    <t>P13917</t>
  </si>
  <si>
    <t>NA21001-0028053</t>
  </si>
  <si>
    <t>D  2,957</t>
  </si>
  <si>
    <t>P13918</t>
  </si>
  <si>
    <t>NA21001-0028055</t>
  </si>
  <si>
    <t>D  2,959</t>
  </si>
  <si>
    <t>P13921</t>
  </si>
  <si>
    <t>NA21001-0028057</t>
  </si>
  <si>
    <t>SSQ121221SV1</t>
  </si>
  <si>
    <t>D  2,960</t>
  </si>
  <si>
    <t>P13922</t>
  </si>
  <si>
    <t>NA21001-0028058</t>
  </si>
  <si>
    <t>D  2,962</t>
  </si>
  <si>
    <t>P13927</t>
  </si>
  <si>
    <t>NA21001-0028060</t>
  </si>
  <si>
    <t>D  2,963</t>
  </si>
  <si>
    <t>P13929-30</t>
  </si>
  <si>
    <t>NA21001-0028061</t>
  </si>
  <si>
    <t>ROCA640923TG8</t>
  </si>
  <si>
    <t>D  2,964</t>
  </si>
  <si>
    <t>13719-20</t>
  </si>
  <si>
    <t>NA21001-0028062</t>
  </si>
  <si>
    <t>D  2,965</t>
  </si>
  <si>
    <t>P13919</t>
  </si>
  <si>
    <t>NA21001-0028063</t>
  </si>
  <si>
    <t>D  2,966</t>
  </si>
  <si>
    <t>R2777</t>
  </si>
  <si>
    <t>NA21001-0028064</t>
  </si>
  <si>
    <t>GASR650405134</t>
  </si>
  <si>
    <t>T-1984</t>
  </si>
  <si>
    <t>XD31011-0001984</t>
  </si>
  <si>
    <t>E    231</t>
  </si>
  <si>
    <t>T-1985</t>
  </si>
  <si>
    <t>XD31011-0001985</t>
  </si>
  <si>
    <t>Sumas</t>
  </si>
  <si>
    <t>Saldo  Final</t>
  </si>
  <si>
    <t>TOTAL</t>
  </si>
  <si>
    <t>SEMP66031017A</t>
  </si>
  <si>
    <t>SCHENA MELLO PAULO CESAR</t>
  </si>
  <si>
    <t>GJO840215UW9</t>
  </si>
  <si>
    <t>GASTRONOMICA JOSECHO SA DE CV</t>
  </si>
  <si>
    <t>AUMP360418JT8</t>
  </si>
  <si>
    <t>PNA1011036G2</t>
  </si>
  <si>
    <t>PROCESADOS NAPOLES S DE RL DE CV</t>
  </si>
  <si>
    <t>AME9409017C0</t>
  </si>
  <si>
    <t>DAEE580104DC6</t>
  </si>
  <si>
    <t>KRA000614LU7</t>
  </si>
  <si>
    <t>IOS1206016P0</t>
  </si>
  <si>
    <t>GRUPO PENINSULA MOTORS, S.DE R.L. DE C.V.</t>
  </si>
  <si>
    <t>AUT040825SV4</t>
  </si>
  <si>
    <t>UAM011124U83</t>
  </si>
  <si>
    <t>CTA031008KMA</t>
  </si>
  <si>
    <t>ADI090924QN7</t>
  </si>
  <si>
    <t>MPI0209186F9</t>
  </si>
  <si>
    <t>RAFM750402CT0</t>
  </si>
  <si>
    <t>COV070910694</t>
  </si>
  <si>
    <t>PIG780309840</t>
  </si>
  <si>
    <t>CACM571125NUA</t>
  </si>
  <si>
    <t>CAPN820703SY9</t>
  </si>
  <si>
    <t>RNP0810033VA</t>
  </si>
  <si>
    <t>OES930222UMA</t>
  </si>
  <si>
    <t>SUT901218PD5</t>
  </si>
  <si>
    <t>GAM930604CDA</t>
  </si>
  <si>
    <t>VACM790328RH9</t>
  </si>
  <si>
    <t>MEDC710818LIA</t>
  </si>
  <si>
    <t>MAGD6405075GA</t>
  </si>
  <si>
    <t>SIS020305KG0</t>
  </si>
  <si>
    <t>CALL710804TB4</t>
  </si>
  <si>
    <t>INVERSIONES POTOSINAS SA DE CV</t>
  </si>
  <si>
    <t>SSL000704968</t>
  </si>
  <si>
    <t>STAR SAN LUIS SA DE CV</t>
  </si>
  <si>
    <t>CCO130605R24</t>
  </si>
  <si>
    <t>COMERCIALIZADORA LA CONSAGRADA SA DE CV</t>
  </si>
  <si>
    <t>OCE1309254G7</t>
  </si>
  <si>
    <t>LA ORUGA Y LA CEBADA SA DE CV</t>
  </si>
  <si>
    <t>BAZF520129RT1</t>
  </si>
  <si>
    <t>BRAVO ZAMORA FRANCISCO JAVIER</t>
  </si>
  <si>
    <t>GFR1103181J1</t>
  </si>
  <si>
    <t>GUTES FRUHSTUCK SA DE CV SUCURSAL</t>
  </si>
  <si>
    <t>GRUPO OCTANO SA DE  CV</t>
  </si>
  <si>
    <t>ESA0809101Q6</t>
  </si>
  <si>
    <t>ESTACIONES DE SERVICIO APV SA DE CV</t>
  </si>
  <si>
    <t xml:space="preserve">RED VIA CORTA </t>
  </si>
  <si>
    <t xml:space="preserve">FONDO NACIONAL DE INFRAESTRUCTURA </t>
  </si>
  <si>
    <t>GAG110830A23</t>
  </si>
  <si>
    <t>CONSCESIONARIA AUTOPISTA GUADALAJARA-TEPIC SA DE CV</t>
  </si>
  <si>
    <t>AUTOPISTA SALMANCA -LEON</t>
  </si>
  <si>
    <t>AUTOPISTA MORELIA -SALAMANCA</t>
  </si>
  <si>
    <t>DOR810923LC6</t>
  </si>
  <si>
    <t>DORADITAS SA DE CV</t>
  </si>
  <si>
    <t>DBM121023M10</t>
  </si>
  <si>
    <t>DEUTSCHE BANK MEXICO</t>
  </si>
  <si>
    <t>IIG090126G30</t>
  </si>
  <si>
    <t>INMOBILIARIA IGOVA SA DE CV</t>
  </si>
  <si>
    <t>CONCESIONARIA DE INFRAESTRUCTURA DEL BAJIO SA DE CV</t>
  </si>
  <si>
    <t>VAAG521212IN2</t>
  </si>
  <si>
    <t>TORTAS LOCAS HIPOCAMPO</t>
  </si>
  <si>
    <t>DJMJ951031S48</t>
  </si>
  <si>
    <t>DIAZ MONTESINOS JORGE HUGO</t>
  </si>
  <si>
    <t>PERALTA SANDOVAL ALAN FABIAN</t>
  </si>
  <si>
    <t>PESA7310266Y3</t>
  </si>
  <si>
    <t>CORPORACION OPERADORA ALIMENTA SA DE CV</t>
  </si>
  <si>
    <t>COA081016NB8</t>
  </si>
  <si>
    <t>ETN TURISTICO LUJO SA DE CV</t>
  </si>
  <si>
    <t>OPERADORA INSTITUCION SA  DE CV</t>
  </si>
  <si>
    <t>OIN0604251W6</t>
  </si>
  <si>
    <t>BANCO NACIONAL DE MEXICO, S.A.</t>
  </si>
  <si>
    <t>AMERICAN EXPRESS COMPANY (MEXICO) SA DE CV</t>
  </si>
  <si>
    <t>PCQ1506025P9</t>
  </si>
  <si>
    <t>BANCO SANTANDER (MEXICO) S.A.</t>
  </si>
  <si>
    <t>Banco del Bajío, S.A</t>
  </si>
  <si>
    <t>NO SE PRESENTA EN LA DECLARACION PUES SE ELIMINARA (PRESENTARA COMPLETARIA DIC 2014)</t>
  </si>
  <si>
    <t>SFA8504152L1</t>
  </si>
  <si>
    <t>AUTOS PULLMAN   SA DE CV</t>
  </si>
  <si>
    <t>MODIFICAR</t>
  </si>
  <si>
    <t>Auxiliar del 01/04/16 AL 30/04/16</t>
  </si>
  <si>
    <t>D     14</t>
  </si>
  <si>
    <t>D     17</t>
  </si>
  <si>
    <t>D     19</t>
  </si>
  <si>
    <t>D     34</t>
  </si>
  <si>
    <t>D     55</t>
  </si>
  <si>
    <t>0679-TCN16</t>
  </si>
  <si>
    <t>CH-17350</t>
  </si>
  <si>
    <t>E      4</t>
  </si>
  <si>
    <t>CH-17351</t>
  </si>
  <si>
    <t>CH-17352</t>
  </si>
  <si>
    <t>E      7</t>
  </si>
  <si>
    <t>CH-17354</t>
  </si>
  <si>
    <t>E     10</t>
  </si>
  <si>
    <t>CH-17357</t>
  </si>
  <si>
    <t>E     12</t>
  </si>
  <si>
    <t>CH-17359</t>
  </si>
  <si>
    <t>D    173</t>
  </si>
  <si>
    <t>0680-TCN16</t>
  </si>
  <si>
    <t>D    220</t>
  </si>
  <si>
    <t>SUBSI TASA</t>
  </si>
  <si>
    <t>E     16</t>
  </si>
  <si>
    <t>T-1988</t>
  </si>
  <si>
    <t>E     17</t>
  </si>
  <si>
    <t>T-1989</t>
  </si>
  <si>
    <t>CH-17361</t>
  </si>
  <si>
    <t>0678-TCN16</t>
  </si>
  <si>
    <t>D    283</t>
  </si>
  <si>
    <t>0681-TCN16</t>
  </si>
  <si>
    <t>D    306</t>
  </si>
  <si>
    <t>0682-TCN16</t>
  </si>
  <si>
    <t>D    308</t>
  </si>
  <si>
    <t>0684-TCN16</t>
  </si>
  <si>
    <t>D    309</t>
  </si>
  <si>
    <t>0683-TCN16</t>
  </si>
  <si>
    <t>D    310</t>
  </si>
  <si>
    <t>0685-TCN16</t>
  </si>
  <si>
    <t>D    311</t>
  </si>
  <si>
    <t>0686-TCN16</t>
  </si>
  <si>
    <t>D    346</t>
  </si>
  <si>
    <t>0687-TCN16</t>
  </si>
  <si>
    <t>D    347</t>
  </si>
  <si>
    <t>0688-TCN16</t>
  </si>
  <si>
    <t>D    348</t>
  </si>
  <si>
    <t>0689-TCN16</t>
  </si>
  <si>
    <t>D    421</t>
  </si>
  <si>
    <t>0690-TCN16</t>
  </si>
  <si>
    <t>D    423</t>
  </si>
  <si>
    <t>0691-TCN16</t>
  </si>
  <si>
    <t>D    426</t>
  </si>
  <si>
    <t>0702-TCN16</t>
  </si>
  <si>
    <t>D    427</t>
  </si>
  <si>
    <t>0703-TCN16</t>
  </si>
  <si>
    <t>D    428</t>
  </si>
  <si>
    <t>0704-TCN16</t>
  </si>
  <si>
    <t>D    432</t>
  </si>
  <si>
    <t>0705-TCN16</t>
  </si>
  <si>
    <t>D    433</t>
  </si>
  <si>
    <t>0692-TCN16</t>
  </si>
  <si>
    <t>D    434</t>
  </si>
  <si>
    <t>0693-TCN16</t>
  </si>
  <si>
    <t>D    435</t>
  </si>
  <si>
    <t>0694-TCN16</t>
  </si>
  <si>
    <t>D    436</t>
  </si>
  <si>
    <t>0695-TCN16</t>
  </si>
  <si>
    <t>D    438</t>
  </si>
  <si>
    <t>0701-TCN16</t>
  </si>
  <si>
    <t>D    446</t>
  </si>
  <si>
    <t>0696-TCN16</t>
  </si>
  <si>
    <t>D    447</t>
  </si>
  <si>
    <t>0697-TCN16</t>
  </si>
  <si>
    <t>D    448</t>
  </si>
  <si>
    <t>0698-TCN16</t>
  </si>
  <si>
    <t>D    452</t>
  </si>
  <si>
    <t>0699-TCN16</t>
  </si>
  <si>
    <t>D    453</t>
  </si>
  <si>
    <t>0700-TCN16</t>
  </si>
  <si>
    <t>D    470</t>
  </si>
  <si>
    <t>0706-TCN16</t>
  </si>
  <si>
    <t>E     25</t>
  </si>
  <si>
    <t>T-1993</t>
  </si>
  <si>
    <t>T-1994</t>
  </si>
  <si>
    <t>T-1998</t>
  </si>
  <si>
    <t>E     31</t>
  </si>
  <si>
    <t>T-1999</t>
  </si>
  <si>
    <t>E     32</t>
  </si>
  <si>
    <t>T-2000</t>
  </si>
  <si>
    <t>T-2001</t>
  </si>
  <si>
    <t>T-2002</t>
  </si>
  <si>
    <t>E     35</t>
  </si>
  <si>
    <t>T-2003</t>
  </si>
  <si>
    <t>T-2004</t>
  </si>
  <si>
    <t>T-2005</t>
  </si>
  <si>
    <t>CH-17365</t>
  </si>
  <si>
    <t>T-2006</t>
  </si>
  <si>
    <t>CH-17368</t>
  </si>
  <si>
    <t>CH-17369</t>
  </si>
  <si>
    <t>D    722</t>
  </si>
  <si>
    <t>0707-TCN16</t>
  </si>
  <si>
    <t>D    758</t>
  </si>
  <si>
    <t>0708-TCN16</t>
  </si>
  <si>
    <t>0709-TCN16</t>
  </si>
  <si>
    <t>0710-TCN16</t>
  </si>
  <si>
    <t>D    787</t>
  </si>
  <si>
    <t>0711-TCN16</t>
  </si>
  <si>
    <t>CH-17373</t>
  </si>
  <si>
    <t>CH-17374</t>
  </si>
  <si>
    <t>T-2009</t>
  </si>
  <si>
    <t>0712-TCN16</t>
  </si>
  <si>
    <t>D    850</t>
  </si>
  <si>
    <t>0713-TCN16</t>
  </si>
  <si>
    <t>D    965</t>
  </si>
  <si>
    <t>D    990</t>
  </si>
  <si>
    <t>0714-TCN16</t>
  </si>
  <si>
    <t>D    999</t>
  </si>
  <si>
    <t>0716-TCN16</t>
  </si>
  <si>
    <t>CH-17394</t>
  </si>
  <si>
    <t>CH-17395</t>
  </si>
  <si>
    <t>T-2015</t>
  </si>
  <si>
    <t>T-2016</t>
  </si>
  <si>
    <t>T-2017</t>
  </si>
  <si>
    <t>T-2018</t>
  </si>
  <si>
    <t>T-2019</t>
  </si>
  <si>
    <t>T-2021</t>
  </si>
  <si>
    <t>T-2022</t>
  </si>
  <si>
    <t>T-2023</t>
  </si>
  <si>
    <t>T-2024</t>
  </si>
  <si>
    <t>T-2026</t>
  </si>
  <si>
    <t>T-2027</t>
  </si>
  <si>
    <t>E    109</t>
  </si>
  <si>
    <t>T-2028</t>
  </si>
  <si>
    <t>E    110</t>
  </si>
  <si>
    <t>T-2029</t>
  </si>
  <si>
    <t>T-2030</t>
  </si>
  <si>
    <t>T-2031</t>
  </si>
  <si>
    <t>E    113</t>
  </si>
  <si>
    <t>T-2032</t>
  </si>
  <si>
    <t>T-2033</t>
  </si>
  <si>
    <t>E    115</t>
  </si>
  <si>
    <t>T-2034</t>
  </si>
  <si>
    <t>D  1,068</t>
  </si>
  <si>
    <t>0719-TCN16</t>
  </si>
  <si>
    <t>D  1,075</t>
  </si>
  <si>
    <t>0720-TCN16</t>
  </si>
  <si>
    <t>D  1,087</t>
  </si>
  <si>
    <t>0721-TCN16</t>
  </si>
  <si>
    <t>D  1,121</t>
  </si>
  <si>
    <t>0718-TCN16</t>
  </si>
  <si>
    <t>D  1,124</t>
  </si>
  <si>
    <t>0722-TCN16</t>
  </si>
  <si>
    <t>D  1,126</t>
  </si>
  <si>
    <t>0723-TCN16</t>
  </si>
  <si>
    <t>D  1,127</t>
  </si>
  <si>
    <t>0724-TCN16</t>
  </si>
  <si>
    <t>CH-17397</t>
  </si>
  <si>
    <t>CH-17398</t>
  </si>
  <si>
    <t>E     98</t>
  </si>
  <si>
    <t>CH-17399</t>
  </si>
  <si>
    <t>T-2025</t>
  </si>
  <si>
    <t>CH-17402</t>
  </si>
  <si>
    <t>D  1,203</t>
  </si>
  <si>
    <t>0726-TCN16</t>
  </si>
  <si>
    <t>D  1,243</t>
  </si>
  <si>
    <t>0727-TCN16</t>
  </si>
  <si>
    <t>D  1,283</t>
  </si>
  <si>
    <t>0728-TCN16</t>
  </si>
  <si>
    <t>D  1,296</t>
  </si>
  <si>
    <t>0729-TCN16</t>
  </si>
  <si>
    <t>D  1,326</t>
  </si>
  <si>
    <t>0730-TCN16</t>
  </si>
  <si>
    <t>D  1,392</t>
  </si>
  <si>
    <t>0731-TCN16</t>
  </si>
  <si>
    <t>CH-17414</t>
  </si>
  <si>
    <t>D  1,456</t>
  </si>
  <si>
    <t>D  1,464</t>
  </si>
  <si>
    <t>0732-TCN16</t>
  </si>
  <si>
    <t>D  1,468</t>
  </si>
  <si>
    <t>0733-TCN16</t>
  </si>
  <si>
    <t>D  1,502</t>
  </si>
  <si>
    <t>0734-TCN16</t>
  </si>
  <si>
    <t>D  1,512</t>
  </si>
  <si>
    <t>0735-TCN16</t>
  </si>
  <si>
    <t>D  1,513</t>
  </si>
  <si>
    <t>0736-TCN16</t>
  </si>
  <si>
    <t>D  1,514</t>
  </si>
  <si>
    <t>0737-TCN16</t>
  </si>
  <si>
    <t>D  1,516</t>
  </si>
  <si>
    <t>0740-TCN16</t>
  </si>
  <si>
    <t>D  1,518</t>
  </si>
  <si>
    <t>0739-TCN16</t>
  </si>
  <si>
    <t>D  1,520</t>
  </si>
  <si>
    <t>0738-TCN16</t>
  </si>
  <si>
    <t>D  2,979</t>
  </si>
  <si>
    <t>P13997</t>
  </si>
  <si>
    <t>T-2040</t>
  </si>
  <si>
    <t>D  1,584</t>
  </si>
  <si>
    <t>0741-TCN16</t>
  </si>
  <si>
    <t>D  1,590</t>
  </si>
  <si>
    <t>0742-TCN16</t>
  </si>
  <si>
    <t>D  1,595</t>
  </si>
  <si>
    <t>0743-TCN16</t>
  </si>
  <si>
    <t>D  1,618</t>
  </si>
  <si>
    <t>0744-TCN16</t>
  </si>
  <si>
    <t>D  1,623</t>
  </si>
  <si>
    <t>0745-TCN16</t>
  </si>
  <si>
    <t>CH-17422</t>
  </si>
  <si>
    <t>T-2049</t>
  </si>
  <si>
    <t>E    174</t>
  </si>
  <si>
    <t>T-2050</t>
  </si>
  <si>
    <t>T-2051</t>
  </si>
  <si>
    <t>D  1,719</t>
  </si>
  <si>
    <t>D  1,720</t>
  </si>
  <si>
    <t>0748-TCN16</t>
  </si>
  <si>
    <t>D  1,721</t>
  </si>
  <si>
    <t>0747-TCN16</t>
  </si>
  <si>
    <t>0749-TCN16</t>
  </si>
  <si>
    <t>D  1,741</t>
  </si>
  <si>
    <t>D  1,783</t>
  </si>
  <si>
    <t>0750-TCN16</t>
  </si>
  <si>
    <t>0752-TCN16</t>
  </si>
  <si>
    <t>0751-TCN16</t>
  </si>
  <si>
    <t>D  1,798</t>
  </si>
  <si>
    <t>0753-TCN16</t>
  </si>
  <si>
    <t>D  1,822</t>
  </si>
  <si>
    <t>0754-TCN16</t>
  </si>
  <si>
    <t>D  1,878</t>
  </si>
  <si>
    <t>0755-TCN16</t>
  </si>
  <si>
    <t>E    164</t>
  </si>
  <si>
    <t>CH-17426</t>
  </si>
  <si>
    <t>E    165</t>
  </si>
  <si>
    <t>CH-17427</t>
  </si>
  <si>
    <t>T-2042</t>
  </si>
  <si>
    <t>T-2044</t>
  </si>
  <si>
    <t>T-2045</t>
  </si>
  <si>
    <t>E    170</t>
  </si>
  <si>
    <t>T-2046</t>
  </si>
  <si>
    <t>D  1,939</t>
  </si>
  <si>
    <t>0756-TCN16</t>
  </si>
  <si>
    <t>D  1,944</t>
  </si>
  <si>
    <t>0757-TCN16</t>
  </si>
  <si>
    <t>D  1,949</t>
  </si>
  <si>
    <t>0758-TCN16</t>
  </si>
  <si>
    <t>T-2047</t>
  </si>
  <si>
    <t>D  2,041</t>
  </si>
  <si>
    <t>D  2,042</t>
  </si>
  <si>
    <t>0759-TCN16</t>
  </si>
  <si>
    <t>D  2,050</t>
  </si>
  <si>
    <t>0760-TCN16</t>
  </si>
  <si>
    <t>D  2,068</t>
  </si>
  <si>
    <t>0761-TCN16</t>
  </si>
  <si>
    <t>D  2,069</t>
  </si>
  <si>
    <t>0762-TCN16</t>
  </si>
  <si>
    <t>E    180</t>
  </si>
  <si>
    <t>CH-17428</t>
  </si>
  <si>
    <t>CH-17429</t>
  </si>
  <si>
    <t>CH-17431</t>
  </si>
  <si>
    <t>D  2,120</t>
  </si>
  <si>
    <t>0763-TCN16</t>
  </si>
  <si>
    <t>D  2,125</t>
  </si>
  <si>
    <t>0764-TCN16</t>
  </si>
  <si>
    <t>0765-TCN16</t>
  </si>
  <si>
    <t>D  2,143</t>
  </si>
  <si>
    <t>0766-TCN16</t>
  </si>
  <si>
    <t>D  2,144</t>
  </si>
  <si>
    <t>0768-TCN16</t>
  </si>
  <si>
    <t>D  2,145</t>
  </si>
  <si>
    <t>0767-TCN16</t>
  </si>
  <si>
    <t>D  2,168</t>
  </si>
  <si>
    <t>0769-TCN16</t>
  </si>
  <si>
    <t>D  2,171</t>
  </si>
  <si>
    <t>0770-TCN16</t>
  </si>
  <si>
    <t>D  2,208</t>
  </si>
  <si>
    <t>0771-TCN16</t>
  </si>
  <si>
    <t>D  2,226</t>
  </si>
  <si>
    <t>D  2,228</t>
  </si>
  <si>
    <t>0772-TCN16</t>
  </si>
  <si>
    <t>0773-TCN16</t>
  </si>
  <si>
    <t>CH-17442</t>
  </si>
  <si>
    <t>T-2057</t>
  </si>
  <si>
    <t>T-2058</t>
  </si>
  <si>
    <t>T-2059</t>
  </si>
  <si>
    <t>T-2060</t>
  </si>
  <si>
    <t>T-2061</t>
  </si>
  <si>
    <t>T-2062</t>
  </si>
  <si>
    <t>T-2064</t>
  </si>
  <si>
    <t>T-2066</t>
  </si>
  <si>
    <t>T-2068</t>
  </si>
  <si>
    <t>T-2069</t>
  </si>
  <si>
    <t>T-2070</t>
  </si>
  <si>
    <t>T-2071</t>
  </si>
  <si>
    <t>T-2072</t>
  </si>
  <si>
    <t>T-2073</t>
  </si>
  <si>
    <t>T-2074</t>
  </si>
  <si>
    <t>T-2075</t>
  </si>
  <si>
    <t>E    250</t>
  </si>
  <si>
    <t>T-2086</t>
  </si>
  <si>
    <t>CH-17440</t>
  </si>
  <si>
    <t>D  2,376</t>
  </si>
  <si>
    <t>0774-TCN16</t>
  </si>
  <si>
    <t>D  2,411</t>
  </si>
  <si>
    <t>0775-TCN16</t>
  </si>
  <si>
    <t>E    215</t>
  </si>
  <si>
    <t>CH-17446</t>
  </si>
  <si>
    <t>E    216</t>
  </si>
  <si>
    <t>CH-17447</t>
  </si>
  <si>
    <t>E    217</t>
  </si>
  <si>
    <t>T-2076</t>
  </si>
  <si>
    <t>E    218</t>
  </si>
  <si>
    <t>T-2077</t>
  </si>
  <si>
    <t>E    219</t>
  </si>
  <si>
    <t>T-2078</t>
  </si>
  <si>
    <t>E    220</t>
  </si>
  <si>
    <t>T-2079</t>
  </si>
  <si>
    <t>T-2080</t>
  </si>
  <si>
    <t>T-2081</t>
  </si>
  <si>
    <t>E    223</t>
  </si>
  <si>
    <t>T-2082</t>
  </si>
  <si>
    <t>T-2083</t>
  </si>
  <si>
    <t>D  2,494</t>
  </si>
  <si>
    <t>0776-TCN16</t>
  </si>
  <si>
    <t>0779-TCN16</t>
  </si>
  <si>
    <t>D  2,502</t>
  </si>
  <si>
    <t>0778-TCN16</t>
  </si>
  <si>
    <t>D  2,504</t>
  </si>
  <si>
    <t>0777-TCN16</t>
  </si>
  <si>
    <t>D  2,537</t>
  </si>
  <si>
    <t>0780-TCN16</t>
  </si>
  <si>
    <t>D  2,568</t>
  </si>
  <si>
    <t>0781-TCN16</t>
  </si>
  <si>
    <t>D  2,575</t>
  </si>
  <si>
    <t>0782-TCN16</t>
  </si>
  <si>
    <t>D  2,601</t>
  </si>
  <si>
    <t>D  2,631</t>
  </si>
  <si>
    <t>0783-TCN16</t>
  </si>
  <si>
    <t>D  2,633</t>
  </si>
  <si>
    <t>CH-17451</t>
  </si>
  <si>
    <t>CH-17449</t>
  </si>
  <si>
    <t>CH-17454</t>
  </si>
  <si>
    <t>CH-17455</t>
  </si>
  <si>
    <t>D  2,668</t>
  </si>
  <si>
    <t>0784-TCN16</t>
  </si>
  <si>
    <t>0785-TCN16</t>
  </si>
  <si>
    <t>0786-TCN16</t>
  </si>
  <si>
    <t>0787-TCN16</t>
  </si>
  <si>
    <t>VIATICOS</t>
  </si>
  <si>
    <t>COMIS BANC</t>
  </si>
  <si>
    <t>0717-TCN16</t>
  </si>
  <si>
    <t>0795-TCN16</t>
  </si>
  <si>
    <t>0796-TCN16</t>
  </si>
  <si>
    <t>0797-TCN16</t>
  </si>
  <si>
    <t>0798-TCN16</t>
  </si>
  <si>
    <t>0799-TCN16</t>
  </si>
  <si>
    <t>0800-TCN16</t>
  </si>
  <si>
    <t>0801-TCN16</t>
  </si>
  <si>
    <t>D  2,896</t>
  </si>
  <si>
    <t>0802-TCN16</t>
  </si>
  <si>
    <t>0805-TCN16</t>
  </si>
  <si>
    <t>0806-TCN16</t>
  </si>
  <si>
    <t>0807-TCN16</t>
  </si>
  <si>
    <t>CAPACTIACI</t>
  </si>
  <si>
    <t>CAP PCA</t>
  </si>
  <si>
    <t>P13931</t>
  </si>
  <si>
    <t>P13934</t>
  </si>
  <si>
    <t>P13935</t>
  </si>
  <si>
    <t>P13936</t>
  </si>
  <si>
    <t>D  2,935</t>
  </si>
  <si>
    <t>P13960</t>
  </si>
  <si>
    <t>P13961</t>
  </si>
  <si>
    <t>P13962</t>
  </si>
  <si>
    <t>D  2,938</t>
  </si>
  <si>
    <t>P13964</t>
  </si>
  <si>
    <t>D  2,939</t>
  </si>
  <si>
    <t>P13965</t>
  </si>
  <si>
    <t>D  2,958</t>
  </si>
  <si>
    <t>P13967</t>
  </si>
  <si>
    <t>D  2,961</t>
  </si>
  <si>
    <t>S1613</t>
  </si>
  <si>
    <t>S1614</t>
  </si>
  <si>
    <t>R2802</t>
  </si>
  <si>
    <t>D  2,967</t>
  </si>
  <si>
    <t>P13981</t>
  </si>
  <si>
    <t>D  2,968</t>
  </si>
  <si>
    <t>P13983</t>
  </si>
  <si>
    <t>D  2,969</t>
  </si>
  <si>
    <t>P13984</t>
  </si>
  <si>
    <t>D  2,973</t>
  </si>
  <si>
    <t>P13990</t>
  </si>
  <si>
    <t>D  2,974</t>
  </si>
  <si>
    <t>P13991</t>
  </si>
  <si>
    <t>D  2,976</t>
  </si>
  <si>
    <t>P13994</t>
  </si>
  <si>
    <t>D  2,978</t>
  </si>
  <si>
    <t>P13996</t>
  </si>
  <si>
    <t>D  2,980</t>
  </si>
  <si>
    <t>P13998</t>
  </si>
  <si>
    <t>D  2,981</t>
  </si>
  <si>
    <t>P13999</t>
  </si>
  <si>
    <t>D  2,982</t>
  </si>
  <si>
    <t>P14000</t>
  </si>
  <si>
    <t>D  2,984</t>
  </si>
  <si>
    <t>P14103</t>
  </si>
  <si>
    <t>D  2,985</t>
  </si>
  <si>
    <t>P14104</t>
  </si>
  <si>
    <t>D  2,986</t>
  </si>
  <si>
    <t>P14105</t>
  </si>
  <si>
    <t>D  2,988</t>
  </si>
  <si>
    <t>R2838</t>
  </si>
  <si>
    <t>D  2,989</t>
  </si>
  <si>
    <t>R2839</t>
  </si>
  <si>
    <t>D  2,990</t>
  </si>
  <si>
    <t>R2846</t>
  </si>
  <si>
    <t>D  2,991</t>
  </si>
  <si>
    <t>P14109</t>
  </si>
  <si>
    <t>D  2,992</t>
  </si>
  <si>
    <t>P14110</t>
  </si>
  <si>
    <t>D  2,993</t>
  </si>
  <si>
    <t>P14112</t>
  </si>
  <si>
    <t>D  2,994</t>
  </si>
  <si>
    <t>P14113</t>
  </si>
  <si>
    <t>D  2,995</t>
  </si>
  <si>
    <t>P14114</t>
  </si>
  <si>
    <t>D  2,996</t>
  </si>
  <si>
    <t>P14115</t>
  </si>
  <si>
    <t>D  2,999</t>
  </si>
  <si>
    <t>P14118</t>
  </si>
  <si>
    <t>D  3,000</t>
  </si>
  <si>
    <t>P14119</t>
  </si>
  <si>
    <t>D  3,001</t>
  </si>
  <si>
    <t>P14120</t>
  </si>
  <si>
    <t>D  3,003</t>
  </si>
  <si>
    <t>R2858</t>
  </si>
  <si>
    <t>D  3,004</t>
  </si>
  <si>
    <t>R2804</t>
  </si>
  <si>
    <t>D  3,005</t>
  </si>
  <si>
    <t>R2837</t>
  </si>
  <si>
    <t>D  3,006</t>
  </si>
  <si>
    <t>P13969</t>
  </si>
  <si>
    <t>D  3,008</t>
  </si>
  <si>
    <t>P13971</t>
  </si>
  <si>
    <t>D  3,009</t>
  </si>
  <si>
    <t>P14135-6</t>
  </si>
  <si>
    <t>D  3,010</t>
  </si>
  <si>
    <t>P14146</t>
  </si>
  <si>
    <t>D  3,011</t>
  </si>
  <si>
    <t>P14147</t>
  </si>
  <si>
    <t>D  3,012</t>
  </si>
  <si>
    <t>P14148</t>
  </si>
  <si>
    <t>D  3,013</t>
  </si>
  <si>
    <t>P14149</t>
  </si>
  <si>
    <t>D  3,014</t>
  </si>
  <si>
    <t>P14150</t>
  </si>
  <si>
    <t>D  3,017</t>
  </si>
  <si>
    <t>P14153</t>
  </si>
  <si>
    <t>D  3,018</t>
  </si>
  <si>
    <t>P14154</t>
  </si>
  <si>
    <t>D  3,020</t>
  </si>
  <si>
    <t>P14157-8</t>
  </si>
  <si>
    <t>D  3,021</t>
  </si>
  <si>
    <t>P14159</t>
  </si>
  <si>
    <t>D  3,022</t>
  </si>
  <si>
    <t>P14161-2</t>
  </si>
  <si>
    <t>D  3,023</t>
  </si>
  <si>
    <t>P14163-4</t>
  </si>
  <si>
    <t>D  3,025</t>
  </si>
  <si>
    <t>P14166-7</t>
  </si>
  <si>
    <t>D  3,026</t>
  </si>
  <si>
    <t>P14168-9</t>
  </si>
  <si>
    <t>D  3,027</t>
  </si>
  <si>
    <t>P14170-1</t>
  </si>
  <si>
    <t>D  3,028</t>
  </si>
  <si>
    <t>P14172</t>
  </si>
  <si>
    <t>D  3,029</t>
  </si>
  <si>
    <t>P14173-4</t>
  </si>
  <si>
    <t>D  3,032</t>
  </si>
  <si>
    <t>P14176-7</t>
  </si>
  <si>
    <t>D  3,033</t>
  </si>
  <si>
    <t>P14181</t>
  </si>
  <si>
    <t>D  3,034</t>
  </si>
  <si>
    <t>P14185</t>
  </si>
  <si>
    <t>D  3,037</t>
  </si>
  <si>
    <t>P14191</t>
  </si>
  <si>
    <t>D  3,038</t>
  </si>
  <si>
    <t>P14192</t>
  </si>
  <si>
    <t>D  3,039</t>
  </si>
  <si>
    <t>P14193</t>
  </si>
  <si>
    <t>D  3,040</t>
  </si>
  <si>
    <t>P14194</t>
  </si>
  <si>
    <t>D  3,041</t>
  </si>
  <si>
    <t>P14195</t>
  </si>
  <si>
    <t>D  3,042</t>
  </si>
  <si>
    <t>P14196</t>
  </si>
  <si>
    <t>D  3,043</t>
  </si>
  <si>
    <t>P14197</t>
  </si>
  <si>
    <t>D  3,045</t>
  </si>
  <si>
    <t>P14199</t>
  </si>
  <si>
    <t>D  3,046</t>
  </si>
  <si>
    <t>P14200</t>
  </si>
  <si>
    <t>D  3,049</t>
  </si>
  <si>
    <t>P14203-4</t>
  </si>
  <si>
    <t>D  3,050</t>
  </si>
  <si>
    <t>P14205-6</t>
  </si>
  <si>
    <t>D  3,051</t>
  </si>
  <si>
    <t>P14207-8</t>
  </si>
  <si>
    <t>D  3,052</t>
  </si>
  <si>
    <t>P14209</t>
  </si>
  <si>
    <t>D  3,053</t>
  </si>
  <si>
    <t>P14210-11</t>
  </si>
  <si>
    <t>D  3,054</t>
  </si>
  <si>
    <t>P14212</t>
  </si>
  <si>
    <t>D  3,055</t>
  </si>
  <si>
    <t>P1213</t>
  </si>
  <si>
    <t>D  3,056</t>
  </si>
  <si>
    <t>P14214</t>
  </si>
  <si>
    <t>D  3,057</t>
  </si>
  <si>
    <t>P14241</t>
  </si>
  <si>
    <t>D  3,058</t>
  </si>
  <si>
    <t>P14242</t>
  </si>
  <si>
    <t>D  3,059</t>
  </si>
  <si>
    <t>S1688</t>
  </si>
  <si>
    <t>D  3,061</t>
  </si>
  <si>
    <t>P14179-80</t>
  </si>
  <si>
    <t>D  3,062</t>
  </si>
  <si>
    <t>P14183-84</t>
  </si>
  <si>
    <t>D  3,063</t>
  </si>
  <si>
    <t>P14227-8</t>
  </si>
  <si>
    <t>D  3,064</t>
  </si>
  <si>
    <t>P14229</t>
  </si>
  <si>
    <t>D  3,065</t>
  </si>
  <si>
    <t>P14230-1</t>
  </si>
  <si>
    <t>D  3,066</t>
  </si>
  <si>
    <t>P14232-3</t>
  </si>
  <si>
    <t>D  3,067</t>
  </si>
  <si>
    <t>p14234-5</t>
  </si>
  <si>
    <t>D  3,068</t>
  </si>
  <si>
    <t>P14236-7</t>
  </si>
  <si>
    <t>D  3,069</t>
  </si>
  <si>
    <t>P14238-9</t>
  </si>
  <si>
    <t>D  3,070</t>
  </si>
  <si>
    <t>P14240</t>
  </si>
  <si>
    <t>T-2085</t>
  </si>
  <si>
    <t>E    251</t>
  </si>
  <si>
    <t>E    252</t>
  </si>
  <si>
    <t>AMEX</t>
  </si>
  <si>
    <t>--------</t>
  </si>
  <si>
    <t>---------</t>
  </si>
  <si>
    <t>-----------</t>
  </si>
  <si>
    <t>---</t>
  </si>
  <si>
    <t>----------------</t>
  </si>
  <si>
    <t>---------------------</t>
  </si>
  <si>
    <t>----------------------------------------------</t>
  </si>
  <si>
    <t>-------------</t>
  </si>
  <si>
    <t>ALDEN  SATELITE S DE  RL DE CV</t>
  </si>
  <si>
    <t>HERNANDEZ MARTINEZ ALMA JANET</t>
  </si>
  <si>
    <t>CEVER  LOMAS VERDES S DE RL DE CV</t>
  </si>
  <si>
    <t>DURANGO AUTOMOTORES  S  DE  RL DE C</t>
  </si>
  <si>
    <t>CALIDAD  DE  TABASCO S DE  RL DE CV</t>
  </si>
  <si>
    <t>AUTOMOTORES DE  LA LAGUNA S DE  RL</t>
  </si>
  <si>
    <t>CEVER TOLUCA  S  DE  RL DE CV</t>
  </si>
  <si>
    <t>TOY  MOTORS SA  DE  CV</t>
  </si>
  <si>
    <t>MAPFRE TEPEYAC SA</t>
  </si>
  <si>
    <t>ROSALES HERNANDEZ MARTINA ERIKA</t>
  </si>
  <si>
    <t>AUTOMOTRIZ OAXACA DE  ANTEQUERA S D</t>
  </si>
  <si>
    <t>DALTON  AUTOMOTORES S DE  RL DE CV</t>
  </si>
  <si>
    <t>2LM NACIONAL SA DE CV</t>
  </si>
  <si>
    <t>EDISON MAQUINARIA, SA DE CV</t>
  </si>
  <si>
    <t>AH STRATEGIE, S.C.</t>
  </si>
  <si>
    <t>LIDERAZGO AUTOMOTRIZ DE  PUEBLA  S</t>
  </si>
  <si>
    <t>TOY  MOTORS S DE RL DE CV</t>
  </si>
  <si>
    <t>FERBAR MEXICANA S.A. DE C.V.</t>
  </si>
  <si>
    <t>DURANGO AUTOMOTORES S  DE RL DE CV</t>
  </si>
  <si>
    <t>LIDERAZGO AUTOMOTRIZ  DE  PUEBLA</t>
  </si>
  <si>
    <t>GRUPO RAMAHA S.C.</t>
  </si>
  <si>
    <t>DALTON AUTOMOTRIZ  S DE  RL DE CV</t>
  </si>
  <si>
    <t>RECTIFICACIONES VAZCO S.A. DE C.V.</t>
  </si>
  <si>
    <t>AUTOMOVILES  VALLEJO  S DE  RL  DE</t>
  </si>
  <si>
    <t>MARTIN HERNANDEZ RIVERA</t>
  </si>
  <si>
    <t>AUTOMOTRIZ NIHON SA DE  CV</t>
  </si>
  <si>
    <t>ALECSA PACHUCA  S  DE  RL  DE CV</t>
  </si>
  <si>
    <t>OZ  AUTOMOTRIZ S DE  RL DE CV</t>
  </si>
  <si>
    <t>AUTOMOTRIZ NIHON S  DE  RL DE CV</t>
  </si>
  <si>
    <t>ALDEN QUERETARO  S DE  RL DE CV</t>
  </si>
  <si>
    <t>GRUPO  PENNINSULA MOTORS S DE  RL D</t>
  </si>
  <si>
    <t>AUTOMOTRIZ TOY SA  DE CV</t>
  </si>
  <si>
    <t>DALTON  AUTOMOTRIZ  S  DE  RL DE  C</t>
  </si>
  <si>
    <t>UNITED AUTO DE  MONTERREY S  DE  RL</t>
  </si>
  <si>
    <t>DALTON  AUTOMOTRIZ S  DE  RL DE CV</t>
  </si>
  <si>
    <t>CCD. AUTOSALES  PUERTO VALLARTA S</t>
  </si>
  <si>
    <t>TOY  MOTORS S  DE RL DE CV</t>
  </si>
  <si>
    <t>GARCIA ARGUELLES FRANCISCO</t>
  </si>
  <si>
    <t>CATALAYUD CORTES JAIME</t>
  </si>
  <si>
    <t>GRUPO ECOLOGICA S.A. DE C.V.</t>
  </si>
  <si>
    <t>DALTON AUTOMOTRIZ S  DE RL DE CV</t>
  </si>
  <si>
    <t>AUTOMOTRIZ NIHONN S DE  RL DE CV</t>
  </si>
  <si>
    <t>ALDEN QUERETARO S  DE  RL DE CV</t>
  </si>
  <si>
    <t>DURANGO  AUTOMOTORES S  DE RL DE CV</t>
  </si>
  <si>
    <t>AUTOMOTRIZ  NIHONN S  DE  RL DE CV</t>
  </si>
  <si>
    <t>DALTON AUTOMOTRIZ S  DE  RL  DE CV</t>
  </si>
  <si>
    <t>ALDEN  QUERETARO  S  DE  RL DE  CV</t>
  </si>
  <si>
    <t>OFFICE DEPOT DE MEXICO</t>
  </si>
  <si>
    <t>MAMR740915UN2</t>
  </si>
  <si>
    <t>RVA820930462</t>
  </si>
  <si>
    <t>RAPA8110163Z0</t>
  </si>
  <si>
    <t>QUBR610825FX9</t>
  </si>
  <si>
    <t>GTQ091119MA0</t>
  </si>
  <si>
    <t>GSJ981217SX6</t>
  </si>
  <si>
    <t>CAMR700415AJ8</t>
  </si>
  <si>
    <t>MARTINEZ MUÑIZ ARMANDO ABRAHAM</t>
  </si>
  <si>
    <t>DRE810328U10</t>
  </si>
  <si>
    <t>FNI97829JR9</t>
  </si>
  <si>
    <t>FASC810520DZ5</t>
  </si>
  <si>
    <t>ELECTROCOMPONENTES</t>
  </si>
  <si>
    <t>SGS020508BT8</t>
  </si>
  <si>
    <t>CCF121101KQ4</t>
  </si>
  <si>
    <t>APC580909L82</t>
  </si>
  <si>
    <t>GAGJ960424HL2</t>
  </si>
  <si>
    <t>SRF1107257N9</t>
  </si>
  <si>
    <t>GBA060117351</t>
  </si>
  <si>
    <t>COM071220BU9</t>
  </si>
  <si>
    <t>PPA090403C75</t>
  </si>
  <si>
    <t>CVT020930BY9</t>
  </si>
  <si>
    <t>OEM920612B67</t>
  </si>
  <si>
    <t>CFC110121742</t>
  </si>
  <si>
    <t>ROVR6209167I1</t>
  </si>
  <si>
    <t>ESC1412031E8</t>
  </si>
  <si>
    <t>DEM8801152E9</t>
  </si>
  <si>
    <t>SRB930119769</t>
  </si>
  <si>
    <t>SSRR760906L2A</t>
  </si>
  <si>
    <t>PME020712TD2</t>
  </si>
  <si>
    <t>GSA140603SJ3</t>
  </si>
  <si>
    <t>SEN730822H10</t>
  </si>
  <si>
    <t>MPA980204J2A</t>
  </si>
  <si>
    <t>GOCP7508052V3</t>
  </si>
  <si>
    <t>MEM950621UV5</t>
  </si>
  <si>
    <t>PCO7903276Y9</t>
  </si>
  <si>
    <t>POPR680813V88</t>
  </si>
  <si>
    <t>RIR810420H38</t>
  </si>
  <si>
    <t>ROVJ710710QB3</t>
  </si>
  <si>
    <t>MANOLO REFACCIONES AUTOMOTRICES</t>
  </si>
  <si>
    <t>TOYOTA MOTORS SALES DE MEXICO</t>
  </si>
  <si>
    <t>MTE440316E54</t>
  </si>
  <si>
    <t>ROHM750707I51</t>
  </si>
  <si>
    <t>CES1302285LV4</t>
  </si>
  <si>
    <t>AIQ030909QB1</t>
  </si>
  <si>
    <t>AEROPUERTO INTERNACIONAL DE QUERETARO SA DECV</t>
  </si>
  <si>
    <t>SGQ980923JGA</t>
  </si>
  <si>
    <t>SERVICIO GARMAN QUERETARO SA DE CV</t>
  </si>
  <si>
    <t>FME970526RX1</t>
  </si>
  <si>
    <t>GRA1304309T3</t>
  </si>
  <si>
    <t>NUGC610217CXA</t>
  </si>
  <si>
    <t xml:space="preserve">NUÑEZ GUDIÑO CARLOS SALVADOR </t>
  </si>
  <si>
    <t>VQU120907412</t>
  </si>
  <si>
    <t>VERIFICENTRO DE QUERETARO SA DE CV</t>
  </si>
  <si>
    <t>RODRIGUEZ ANGELES PEDRO GIBERTO</t>
  </si>
  <si>
    <t>ROAP490118BK7</t>
  </si>
  <si>
    <t>LNA130523EN6</t>
  </si>
  <si>
    <t>EMA831223PF7</t>
  </si>
  <si>
    <t>AST120116KC0</t>
  </si>
  <si>
    <t>T-2065</t>
  </si>
  <si>
    <t>GAAF8903316D1</t>
  </si>
  <si>
    <t>CACJ8812086V2</t>
  </si>
  <si>
    <t>GALA8206226I2</t>
  </si>
  <si>
    <t>AQU030811UM4</t>
  </si>
  <si>
    <t>MAMA9106278E5</t>
  </si>
  <si>
    <t>FALTA FACTURA</t>
  </si>
  <si>
    <t>FONDA NACIONAL DE INFRAESTRUCTURA</t>
  </si>
  <si>
    <t>CEX9809213U5</t>
  </si>
  <si>
    <t>COMBU-EXPRESS SA DE CV</t>
  </si>
  <si>
    <t>SHE9302062H5</t>
  </si>
  <si>
    <t>SERVICIO HENRIQUEZ SA DE CV</t>
  </si>
  <si>
    <t>PRO070116NG8</t>
  </si>
  <si>
    <t>PROMOGAS SA DE CV</t>
  </si>
  <si>
    <t>MENSON DE VIRREY S DE RL DE CV</t>
  </si>
  <si>
    <t xml:space="preserve">AUTOBUSES DE LA PIEDAD </t>
  </si>
  <si>
    <t>CONCESIONARIA DE CIAS TRONCALES SA DE CV</t>
  </si>
  <si>
    <t>WFF1109012N1</t>
  </si>
  <si>
    <t>WELKO FAST FOOD SA DE CV</t>
  </si>
  <si>
    <t>OPERADORA INSTITUCION SA DE CV</t>
  </si>
  <si>
    <t>MRU111011591</t>
  </si>
  <si>
    <t>MIS REYES UNIDOS S DE RL DE CV</t>
  </si>
  <si>
    <t>CIA OPERADORA DE ESTACIONAMIENTO MEXICANOS</t>
  </si>
  <si>
    <t>OPERADORA DE FRANQUICIAS ALSEA SAPI DE CV</t>
  </si>
  <si>
    <t>MOT040416KS6</t>
  </si>
  <si>
    <t>MOTEBURGUER SA DE CV</t>
  </si>
  <si>
    <t>AUTOBUSES ESTRELLA BLANCA SA DE CV</t>
  </si>
  <si>
    <t>OOGA681230GQ0</t>
  </si>
  <si>
    <t>OSORIO GARCIA MARIA ANTONIA</t>
  </si>
  <si>
    <t xml:space="preserve">AUTOBUSES  DE LA PIEDAD SA DE CV </t>
  </si>
  <si>
    <t>AAGUILAR CONSULTORES &amp; ASESORES INTEGRALES S</t>
  </si>
  <si>
    <t>PENINSULA MOTORS</t>
  </si>
  <si>
    <t>TOY MOTORS</t>
  </si>
  <si>
    <t>KRA0006114IU7</t>
  </si>
  <si>
    <t>Auxiliar del 01/04/16 AL31/04/16</t>
  </si>
  <si>
    <t>COMPLEMENTARIA YA QUE EN ABRIL SE CANCELA</t>
  </si>
  <si>
    <t>DECLARAR EN MAYO</t>
  </si>
  <si>
    <t>COMPLEMENTARIA DE MARZO</t>
  </si>
  <si>
    <t>CES130228LV4</t>
  </si>
  <si>
    <t>CORREGIDORA LA ESTACIA</t>
  </si>
  <si>
    <t>KRA000614IU7</t>
  </si>
  <si>
    <t>**</t>
  </si>
  <si>
    <t>Auxiliar del 01/05/16 AL 31/05/16</t>
  </si>
  <si>
    <t>D     27</t>
  </si>
  <si>
    <t>D     35</t>
  </si>
  <si>
    <t>0788-TCN16</t>
  </si>
  <si>
    <t>0789-TCN16</t>
  </si>
  <si>
    <t>0790-TCN16</t>
  </si>
  <si>
    <t>D    247</t>
  </si>
  <si>
    <t>0792-TCN16</t>
  </si>
  <si>
    <t>D    271</t>
  </si>
  <si>
    <t>0791-TCN16</t>
  </si>
  <si>
    <t>0793-TCN16</t>
  </si>
  <si>
    <t>D    277</t>
  </si>
  <si>
    <t>D    278</t>
  </si>
  <si>
    <t>0794-TCN16</t>
  </si>
  <si>
    <t>D    323</t>
  </si>
  <si>
    <t>D    333</t>
  </si>
  <si>
    <t>D    339</t>
  </si>
  <si>
    <t>0803-TCN16</t>
  </si>
  <si>
    <t>D    340</t>
  </si>
  <si>
    <t>0804-TCN16</t>
  </si>
  <si>
    <t>0069-TCU16</t>
  </si>
  <si>
    <t>D    533</t>
  </si>
  <si>
    <t>0808-TCN16</t>
  </si>
  <si>
    <t>D    534</t>
  </si>
  <si>
    <t>0809-TCN16</t>
  </si>
  <si>
    <t>D    535</t>
  </si>
  <si>
    <t>0810-TCN16</t>
  </si>
  <si>
    <t>D    536</t>
  </si>
  <si>
    <t>D    538</t>
  </si>
  <si>
    <t>D    544</t>
  </si>
  <si>
    <t>0811-TCN16</t>
  </si>
  <si>
    <t>D    545</t>
  </si>
  <si>
    <t>0812-TCN16</t>
  </si>
  <si>
    <t>D    550</t>
  </si>
  <si>
    <t>0813-TCN16</t>
  </si>
  <si>
    <t>D    551</t>
  </si>
  <si>
    <t>0814-TCN16</t>
  </si>
  <si>
    <t>D    552</t>
  </si>
  <si>
    <t>0815-TCN16</t>
  </si>
  <si>
    <t>D    553</t>
  </si>
  <si>
    <t>0816-TCN16</t>
  </si>
  <si>
    <t>D    568</t>
  </si>
  <si>
    <t>0817-TCN16</t>
  </si>
  <si>
    <t>D    570</t>
  </si>
  <si>
    <t>0818-TCN16</t>
  </si>
  <si>
    <t>D    571</t>
  </si>
  <si>
    <t>0819-TCN16</t>
  </si>
  <si>
    <t>0820-TCN16</t>
  </si>
  <si>
    <t>D    573</t>
  </si>
  <si>
    <t>0821-TCN16</t>
  </si>
  <si>
    <t>D    574</t>
  </si>
  <si>
    <t>0822-TCN16</t>
  </si>
  <si>
    <t>D    575</t>
  </si>
  <si>
    <t>0823-TCN16</t>
  </si>
  <si>
    <t>D    576</t>
  </si>
  <si>
    <t>0824-TCN16</t>
  </si>
  <si>
    <t>D    577</t>
  </si>
  <si>
    <t>0825-TCN16</t>
  </si>
  <si>
    <t>0826-TCN16</t>
  </si>
  <si>
    <t>D    582</t>
  </si>
  <si>
    <t>0827-TCN16</t>
  </si>
  <si>
    <t>0828-TCN16</t>
  </si>
  <si>
    <t>D    590</t>
  </si>
  <si>
    <t>D    681</t>
  </si>
  <si>
    <t>0829-TCN16</t>
  </si>
  <si>
    <t>D    768</t>
  </si>
  <si>
    <t>0831-TCN16</t>
  </si>
  <si>
    <t>0832-TCN16</t>
  </si>
  <si>
    <t>D    824</t>
  </si>
  <si>
    <t>D    863</t>
  </si>
  <si>
    <t>D    864</t>
  </si>
  <si>
    <t>D    866</t>
  </si>
  <si>
    <t>0833-TCN16</t>
  </si>
  <si>
    <t>0418-TCN15</t>
  </si>
  <si>
    <t>D  1,069</t>
  </si>
  <si>
    <t>COMP GTOS</t>
  </si>
  <si>
    <t>D  1,147</t>
  </si>
  <si>
    <t>0835-TCN16</t>
  </si>
  <si>
    <t>D  1,152</t>
  </si>
  <si>
    <t>0836-TCN16</t>
  </si>
  <si>
    <t>D  1,153</t>
  </si>
  <si>
    <t>0834-TCN16</t>
  </si>
  <si>
    <t>0837-TCN16</t>
  </si>
  <si>
    <t>D  1,281</t>
  </si>
  <si>
    <t>0838-TCN16</t>
  </si>
  <si>
    <t>0839-TCN16</t>
  </si>
  <si>
    <t>0840-TCN16</t>
  </si>
  <si>
    <t>D  1,311</t>
  </si>
  <si>
    <t>D  1,318</t>
  </si>
  <si>
    <t>0841-TCN16</t>
  </si>
  <si>
    <t>D  1,353</t>
  </si>
  <si>
    <t>0842-TCN16</t>
  </si>
  <si>
    <t>D  1,354</t>
  </si>
  <si>
    <t>0843-TCN16</t>
  </si>
  <si>
    <t>D  1,363</t>
  </si>
  <si>
    <t>D  1,365</t>
  </si>
  <si>
    <t>D  1,371</t>
  </si>
  <si>
    <t>0844-TCN16</t>
  </si>
  <si>
    <t>D  1,399</t>
  </si>
  <si>
    <t>0848-TCN16</t>
  </si>
  <si>
    <t>D  1,421</t>
  </si>
  <si>
    <t>COMPROBACI</t>
  </si>
  <si>
    <t>D  1,564</t>
  </si>
  <si>
    <t>0847-TCN16</t>
  </si>
  <si>
    <t>D  1,567</t>
  </si>
  <si>
    <t>0850-TCN16</t>
  </si>
  <si>
    <t>0851-TCN16</t>
  </si>
  <si>
    <t>D  1,572</t>
  </si>
  <si>
    <t>0846-TCN16</t>
  </si>
  <si>
    <t>D  1,651</t>
  </si>
  <si>
    <t>0852-TCN16</t>
  </si>
  <si>
    <t>D  1,664</t>
  </si>
  <si>
    <t>0853-TCN16</t>
  </si>
  <si>
    <t>D  1,665</t>
  </si>
  <si>
    <t>0854-TCN16</t>
  </si>
  <si>
    <t>D  1,672</t>
  </si>
  <si>
    <t>0855-TCN16</t>
  </si>
  <si>
    <t>D  1,675</t>
  </si>
  <si>
    <t>0856-TCN16</t>
  </si>
  <si>
    <t>D  1,883</t>
  </si>
  <si>
    <t>0849-TCN16</t>
  </si>
  <si>
    <t>D  1,888</t>
  </si>
  <si>
    <t>0857-TCN16</t>
  </si>
  <si>
    <t>D  1,973</t>
  </si>
  <si>
    <t>0864-TCN16</t>
  </si>
  <si>
    <t>D  2,033</t>
  </si>
  <si>
    <t>0845-TCN16</t>
  </si>
  <si>
    <t>D  2,035</t>
  </si>
  <si>
    <t>0858-TCN16</t>
  </si>
  <si>
    <t>D  2,036</t>
  </si>
  <si>
    <t>0859-TCN16</t>
  </si>
  <si>
    <t>D  2,037</t>
  </si>
  <si>
    <t>0865-TCN16</t>
  </si>
  <si>
    <t>D  2,043</t>
  </si>
  <si>
    <t>A000633997</t>
  </si>
  <si>
    <t>D  2,051</t>
  </si>
  <si>
    <t>0860-TCN16</t>
  </si>
  <si>
    <t>0861-TCN16</t>
  </si>
  <si>
    <t>D  2,057</t>
  </si>
  <si>
    <t>0862-TCN16</t>
  </si>
  <si>
    <t>D  2,059</t>
  </si>
  <si>
    <t>0863-TCN16</t>
  </si>
  <si>
    <t>0866-TCN16</t>
  </si>
  <si>
    <t>D  2,157</t>
  </si>
  <si>
    <t>0867-TCN16</t>
  </si>
  <si>
    <t>D  2,165</t>
  </si>
  <si>
    <t>0868-TCN16</t>
  </si>
  <si>
    <t>0869-TCN16</t>
  </si>
  <si>
    <t>D  2,261</t>
  </si>
  <si>
    <t>0870-TCN16</t>
  </si>
  <si>
    <t>D  2,300</t>
  </si>
  <si>
    <t>0872-TCN16</t>
  </si>
  <si>
    <t>0873-TCN16</t>
  </si>
  <si>
    <t>D  2,345</t>
  </si>
  <si>
    <t>0874-TCN16</t>
  </si>
  <si>
    <t>D  2,346</t>
  </si>
  <si>
    <t>0875-TCN16</t>
  </si>
  <si>
    <t>D  2,351</t>
  </si>
  <si>
    <t>0876-TCN16</t>
  </si>
  <si>
    <t>D  2,357</t>
  </si>
  <si>
    <t>0877-TCN16</t>
  </si>
  <si>
    <t>D  2,362</t>
  </si>
  <si>
    <t>0878-TCN16</t>
  </si>
  <si>
    <t>D  2,367</t>
  </si>
  <si>
    <t>0881-TCN16</t>
  </si>
  <si>
    <t>D  2,382</t>
  </si>
  <si>
    <t>0882-TCN16</t>
  </si>
  <si>
    <t>0883-TCN16</t>
  </si>
  <si>
    <t>0884-TCN16</t>
  </si>
  <si>
    <t>D  2,555</t>
  </si>
  <si>
    <t>0880-TCN16</t>
  </si>
  <si>
    <t>D  2,557</t>
  </si>
  <si>
    <t>0885-TCN16</t>
  </si>
  <si>
    <t>D  2,564</t>
  </si>
  <si>
    <t>0886-TCN16</t>
  </si>
  <si>
    <t>D  2,569</t>
  </si>
  <si>
    <t>0887-TCN16</t>
  </si>
  <si>
    <t>D  2,576</t>
  </si>
  <si>
    <t>0888-TCN16</t>
  </si>
  <si>
    <t>D  2,578</t>
  </si>
  <si>
    <t>0879-TCN16</t>
  </si>
  <si>
    <t>D  2,580</t>
  </si>
  <si>
    <t>0889-TCN16</t>
  </si>
  <si>
    <t>D  2,605</t>
  </si>
  <si>
    <t>0890-TCN16</t>
  </si>
  <si>
    <t>D  2,650</t>
  </si>
  <si>
    <t>0891-TCN16</t>
  </si>
  <si>
    <t>D  2,672</t>
  </si>
  <si>
    <t>0892-TCN16</t>
  </si>
  <si>
    <t>0893-TCN16</t>
  </si>
  <si>
    <t>D  2,756</t>
  </si>
  <si>
    <t>AMEXCO</t>
  </si>
  <si>
    <t>P14122</t>
  </si>
  <si>
    <t>P14451</t>
  </si>
  <si>
    <t>P14453</t>
  </si>
  <si>
    <t>P14454</t>
  </si>
  <si>
    <t>P14456</t>
  </si>
  <si>
    <t>P14457</t>
  </si>
  <si>
    <t>P14459</t>
  </si>
  <si>
    <t>P14461</t>
  </si>
  <si>
    <t>P14462</t>
  </si>
  <si>
    <t>P14463</t>
  </si>
  <si>
    <t>P14464</t>
  </si>
  <si>
    <t>P14466</t>
  </si>
  <si>
    <t>P14468</t>
  </si>
  <si>
    <t>P14470</t>
  </si>
  <si>
    <t>P14471</t>
  </si>
  <si>
    <t>P14550</t>
  </si>
  <si>
    <t>P14476</t>
  </si>
  <si>
    <t>PP14478</t>
  </si>
  <si>
    <t>P14480</t>
  </si>
  <si>
    <t>P14482</t>
  </si>
  <si>
    <t>P14483</t>
  </si>
  <si>
    <t>P14485</t>
  </si>
  <si>
    <t>P14288</t>
  </si>
  <si>
    <t>P14290</t>
  </si>
  <si>
    <t>P14292</t>
  </si>
  <si>
    <t>P14294</t>
  </si>
  <si>
    <t>P14296</t>
  </si>
  <si>
    <t>P14298</t>
  </si>
  <si>
    <t>P14490</t>
  </si>
  <si>
    <t>P14491</t>
  </si>
  <si>
    <t>O14493</t>
  </si>
  <si>
    <t>P14495</t>
  </si>
  <si>
    <t>P14497</t>
  </si>
  <si>
    <t>P14499</t>
  </si>
  <si>
    <t>P14500</t>
  </si>
  <si>
    <t>P14502</t>
  </si>
  <si>
    <t>P-14503</t>
  </si>
  <si>
    <t>P14504</t>
  </si>
  <si>
    <t>P14505</t>
  </si>
  <si>
    <t>P14506</t>
  </si>
  <si>
    <t>P14507</t>
  </si>
  <si>
    <t>P14508</t>
  </si>
  <si>
    <t>P14509</t>
  </si>
  <si>
    <t>P14510</t>
  </si>
  <si>
    <t>P14511</t>
  </si>
  <si>
    <t>P14513</t>
  </si>
  <si>
    <t>P14515</t>
  </si>
  <si>
    <t>P14517</t>
  </si>
  <si>
    <t>P14520</t>
  </si>
  <si>
    <t>P14521</t>
  </si>
  <si>
    <t>P14522</t>
  </si>
  <si>
    <t>P14524</t>
  </si>
  <si>
    <t>P14525</t>
  </si>
  <si>
    <t>P14526</t>
  </si>
  <si>
    <t>P14527</t>
  </si>
  <si>
    <t>P14531</t>
  </si>
  <si>
    <t>P14532</t>
  </si>
  <si>
    <t>P14534</t>
  </si>
  <si>
    <t>P14535</t>
  </si>
  <si>
    <t>P14536</t>
  </si>
  <si>
    <t>P14538</t>
  </si>
  <si>
    <t>P14539</t>
  </si>
  <si>
    <t>P14540</t>
  </si>
  <si>
    <t>P14541</t>
  </si>
  <si>
    <t>D  2,857</t>
  </si>
  <si>
    <t>P14542</t>
  </si>
  <si>
    <t>D  2,859</t>
  </si>
  <si>
    <t>S1708</t>
  </si>
  <si>
    <t>D  2,860</t>
  </si>
  <si>
    <t>S1671</t>
  </si>
  <si>
    <t>D  2,861</t>
  </si>
  <si>
    <t>R2927</t>
  </si>
  <si>
    <t>P13989</t>
  </si>
  <si>
    <t>P14438</t>
  </si>
  <si>
    <t>P14439</t>
  </si>
  <si>
    <t>P14440</t>
  </si>
  <si>
    <t>D  2,867</t>
  </si>
  <si>
    <t>S1696</t>
  </si>
  <si>
    <t>D  2,868</t>
  </si>
  <si>
    <t>R2905</t>
  </si>
  <si>
    <t>D  2,869</t>
  </si>
  <si>
    <t>S1698</t>
  </si>
  <si>
    <t>D  2,870</t>
  </si>
  <si>
    <t>R2926</t>
  </si>
  <si>
    <t>D  2,871</t>
  </si>
  <si>
    <t>R2925</t>
  </si>
  <si>
    <t>S1646</t>
  </si>
  <si>
    <t>P14545</t>
  </si>
  <si>
    <t>D  2,875</t>
  </si>
  <si>
    <t>P14546</t>
  </si>
  <si>
    <t>D  2,876</t>
  </si>
  <si>
    <t>S1690</t>
  </si>
  <si>
    <t>D  2,877</t>
  </si>
  <si>
    <t>R2866</t>
  </si>
  <si>
    <t>P14256</t>
  </si>
  <si>
    <t>P14257</t>
  </si>
  <si>
    <t>P14264</t>
  </si>
  <si>
    <t>P14265</t>
  </si>
  <si>
    <t>P14266</t>
  </si>
  <si>
    <t>P14268</t>
  </si>
  <si>
    <t>P14269</t>
  </si>
  <si>
    <t>P14270</t>
  </si>
  <si>
    <t>P14271</t>
  </si>
  <si>
    <t>P14272</t>
  </si>
  <si>
    <t>P14273</t>
  </si>
  <si>
    <t>P14274</t>
  </si>
  <si>
    <t>P14275</t>
  </si>
  <si>
    <t>P14276</t>
  </si>
  <si>
    <t>P14277</t>
  </si>
  <si>
    <t>P14278</t>
  </si>
  <si>
    <t>P14279</t>
  </si>
  <si>
    <t>P14280</t>
  </si>
  <si>
    <t>D  2,901</t>
  </si>
  <si>
    <t>P14281</t>
  </si>
  <si>
    <t>D  2,903</t>
  </si>
  <si>
    <t>P14284</t>
  </si>
  <si>
    <t>D  2,904</t>
  </si>
  <si>
    <t>P14402</t>
  </si>
  <si>
    <t>D  2,905</t>
  </si>
  <si>
    <t>P14404</t>
  </si>
  <si>
    <t>P14406</t>
  </si>
  <si>
    <t>P14408</t>
  </si>
  <si>
    <t>P14411</t>
  </si>
  <si>
    <t>P14413</t>
  </si>
  <si>
    <t>P14415</t>
  </si>
  <si>
    <t>D  2,914</t>
  </si>
  <si>
    <t>P14417</t>
  </si>
  <si>
    <t>P14421</t>
  </si>
  <si>
    <t>P14424</t>
  </si>
  <si>
    <t>P14425</t>
  </si>
  <si>
    <t>P14426</t>
  </si>
  <si>
    <t>P14428</t>
  </si>
  <si>
    <t>R2801</t>
  </si>
  <si>
    <t>D  2,921</t>
  </si>
  <si>
    <t>S1651</t>
  </si>
  <si>
    <t>S1605</t>
  </si>
  <si>
    <t>S1516</t>
  </si>
  <si>
    <t>S1595</t>
  </si>
  <si>
    <t>S1517</t>
  </si>
  <si>
    <t>CH-17458</t>
  </si>
  <si>
    <t>CH-17459</t>
  </si>
  <si>
    <t>CH-17483</t>
  </si>
  <si>
    <t>T-2087</t>
  </si>
  <si>
    <t>CH-17484</t>
  </si>
  <si>
    <t>CH-17485</t>
  </si>
  <si>
    <t>CH-17486</t>
  </si>
  <si>
    <t>CH-17491</t>
  </si>
  <si>
    <t>CH-17492</t>
  </si>
  <si>
    <t>T-2100</t>
  </si>
  <si>
    <t>E     69</t>
  </si>
  <si>
    <t>T-2101</t>
  </si>
  <si>
    <t>E     70</t>
  </si>
  <si>
    <t>T-2102</t>
  </si>
  <si>
    <t>E     71</t>
  </si>
  <si>
    <t>T-2103</t>
  </si>
  <si>
    <t>E     72</t>
  </si>
  <si>
    <t>T-2104</t>
  </si>
  <si>
    <t>E     73</t>
  </si>
  <si>
    <t>T-2105</t>
  </si>
  <si>
    <t>T-2106</t>
  </si>
  <si>
    <t>T-2107</t>
  </si>
  <si>
    <t>T-2108</t>
  </si>
  <si>
    <t>E     77</t>
  </si>
  <si>
    <t>T-2109</t>
  </si>
  <si>
    <t>T-2110</t>
  </si>
  <si>
    <t>T-2111</t>
  </si>
  <si>
    <t>T-2112</t>
  </si>
  <si>
    <t>T-2113</t>
  </si>
  <si>
    <t>T-2114</t>
  </si>
  <si>
    <t>CH-17496</t>
  </si>
  <si>
    <t>CH-17497</t>
  </si>
  <si>
    <t>CH-17508</t>
  </si>
  <si>
    <t>CH-17505</t>
  </si>
  <si>
    <t>CH-17506</t>
  </si>
  <si>
    <t>CH-17503</t>
  </si>
  <si>
    <t>CH-17504</t>
  </si>
  <si>
    <t>BBVA-TRANS</t>
  </si>
  <si>
    <t>T-2122</t>
  </si>
  <si>
    <t>CH-17502</t>
  </si>
  <si>
    <t>CH-17514</t>
  </si>
  <si>
    <t>CH-17516</t>
  </si>
  <si>
    <t>CH-17517</t>
  </si>
  <si>
    <t>CH-17518</t>
  </si>
  <si>
    <t>CH-17519</t>
  </si>
  <si>
    <t>T-2126</t>
  </si>
  <si>
    <t>E    130</t>
  </si>
  <si>
    <t>T-2127</t>
  </si>
  <si>
    <t>E    131</t>
  </si>
  <si>
    <t>T-2128</t>
  </si>
  <si>
    <t>T-2129</t>
  </si>
  <si>
    <t>T-2130</t>
  </si>
  <si>
    <t>T-2131</t>
  </si>
  <si>
    <t>T-2132</t>
  </si>
  <si>
    <t>T-2133</t>
  </si>
  <si>
    <t>T-2134</t>
  </si>
  <si>
    <t>T-2135</t>
  </si>
  <si>
    <t>T-2136</t>
  </si>
  <si>
    <t>T-2137</t>
  </si>
  <si>
    <t>T-2138</t>
  </si>
  <si>
    <t>T-2139</t>
  </si>
  <si>
    <t>T-2140</t>
  </si>
  <si>
    <t>T-2141</t>
  </si>
  <si>
    <t>T-2143</t>
  </si>
  <si>
    <t>T-2144</t>
  </si>
  <si>
    <t>T-2145</t>
  </si>
  <si>
    <t>T-2146</t>
  </si>
  <si>
    <t>T-2147</t>
  </si>
  <si>
    <t>T-2148</t>
  </si>
  <si>
    <t>T-2149</t>
  </si>
  <si>
    <t>T-2150</t>
  </si>
  <si>
    <t>T-2151</t>
  </si>
  <si>
    <t>T-2152</t>
  </si>
  <si>
    <t>T-2153</t>
  </si>
  <si>
    <t>T-2155</t>
  </si>
  <si>
    <t>T-2156</t>
  </si>
  <si>
    <t>T-2157</t>
  </si>
  <si>
    <t>T-2158</t>
  </si>
  <si>
    <t>T-2159</t>
  </si>
  <si>
    <t>CH-17534</t>
  </si>
  <si>
    <t>CH-17535</t>
  </si>
  <si>
    <t>CH-17536</t>
  </si>
  <si>
    <t>CH-17537</t>
  </si>
  <si>
    <t>CH-17538</t>
  </si>
  <si>
    <t>E    179</t>
  </si>
  <si>
    <t>CH-17542</t>
  </si>
  <si>
    <t>CH-17548</t>
  </si>
  <si>
    <t>CH-17549</t>
  </si>
  <si>
    <t>CH-17551</t>
  </si>
  <si>
    <t>CH-17553</t>
  </si>
  <si>
    <t>E    198</t>
  </si>
  <si>
    <t>CH-17556</t>
  </si>
  <si>
    <t>CH-17558</t>
  </si>
  <si>
    <t>CH-17515</t>
  </si>
  <si>
    <t>CH-17562</t>
  </si>
  <si>
    <t>CH-17563</t>
  </si>
  <si>
    <t>E    212</t>
  </si>
  <si>
    <t>CH-17566</t>
  </si>
  <si>
    <t>E    213</t>
  </si>
  <si>
    <t>CH-17567</t>
  </si>
  <si>
    <t>CH-17557</t>
  </si>
  <si>
    <t>CH-17583</t>
  </si>
  <si>
    <t>T-2165</t>
  </si>
  <si>
    <t>E    247</t>
  </si>
  <si>
    <t>T-2166</t>
  </si>
  <si>
    <t>E    248</t>
  </si>
  <si>
    <t>T-2167</t>
  </si>
  <si>
    <t>E    249</t>
  </si>
  <si>
    <t>T-2168</t>
  </si>
  <si>
    <t>T-2169</t>
  </si>
  <si>
    <t>T-2170</t>
  </si>
  <si>
    <t>T-2171</t>
  </si>
  <si>
    <t>T-2172</t>
  </si>
  <si>
    <t>T-2173</t>
  </si>
  <si>
    <t>T-2174</t>
  </si>
  <si>
    <t>T-2175</t>
  </si>
  <si>
    <t>T-2176</t>
  </si>
  <si>
    <t>T-2178</t>
  </si>
  <si>
    <t>T-2179</t>
  </si>
  <si>
    <t>T-2180</t>
  </si>
  <si>
    <t>T-2181</t>
  </si>
  <si>
    <t>T-2182</t>
  </si>
  <si>
    <t>E    267</t>
  </si>
  <si>
    <t>CH-17565</t>
  </si>
  <si>
    <t>CH-17585</t>
  </si>
  <si>
    <t>CH-17587</t>
  </si>
  <si>
    <t>CH-17591</t>
  </si>
  <si>
    <t>E    275</t>
  </si>
  <si>
    <t>CH-17592</t>
  </si>
  <si>
    <t>E    276</t>
  </si>
  <si>
    <t>T-2183</t>
  </si>
  <si>
    <t>E    277</t>
  </si>
  <si>
    <t>T-2184</t>
  </si>
  <si>
    <t>E    278</t>
  </si>
  <si>
    <t>T-2185</t>
  </si>
  <si>
    <t>E    285</t>
  </si>
  <si>
    <t>E    286</t>
  </si>
  <si>
    <t>COMIS BNT</t>
  </si>
  <si>
    <t>E    290</t>
  </si>
  <si>
    <t>T-2246</t>
  </si>
  <si>
    <t>E    294</t>
  </si>
  <si>
    <t>T-2248</t>
  </si>
  <si>
    <t>I  1,229</t>
  </si>
  <si>
    <t>LIDERAZGO  AUTOMOTRIZ DE RL DE CV</t>
  </si>
  <si>
    <t>ALDEN SATELITE  S DE RL DE CV</t>
  </si>
  <si>
    <t>MEGAMOTORS NIPPON S  DE  RL DE CV</t>
  </si>
  <si>
    <t>LJIMENEZ:ALDEN QUERETARO S  DE  RL</t>
  </si>
  <si>
    <t>TOYOMOTORS SA DE CV</t>
  </si>
  <si>
    <t>DALTON AUTOMOTRIZ S DE RL DE CV</t>
  </si>
  <si>
    <t>VALOR FARRERA AUTOMOTRIZ S DE  RL</t>
  </si>
  <si>
    <t>ALDEN  QUERETARO S  DE  RL DE CV</t>
  </si>
  <si>
    <t>AUTOMOTRIZ NIHON S.A. DE C.V</t>
  </si>
  <si>
    <t>ALDEN SATELITE   S  DE RL DE CV</t>
  </si>
  <si>
    <t>CCD. AUTOSALES PUERTO  VALLARTA</t>
  </si>
  <si>
    <t>LIDERAZGO  AUTOMOTRIZ S  DE  RL DE</t>
  </si>
  <si>
    <t>OZ  AUTOMOTRIZ S  DE  RL DE CV</t>
  </si>
  <si>
    <t>PREMIER DE ORIENTE S  DE  RL DE CV</t>
  </si>
  <si>
    <t>CALIDAD DE  TABASCO S  DE  RL DE CV</t>
  </si>
  <si>
    <t>AUTOMOTORES   LA LAGUNA  S  DE  RL</t>
  </si>
  <si>
    <t>DALTON AUTOMOTORES  S  DE  RL DE  C</t>
  </si>
  <si>
    <t>CEVER  TOLUCA  S  DE  RL DE  CV</t>
  </si>
  <si>
    <t>TOY  MOTORS DE  IRAPUATO S DE  RL D</t>
  </si>
  <si>
    <t>GRUPO  PENNINSULA  MOTORS S DE  RL</t>
  </si>
  <si>
    <t>SAMURAI MOTORS S  DE RL DE CV</t>
  </si>
  <si>
    <t>ALECSA  PACHUCA  S DE  RL DE CV</t>
  </si>
  <si>
    <t>SAMURAI MOTORS  XALAPA S  DE  RL DE</t>
  </si>
  <si>
    <t>TOYOMOTORS DE  POLANCO  S  DE  RL</t>
  </si>
  <si>
    <t>CEVER  TOLUCA  S DE  RL DE CV</t>
  </si>
  <si>
    <t>DALTON AUTOMOTORES  S  DE  RL DE CV</t>
  </si>
  <si>
    <t>AUTOMOTRIZ NIHONN S.A DE C.V</t>
  </si>
  <si>
    <t>DECADA   AUTOMOTRIZ S  DE  RL DE CV</t>
  </si>
  <si>
    <t>LIDERAZGO  AUTOMOTRIZ DE  PUEBLA  S</t>
  </si>
  <si>
    <t>ABS960415IG0</t>
  </si>
  <si>
    <t>ASP950315SS7</t>
  </si>
  <si>
    <t>CAL091028SP5</t>
  </si>
  <si>
    <t>CCA030306LA6</t>
  </si>
  <si>
    <t>GES8101015I7</t>
  </si>
  <si>
    <t>HESS630501HN3</t>
  </si>
  <si>
    <t>NAOA740609392</t>
  </si>
  <si>
    <t>PET980918T19</t>
  </si>
  <si>
    <t>EME880309SK5</t>
  </si>
  <si>
    <t>CME050912GZ0</t>
  </si>
  <si>
    <t>CMA000407SU9</t>
  </si>
  <si>
    <t>MGH791006SW9</t>
  </si>
  <si>
    <t>SAAJ9106147M4</t>
  </si>
  <si>
    <t>SSAQ930817FS3</t>
  </si>
  <si>
    <t>AAE131226E94</t>
  </si>
  <si>
    <t>APR130406RE4</t>
  </si>
  <si>
    <t>GARM6208229Q5</t>
  </si>
  <si>
    <t>SEC981020ME5</t>
  </si>
  <si>
    <t>GGR1202213G0</t>
  </si>
  <si>
    <t>API66092736E0</t>
  </si>
  <si>
    <t>ZAGU870909G88</t>
  </si>
  <si>
    <t>AGS090610V78</t>
  </si>
  <si>
    <t>CAM0611114VE5</t>
  </si>
  <si>
    <t>DCO0300214ZT9</t>
  </si>
  <si>
    <t>GHU941129FA1</t>
  </si>
  <si>
    <t>RCO070813FIA</t>
  </si>
  <si>
    <t>MOD041014KI3</t>
  </si>
  <si>
    <t>GAGL500904HU4</t>
  </si>
  <si>
    <t>SEB1108096N7</t>
  </si>
  <si>
    <t>CTB000309B37</t>
  </si>
  <si>
    <t>GOPA881105G51</t>
  </si>
  <si>
    <t>CAO140823TC5</t>
  </si>
  <si>
    <t>FOLG740527MW7</t>
  </si>
  <si>
    <t>CSI020226MV6</t>
  </si>
  <si>
    <t>BEPD6607269K7</t>
  </si>
  <si>
    <t>PTP110816P15</t>
  </si>
  <si>
    <t>RIHA691010CX2</t>
  </si>
  <si>
    <t>GEN9910059Q2</t>
  </si>
  <si>
    <t>ISA691014US9</t>
  </si>
  <si>
    <t>IEN030108EI0</t>
  </si>
  <si>
    <t>DEUJ67112619A</t>
  </si>
  <si>
    <t>GAL960911LJ1</t>
  </si>
  <si>
    <t>SIS070918DE9</t>
  </si>
  <si>
    <t>RODRIGUEZ ANGELES PEDRO GILBERTO</t>
  </si>
  <si>
    <t>BARCENAS GONZALEZ ENRIQUE</t>
  </si>
  <si>
    <t>BERNAL VALLE TERESA LIZBETH</t>
  </si>
  <si>
    <t>RIOS RAMIREZ VALENTIN</t>
  </si>
  <si>
    <t>VAZUQEZ ALCANTARA YAZMIN IVONNE</t>
  </si>
  <si>
    <t>VEGA AVENDAÑO GERARDO JAVIER</t>
  </si>
  <si>
    <t>INGENIERIA FISCAL LABORAL SC</t>
  </si>
  <si>
    <t>NEOCOM SA DE CV</t>
  </si>
  <si>
    <t>AUDATEX LTN, S. DE R.L. DE C.V.</t>
  </si>
  <si>
    <t>SERVICIO PANORAMA SA DE CV</t>
  </si>
  <si>
    <t>SPA930315Q24</t>
  </si>
  <si>
    <t>FBW151214A52</t>
  </si>
  <si>
    <t>FLY BY WINGS SA DE CV</t>
  </si>
  <si>
    <t>RET IVA</t>
  </si>
  <si>
    <t>RIRV780214CA6</t>
  </si>
  <si>
    <t>ESTACIONES DE SERVICIO SA DE CV</t>
  </si>
  <si>
    <t>VEAG680125S99</t>
  </si>
  <si>
    <t>MAFIA S DE RL DE CV</t>
  </si>
  <si>
    <t>MAF1001111G7</t>
  </si>
  <si>
    <t>AEROPUERTO INTERNACIONAL DE QUERETARO SA DE CV</t>
  </si>
  <si>
    <t>MENDOZA AYALA SANTIAGO ABDON</t>
  </si>
  <si>
    <t>MEAX490725RR8</t>
  </si>
  <si>
    <t>VIAJES Y REPRESENTACION DE HOTELES ECOLOGICOS</t>
  </si>
  <si>
    <t>IFL130502TN8</t>
  </si>
  <si>
    <t>BAGE571028PM7</t>
  </si>
  <si>
    <t>BEVT8309183A9</t>
  </si>
  <si>
    <t>MAR960105E95</t>
  </si>
  <si>
    <t>4% RET</t>
  </si>
  <si>
    <t>NEO990812K22</t>
  </si>
  <si>
    <t>SMX060828MD9</t>
  </si>
  <si>
    <t>SMO040908TU4</t>
  </si>
  <si>
    <t>POR040121LI8</t>
  </si>
  <si>
    <t>RCA100823GI9</t>
  </si>
  <si>
    <t>RALLY CHAMPION, S.A. DE C.</t>
  </si>
  <si>
    <t>NPA140312E40</t>
  </si>
  <si>
    <t>LA NUEVA PARROQUIA AVENIDA SA DE CV</t>
  </si>
  <si>
    <t>GURR570309RD8</t>
  </si>
  <si>
    <t>GUERRERO RODRIGUEZ ROSALBA</t>
  </si>
  <si>
    <t>TLQ140507744</t>
  </si>
  <si>
    <t>TODO LO QUE ESCURRES ES MI S DE RL DE CV</t>
  </si>
  <si>
    <t>GRUPO GASTRONOMICO VAME S DE RL DE CV</t>
  </si>
  <si>
    <t>GGV120605DH8</t>
  </si>
  <si>
    <t>NIAJ590107MR1</t>
  </si>
  <si>
    <t>JUAN LUIS NIETO ARGUDIN</t>
  </si>
  <si>
    <t>SAHR750613BL4</t>
  </si>
  <si>
    <t>RODRIGO IVAN SANTANA HERNANDEZ</t>
  </si>
  <si>
    <t>TTF9209041H4</t>
  </si>
  <si>
    <t>TERMINAL TERRESTRE POTOSINA SA DE CV</t>
  </si>
  <si>
    <t>PNA1504108Y2</t>
  </si>
  <si>
    <t>EVO PAYMENTS MEXICO S DE RL DE CV</t>
  </si>
  <si>
    <t>BANCO DEL BAJIO,S.A.</t>
  </si>
  <si>
    <t>CONCESIONARIA VUELA COMPAÑÍA DE AVIACION SAPO DE CV</t>
  </si>
  <si>
    <t>CVA041027H80</t>
  </si>
  <si>
    <t>DIGITAL SOLUTIONS AMERICAS S DE  RL DE CV</t>
  </si>
  <si>
    <t>DSA130408AM2</t>
  </si>
  <si>
    <t>CME1208017C4</t>
  </si>
  <si>
    <t xml:space="preserve">CABIFY MEXICO </t>
  </si>
  <si>
    <t>SIN120910UD3</t>
  </si>
  <si>
    <t xml:space="preserve">SERVICIOS INTEGRALES PARA NEGOCIOS AGROPECUARIOS </t>
  </si>
  <si>
    <t>VRH101018G83</t>
  </si>
  <si>
    <t>ALT030210LV9</t>
  </si>
  <si>
    <t>QMO710112RH2</t>
  </si>
  <si>
    <t xml:space="preserve">QUERETARO MOTORS SA </t>
  </si>
  <si>
    <t>DECADA AUTOMOTRIZ, S. DE R. L. DE C.V.</t>
  </si>
  <si>
    <t>D  1,654</t>
  </si>
  <si>
    <t>NWD0001113</t>
  </si>
  <si>
    <t>D  1,656</t>
  </si>
  <si>
    <t>NWD0001109</t>
  </si>
  <si>
    <t>NWD0001131</t>
  </si>
  <si>
    <t>D 2, 926</t>
  </si>
  <si>
    <t>NWD0001106</t>
  </si>
  <si>
    <t>SUPER SERVICIO GRAN PREMIO SA DE CV</t>
  </si>
  <si>
    <t>Auxiliar del 01/05/16 AL31/05/16</t>
  </si>
  <si>
    <t>TOTAL AUXILIARES</t>
  </si>
  <si>
    <t>TOTAL AUXILIARES PARA DIOT</t>
  </si>
  <si>
    <t>NO SE REPORTARA PUES NO LE PAGAMOS A EL , LE PAGAMOS A RAFAEL</t>
  </si>
  <si>
    <t xml:space="preserve">NO PRESENTAR SE CANCELA EN MAYO </t>
  </si>
  <si>
    <t>NO PRESENTAR EN COMPLEMENTARIA</t>
  </si>
  <si>
    <t xml:space="preserve">NO SE PRESENTA PUES QUEDA EN NEGATIVO , SE CUADRARA EN LA COMPLEMENTARIA DE MARZO DONDE ESTA LA POLIZA DE ORIGEN </t>
  </si>
  <si>
    <t>DCO030214ZT9</t>
  </si>
  <si>
    <t>D     68</t>
  </si>
  <si>
    <t>D     70</t>
  </si>
  <si>
    <t>D    176</t>
  </si>
  <si>
    <t>0894-TCN16</t>
  </si>
  <si>
    <t>D    180</t>
  </si>
  <si>
    <t>0895-TCN16</t>
  </si>
  <si>
    <t>0896-TCN16</t>
  </si>
  <si>
    <t>D    235</t>
  </si>
  <si>
    <t>0906-TCN16</t>
  </si>
  <si>
    <t>D    265</t>
  </si>
  <si>
    <t>0900-TCN16</t>
  </si>
  <si>
    <t>0897-TCN16</t>
  </si>
  <si>
    <t>D    316</t>
  </si>
  <si>
    <t>0907-TCN16</t>
  </si>
  <si>
    <t>D    321</t>
  </si>
  <si>
    <t>0908-TCN16</t>
  </si>
  <si>
    <t>0904-TCN16</t>
  </si>
  <si>
    <t>0909-TCN16</t>
  </si>
  <si>
    <t>D    556</t>
  </si>
  <si>
    <t>D    606</t>
  </si>
  <si>
    <t>0898-TCN16</t>
  </si>
  <si>
    <t>D    612</t>
  </si>
  <si>
    <t>0910-TCN16</t>
  </si>
  <si>
    <t>D    613</t>
  </si>
  <si>
    <t>FR2171027</t>
  </si>
  <si>
    <t>D    616</t>
  </si>
  <si>
    <t>FR2168975</t>
  </si>
  <si>
    <t>D    680</t>
  </si>
  <si>
    <t>0911-TCN16</t>
  </si>
  <si>
    <t>D    683</t>
  </si>
  <si>
    <t>0912-TCN16</t>
  </si>
  <si>
    <t>D    740</t>
  </si>
  <si>
    <t>0901-TCN16</t>
  </si>
  <si>
    <t>0902-TCN16</t>
  </si>
  <si>
    <t>0903-TCN16</t>
  </si>
  <si>
    <t>0899-TCN16</t>
  </si>
  <si>
    <t>D    774</t>
  </si>
  <si>
    <t>0913-TCN16</t>
  </si>
  <si>
    <t>D    857</t>
  </si>
  <si>
    <t>0914-TCN16</t>
  </si>
  <si>
    <t>D    885</t>
  </si>
  <si>
    <t>0915-TCN16</t>
  </si>
  <si>
    <t>D    887</t>
  </si>
  <si>
    <t>0916-TCN16</t>
  </si>
  <si>
    <t>D    889</t>
  </si>
  <si>
    <t>0917-TCN16</t>
  </si>
  <si>
    <t>D    924</t>
  </si>
  <si>
    <t>COMP. GTOS</t>
  </si>
  <si>
    <t>D    948</t>
  </si>
  <si>
    <t>0918-TCN16</t>
  </si>
  <si>
    <t>0919-TCN16</t>
  </si>
  <si>
    <t>D    952</t>
  </si>
  <si>
    <t>D  1,036</t>
  </si>
  <si>
    <t>0920-TCN16</t>
  </si>
  <si>
    <t>D  1,091</t>
  </si>
  <si>
    <t>0921-TCN16</t>
  </si>
  <si>
    <t>D  1,099</t>
  </si>
  <si>
    <t>0922-TCN16</t>
  </si>
  <si>
    <t>0923-TCN16</t>
  </si>
  <si>
    <t>D  1,104</t>
  </si>
  <si>
    <t>0924-TCN16</t>
  </si>
  <si>
    <t>D  1,108</t>
  </si>
  <si>
    <t>0925-TCN16</t>
  </si>
  <si>
    <t>D  1,141</t>
  </si>
  <si>
    <t>0930-TCN16</t>
  </si>
  <si>
    <t>D  1,176</t>
  </si>
  <si>
    <t>0926-TCN16</t>
  </si>
  <si>
    <t>0927-TCN16</t>
  </si>
  <si>
    <t>D  1,191</t>
  </si>
  <si>
    <t>0928-TCN16</t>
  </si>
  <si>
    <t>D  1,208</t>
  </si>
  <si>
    <t>0933-TCN16</t>
  </si>
  <si>
    <t>D  1,217</t>
  </si>
  <si>
    <t>0932-TCN16</t>
  </si>
  <si>
    <t>D  1,308</t>
  </si>
  <si>
    <t>0934-TCN16</t>
  </si>
  <si>
    <t>D  1,315</t>
  </si>
  <si>
    <t>D  1,317</t>
  </si>
  <si>
    <t>D  1,382</t>
  </si>
  <si>
    <t>0929-TCN16</t>
  </si>
  <si>
    <t>D  1,383</t>
  </si>
  <si>
    <t>0931-TCN16</t>
  </si>
  <si>
    <t>D  1,439</t>
  </si>
  <si>
    <t>0935-TCN16</t>
  </si>
  <si>
    <t>0936-TCN16</t>
  </si>
  <si>
    <t>D  1,503</t>
  </si>
  <si>
    <t>0937-TCN16</t>
  </si>
  <si>
    <t>0938-TCN16</t>
  </si>
  <si>
    <t>D  1,545</t>
  </si>
  <si>
    <t>0939-TCN16</t>
  </si>
  <si>
    <t>D  1,546</t>
  </si>
  <si>
    <t>0942-TCN16</t>
  </si>
  <si>
    <t>D  1,547</t>
  </si>
  <si>
    <t>0941-TCN16</t>
  </si>
  <si>
    <t>D  1,549</t>
  </si>
  <si>
    <t>0943-TCN16</t>
  </si>
  <si>
    <t>D  1,551</t>
  </si>
  <si>
    <t>0940-TCN16</t>
  </si>
  <si>
    <t>D  1,608</t>
  </si>
  <si>
    <t>0944-TCN16</t>
  </si>
  <si>
    <t>D  1,687</t>
  </si>
  <si>
    <t>D  1,688</t>
  </si>
  <si>
    <t>D  1,689</t>
  </si>
  <si>
    <t>0945-TCN16</t>
  </si>
  <si>
    <t>D  1,724</t>
  </si>
  <si>
    <t>0946-TCN16</t>
  </si>
  <si>
    <t>D  1,725</t>
  </si>
  <si>
    <t>0947-TCN16</t>
  </si>
  <si>
    <t>D  1,726</t>
  </si>
  <si>
    <t>0948-TCN16</t>
  </si>
  <si>
    <t>0949-TCN16</t>
  </si>
  <si>
    <t>0950-TCN16</t>
  </si>
  <si>
    <t>0951-TCN16</t>
  </si>
  <si>
    <t>D  1,733</t>
  </si>
  <si>
    <t>0952-TCN16</t>
  </si>
  <si>
    <t>0954-TCN16</t>
  </si>
  <si>
    <t>D  1,765</t>
  </si>
  <si>
    <t>0953-TCN16</t>
  </si>
  <si>
    <t>D  1,891</t>
  </si>
  <si>
    <t>0955-TCN16</t>
  </si>
  <si>
    <t>D  1,896</t>
  </si>
  <si>
    <t>0956-TCN16</t>
  </si>
  <si>
    <t>D  1,943</t>
  </si>
  <si>
    <t>0957-TCN16</t>
  </si>
  <si>
    <t>D  2,087</t>
  </si>
  <si>
    <t>0967-TCN16</t>
  </si>
  <si>
    <t>D  2,088</t>
  </si>
  <si>
    <t>0968-TCN16</t>
  </si>
  <si>
    <t>D  2,104</t>
  </si>
  <si>
    <t>0969-TCN16</t>
  </si>
  <si>
    <t>D  2,105</t>
  </si>
  <si>
    <t>0962-TCN16</t>
  </si>
  <si>
    <t>0970-TCN16</t>
  </si>
  <si>
    <t>0961-TCN16</t>
  </si>
  <si>
    <t>D  2,169</t>
  </si>
  <si>
    <t>0973-TCN16</t>
  </si>
  <si>
    <t>0965-TCN16</t>
  </si>
  <si>
    <t>D  2,193</t>
  </si>
  <si>
    <t>D  2,194</t>
  </si>
  <si>
    <t>0972-TCN16</t>
  </si>
  <si>
    <t>D  2,205</t>
  </si>
  <si>
    <t>0958-TCN16</t>
  </si>
  <si>
    <t>D  2,206</t>
  </si>
  <si>
    <t>0959-TCN16</t>
  </si>
  <si>
    <t>D  2,209</t>
  </si>
  <si>
    <t>0960-TCN16</t>
  </si>
  <si>
    <t>D  2,241</t>
  </si>
  <si>
    <t>0963-TCN16</t>
  </si>
  <si>
    <t>D  2,242</t>
  </si>
  <si>
    <t>0964-TCN16</t>
  </si>
  <si>
    <t>D  2,243</t>
  </si>
  <si>
    <t>0966-TCN16</t>
  </si>
  <si>
    <t>D  2,248</t>
  </si>
  <si>
    <t>0971-TCN16</t>
  </si>
  <si>
    <t>D  2,386</t>
  </si>
  <si>
    <t>0974-TCN16</t>
  </si>
  <si>
    <t>D  2,415</t>
  </si>
  <si>
    <t>D  2,452</t>
  </si>
  <si>
    <t>0976-TCN16</t>
  </si>
  <si>
    <t>D  2,454</t>
  </si>
  <si>
    <t>0975-TCN16</t>
  </si>
  <si>
    <t>D  2,488</t>
  </si>
  <si>
    <t>0977-TCN16</t>
  </si>
  <si>
    <t>D  2,490</t>
  </si>
  <si>
    <t>D  2,534</t>
  </si>
  <si>
    <t>0978-TCN16</t>
  </si>
  <si>
    <t>D  2,561</t>
  </si>
  <si>
    <t>0983-TCN16</t>
  </si>
  <si>
    <t>0979-TCN16</t>
  </si>
  <si>
    <t>0980-TCN16</t>
  </si>
  <si>
    <t>D  2,579</t>
  </si>
  <si>
    <t>0981-TCN16</t>
  </si>
  <si>
    <t>0982-TCN16</t>
  </si>
  <si>
    <t>D  2,600</t>
  </si>
  <si>
    <t>0988-TCN16</t>
  </si>
  <si>
    <t>D  2,608</t>
  </si>
  <si>
    <t>0984-TCN16</t>
  </si>
  <si>
    <t>0985-TCN16</t>
  </si>
  <si>
    <t>D  2,612</t>
  </si>
  <si>
    <t>D  2,613</t>
  </si>
  <si>
    <t>D  2,614</t>
  </si>
  <si>
    <t>0001-TCN17</t>
  </si>
  <si>
    <t>D  2,615</t>
  </si>
  <si>
    <t>0002-TCN17</t>
  </si>
  <si>
    <t>0003-TCN17</t>
  </si>
  <si>
    <t>D  2,617</t>
  </si>
  <si>
    <t>0004-TCN17</t>
  </si>
  <si>
    <t>NWD0001219</t>
  </si>
  <si>
    <t>D  2,677</t>
  </si>
  <si>
    <t>P000014821</t>
  </si>
  <si>
    <t>NWD0001225</t>
  </si>
  <si>
    <t>0989-TCN16</t>
  </si>
  <si>
    <t>0990-TCN16</t>
  </si>
  <si>
    <t>0991-TCN16</t>
  </si>
  <si>
    <t>0992-TCN16</t>
  </si>
  <si>
    <t>0993-TCN16</t>
  </si>
  <si>
    <t>0994-TCN16</t>
  </si>
  <si>
    <t>0995-TCN16</t>
  </si>
  <si>
    <t>COMIS BCO</t>
  </si>
  <si>
    <t>COMIS BNM</t>
  </si>
  <si>
    <t>D  3,007</t>
  </si>
  <si>
    <t>p14285</t>
  </si>
  <si>
    <t>P14287</t>
  </si>
  <si>
    <t>R2971</t>
  </si>
  <si>
    <t>S1718</t>
  </si>
  <si>
    <t>S1675</t>
  </si>
  <si>
    <t>S1625</t>
  </si>
  <si>
    <t>R2966</t>
  </si>
  <si>
    <t>S1710</t>
  </si>
  <si>
    <t>D  3,015</t>
  </si>
  <si>
    <t>S1673</t>
  </si>
  <si>
    <t>P14564</t>
  </si>
  <si>
    <t>P14566</t>
  </si>
  <si>
    <t>P14567</t>
  </si>
  <si>
    <t>P14568</t>
  </si>
  <si>
    <t>P14569</t>
  </si>
  <si>
    <t>P14583</t>
  </si>
  <si>
    <t>P14584</t>
  </si>
  <si>
    <t>D  3,031</t>
  </si>
  <si>
    <t>P14586</t>
  </si>
  <si>
    <t>P14587</t>
  </si>
  <si>
    <t>P14588</t>
  </si>
  <si>
    <t>D  3,035</t>
  </si>
  <si>
    <t>P14591</t>
  </si>
  <si>
    <t>D  3,036</t>
  </si>
  <si>
    <t>P14592</t>
  </si>
  <si>
    <t>P14593</t>
  </si>
  <si>
    <t>P14597</t>
  </si>
  <si>
    <t>P14599</t>
  </si>
  <si>
    <t>R2993</t>
  </si>
  <si>
    <t>R2990</t>
  </si>
  <si>
    <t>R2991</t>
  </si>
  <si>
    <t>D  3,044</t>
  </si>
  <si>
    <t>R2992</t>
  </si>
  <si>
    <t>S1722</t>
  </si>
  <si>
    <t>S1727</t>
  </si>
  <si>
    <t>D  3,047</t>
  </si>
  <si>
    <t>R2984</t>
  </si>
  <si>
    <t>D  3,048</t>
  </si>
  <si>
    <t>R2975</t>
  </si>
  <si>
    <t>P14600</t>
  </si>
  <si>
    <t>P14701</t>
  </si>
  <si>
    <t>P14702</t>
  </si>
  <si>
    <t>P14704</t>
  </si>
  <si>
    <t>P14705</t>
  </si>
  <si>
    <t>P14765</t>
  </si>
  <si>
    <t>P14766</t>
  </si>
  <si>
    <t>P14767</t>
  </si>
  <si>
    <t>P14768</t>
  </si>
  <si>
    <t>P14770</t>
  </si>
  <si>
    <t>P14771</t>
  </si>
  <si>
    <t>D  3,060</t>
  </si>
  <si>
    <t>P14772</t>
  </si>
  <si>
    <t>P14773</t>
  </si>
  <si>
    <t>P14774</t>
  </si>
  <si>
    <t>P14778</t>
  </si>
  <si>
    <t>R3014</t>
  </si>
  <si>
    <t>P14783</t>
  </si>
  <si>
    <t>P14785</t>
  </si>
  <si>
    <t>D  3,071</t>
  </si>
  <si>
    <t>P14786</t>
  </si>
  <si>
    <t>D  3,072</t>
  </si>
  <si>
    <t>P14787</t>
  </si>
  <si>
    <t>D  3,073</t>
  </si>
  <si>
    <t>P14793</t>
  </si>
  <si>
    <t>D  3,074</t>
  </si>
  <si>
    <t>P14794</t>
  </si>
  <si>
    <t>D  3,075</t>
  </si>
  <si>
    <t>P14795</t>
  </si>
  <si>
    <t>D  3,077</t>
  </si>
  <si>
    <t>P14797</t>
  </si>
  <si>
    <t>D  3,078</t>
  </si>
  <si>
    <t>P14799</t>
  </si>
  <si>
    <t>D  3,079</t>
  </si>
  <si>
    <t>P14800</t>
  </si>
  <si>
    <t>D  3,080</t>
  </si>
  <si>
    <t>P14901</t>
  </si>
  <si>
    <t>D  3,081</t>
  </si>
  <si>
    <t>P14902</t>
  </si>
  <si>
    <t>D  3,082</t>
  </si>
  <si>
    <t>P14907</t>
  </si>
  <si>
    <t>D  3,083</t>
  </si>
  <si>
    <t>P14909</t>
  </si>
  <si>
    <t>D  3,084</t>
  </si>
  <si>
    <t>P14910</t>
  </si>
  <si>
    <t>D  3,085</t>
  </si>
  <si>
    <t>P14911</t>
  </si>
  <si>
    <t>D  3,088</t>
  </si>
  <si>
    <t>P14914</t>
  </si>
  <si>
    <t>D  3,089</t>
  </si>
  <si>
    <t>P14915</t>
  </si>
  <si>
    <t>D  3,090</t>
  </si>
  <si>
    <t>R3010</t>
  </si>
  <si>
    <t>D  3,091</t>
  </si>
  <si>
    <t>R3016</t>
  </si>
  <si>
    <t>D  3,092</t>
  </si>
  <si>
    <t>S1741</t>
  </si>
  <si>
    <t>D  3,093</t>
  </si>
  <si>
    <t>R3017</t>
  </si>
  <si>
    <t>D  3,094</t>
  </si>
  <si>
    <t>S1737</t>
  </si>
  <si>
    <t>D  3,095</t>
  </si>
  <si>
    <t>S1723</t>
  </si>
  <si>
    <t>D  3,096</t>
  </si>
  <si>
    <t>P14916</t>
  </si>
  <si>
    <t>D  3,102</t>
  </si>
  <si>
    <t>P14923</t>
  </si>
  <si>
    <t>D  3,103</t>
  </si>
  <si>
    <t>P14924</t>
  </si>
  <si>
    <t>D  3,106</t>
  </si>
  <si>
    <t>P14708</t>
  </si>
  <si>
    <t>D  3,107</t>
  </si>
  <si>
    <t>P14710</t>
  </si>
  <si>
    <t>D  3,108</t>
  </si>
  <si>
    <t>P14712</t>
  </si>
  <si>
    <t>D  3,109</t>
  </si>
  <si>
    <t>D  3,113</t>
  </si>
  <si>
    <t>P14714</t>
  </si>
  <si>
    <t>D  3,114</t>
  </si>
  <si>
    <t>P14716</t>
  </si>
  <si>
    <t>D  3,115</t>
  </si>
  <si>
    <t>P14717</t>
  </si>
  <si>
    <t>D  3,116</t>
  </si>
  <si>
    <t>P14719</t>
  </si>
  <si>
    <t>D  3,117</t>
  </si>
  <si>
    <t>P14721</t>
  </si>
  <si>
    <t>D  3,118</t>
  </si>
  <si>
    <t>P14722</t>
  </si>
  <si>
    <t>D  3,119</t>
  </si>
  <si>
    <t>P14724</t>
  </si>
  <si>
    <t>D  3,120</t>
  </si>
  <si>
    <t>P14725</t>
  </si>
  <si>
    <t>D  3,121</t>
  </si>
  <si>
    <t>P14727</t>
  </si>
  <si>
    <t>D  3,122</t>
  </si>
  <si>
    <t>P14729</t>
  </si>
  <si>
    <t>D  3,123</t>
  </si>
  <si>
    <t>P14731</t>
  </si>
  <si>
    <t>D  3,124</t>
  </si>
  <si>
    <t>P14733</t>
  </si>
  <si>
    <t>D  3,125</t>
  </si>
  <si>
    <t>P14737</t>
  </si>
  <si>
    <t>D  3,126</t>
  </si>
  <si>
    <t>P14738</t>
  </si>
  <si>
    <t>D  3,127</t>
  </si>
  <si>
    <t>P14742</t>
  </si>
  <si>
    <t>D  3,128</t>
  </si>
  <si>
    <t>P14754</t>
  </si>
  <si>
    <t>D  3,129</t>
  </si>
  <si>
    <t>P14756</t>
  </si>
  <si>
    <t>D  3,130</t>
  </si>
  <si>
    <t>P14735</t>
  </si>
  <si>
    <t>D  3,131</t>
  </si>
  <si>
    <t>P14740</t>
  </si>
  <si>
    <t>D  3,133</t>
  </si>
  <si>
    <t>P14758</t>
  </si>
  <si>
    <t>D  3,134</t>
  </si>
  <si>
    <t>P14760</t>
  </si>
  <si>
    <t>D  3,136</t>
  </si>
  <si>
    <t>P14763</t>
  </si>
  <si>
    <t>D  3,138</t>
  </si>
  <si>
    <t>P14927</t>
  </si>
  <si>
    <t>D  3,139</t>
  </si>
  <si>
    <t>P14930</t>
  </si>
  <si>
    <t>D  3,140</t>
  </si>
  <si>
    <t>P14933</t>
  </si>
  <si>
    <t>D  3,141</t>
  </si>
  <si>
    <t>P14935</t>
  </si>
  <si>
    <t>D  3,142</t>
  </si>
  <si>
    <t>P14937</t>
  </si>
  <si>
    <t>D  3,143</t>
  </si>
  <si>
    <t>P14939</t>
  </si>
  <si>
    <t>D  3,144</t>
  </si>
  <si>
    <t>P14941</t>
  </si>
  <si>
    <t>D  3,145</t>
  </si>
  <si>
    <t>P14788</t>
  </si>
  <si>
    <t>D  3,147</t>
  </si>
  <si>
    <t>P14944</t>
  </si>
  <si>
    <t>D  3,148</t>
  </si>
  <si>
    <t>P14798</t>
  </si>
  <si>
    <t>D  3,151</t>
  </si>
  <si>
    <t>D  3,152</t>
  </si>
  <si>
    <t>CH-17594</t>
  </si>
  <si>
    <t>CH-17595</t>
  </si>
  <si>
    <t>E      9</t>
  </si>
  <si>
    <t>CH-17602</t>
  </si>
  <si>
    <t>CH-17603</t>
  </si>
  <si>
    <t>CH-17604</t>
  </si>
  <si>
    <t>CH-17605</t>
  </si>
  <si>
    <t>CH-17606</t>
  </si>
  <si>
    <t>T-2186</t>
  </si>
  <si>
    <t>T-2187</t>
  </si>
  <si>
    <t>CH-17615</t>
  </si>
  <si>
    <t>T-2188</t>
  </si>
  <si>
    <t>T-2189</t>
  </si>
  <si>
    <t>T-2190</t>
  </si>
  <si>
    <t>T-2191</t>
  </si>
  <si>
    <t>T-2192</t>
  </si>
  <si>
    <t>T-2193</t>
  </si>
  <si>
    <t>T-2195</t>
  </si>
  <si>
    <t>T-2196</t>
  </si>
  <si>
    <t>T-2197</t>
  </si>
  <si>
    <t>T-2198</t>
  </si>
  <si>
    <t>T-2199</t>
  </si>
  <si>
    <t>T-2200</t>
  </si>
  <si>
    <t>T-2201</t>
  </si>
  <si>
    <t>T-2203</t>
  </si>
  <si>
    <t>T-2204</t>
  </si>
  <si>
    <t>T-2205</t>
  </si>
  <si>
    <t>T-2206</t>
  </si>
  <si>
    <t>T-2207</t>
  </si>
  <si>
    <t>T-2208</t>
  </si>
  <si>
    <t>CH-17623</t>
  </si>
  <si>
    <t>CH-17624</t>
  </si>
  <si>
    <t>CH-17636</t>
  </si>
  <si>
    <t>CH-17637</t>
  </si>
  <si>
    <t>CH-17644</t>
  </si>
  <si>
    <t>CH-17608</t>
  </si>
  <si>
    <t>CH-17646</t>
  </si>
  <si>
    <t>T-2210</t>
  </si>
  <si>
    <t>T-2211</t>
  </si>
  <si>
    <t>CH-17641</t>
  </si>
  <si>
    <t>CH-17651</t>
  </si>
  <si>
    <t>CH-17652</t>
  </si>
  <si>
    <t>CH-17653</t>
  </si>
  <si>
    <t>CH-17655</t>
  </si>
  <si>
    <t>CH-17656</t>
  </si>
  <si>
    <t>CH-17657</t>
  </si>
  <si>
    <t>CH-17659</t>
  </si>
  <si>
    <t>CH-17660</t>
  </si>
  <si>
    <t>CH-17668</t>
  </si>
  <si>
    <t>CH-17670</t>
  </si>
  <si>
    <t>CH-17671</t>
  </si>
  <si>
    <t>CH-17672</t>
  </si>
  <si>
    <t>CH-17674</t>
  </si>
  <si>
    <t>E    125</t>
  </si>
  <si>
    <t>T-2217</t>
  </si>
  <si>
    <t>T-2218</t>
  </si>
  <si>
    <t>T-2219</t>
  </si>
  <si>
    <t>T-2220</t>
  </si>
  <si>
    <t>T-2221</t>
  </si>
  <si>
    <t>T-2222</t>
  </si>
  <si>
    <t>T-2223</t>
  </si>
  <si>
    <t>T-2224</t>
  </si>
  <si>
    <t>T-2225</t>
  </si>
  <si>
    <t>T-2226</t>
  </si>
  <si>
    <t>T-2228</t>
  </si>
  <si>
    <t>T-2229</t>
  </si>
  <si>
    <t>T-2230</t>
  </si>
  <si>
    <t>T-2231</t>
  </si>
  <si>
    <t>T-2232</t>
  </si>
  <si>
    <t>T-2233</t>
  </si>
  <si>
    <t>T-2234</t>
  </si>
  <si>
    <t>E    146</t>
  </si>
  <si>
    <t>CH-17676</t>
  </si>
  <si>
    <t>T-2238</t>
  </si>
  <si>
    <t>T-2240</t>
  </si>
  <si>
    <t>T-2241</t>
  </si>
  <si>
    <t>T-2242</t>
  </si>
  <si>
    <t>T-2243</t>
  </si>
  <si>
    <t>T-2244</t>
  </si>
  <si>
    <t>CH-17686</t>
  </si>
  <si>
    <t>CH-17687</t>
  </si>
  <si>
    <t>CH-17613</t>
  </si>
  <si>
    <t>E    176</t>
  </si>
  <si>
    <t>CH-17612</t>
  </si>
  <si>
    <t>CH-17692</t>
  </si>
  <si>
    <t>CH-17695</t>
  </si>
  <si>
    <t>T-2154</t>
  </si>
  <si>
    <t>CH-17688</t>
  </si>
  <si>
    <t>T-2258</t>
  </si>
  <si>
    <t>T-2259</t>
  </si>
  <si>
    <t>T-2260</t>
  </si>
  <si>
    <t>T-2261</t>
  </si>
  <si>
    <t>T-2262</t>
  </si>
  <si>
    <t>T-2263</t>
  </si>
  <si>
    <t>T-2264</t>
  </si>
  <si>
    <t>T-2265</t>
  </si>
  <si>
    <t>T-2266</t>
  </si>
  <si>
    <t>CH-17698</t>
  </si>
  <si>
    <t>CH-17699</t>
  </si>
  <si>
    <t>CH-17693</t>
  </si>
  <si>
    <t>T-2267</t>
  </si>
  <si>
    <t>T-2268</t>
  </si>
  <si>
    <t>T-2269</t>
  </si>
  <si>
    <t>T-2270</t>
  </si>
  <si>
    <t>T-2271</t>
  </si>
  <si>
    <t>T-2272</t>
  </si>
  <si>
    <t>E    214</t>
  </si>
  <si>
    <t>T-2273</t>
  </si>
  <si>
    <t>T-2274</t>
  </si>
  <si>
    <t>T-2275</t>
  </si>
  <si>
    <t>CH-17706</t>
  </si>
  <si>
    <t>CH-17708</t>
  </si>
  <si>
    <t>CH-17700</t>
  </si>
  <si>
    <t>CH-17701</t>
  </si>
  <si>
    <t>CH-17719</t>
  </si>
  <si>
    <t>E    242</t>
  </si>
  <si>
    <t>CH-17722</t>
  </si>
  <si>
    <t>CH-17729</t>
  </si>
  <si>
    <t>CH-17730</t>
  </si>
  <si>
    <t>EDO CTA 15</t>
  </si>
  <si>
    <t>CH-17639</t>
  </si>
  <si>
    <t>CH-17640</t>
  </si>
  <si>
    <t>T-2278</t>
  </si>
  <si>
    <t>T-2279</t>
  </si>
  <si>
    <t>T-2280</t>
  </si>
  <si>
    <t>T-2281</t>
  </si>
  <si>
    <t>T-2282</t>
  </si>
  <si>
    <t>T-2283</t>
  </si>
  <si>
    <t>E    266</t>
  </si>
  <si>
    <t>T-2284</t>
  </si>
  <si>
    <t>T-2285</t>
  </si>
  <si>
    <t>E    268</t>
  </si>
  <si>
    <t>T-2286</t>
  </si>
  <si>
    <t>T-2287</t>
  </si>
  <si>
    <t>E    270</t>
  </si>
  <si>
    <t>T-2288</t>
  </si>
  <si>
    <t>E    271</t>
  </si>
  <si>
    <t>T-2289</t>
  </si>
  <si>
    <t>T-2290</t>
  </si>
  <si>
    <t>T-2291</t>
  </si>
  <si>
    <t>T-2292</t>
  </si>
  <si>
    <t>T-2294</t>
  </si>
  <si>
    <t>T-2295</t>
  </si>
  <si>
    <t>T-2296</t>
  </si>
  <si>
    <t>E    279</t>
  </si>
  <si>
    <t>T-2297</t>
  </si>
  <si>
    <t>E    280</t>
  </si>
  <si>
    <t>T-2298</t>
  </si>
  <si>
    <t>E    281</t>
  </si>
  <si>
    <t>T-2299</t>
  </si>
  <si>
    <t>E    284</t>
  </si>
  <si>
    <t>T-2302</t>
  </si>
  <si>
    <t>CH-1061</t>
  </si>
  <si>
    <t>E    288</t>
  </si>
  <si>
    <t>T-2323</t>
  </si>
  <si>
    <t>E    289</t>
  </si>
  <si>
    <t>T-2324</t>
  </si>
  <si>
    <t>E    291</t>
  </si>
  <si>
    <t>T-2325</t>
  </si>
  <si>
    <t>TOYOTA FINANCIAL SERVICES DE MEXICO</t>
  </si>
  <si>
    <t>DALTON  AUTOMOTRIZ S DE  RL DE CV</t>
  </si>
  <si>
    <t>CCD, AUTOSALES PUERTO  VALLARTA</t>
  </si>
  <si>
    <t>OZ  AUTOMOTRIZ DE  COLIMA S DE RL D</t>
  </si>
  <si>
    <t>DURANGO AUTOMOTORES S D E RL  DE CV</t>
  </si>
  <si>
    <t>DECADA  AUTOMOTRIZ S  DE  RL DE  CV</t>
  </si>
  <si>
    <t>AUTOMOVILES DINAMICOS S DE RL DE CV</t>
  </si>
  <si>
    <t>PREMIER DE  ORIENTE S DE RL DE CV.</t>
  </si>
  <si>
    <t>LIDERAZGO AUTOMOTRIZ DE PUEBLA SA D</t>
  </si>
  <si>
    <t>OZ AUTOMOTRIZ S DE RL DE CV</t>
  </si>
  <si>
    <t>CERVER  TOLUCA S  DE  RL DE CV</t>
  </si>
  <si>
    <t>GRUPO  PENNINSULA S  DE RL DE  CV</t>
  </si>
  <si>
    <t>VALOR MOTRIZ S DE RL DE CV</t>
  </si>
  <si>
    <t>LIDERAZGO AUTOMOTRIZ DE PUEBLA</t>
  </si>
  <si>
    <t>PREMIER DE ORIENTE S  DE  RL DE  CV</t>
  </si>
  <si>
    <t>CCD. AUTO SALES PUERTO VALLARTA</t>
  </si>
  <si>
    <t>TOYOCOAPA S  DE  RL DE CV</t>
  </si>
  <si>
    <t>UNITED AUTO DE  MONTERREY S DE RL D</t>
  </si>
  <si>
    <t>GRUPO  PENNINSULA  MOTORS S  DE  RL</t>
  </si>
  <si>
    <t>UNITED  AUTO DE  AGUASCALIENTES S</t>
  </si>
  <si>
    <t>FAME  PERISUR S  DE  RL DE CV</t>
  </si>
  <si>
    <t>SAMURAI MOTORS S DE RL DE CV</t>
  </si>
  <si>
    <t>UNITED AUTO DE MONTERREY S DE RL DE</t>
  </si>
  <si>
    <t>VALOR  MOTRIZ S DE RL  CV</t>
  </si>
  <si>
    <t>OEPD810402991</t>
  </si>
  <si>
    <t>MELG671222EB0</t>
  </si>
  <si>
    <t>AIB1312182B8</t>
  </si>
  <si>
    <t>TOSF8004187N5</t>
  </si>
  <si>
    <t>PCO850427JIA</t>
  </si>
  <si>
    <t>SCU080512296</t>
  </si>
  <si>
    <t>SDU040607FA9</t>
  </si>
  <si>
    <t>SCO130531P47</t>
  </si>
  <si>
    <t>CMI100423CC4</t>
  </si>
  <si>
    <t>DOL0309207W1</t>
  </si>
  <si>
    <t>FURO810511GE0</t>
  </si>
  <si>
    <t>OEPE360403D5A</t>
  </si>
  <si>
    <t>STO021007DZ8</t>
  </si>
  <si>
    <t>AGI9904232EL7</t>
  </si>
  <si>
    <t>GRO140530F53</t>
  </si>
  <si>
    <t>HMA1011256N1</t>
  </si>
  <si>
    <t>SSR760906L2A</t>
  </si>
  <si>
    <t>VAJF710919CC1</t>
  </si>
  <si>
    <t>JUNTA MUNICIPAL DE AGUA POTABL</t>
  </si>
  <si>
    <t>FNI9708/29JR9</t>
  </si>
  <si>
    <t>RACM5912155U4</t>
  </si>
  <si>
    <t>FEFM780606RE9</t>
  </si>
  <si>
    <t>MACM3501063N3</t>
  </si>
  <si>
    <t>SDB0005023Y0</t>
  </si>
  <si>
    <t>SSA1008248F1</t>
  </si>
  <si>
    <t>PGA040524GH4</t>
  </si>
  <si>
    <t>MYSTERY SHOPPER MEXICO, S.A. DE C.V</t>
  </si>
  <si>
    <t>MERCADO LIBRE S DE RL DE CV</t>
  </si>
  <si>
    <t>CAMPUZANO ROSALES SALVADOR</t>
  </si>
  <si>
    <t>CORPORATIVO EMPRESARIAL LOEERTY S D</t>
  </si>
  <si>
    <t>MURILLO BELTRAN RITA</t>
  </si>
  <si>
    <t>REPRESENTACIONES DYCO Y ASOCIADOS S</t>
  </si>
  <si>
    <t>DTMAC COMERCIALIZADORA SA DE CV</t>
  </si>
  <si>
    <t>BAJA: GOMEZ ROCHA JAIME</t>
  </si>
  <si>
    <t>TEEKBAJIO SA DE CV</t>
  </si>
  <si>
    <t>MENDOZA BECERRA LIZBETH ADRIANA</t>
  </si>
  <si>
    <t>AUTO CENTRO DE CELAYA, S.A. DE C.V.</t>
  </si>
  <si>
    <t>LIDERAZGO AUTOMOTRIZ DE PUEBLA S.A.</t>
  </si>
  <si>
    <t>TIENDAS SORIANA SA DE CV</t>
  </si>
  <si>
    <t>SERVICIO PANORAMA  SA DE CV</t>
  </si>
  <si>
    <t>AACF6010048W5</t>
  </si>
  <si>
    <t>ALDAMA CAMACHO FRANCISCO GERARDO</t>
  </si>
  <si>
    <t>DCO050303BG1</t>
  </si>
  <si>
    <t>ACC851025FJ4</t>
  </si>
  <si>
    <t>NO ESTA FISICAMENTE</t>
  </si>
  <si>
    <t>MUBR740521IG3</t>
  </si>
  <si>
    <t>HOME DEPOT MEXICO S DE RL DE CV</t>
  </si>
  <si>
    <t>QUERETARO MOTORS, SA</t>
  </si>
  <si>
    <t>MEBL660216783</t>
  </si>
  <si>
    <t>MAS990127EP5</t>
  </si>
  <si>
    <t>MASKOTA SA DE CV</t>
  </si>
  <si>
    <t>ESPECIALISTAS EN ALTA COCINA</t>
  </si>
  <si>
    <t>GOM140325ES7</t>
  </si>
  <si>
    <t>GRUPO OPERATIVO MART SA DE CV</t>
  </si>
  <si>
    <t>CAQ940420CX9</t>
  </si>
  <si>
    <t>COMERCIALIZADORA ALIMENTICA QUERETANA</t>
  </si>
  <si>
    <t>EAC8504236U5</t>
  </si>
  <si>
    <t>TEE1109264W2</t>
  </si>
  <si>
    <t>MSM010207IP3</t>
  </si>
  <si>
    <t>CEL140414KX7</t>
  </si>
  <si>
    <t>VAPM570912GZ0</t>
  </si>
  <si>
    <t>RDY131009N83</t>
  </si>
  <si>
    <t>TOYOTA MOTOR SALES DE MEXICO S DE RL DE CV</t>
  </si>
  <si>
    <t>EEI020125CM7</t>
  </si>
  <si>
    <t>CACC900826B29</t>
  </si>
  <si>
    <t>CAP080114GMA</t>
  </si>
  <si>
    <t>CGA010307N18</t>
  </si>
  <si>
    <t>CLP740415BU9</t>
  </si>
  <si>
    <t>GUED4506165B3</t>
  </si>
  <si>
    <t>TOYOTA FINANCIAL SERVICES DE MEXICO S.A. DE C.V.</t>
  </si>
  <si>
    <t>CCO031104SZ2</t>
  </si>
  <si>
    <t>CFC CONCESIONES SA DE CV</t>
  </si>
  <si>
    <t>SERVICIOS A CONDOMINIOS SA DE CV</t>
  </si>
  <si>
    <t>SCO9305195G7</t>
  </si>
  <si>
    <t>POY0507283C5</t>
  </si>
  <si>
    <t xml:space="preserve">INMOBILIARIA ANGUITA SA </t>
  </si>
  <si>
    <t>IAN800429QC3</t>
  </si>
  <si>
    <t xml:space="preserve">GASOLINERA LOS PINOS SA DECV </t>
  </si>
  <si>
    <t>AUTOPISTA ARCO DE NORTE SA DE DV</t>
  </si>
  <si>
    <t>TRANSFER DE MAYO PERO NO SE PRESENTARON EL ESTA FECHA TAMPOCO</t>
  </si>
  <si>
    <t>(MAS) NO PARTICIPAN EN DIOT</t>
  </si>
  <si>
    <t xml:space="preserve">TOTAL </t>
  </si>
  <si>
    <t>ESTADOS FINANCIEROS</t>
  </si>
  <si>
    <t>CARS650615BK9</t>
  </si>
  <si>
    <t>EFO100119DD3</t>
  </si>
  <si>
    <t>ESTACION FORJADORES SA DE CV</t>
  </si>
  <si>
    <t>NDG071019LH4</t>
  </si>
  <si>
    <t>LAS NUEVAS DELICIAS GASTRONIMICAS S DE RL DE CV</t>
  </si>
  <si>
    <t>Auxiliar del 01/06/16 AL 30/06/16</t>
  </si>
  <si>
    <t>ESTADO FINANCIERO</t>
  </si>
  <si>
    <t>AGI990422EL7</t>
  </si>
  <si>
    <t>OK</t>
  </si>
  <si>
    <t>Auxiliar del 01/07/16 AL 31/07/16</t>
  </si>
  <si>
    <t>D    157</t>
  </si>
  <si>
    <t>0996-TCN16</t>
  </si>
  <si>
    <t>0997-TCN16</t>
  </si>
  <si>
    <t>D    198</t>
  </si>
  <si>
    <t>0998-TCN16</t>
  </si>
  <si>
    <t>0830-TCN16</t>
  </si>
  <si>
    <t>D    377</t>
  </si>
  <si>
    <t>0999-TCN16</t>
  </si>
  <si>
    <t>D    381</t>
  </si>
  <si>
    <t>1000-TCN16</t>
  </si>
  <si>
    <t>D    386</t>
  </si>
  <si>
    <t>1002-TCN16</t>
  </si>
  <si>
    <t>D    396</t>
  </si>
  <si>
    <t>1003-TCN16</t>
  </si>
  <si>
    <t>1001-TCN16</t>
  </si>
  <si>
    <t>D    400</t>
  </si>
  <si>
    <t>1004-TCN16</t>
  </si>
  <si>
    <t>D    418</t>
  </si>
  <si>
    <t>1005-TCN16</t>
  </si>
  <si>
    <t>1006-TCN16</t>
  </si>
  <si>
    <t>D    519</t>
  </si>
  <si>
    <t>1007-TCN16</t>
  </si>
  <si>
    <t>1008-TCN16</t>
  </si>
  <si>
    <t>D    560</t>
  </si>
  <si>
    <t>WR00003850</t>
  </si>
  <si>
    <t>1009-TCN16</t>
  </si>
  <si>
    <t>WR00003862</t>
  </si>
  <si>
    <t>D    652</t>
  </si>
  <si>
    <t>1010-TCN16</t>
  </si>
  <si>
    <t>D    666</t>
  </si>
  <si>
    <t>0006-TCN17</t>
  </si>
  <si>
    <t>D    672</t>
  </si>
  <si>
    <t>0007-TCN17</t>
  </si>
  <si>
    <t>D    685</t>
  </si>
  <si>
    <t>0008-TCN17</t>
  </si>
  <si>
    <t>D    853</t>
  </si>
  <si>
    <t>1011-TCN16</t>
  </si>
  <si>
    <t>D    896</t>
  </si>
  <si>
    <t>1012-TCN16</t>
  </si>
  <si>
    <t>0009-TCN17</t>
  </si>
  <si>
    <t>D    972</t>
  </si>
  <si>
    <t>1014-TCN16</t>
  </si>
  <si>
    <t>D  1,009</t>
  </si>
  <si>
    <t>1015-TCN16</t>
  </si>
  <si>
    <t>D  1,052</t>
  </si>
  <si>
    <t>1016-TCN16</t>
  </si>
  <si>
    <t>D  1,058</t>
  </si>
  <si>
    <t>1017-TCN16</t>
  </si>
  <si>
    <t>1018-TCN16</t>
  </si>
  <si>
    <t>D  1,070</t>
  </si>
  <si>
    <t>1019-TCN16</t>
  </si>
  <si>
    <t>D  1,073</t>
  </si>
  <si>
    <t>1020-TCN16</t>
  </si>
  <si>
    <t>D  1,074</t>
  </si>
  <si>
    <t>1021-TCN16</t>
  </si>
  <si>
    <t>D  1,077</t>
  </si>
  <si>
    <t>1022-TCN16</t>
  </si>
  <si>
    <t>D  1,078</t>
  </si>
  <si>
    <t>1023-TCN16</t>
  </si>
  <si>
    <t>D  1,080</t>
  </si>
  <si>
    <t>1024-TCN16</t>
  </si>
  <si>
    <t>1025-TCN16</t>
  </si>
  <si>
    <t>1026-TCN16</t>
  </si>
  <si>
    <t>D  1,140</t>
  </si>
  <si>
    <t>1027-TCN16</t>
  </si>
  <si>
    <t>D  1,184</t>
  </si>
  <si>
    <t>1028-TCN16</t>
  </si>
  <si>
    <t>D  1,288</t>
  </si>
  <si>
    <t>1029-TCN16</t>
  </si>
  <si>
    <t>D  1,293</t>
  </si>
  <si>
    <t>1030-TCN16</t>
  </si>
  <si>
    <t>D  1,322</t>
  </si>
  <si>
    <t>0010-TCN17</t>
  </si>
  <si>
    <t>D  1,323</t>
  </si>
  <si>
    <t>1031-TCN16</t>
  </si>
  <si>
    <t>D  1,325</t>
  </si>
  <si>
    <t>1032-TCN16</t>
  </si>
  <si>
    <t>D  1,361</t>
  </si>
  <si>
    <t>1033-TCN16</t>
  </si>
  <si>
    <t>D  1,374</t>
  </si>
  <si>
    <t>0011-TCN17</t>
  </si>
  <si>
    <t>D  1,400</t>
  </si>
  <si>
    <t>0012-TCN17</t>
  </si>
  <si>
    <t>D  1,413</t>
  </si>
  <si>
    <t>1038-TCN16</t>
  </si>
  <si>
    <t>D  1,420</t>
  </si>
  <si>
    <t>0013-TCN17</t>
  </si>
  <si>
    <t>1035-TCN16</t>
  </si>
  <si>
    <t>D  1,424</t>
  </si>
  <si>
    <t>1036-TCN16</t>
  </si>
  <si>
    <t>D  1,425</t>
  </si>
  <si>
    <t>1034-TCN16</t>
  </si>
  <si>
    <t>D  1,483</t>
  </si>
  <si>
    <t>1040-TCN16</t>
  </si>
  <si>
    <t>D  1,486</t>
  </si>
  <si>
    <t>NWD0001296</t>
  </si>
  <si>
    <t>D  1,487</t>
  </si>
  <si>
    <t>NWD0001293</t>
  </si>
  <si>
    <t>D  1,489</t>
  </si>
  <si>
    <t>NWD0001280</t>
  </si>
  <si>
    <t>D  1,490</t>
  </si>
  <si>
    <t>NWD0001276</t>
  </si>
  <si>
    <t>D  1,492</t>
  </si>
  <si>
    <t>NWD0001268</t>
  </si>
  <si>
    <t>D  1,500</t>
  </si>
  <si>
    <t>0014-TCN17</t>
  </si>
  <si>
    <t>D  1,508</t>
  </si>
  <si>
    <t>1041-TCN16</t>
  </si>
  <si>
    <t>D  1,511</t>
  </si>
  <si>
    <t>1039-TCN16</t>
  </si>
  <si>
    <t>D  1,517</t>
  </si>
  <si>
    <t>1042-TCN16</t>
  </si>
  <si>
    <t>D  1,554</t>
  </si>
  <si>
    <t>1043-TCN16</t>
  </si>
  <si>
    <t>1044-TCN16</t>
  </si>
  <si>
    <t>D  1,602</t>
  </si>
  <si>
    <t>D  1,628</t>
  </si>
  <si>
    <t>1046-TCN16</t>
  </si>
  <si>
    <t>D  1,630</t>
  </si>
  <si>
    <t>1047-TCN16</t>
  </si>
  <si>
    <t>D  1,631</t>
  </si>
  <si>
    <t>1045-TCN16</t>
  </si>
  <si>
    <t>D  1,632</t>
  </si>
  <si>
    <t>1048-TCN16</t>
  </si>
  <si>
    <t>D  1,644</t>
  </si>
  <si>
    <t>0016-TCN17</t>
  </si>
  <si>
    <t>D  1,645</t>
  </si>
  <si>
    <t>0018-TCN17</t>
  </si>
  <si>
    <t>D  1,646</t>
  </si>
  <si>
    <t>1054-TCN16</t>
  </si>
  <si>
    <t>D  1,647</t>
  </si>
  <si>
    <t>1055-TCN16</t>
  </si>
  <si>
    <t>1067-TCN16</t>
  </si>
  <si>
    <t>D  1,661</t>
  </si>
  <si>
    <t>1056-TCN16</t>
  </si>
  <si>
    <t>D  1,662</t>
  </si>
  <si>
    <t>1057-TCN16</t>
  </si>
  <si>
    <t>1058-TCN16</t>
  </si>
  <si>
    <t>D  1,667</t>
  </si>
  <si>
    <t>1059-TCN16</t>
  </si>
  <si>
    <t>D  1,668</t>
  </si>
  <si>
    <t>1060-TCN16</t>
  </si>
  <si>
    <t>D  1,670</t>
  </si>
  <si>
    <t>1061-TCN16</t>
  </si>
  <si>
    <t>D  1,674</t>
  </si>
  <si>
    <t>D  1,676</t>
  </si>
  <si>
    <t>1063-TCN16</t>
  </si>
  <si>
    <t>D  1,678</t>
  </si>
  <si>
    <t>1064-TCN16</t>
  </si>
  <si>
    <t>D  1,680</t>
  </si>
  <si>
    <t>0019-TCN17</t>
  </si>
  <si>
    <t>D  1,681</t>
  </si>
  <si>
    <t>0020-TCN17</t>
  </si>
  <si>
    <t>D  1,682</t>
  </si>
  <si>
    <t>0021-TCN17</t>
  </si>
  <si>
    <t>1068-TCN16</t>
  </si>
  <si>
    <t>D  1,738</t>
  </si>
  <si>
    <t>0022-TCN17</t>
  </si>
  <si>
    <t>D  1,739</t>
  </si>
  <si>
    <t>0023-TCN17</t>
  </si>
  <si>
    <t>0026-TCN17</t>
  </si>
  <si>
    <t>0024-TCN17</t>
  </si>
  <si>
    <t>D  1,743</t>
  </si>
  <si>
    <t>0025-TCN17</t>
  </si>
  <si>
    <t>D  1,744</t>
  </si>
  <si>
    <t>1065-TCN16</t>
  </si>
  <si>
    <t>D  1,745</t>
  </si>
  <si>
    <t>1066-TCN16</t>
  </si>
  <si>
    <t>D  1,751</t>
  </si>
  <si>
    <t>0017-TCN17</t>
  </si>
  <si>
    <t>1069-TCN16</t>
  </si>
  <si>
    <t>D  1,759</t>
  </si>
  <si>
    <t>1049-TCN16</t>
  </si>
  <si>
    <t>1050-TCN16</t>
  </si>
  <si>
    <t>1051-TCN16</t>
  </si>
  <si>
    <t>D  1,763</t>
  </si>
  <si>
    <t>1052-TCN16</t>
  </si>
  <si>
    <t>D  1,764</t>
  </si>
  <si>
    <t>1053-TCN16</t>
  </si>
  <si>
    <t>D  1,775</t>
  </si>
  <si>
    <t>0027-TCN17</t>
  </si>
  <si>
    <t>D  1,776</t>
  </si>
  <si>
    <t>0028-TCN17</t>
  </si>
  <si>
    <t>D  1,971</t>
  </si>
  <si>
    <t>1073-TCN16</t>
  </si>
  <si>
    <t>1074-TCN16</t>
  </si>
  <si>
    <t>D  1,979</t>
  </si>
  <si>
    <t>1075-TCN16</t>
  </si>
  <si>
    <t>D  2,099</t>
  </si>
  <si>
    <t>1071-TCN16</t>
  </si>
  <si>
    <t>1076-TCN16</t>
  </si>
  <si>
    <t>D  2,134</t>
  </si>
  <si>
    <t>1077-TCN16</t>
  </si>
  <si>
    <t>D  2,137</t>
  </si>
  <si>
    <t>1070-TCN16</t>
  </si>
  <si>
    <t>D  2,224</t>
  </si>
  <si>
    <t>0032-TCN17</t>
  </si>
  <si>
    <t>D  2,225</t>
  </si>
  <si>
    <t>0033-TCN17</t>
  </si>
  <si>
    <t>D  2,274</t>
  </si>
  <si>
    <t>D  2,378</t>
  </si>
  <si>
    <t>1078-TCN16</t>
  </si>
  <si>
    <t>D  2,413</t>
  </si>
  <si>
    <t>0035-TCN17</t>
  </si>
  <si>
    <t>D  2,414</t>
  </si>
  <si>
    <t>0034-TCN17</t>
  </si>
  <si>
    <t>1079-TCN16</t>
  </si>
  <si>
    <t>D  2,416</t>
  </si>
  <si>
    <t>1080-TCN16</t>
  </si>
  <si>
    <t>R3031</t>
  </si>
  <si>
    <t>D  2,438</t>
  </si>
  <si>
    <t>S1678</t>
  </si>
  <si>
    <t>D  2,440</t>
  </si>
  <si>
    <t>S1728</t>
  </si>
  <si>
    <t>D  2,442</t>
  </si>
  <si>
    <t>S1746</t>
  </si>
  <si>
    <t>D  2,443</t>
  </si>
  <si>
    <t>P14953</t>
  </si>
  <si>
    <t>D  2,446</t>
  </si>
  <si>
    <t>P14954</t>
  </si>
  <si>
    <t>D  2,448</t>
  </si>
  <si>
    <t>P14955</t>
  </si>
  <si>
    <t>D  2,451</t>
  </si>
  <si>
    <t>P14956</t>
  </si>
  <si>
    <t>D  2,453</t>
  </si>
  <si>
    <t>P14957</t>
  </si>
  <si>
    <t>D  2,455</t>
  </si>
  <si>
    <t>P14959</t>
  </si>
  <si>
    <t>D  2,456</t>
  </si>
  <si>
    <t>P14960</t>
  </si>
  <si>
    <t>P14961</t>
  </si>
  <si>
    <t>P14962</t>
  </si>
  <si>
    <t>P14963</t>
  </si>
  <si>
    <t>D  2,467</t>
  </si>
  <si>
    <t>P14964</t>
  </si>
  <si>
    <t>P14966</t>
  </si>
  <si>
    <t>D  2,473</t>
  </si>
  <si>
    <t>P14968</t>
  </si>
  <si>
    <t>D  2,475</t>
  </si>
  <si>
    <t>S1641</t>
  </si>
  <si>
    <t>D  2,476</t>
  </si>
  <si>
    <t>P14969</t>
  </si>
  <si>
    <t>D  2,477</t>
  </si>
  <si>
    <t>P14974</t>
  </si>
  <si>
    <t>D  2,480</t>
  </si>
  <si>
    <t>P14975</t>
  </si>
  <si>
    <t>D  2,486</t>
  </si>
  <si>
    <t>P14976</t>
  </si>
  <si>
    <t>P14977</t>
  </si>
  <si>
    <t>S1779</t>
  </si>
  <si>
    <t>P14981</t>
  </si>
  <si>
    <t>D  2,495</t>
  </si>
  <si>
    <t>P14982</t>
  </si>
  <si>
    <t>D  2,496</t>
  </si>
  <si>
    <t>P14983</t>
  </si>
  <si>
    <t>D  2,499</t>
  </si>
  <si>
    <t>P14990</t>
  </si>
  <si>
    <t>D  2,500</t>
  </si>
  <si>
    <t>P14991</t>
  </si>
  <si>
    <t>D  2,503</t>
  </si>
  <si>
    <t>P14970</t>
  </si>
  <si>
    <t>D  2,505</t>
  </si>
  <si>
    <t>P14992</t>
  </si>
  <si>
    <t>D  2,509</t>
  </si>
  <si>
    <t>0030-TCN17</t>
  </si>
  <si>
    <t>D  2,512</t>
  </si>
  <si>
    <t>0031-TCN17</t>
  </si>
  <si>
    <t>D  2,513</t>
  </si>
  <si>
    <t>1072-TCN16</t>
  </si>
  <si>
    <t>D  2,516</t>
  </si>
  <si>
    <t>0036-TCN17</t>
  </si>
  <si>
    <t>D  2,517</t>
  </si>
  <si>
    <t>1081-TCN16</t>
  </si>
  <si>
    <t>D  2,521</t>
  </si>
  <si>
    <t>1082-TCN16</t>
  </si>
  <si>
    <t>D  2,524</t>
  </si>
  <si>
    <t>P14993</t>
  </si>
  <si>
    <t>P14994</t>
  </si>
  <si>
    <t>D  2,527</t>
  </si>
  <si>
    <t>P14995</t>
  </si>
  <si>
    <t>D  2,567</t>
  </si>
  <si>
    <t>1083-TCN16</t>
  </si>
  <si>
    <t>D  2,583</t>
  </si>
  <si>
    <t>P14996</t>
  </si>
  <si>
    <t>P14997</t>
  </si>
  <si>
    <t>P14998</t>
  </si>
  <si>
    <t>D  2,598</t>
  </si>
  <si>
    <t>1084-TCN16</t>
  </si>
  <si>
    <t>D  2,626</t>
  </si>
  <si>
    <t>1085-TCN16</t>
  </si>
  <si>
    <t>D  2,637</t>
  </si>
  <si>
    <t>1087-TCN16</t>
  </si>
  <si>
    <t>D  2,728</t>
  </si>
  <si>
    <t>P15400</t>
  </si>
  <si>
    <t>P15404</t>
  </si>
  <si>
    <t>P15405</t>
  </si>
  <si>
    <t>P15407</t>
  </si>
  <si>
    <t>P15410</t>
  </si>
  <si>
    <t>P15411</t>
  </si>
  <si>
    <t>P15412</t>
  </si>
  <si>
    <t>1089-TCN16</t>
  </si>
  <si>
    <t>P15414</t>
  </si>
  <si>
    <t>P15458</t>
  </si>
  <si>
    <t>P15461</t>
  </si>
  <si>
    <t>P15462</t>
  </si>
  <si>
    <t>P15464</t>
  </si>
  <si>
    <t>P15465</t>
  </si>
  <si>
    <t>P15466</t>
  </si>
  <si>
    <t>P15416</t>
  </si>
  <si>
    <t>P15418</t>
  </si>
  <si>
    <t>1090-TCN16</t>
  </si>
  <si>
    <t>P15424</t>
  </si>
  <si>
    <t>P15425</t>
  </si>
  <si>
    <t>P15449</t>
  </si>
  <si>
    <t>P15448</t>
  </si>
  <si>
    <t>P15447</t>
  </si>
  <si>
    <t>P15446</t>
  </si>
  <si>
    <t>S1640</t>
  </si>
  <si>
    <t>S1638</t>
  </si>
  <si>
    <t>P15443</t>
  </si>
  <si>
    <t>P15439</t>
  </si>
  <si>
    <t>P15438</t>
  </si>
  <si>
    <t>P15437</t>
  </si>
  <si>
    <t>P15436</t>
  </si>
  <si>
    <t>P15435</t>
  </si>
  <si>
    <t>S1744</t>
  </si>
  <si>
    <t>1091-TCN16</t>
  </si>
  <si>
    <t>1092-TCN16</t>
  </si>
  <si>
    <t>1094-TCN16</t>
  </si>
  <si>
    <t>1095-TCN16</t>
  </si>
  <si>
    <t>COMIS INVE</t>
  </si>
  <si>
    <t>1103-TCN16</t>
  </si>
  <si>
    <t>1101-TCN16</t>
  </si>
  <si>
    <t>D  2,951</t>
  </si>
  <si>
    <t>1102-TCN16</t>
  </si>
  <si>
    <t>D  2,997</t>
  </si>
  <si>
    <t>D  2,998</t>
  </si>
  <si>
    <t>GTO DE VIA</t>
  </si>
  <si>
    <t>p15402</t>
  </si>
  <si>
    <t>S1760</t>
  </si>
  <si>
    <t>S1782</t>
  </si>
  <si>
    <t>P15484</t>
  </si>
  <si>
    <t>P15485</t>
  </si>
  <si>
    <t>P15490</t>
  </si>
  <si>
    <t>P15491</t>
  </si>
  <si>
    <t>D  3,016</t>
  </si>
  <si>
    <t>P15492</t>
  </si>
  <si>
    <t>P15493</t>
  </si>
  <si>
    <t>D  3,019</t>
  </si>
  <si>
    <t>P15495</t>
  </si>
  <si>
    <t>P15496</t>
  </si>
  <si>
    <t>P15497</t>
  </si>
  <si>
    <t>P15498</t>
  </si>
  <si>
    <t>P15499</t>
  </si>
  <si>
    <t>D  3,024</t>
  </si>
  <si>
    <t>P15500</t>
  </si>
  <si>
    <t>P15473</t>
  </si>
  <si>
    <t>P15476</t>
  </si>
  <si>
    <t>p15478</t>
  </si>
  <si>
    <t>D  3,030</t>
  </si>
  <si>
    <t>P15481</t>
  </si>
  <si>
    <t>P15482</t>
  </si>
  <si>
    <t>P15505</t>
  </si>
  <si>
    <t>COM GTOS</t>
  </si>
  <si>
    <t>BAJA</t>
  </si>
  <si>
    <t>P15508</t>
  </si>
  <si>
    <t>P15509</t>
  </si>
  <si>
    <t>P15511</t>
  </si>
  <si>
    <t>P15513</t>
  </si>
  <si>
    <t>P15514</t>
  </si>
  <si>
    <t>P15515</t>
  </si>
  <si>
    <t>P15517</t>
  </si>
  <si>
    <t>P15518</t>
  </si>
  <si>
    <t>P15519</t>
  </si>
  <si>
    <t>P15520</t>
  </si>
  <si>
    <t>P15521</t>
  </si>
  <si>
    <t>P15523</t>
  </si>
  <si>
    <t>P15524</t>
  </si>
  <si>
    <t>P15525</t>
  </si>
  <si>
    <t>P15526</t>
  </si>
  <si>
    <t>P15532</t>
  </si>
  <si>
    <t>P15533</t>
  </si>
  <si>
    <t>P15534</t>
  </si>
  <si>
    <t>P15537</t>
  </si>
  <si>
    <t>p15539</t>
  </si>
  <si>
    <t>P15542</t>
  </si>
  <si>
    <t>P15544</t>
  </si>
  <si>
    <t>P15546</t>
  </si>
  <si>
    <t>D  3,076</t>
  </si>
  <si>
    <t>P15548</t>
  </si>
  <si>
    <t>P15550</t>
  </si>
  <si>
    <t>P15552</t>
  </si>
  <si>
    <t>P15554</t>
  </si>
  <si>
    <t>D  3,086</t>
  </si>
  <si>
    <t>P14282</t>
  </si>
  <si>
    <t>P15557</t>
  </si>
  <si>
    <t>P15559</t>
  </si>
  <si>
    <t>P15561</t>
  </si>
  <si>
    <t>P15565</t>
  </si>
  <si>
    <t>P15563</t>
  </si>
  <si>
    <t>P15564</t>
  </si>
  <si>
    <t>P15566</t>
  </si>
  <si>
    <t>CH-17740</t>
  </si>
  <si>
    <t>E      8</t>
  </si>
  <si>
    <t>CH-17745</t>
  </si>
  <si>
    <t>CH-17748</t>
  </si>
  <si>
    <t>CH-17750</t>
  </si>
  <si>
    <t>CH-17751</t>
  </si>
  <si>
    <t>CH-17746</t>
  </si>
  <si>
    <t>CH-17764</t>
  </si>
  <si>
    <t>CH-17766</t>
  </si>
  <si>
    <t>CH-17767</t>
  </si>
  <si>
    <t>CH-17774</t>
  </si>
  <si>
    <t>T-2303</t>
  </si>
  <si>
    <t>T-2304</t>
  </si>
  <si>
    <t>T-2305</t>
  </si>
  <si>
    <t>T-2306</t>
  </si>
  <si>
    <t>T-2307</t>
  </si>
  <si>
    <t>T-2308</t>
  </si>
  <si>
    <t>T-2309</t>
  </si>
  <si>
    <t>T-2310</t>
  </si>
  <si>
    <t>T-2311</t>
  </si>
  <si>
    <t>T-2312</t>
  </si>
  <si>
    <t>T-2313</t>
  </si>
  <si>
    <t>T-2314</t>
  </si>
  <si>
    <t>T-2315</t>
  </si>
  <si>
    <t>T-2316</t>
  </si>
  <si>
    <t>T-2317</t>
  </si>
  <si>
    <t>T-2318</t>
  </si>
  <si>
    <t>CH-17758</t>
  </si>
  <si>
    <t>CH-17779</t>
  </si>
  <si>
    <t>CH-17780</t>
  </si>
  <si>
    <t>CH-17781</t>
  </si>
  <si>
    <t>CH-17782</t>
  </si>
  <si>
    <t>CH-17784</t>
  </si>
  <si>
    <t>CH-17791</t>
  </si>
  <si>
    <t>CH-17792</t>
  </si>
  <si>
    <t>CH-17793</t>
  </si>
  <si>
    <t>CH-17796</t>
  </si>
  <si>
    <t>CH-17789</t>
  </si>
  <si>
    <t>CH-17797</t>
  </si>
  <si>
    <t>CH-17798</t>
  </si>
  <si>
    <t>CH-17799</t>
  </si>
  <si>
    <t>T-2326</t>
  </si>
  <si>
    <t>T-2328</t>
  </si>
  <si>
    <t>T-2330</t>
  </si>
  <si>
    <t>T-2331</t>
  </si>
  <si>
    <t>T-2332</t>
  </si>
  <si>
    <t>T-2333</t>
  </si>
  <si>
    <t>E    119</t>
  </si>
  <si>
    <t>T-2336</t>
  </si>
  <si>
    <t>T-2342</t>
  </si>
  <si>
    <t>T-2343</t>
  </si>
  <si>
    <t>T-2344</t>
  </si>
  <si>
    <t>T-2345</t>
  </si>
  <si>
    <t>T-2346</t>
  </si>
  <si>
    <t>T-2347</t>
  </si>
  <si>
    <t>T-2348</t>
  </si>
  <si>
    <t>T-2349</t>
  </si>
  <si>
    <t>T-2350</t>
  </si>
  <si>
    <t>T-2351</t>
  </si>
  <si>
    <t>T-2352</t>
  </si>
  <si>
    <t>T-2353</t>
  </si>
  <si>
    <t>T-2354</t>
  </si>
  <si>
    <t>T-2355</t>
  </si>
  <si>
    <t>T-2356</t>
  </si>
  <si>
    <t>CH-17813</t>
  </si>
  <si>
    <t>CH-17814</t>
  </si>
  <si>
    <t>CH-17815</t>
  </si>
  <si>
    <t>T-2361</t>
  </si>
  <si>
    <t>T-2362</t>
  </si>
  <si>
    <t>CH-17816</t>
  </si>
  <si>
    <t>CH-17817</t>
  </si>
  <si>
    <t>T-2363</t>
  </si>
  <si>
    <t>T-2364</t>
  </si>
  <si>
    <t>T-2365</t>
  </si>
  <si>
    <t>T-2366</t>
  </si>
  <si>
    <t>T-2367</t>
  </si>
  <si>
    <t>T-2368</t>
  </si>
  <si>
    <t>T-2369</t>
  </si>
  <si>
    <t>T-2371</t>
  </si>
  <si>
    <t>E    184</t>
  </si>
  <si>
    <t>CH-17830</t>
  </si>
  <si>
    <t>T-2372</t>
  </si>
  <si>
    <t>T-2373</t>
  </si>
  <si>
    <t>T-2374</t>
  </si>
  <si>
    <t>T-2375</t>
  </si>
  <si>
    <t>T-2376</t>
  </si>
  <si>
    <t>T-2377</t>
  </si>
  <si>
    <t>T-2378</t>
  </si>
  <si>
    <t>T-2379</t>
  </si>
  <si>
    <t>CH-17832</t>
  </si>
  <si>
    <t>T-2385</t>
  </si>
  <si>
    <t>T-2386</t>
  </si>
  <si>
    <t>T-2387</t>
  </si>
  <si>
    <t>T-2388</t>
  </si>
  <si>
    <t>T-2389</t>
  </si>
  <si>
    <t>T-2391</t>
  </si>
  <si>
    <t>T-2392</t>
  </si>
  <si>
    <t>T-2393</t>
  </si>
  <si>
    <t>T-2395</t>
  </si>
  <si>
    <t>T-2396</t>
  </si>
  <si>
    <t>T-2397</t>
  </si>
  <si>
    <t>T-2398</t>
  </si>
  <si>
    <t>T-2399</t>
  </si>
  <si>
    <t>T-2400</t>
  </si>
  <si>
    <t>T-2401</t>
  </si>
  <si>
    <t>T-2402</t>
  </si>
  <si>
    <t>T-2403</t>
  </si>
  <si>
    <t>T-2404</t>
  </si>
  <si>
    <t>T-2407</t>
  </si>
  <si>
    <t>E    230</t>
  </si>
  <si>
    <t>T-2408</t>
  </si>
  <si>
    <t>T-2409</t>
  </si>
  <si>
    <t>T-2410</t>
  </si>
  <si>
    <t>E    233</t>
  </si>
  <si>
    <t>T-2411</t>
  </si>
  <si>
    <t>OTRAS AGENCIAS</t>
  </si>
  <si>
    <t>TOYOMOTORS DE POLANCO S DE RL DE CV</t>
  </si>
  <si>
    <t>DALTON AUTOMOTORES S DE RL DE CV</t>
  </si>
  <si>
    <t>MEGAMOTORS NIPPON S DE RL  DE CV</t>
  </si>
  <si>
    <t>AUTOMOVILES VALLEJO  S DE  RL DE  C</t>
  </si>
  <si>
    <t>MEGAMOTORS NIPPON S  DE RL DE  CV</t>
  </si>
  <si>
    <t>AUTOMOVILES  VALLEJO S  DE  RL DE C</t>
  </si>
  <si>
    <t>DALTON  AUTOMOTRIZ S  DE  RL  DE CV</t>
  </si>
  <si>
    <t>FAME  PERISUR  S  DE RL DE  CV</t>
  </si>
  <si>
    <t>SAMURAI MOTORS  S  DE  RL DE CV</t>
  </si>
  <si>
    <t>UNITED AUTO DE AGUASCALIENTES S  DE</t>
  </si>
  <si>
    <t>LIDERAZGO AUTOMOTRIZ DE  PUEBLA S D</t>
  </si>
  <si>
    <t>TOYOMOTORS DE POLANCO</t>
  </si>
  <si>
    <t>GRUPO PENINSULA MOTOR</t>
  </si>
  <si>
    <t>DURANGO  AUTOMOTORES S  DE  RL  DE</t>
  </si>
  <si>
    <t>TOYOMORS SA DE CV</t>
  </si>
  <si>
    <t>MEGAMOTORS NIPPON S DE RL DE CV</t>
  </si>
  <si>
    <t>SAMURAI MOTORS JALAPA</t>
  </si>
  <si>
    <t>DURANGO AUTOMOTORES S  DE  RL DE CV</t>
  </si>
  <si>
    <t>AUTOMOVILES   VALLEJO S DE RL DE CV</t>
  </si>
  <si>
    <t>AUTOMOVILES  VALLEJO  S DE  RL DE</t>
  </si>
  <si>
    <t>OZ  AUTOMOTRIZ  S DE  RL DE CV</t>
  </si>
  <si>
    <t>JUBM6906127N8</t>
  </si>
  <si>
    <t>NWM97092444W4</t>
  </si>
  <si>
    <t>AAVN680517DJA</t>
  </si>
  <si>
    <t>AUTOMOVILES  DINAMICOS  S  DE  RL D</t>
  </si>
  <si>
    <t>DALTON AUTOMOTORES  DE  DE  RL DE C</t>
  </si>
  <si>
    <t>COMPRA DE UNIDADES PCA TULANCI</t>
  </si>
  <si>
    <t>RRE960606785</t>
  </si>
  <si>
    <t>SGG931011MF4</t>
  </si>
  <si>
    <t>TAQ9207083T2</t>
  </si>
  <si>
    <t>GFO040701KX4</t>
  </si>
  <si>
    <t>DURANGO  AUTOMOTORES  S  DE  RL DE</t>
  </si>
  <si>
    <t>CPF630707036N8</t>
  </si>
  <si>
    <t>GAFM680103DQ4</t>
  </si>
  <si>
    <t>SCM790813HX7</t>
  </si>
  <si>
    <t>TRASLADO</t>
  </si>
  <si>
    <t>CIS981002NK4</t>
  </si>
  <si>
    <t>GPA8010254LA</t>
  </si>
  <si>
    <t>ISL070720EK3</t>
  </si>
  <si>
    <t>SME930607863</t>
  </si>
  <si>
    <t>SME930637863</t>
  </si>
  <si>
    <t>PCQ1506255P9</t>
  </si>
  <si>
    <t>OFI920113KZ8</t>
  </si>
  <si>
    <t>REYES RODRIGUEZ MARISTEL</t>
  </si>
  <si>
    <t>SUR050418612</t>
  </si>
  <si>
    <t>AUTOMOTRIZ TOY  SA  DE  CV</t>
  </si>
  <si>
    <t>VALOR MOTRIZ S  DE RL DE CV</t>
  </si>
  <si>
    <t>RITA MURILLO BELTRAN</t>
  </si>
  <si>
    <t>ACU900122EF1</t>
  </si>
  <si>
    <t>ESP001019EE7</t>
  </si>
  <si>
    <t>IMR900514584</t>
  </si>
  <si>
    <t>CMA831005SG1</t>
  </si>
  <si>
    <t>SSN870129NK5</t>
  </si>
  <si>
    <t>FONSECA LOPEZ GERARDO</t>
  </si>
  <si>
    <t>CGA010307N16</t>
  </si>
  <si>
    <t>CGR1202213G0</t>
  </si>
  <si>
    <t>FNI9708229JR9</t>
  </si>
  <si>
    <t>RUCW720621241</t>
  </si>
  <si>
    <t>OSE110824C75</t>
  </si>
  <si>
    <t>FOPJ630103CU1</t>
  </si>
  <si>
    <t>GAHS650919JX3</t>
  </si>
  <si>
    <t>SCI0804295X6</t>
  </si>
  <si>
    <t>GAL990420EZ4</t>
  </si>
  <si>
    <t>PGR911122D69</t>
  </si>
  <si>
    <t>CPA930423AX5</t>
  </si>
  <si>
    <t>RESV730517CL9</t>
  </si>
  <si>
    <t>SSR760906H2A</t>
  </si>
  <si>
    <t>TRASLADOS</t>
  </si>
  <si>
    <t>CAPACITACION JORGE ALBERTO SLP</t>
  </si>
  <si>
    <t>COMP GTOS ALEJANDRO GUERRA SLP</t>
  </si>
  <si>
    <t>CAL960826GA3</t>
  </si>
  <si>
    <t>ESV121211FT6</t>
  </si>
  <si>
    <t>CAD041207QW9</t>
  </si>
  <si>
    <t>ERE120329EG5</t>
  </si>
  <si>
    <t>PAC890726AG0</t>
  </si>
  <si>
    <t>GROUP TO GO, S.A. DE C.V</t>
  </si>
  <si>
    <t>BAJA: MERCADO LIBRE S DE RL DE CV</t>
  </si>
  <si>
    <t>ALARMAS IES DE QUERETARO SA DE CV</t>
  </si>
  <si>
    <t xml:space="preserve">INGENIERIA FISCAL LABORAL SC           </t>
  </si>
  <si>
    <t>REYES RODRIGUEZ MARISTEL ARANZAZU</t>
  </si>
  <si>
    <t>SNAP-ON SUN DE MEXICO SA DE CV</t>
  </si>
  <si>
    <t>VILLASEñOR BALLESTEROS Y COMPAñIA S</t>
  </si>
  <si>
    <t>EDO FINANC</t>
  </si>
  <si>
    <t>CORREGIDORA LA ESTANCIA SA DE CV</t>
  </si>
  <si>
    <t>PMU940317114</t>
  </si>
  <si>
    <t>PROMOTORA MUSICAL SA DE CV</t>
  </si>
  <si>
    <t>AIQ010515C5A</t>
  </si>
  <si>
    <t>FAMA741205SU6</t>
  </si>
  <si>
    <t>FRANCO MEJIA ALEXANDRA INES</t>
  </si>
  <si>
    <t>RIOI840413A86</t>
  </si>
  <si>
    <t>RICO ORDUÑA MARIA IVONNE</t>
  </si>
  <si>
    <t>SPA930215Q24</t>
  </si>
  <si>
    <t>SHE190630V37</t>
  </si>
  <si>
    <t>SANBORN HERMANOS SA</t>
  </si>
  <si>
    <t xml:space="preserve">NUEVA WAL MART DE MEXICO </t>
  </si>
  <si>
    <t>ACA011010285</t>
  </si>
  <si>
    <t>AMBIENTE CAFÉ Y ALIMENTOS SA D ECV</t>
  </si>
  <si>
    <t>GAAF8003316D1</t>
  </si>
  <si>
    <t>SIRG6506152N1</t>
  </si>
  <si>
    <t>RERM8507088A8</t>
  </si>
  <si>
    <t>SOS970108CW1</t>
  </si>
  <si>
    <t>VASQUEZ PAREDEZ MATEO</t>
  </si>
  <si>
    <t>AH STRATEGIE S C</t>
  </si>
  <si>
    <t>LME140930HRA</t>
  </si>
  <si>
    <t>LATAMAUTOS MEXICO S DE RL DE CV</t>
  </si>
  <si>
    <t>REWEB FACTURE MAS CON INTERNET SA CV</t>
  </si>
  <si>
    <t>INGENIERIA FISCAL LABORAL</t>
  </si>
  <si>
    <t>GOAG850729L98</t>
  </si>
  <si>
    <t>CASM740210MC6</t>
  </si>
  <si>
    <t>CHACON SOLIS MARCELA</t>
  </si>
  <si>
    <t>AUTOBUSE LA PIEDAD</t>
  </si>
  <si>
    <t>BBVA BANCOMER, S.A.</t>
  </si>
  <si>
    <t>BANCO NACIONAL DE MEXICO</t>
  </si>
  <si>
    <t>TLQ140517744</t>
  </si>
  <si>
    <t>TODO LO QUE ESCURRE ES MIEL S DE RL DE CV</t>
  </si>
  <si>
    <t>COMERCIALIZADORA LA CONSAGRADA SA DE C</t>
  </si>
  <si>
    <t>OCE050912GZ0</t>
  </si>
  <si>
    <t>MENSON DEL VIRREY S DE RL DE CV</t>
  </si>
  <si>
    <t>HBI1408065H7</t>
  </si>
  <si>
    <t>HOTELES BIDASOA SA DE CV</t>
  </si>
  <si>
    <t>OCE130925AG7</t>
  </si>
  <si>
    <t>SIN9412025I4</t>
  </si>
  <si>
    <t>SCOTIABANK INVERLAT SA DE CV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</si>
</sst>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#,##0.00000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3" borderId="4" applyNumberFormat="0" applyFont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1"/>
    <xf numFmtId="0" fontId="21" fillId="0" borderId="0" xfId="1" applyFont="1"/>
    <xf numFmtId="0" fontId="2" fillId="0" borderId="0" xfId="1" applyAlignment="1">
      <alignment horizontal="left"/>
    </xf>
    <xf numFmtId="0" fontId="2" fillId="0" borderId="0" xfId="1" applyBorder="1"/>
    <xf numFmtId="164" fontId="13" fillId="0" borderId="0" xfId="33" applyNumberFormat="1" applyFont="1"/>
    <xf numFmtId="0" fontId="2" fillId="0" borderId="0" xfId="1" applyBorder="1" applyAlignment="1">
      <alignment horizontal="left"/>
    </xf>
    <xf numFmtId="0" fontId="22" fillId="0" borderId="0" xfId="0" applyFont="1" applyProtection="1">
      <protection locked="0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25" borderId="0" xfId="0" applyNumberFormat="1" applyFont="1" applyFill="1" applyAlignment="1">
      <alignment horizontal="left"/>
    </xf>
    <xf numFmtId="0" fontId="22" fillId="0" borderId="0" xfId="0" applyFont="1" applyFill="1" applyProtection="1">
      <protection locked="0"/>
    </xf>
    <xf numFmtId="0" fontId="0" fillId="24" borderId="0" xfId="0" applyFill="1"/>
    <xf numFmtId="0" fontId="23" fillId="0" borderId="0" xfId="0" applyFont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24" fillId="0" borderId="0" xfId="0" applyFont="1" applyFill="1"/>
    <xf numFmtId="0" fontId="0" fillId="0" borderId="0" xfId="0"/>
    <xf numFmtId="4" fontId="0" fillId="0" borderId="0" xfId="0" applyNumberFormat="1"/>
    <xf numFmtId="0" fontId="26" fillId="0" borderId="0" xfId="0" applyFont="1"/>
    <xf numFmtId="0" fontId="26" fillId="0" borderId="0" xfId="0" applyNumberFormat="1" applyFont="1" applyFill="1" applyAlignment="1">
      <alignment horizontal="left"/>
    </xf>
    <xf numFmtId="4" fontId="25" fillId="0" borderId="11" xfId="0" applyNumberFormat="1" applyFont="1" applyBorder="1"/>
    <xf numFmtId="0" fontId="25" fillId="0" borderId="0" xfId="0" applyFont="1"/>
    <xf numFmtId="4" fontId="23" fillId="0" borderId="0" xfId="0" applyNumberFormat="1" applyFont="1"/>
    <xf numFmtId="0" fontId="0" fillId="26" borderId="0" xfId="0" applyFill="1"/>
    <xf numFmtId="14" fontId="0" fillId="26" borderId="0" xfId="0" applyNumberFormat="1" applyFill="1"/>
    <xf numFmtId="4" fontId="0" fillId="26" borderId="0" xfId="0" applyNumberFormat="1" applyFill="1"/>
    <xf numFmtId="0" fontId="22" fillId="26" borderId="0" xfId="0" applyFont="1" applyFill="1" applyProtection="1">
      <protection locked="0"/>
    </xf>
    <xf numFmtId="0" fontId="28" fillId="27" borderId="0" xfId="0" applyFont="1" applyFill="1" applyAlignment="1">
      <alignment horizontal="center"/>
    </xf>
    <xf numFmtId="1" fontId="0" fillId="0" borderId="0" xfId="0" applyNumberFormat="1"/>
    <xf numFmtId="1" fontId="25" fillId="0" borderId="11" xfId="0" applyNumberFormat="1" applyFont="1" applyBorder="1"/>
    <xf numFmtId="1" fontId="25" fillId="0" borderId="0" xfId="0" applyNumberFormat="1" applyFont="1"/>
    <xf numFmtId="1" fontId="29" fillId="0" borderId="11" xfId="0" applyNumberFormat="1" applyFont="1" applyBorder="1"/>
    <xf numFmtId="0" fontId="13" fillId="0" borderId="0" xfId="0" quotePrefix="1" applyFont="1" applyFill="1"/>
    <xf numFmtId="0" fontId="0" fillId="0" borderId="0" xfId="0" applyFill="1" applyAlignment="1">
      <alignment horizontal="right"/>
    </xf>
    <xf numFmtId="14" fontId="0" fillId="24" borderId="0" xfId="0" applyNumberFormat="1" applyFill="1"/>
    <xf numFmtId="4" fontId="0" fillId="24" borderId="0" xfId="0" applyNumberFormat="1" applyFill="1"/>
    <xf numFmtId="0" fontId="22" fillId="24" borderId="0" xfId="0" applyFont="1" applyFill="1" applyProtection="1">
      <protection locked="0"/>
    </xf>
    <xf numFmtId="0" fontId="30" fillId="0" borderId="0" xfId="0" applyFont="1"/>
    <xf numFmtId="0" fontId="0" fillId="0" borderId="0" xfId="0" applyFont="1" applyProtection="1">
      <protection locked="0"/>
    </xf>
    <xf numFmtId="0" fontId="2" fillId="0" borderId="0" xfId="0" applyFont="1" applyFill="1"/>
    <xf numFmtId="0" fontId="30" fillId="0" borderId="0" xfId="0" applyFont="1" applyFill="1"/>
    <xf numFmtId="0" fontId="0" fillId="0" borderId="0" xfId="0" applyNumberFormat="1" applyFont="1" applyFill="1" applyAlignment="1">
      <alignment horizontal="left"/>
    </xf>
    <xf numFmtId="0" fontId="0" fillId="0" borderId="0" xfId="0" applyFont="1" applyFill="1" applyProtection="1">
      <protection locked="0"/>
    </xf>
    <xf numFmtId="0" fontId="25" fillId="0" borderId="11" xfId="0" applyFont="1" applyBorder="1"/>
    <xf numFmtId="4" fontId="25" fillId="0" borderId="0" xfId="0" applyNumberFormat="1" applyFont="1" applyBorder="1"/>
    <xf numFmtId="1" fontId="0" fillId="26" borderId="0" xfId="0" applyNumberFormat="1" applyFill="1"/>
    <xf numFmtId="0" fontId="27" fillId="24" borderId="10" xfId="1" applyFont="1" applyFill="1" applyBorder="1"/>
    <xf numFmtId="0" fontId="27" fillId="24" borderId="10" xfId="33" applyNumberFormat="1" applyFont="1" applyFill="1" applyBorder="1" applyAlignment="1" applyProtection="1">
      <alignment horizontal="left" vertical="center"/>
    </xf>
    <xf numFmtId="0" fontId="27" fillId="24" borderId="10" xfId="1" applyNumberFormat="1" applyFont="1" applyFill="1" applyBorder="1" applyAlignment="1" applyProtection="1">
      <alignment horizontal="center" vertical="center"/>
    </xf>
    <xf numFmtId="4" fontId="27" fillId="24" borderId="10" xfId="33" applyNumberFormat="1" applyFont="1" applyFill="1" applyBorder="1" applyAlignment="1" applyProtection="1">
      <alignment horizontal="center"/>
    </xf>
    <xf numFmtId="4" fontId="27" fillId="24" borderId="10" xfId="33" applyNumberFormat="1" applyFont="1" applyFill="1" applyBorder="1" applyAlignment="1" applyProtection="1">
      <alignment horizontal="center" vertical="center"/>
    </xf>
    <xf numFmtId="0" fontId="31" fillId="0" borderId="0" xfId="1" applyFont="1"/>
    <xf numFmtId="0" fontId="32" fillId="0" borderId="0" xfId="1" applyFont="1"/>
    <xf numFmtId="0" fontId="33" fillId="24" borderId="0" xfId="0" applyFont="1" applyFill="1" applyAlignment="1">
      <alignment horizontal="center"/>
    </xf>
    <xf numFmtId="0" fontId="0" fillId="28" borderId="0" xfId="0" applyNumberFormat="1" applyFont="1" applyFill="1" applyAlignment="1">
      <alignment horizontal="left"/>
    </xf>
    <xf numFmtId="0" fontId="34" fillId="0" borderId="0" xfId="0" applyFont="1" applyProtection="1">
      <protection locked="0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0" fontId="24" fillId="28" borderId="0" xfId="0" applyNumberFormat="1" applyFont="1" applyFill="1" applyAlignment="1">
      <alignment horizontal="left"/>
    </xf>
    <xf numFmtId="0" fontId="24" fillId="0" borderId="0" xfId="0" applyFont="1"/>
    <xf numFmtId="0" fontId="24" fillId="0" borderId="0" xfId="0" applyNumberFormat="1" applyFont="1" applyFill="1" applyAlignment="1">
      <alignment horizontal="left"/>
    </xf>
    <xf numFmtId="4" fontId="29" fillId="0" borderId="0" xfId="0" applyNumberFormat="1" applyFont="1"/>
    <xf numFmtId="0" fontId="0" fillId="29" borderId="0" xfId="0" applyFill="1"/>
    <xf numFmtId="14" fontId="0" fillId="29" borderId="0" xfId="0" applyNumberFormat="1" applyFill="1"/>
    <xf numFmtId="0" fontId="34" fillId="29" borderId="0" xfId="0" applyFont="1" applyFill="1" applyProtection="1">
      <protection locked="0"/>
    </xf>
    <xf numFmtId="4" fontId="0" fillId="29" borderId="0" xfId="0" applyNumberFormat="1" applyFill="1"/>
    <xf numFmtId="4" fontId="0" fillId="0" borderId="0" xfId="0" applyNumberFormat="1" applyFill="1"/>
    <xf numFmtId="0" fontId="35" fillId="0" borderId="0" xfId="0" applyNumberFormat="1" applyFont="1" applyFill="1" applyAlignment="1">
      <alignment horizontal="left"/>
    </xf>
    <xf numFmtId="0" fontId="0" fillId="0" borderId="0" xfId="0" applyNumberFormat="1"/>
    <xf numFmtId="0" fontId="0" fillId="26" borderId="0" xfId="0" applyNumberFormat="1" applyFill="1"/>
    <xf numFmtId="0" fontId="34" fillId="0" borderId="0" xfId="0" applyNumberFormat="1" applyFont="1" applyProtection="1">
      <protection locked="0"/>
    </xf>
    <xf numFmtId="0" fontId="34" fillId="29" borderId="0" xfId="0" applyNumberFormat="1" applyFont="1" applyFill="1" applyProtection="1">
      <protection locked="0"/>
    </xf>
    <xf numFmtId="0" fontId="0" fillId="0" borderId="0" xfId="0" applyNumberFormat="1" applyFill="1"/>
    <xf numFmtId="0" fontId="22" fillId="26" borderId="0" xfId="0" applyNumberFormat="1" applyFont="1" applyFill="1" applyProtection="1">
      <protection locked="0"/>
    </xf>
    <xf numFmtId="0" fontId="0" fillId="24" borderId="0" xfId="0" applyNumberFormat="1" applyFill="1"/>
    <xf numFmtId="0" fontId="0" fillId="0" borderId="0" xfId="0" applyNumberFormat="1" applyFont="1" applyProtection="1">
      <protection locked="0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/>
    <xf numFmtId="0" fontId="37" fillId="0" borderId="0" xfId="0" applyNumberFormat="1" applyFont="1" applyFill="1" applyAlignment="1">
      <alignment horizontal="left"/>
    </xf>
    <xf numFmtId="0" fontId="36" fillId="0" borderId="0" xfId="0" applyNumberFormat="1" applyFont="1" applyFill="1" applyAlignment="1" applyProtection="1">
      <alignment horizontal="left"/>
      <protection locked="0"/>
    </xf>
    <xf numFmtId="0" fontId="35" fillId="0" borderId="0" xfId="0" applyNumberFormat="1" applyFont="1" applyFill="1" applyAlignment="1" applyProtection="1">
      <alignment horizontal="left"/>
      <protection locked="0"/>
    </xf>
    <xf numFmtId="0" fontId="0" fillId="30" borderId="0" xfId="0" applyFill="1"/>
    <xf numFmtId="1" fontId="0" fillId="30" borderId="0" xfId="0" applyNumberFormat="1" applyFill="1"/>
    <xf numFmtId="4" fontId="0" fillId="30" borderId="0" xfId="0" applyNumberFormat="1" applyFill="1"/>
    <xf numFmtId="2" fontId="0" fillId="30" borderId="0" xfId="0" applyNumberFormat="1" applyFill="1"/>
    <xf numFmtId="4" fontId="0" fillId="0" borderId="0" xfId="46" applyNumberFormat="1" applyFont="1"/>
    <xf numFmtId="0" fontId="0" fillId="30" borderId="0" xfId="0" applyNumberFormat="1" applyFont="1" applyFill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0" fontId="22" fillId="0" borderId="0" xfId="0" applyFont="1" applyProtection="1">
      <protection locked="0"/>
    </xf>
    <xf numFmtId="0" fontId="24" fillId="0" borderId="0" xfId="0" applyNumberFormat="1" applyFont="1" applyFill="1"/>
    <xf numFmtId="0" fontId="0" fillId="0" borderId="0" xfId="0" applyFont="1" applyFill="1"/>
    <xf numFmtId="1" fontId="24" fillId="0" borderId="0" xfId="0" applyNumberFormat="1" applyFont="1" applyFill="1"/>
    <xf numFmtId="4" fontId="24" fillId="0" borderId="0" xfId="0" applyNumberFormat="1" applyFont="1" applyFill="1"/>
    <xf numFmtId="0" fontId="38" fillId="0" borderId="0" xfId="0" applyFont="1" applyFill="1" applyProtection="1">
      <protection locked="0"/>
    </xf>
    <xf numFmtId="3" fontId="0" fillId="0" borderId="0" xfId="0" applyNumberFormat="1"/>
    <xf numFmtId="165" fontId="0" fillId="0" borderId="0" xfId="0" applyNumberFormat="1"/>
    <xf numFmtId="14" fontId="0" fillId="0" borderId="0" xfId="0" applyNumberFormat="1" applyFill="1"/>
    <xf numFmtId="4" fontId="0" fillId="28" borderId="11" xfId="0" applyNumberFormat="1" applyFill="1" applyBorder="1"/>
    <xf numFmtId="4" fontId="0" fillId="28" borderId="0" xfId="0" applyNumberFormat="1" applyFill="1"/>
    <xf numFmtId="3" fontId="0" fillId="0" borderId="11" xfId="0" applyNumberFormat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25" fillId="0" borderId="0" xfId="0" applyFont="1" applyAlignment="1">
      <alignment horizontal="right"/>
    </xf>
    <xf numFmtId="4" fontId="25" fillId="0" borderId="0" xfId="0" applyNumberFormat="1" applyFont="1"/>
    <xf numFmtId="0" fontId="34" fillId="24" borderId="0" xfId="0" applyNumberFormat="1" applyFont="1" applyFill="1" applyProtection="1">
      <protection locked="0"/>
    </xf>
    <xf numFmtId="0" fontId="29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22" fillId="0" borderId="0" xfId="0" applyFont="1"/>
    <xf numFmtId="4" fontId="22" fillId="0" borderId="0" xfId="0" applyNumberFormat="1" applyFont="1"/>
    <xf numFmtId="4" fontId="0" fillId="0" borderId="11" xfId="0" applyNumberFormat="1" applyBorder="1"/>
    <xf numFmtId="0" fontId="38" fillId="0" borderId="0" xfId="0" applyFont="1"/>
    <xf numFmtId="0" fontId="22" fillId="0" borderId="0" xfId="0" applyFont="1" applyFill="1"/>
    <xf numFmtId="43" fontId="22" fillId="29" borderId="0" xfId="49" applyFont="1" applyFill="1" applyProtection="1">
      <protection locked="0"/>
    </xf>
    <xf numFmtId="0" fontId="39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8" fillId="0" borderId="0" xfId="0" applyFont="1" applyProtection="1">
      <protection locked="0"/>
    </xf>
    <xf numFmtId="0" fontId="40" fillId="0" borderId="0" xfId="0" applyFont="1"/>
    <xf numFmtId="16" fontId="40" fillId="0" borderId="0" xfId="0" applyNumberFormat="1" applyFont="1"/>
  </cellXfs>
  <cellStyles count="5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" xfId="46" builtinId="3"/>
    <cellStyle name="Millares 2" xfId="34"/>
    <cellStyle name="Millares 2 2" xfId="47"/>
    <cellStyle name="Millares 3" xfId="33"/>
    <cellStyle name="Millares 3 2" xfId="49"/>
    <cellStyle name="Neutral 2" xfId="35"/>
    <cellStyle name="Normal" xfId="0" builtinId="0"/>
    <cellStyle name="Normal 2" xfId="36"/>
    <cellStyle name="Normal 3" xfId="1"/>
    <cellStyle name="Notas 2" xfId="37"/>
    <cellStyle name="Notas 2 2" xfId="48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7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2</xdr:col>
      <xdr:colOff>720112</xdr:colOff>
      <xdr:row>3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0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767737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615</xdr:row>
      <xdr:rowOff>57150</xdr:rowOff>
    </xdr:from>
    <xdr:to>
      <xdr:col>2</xdr:col>
      <xdr:colOff>758212</xdr:colOff>
      <xdr:row>619</xdr:row>
      <xdr:rowOff>15150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1225" y="2152650"/>
          <a:ext cx="86298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498</xdr:row>
      <xdr:rowOff>57150</xdr:rowOff>
    </xdr:from>
    <xdr:to>
      <xdr:col>2</xdr:col>
      <xdr:colOff>758212</xdr:colOff>
      <xdr:row>502</xdr:row>
      <xdr:rowOff>15150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117224175"/>
          <a:ext cx="862987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545</xdr:row>
      <xdr:rowOff>57150</xdr:rowOff>
    </xdr:from>
    <xdr:to>
      <xdr:col>2</xdr:col>
      <xdr:colOff>758212</xdr:colOff>
      <xdr:row>549</xdr:row>
      <xdr:rowOff>15150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27517725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579</xdr:row>
      <xdr:rowOff>57150</xdr:rowOff>
    </xdr:from>
    <xdr:to>
      <xdr:col>2</xdr:col>
      <xdr:colOff>758212</xdr:colOff>
      <xdr:row>583</xdr:row>
      <xdr:rowOff>15150</xdr:rowOff>
    </xdr:to>
    <xdr:pic>
      <xdr:nvPicPr>
        <xdr:cNvPr id="5" name="4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103908225"/>
          <a:ext cx="862987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57150</xdr:rowOff>
    </xdr:from>
    <xdr:to>
      <xdr:col>2</xdr:col>
      <xdr:colOff>758212</xdr:colOff>
      <xdr:row>4</xdr:row>
      <xdr:rowOff>15150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57150"/>
          <a:ext cx="862987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8"/>
  <sheetViews>
    <sheetView topLeftCell="A408" workbookViewId="0">
      <selection activeCell="L236" sqref="L236"/>
    </sheetView>
  </sheetViews>
  <sheetFormatPr baseColWidth="10" defaultRowHeight="15"/>
  <cols>
    <col min="4" max="6" width="1.42578125" customWidth="1"/>
    <col min="7" max="7" width="16.85546875" bestFit="1" customWidth="1"/>
    <col min="8" max="8" width="62.85546875" bestFit="1" customWidth="1"/>
    <col min="9" max="9" width="18.28515625" bestFit="1" customWidth="1"/>
    <col min="10" max="10" width="11.7109375" bestFit="1" customWidth="1"/>
  </cols>
  <sheetData>
    <row r="1" spans="1:16">
      <c r="A1" s="56"/>
      <c r="B1" s="57"/>
      <c r="C1" s="57"/>
      <c r="D1" s="1"/>
      <c r="E1" s="1"/>
      <c r="F1" s="1"/>
      <c r="G1" s="3"/>
      <c r="H1" s="56" t="s">
        <v>0</v>
      </c>
      <c r="I1" s="57"/>
      <c r="J1" s="57"/>
    </row>
    <row r="2" spans="1:16">
      <c r="A2" s="56"/>
      <c r="B2" s="57"/>
      <c r="C2" s="57"/>
      <c r="D2" s="1"/>
      <c r="E2" s="1"/>
      <c r="F2" s="1"/>
      <c r="G2" s="3"/>
      <c r="H2" s="56" t="s">
        <v>10</v>
      </c>
      <c r="I2" s="57"/>
      <c r="J2" s="57"/>
    </row>
    <row r="3" spans="1:16">
      <c r="A3" s="56"/>
      <c r="B3" s="57"/>
      <c r="C3" s="57"/>
      <c r="D3" s="1"/>
      <c r="E3" s="1"/>
      <c r="F3" s="1"/>
      <c r="G3" s="3"/>
      <c r="H3" s="56" t="s">
        <v>1</v>
      </c>
      <c r="I3" s="57"/>
      <c r="J3" s="57"/>
    </row>
    <row r="4" spans="1:16">
      <c r="A4" s="1"/>
      <c r="B4" s="1"/>
      <c r="C4" s="1"/>
      <c r="D4" s="1"/>
      <c r="E4" s="1"/>
      <c r="F4" s="1"/>
      <c r="G4" s="3"/>
      <c r="H4" s="1"/>
      <c r="I4" s="1"/>
      <c r="J4" s="1"/>
    </row>
    <row r="5" spans="1:16">
      <c r="A5" s="1"/>
      <c r="B5" s="1"/>
      <c r="C5" s="1"/>
      <c r="D5" s="1"/>
      <c r="E5" s="1"/>
      <c r="F5" s="1"/>
      <c r="G5" s="6"/>
      <c r="H5" s="4"/>
      <c r="I5" s="4"/>
      <c r="J5" s="4"/>
    </row>
    <row r="6" spans="1:16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1007</v>
      </c>
    </row>
    <row r="7" spans="1:16">
      <c r="A7" s="8" t="s">
        <v>55</v>
      </c>
      <c r="B7" s="9">
        <v>42376</v>
      </c>
      <c r="C7" s="8" t="s">
        <v>56</v>
      </c>
      <c r="G7" s="21" t="s">
        <v>904</v>
      </c>
      <c r="H7" s="12" t="s">
        <v>905</v>
      </c>
      <c r="I7">
        <f>TRUNC(J7/0.16)</f>
        <v>1900</v>
      </c>
      <c r="J7" s="21">
        <v>304</v>
      </c>
      <c r="K7" s="12"/>
      <c r="N7" s="22"/>
      <c r="O7" s="21"/>
      <c r="P7" s="13"/>
    </row>
    <row r="8" spans="1:16">
      <c r="A8" s="8" t="s">
        <v>277</v>
      </c>
      <c r="B8" s="9">
        <v>42388</v>
      </c>
      <c r="C8" s="8" t="s">
        <v>278</v>
      </c>
      <c r="G8" s="21" t="s">
        <v>904</v>
      </c>
      <c r="H8" s="12" t="s">
        <v>905</v>
      </c>
      <c r="I8" s="21">
        <f t="shared" ref="I8:I71" si="0">TRUNC(J8/0.16)</f>
        <v>4200</v>
      </c>
      <c r="J8" s="21">
        <v>672</v>
      </c>
      <c r="K8" s="12"/>
      <c r="N8" s="22"/>
      <c r="O8" s="21"/>
      <c r="P8" s="22"/>
    </row>
    <row r="9" spans="1:16">
      <c r="A9" s="8" t="s">
        <v>256</v>
      </c>
      <c r="B9" s="9">
        <v>42388</v>
      </c>
      <c r="C9" s="8" t="s">
        <v>212</v>
      </c>
      <c r="G9" s="19" t="s">
        <v>9</v>
      </c>
      <c r="H9" s="19" t="s">
        <v>995</v>
      </c>
      <c r="I9" s="21">
        <f t="shared" si="0"/>
        <v>305</v>
      </c>
      <c r="J9" s="13">
        <v>48.83</v>
      </c>
      <c r="K9" s="12"/>
      <c r="N9" s="22"/>
      <c r="O9" s="21"/>
      <c r="P9" s="22"/>
    </row>
    <row r="10" spans="1:16">
      <c r="A10" s="8" t="s">
        <v>591</v>
      </c>
      <c r="B10" s="9">
        <v>42400</v>
      </c>
      <c r="C10" s="8" t="s">
        <v>592</v>
      </c>
      <c r="G10" s="21" t="s">
        <v>9</v>
      </c>
      <c r="H10" s="12" t="s">
        <v>753</v>
      </c>
      <c r="I10" s="21">
        <f t="shared" si="0"/>
        <v>215</v>
      </c>
      <c r="J10" s="21">
        <v>34.479999999999997</v>
      </c>
      <c r="K10" s="12"/>
      <c r="N10" s="22"/>
      <c r="O10" s="21"/>
      <c r="P10" s="22"/>
    </row>
    <row r="11" spans="1:16">
      <c r="A11" s="8" t="s">
        <v>607</v>
      </c>
      <c r="B11" s="9">
        <v>42400</v>
      </c>
      <c r="C11" s="8" t="s">
        <v>608</v>
      </c>
      <c r="G11" s="21" t="s">
        <v>9</v>
      </c>
      <c r="H11" s="12" t="s">
        <v>753</v>
      </c>
      <c r="I11" s="21">
        <f t="shared" si="0"/>
        <v>265</v>
      </c>
      <c r="J11" s="21">
        <v>42.48</v>
      </c>
      <c r="K11" s="21"/>
      <c r="N11" s="22"/>
      <c r="O11" s="22"/>
      <c r="P11" s="22"/>
    </row>
    <row r="12" spans="1:16">
      <c r="A12" s="8" t="s">
        <v>624</v>
      </c>
      <c r="B12" s="9">
        <v>42400</v>
      </c>
      <c r="C12" s="8" t="s">
        <v>625</v>
      </c>
      <c r="G12" s="12" t="s">
        <v>787</v>
      </c>
      <c r="H12" s="12" t="s">
        <v>786</v>
      </c>
      <c r="I12" s="21">
        <f t="shared" si="0"/>
        <v>31</v>
      </c>
      <c r="J12" s="21">
        <v>4.97</v>
      </c>
      <c r="K12" s="12"/>
      <c r="N12" s="22"/>
      <c r="O12" s="21"/>
      <c r="P12" s="22"/>
    </row>
    <row r="13" spans="1:16">
      <c r="A13" s="8" t="s">
        <v>591</v>
      </c>
      <c r="B13" s="9">
        <v>42400</v>
      </c>
      <c r="C13" s="8" t="s">
        <v>592</v>
      </c>
      <c r="G13" s="21" t="s">
        <v>749</v>
      </c>
      <c r="H13" s="21" t="s">
        <v>750</v>
      </c>
      <c r="I13" s="21">
        <f t="shared" si="0"/>
        <v>294</v>
      </c>
      <c r="J13" s="21">
        <v>47.18</v>
      </c>
      <c r="K13" s="21"/>
      <c r="N13" s="22"/>
      <c r="O13" s="22"/>
      <c r="P13" s="22"/>
    </row>
    <row r="14" spans="1:16">
      <c r="A14" s="8" t="s">
        <v>591</v>
      </c>
      <c r="B14" s="9">
        <v>42400</v>
      </c>
      <c r="C14" s="8" t="s">
        <v>592</v>
      </c>
      <c r="G14" s="21" t="s">
        <v>749</v>
      </c>
      <c r="H14" s="12" t="s">
        <v>750</v>
      </c>
      <c r="I14" s="21">
        <f t="shared" si="0"/>
        <v>167</v>
      </c>
      <c r="J14" s="21">
        <v>26.76</v>
      </c>
      <c r="K14" s="12"/>
      <c r="N14" s="22"/>
      <c r="O14" s="21"/>
      <c r="P14" s="22"/>
    </row>
    <row r="15" spans="1:16">
      <c r="A15" s="8" t="s">
        <v>595</v>
      </c>
      <c r="B15" s="9">
        <v>42400</v>
      </c>
      <c r="C15" s="8" t="s">
        <v>596</v>
      </c>
      <c r="G15" s="11" t="s">
        <v>749</v>
      </c>
      <c r="H15" s="12" t="s">
        <v>750</v>
      </c>
      <c r="I15" s="21">
        <f t="shared" si="0"/>
        <v>338</v>
      </c>
      <c r="J15" s="21">
        <v>54.21</v>
      </c>
      <c r="K15" s="12"/>
      <c r="N15" s="22"/>
      <c r="O15" s="21"/>
      <c r="P15" s="22"/>
    </row>
    <row r="16" spans="1:16">
      <c r="A16" s="8" t="s">
        <v>650</v>
      </c>
      <c r="B16" s="9">
        <v>42400</v>
      </c>
      <c r="C16" s="8" t="s">
        <v>651</v>
      </c>
      <c r="G16" s="7" t="s">
        <v>985</v>
      </c>
      <c r="H16" s="7" t="s">
        <v>986</v>
      </c>
      <c r="I16" s="21">
        <f t="shared" si="0"/>
        <v>1259</v>
      </c>
      <c r="J16" s="21">
        <v>201.58</v>
      </c>
      <c r="K16" s="12"/>
      <c r="N16" s="22"/>
      <c r="O16" s="21"/>
      <c r="P16" s="22"/>
    </row>
    <row r="17" spans="1:16">
      <c r="A17" s="8" t="s">
        <v>585</v>
      </c>
      <c r="B17" s="9">
        <v>42400</v>
      </c>
      <c r="C17" s="8" t="s">
        <v>586</v>
      </c>
      <c r="G17" s="11" t="s">
        <v>735</v>
      </c>
      <c r="H17" s="12" t="s">
        <v>736</v>
      </c>
      <c r="I17" s="21">
        <f t="shared" si="0"/>
        <v>419</v>
      </c>
      <c r="J17" s="21">
        <v>67.040000000000006</v>
      </c>
      <c r="K17" s="12"/>
      <c r="N17" s="22"/>
      <c r="O17" s="21"/>
      <c r="P17" s="22"/>
    </row>
    <row r="18" spans="1:16">
      <c r="A18" s="8" t="s">
        <v>589</v>
      </c>
      <c r="B18" s="9">
        <v>42400</v>
      </c>
      <c r="C18" s="8" t="s">
        <v>590</v>
      </c>
      <c r="G18" s="12" t="s">
        <v>735</v>
      </c>
      <c r="H18" s="12" t="s">
        <v>736</v>
      </c>
      <c r="I18" s="21">
        <f t="shared" si="0"/>
        <v>335</v>
      </c>
      <c r="J18" s="21">
        <v>53.63</v>
      </c>
      <c r="K18" s="21"/>
      <c r="L18" s="21"/>
      <c r="N18" s="22"/>
      <c r="O18" s="21"/>
      <c r="P18" s="22"/>
    </row>
    <row r="19" spans="1:16">
      <c r="A19" s="8" t="s">
        <v>597</v>
      </c>
      <c r="B19" s="9">
        <v>42400</v>
      </c>
      <c r="C19" s="8" t="s">
        <v>598</v>
      </c>
      <c r="G19" s="12" t="s">
        <v>735</v>
      </c>
      <c r="H19" s="12" t="s">
        <v>736</v>
      </c>
      <c r="I19" s="21">
        <f t="shared" si="0"/>
        <v>502</v>
      </c>
      <c r="J19" s="21">
        <v>80.45</v>
      </c>
      <c r="K19" s="12"/>
      <c r="N19" s="22"/>
      <c r="O19" s="21"/>
      <c r="P19" s="22"/>
    </row>
    <row r="20" spans="1:16">
      <c r="A20" s="8" t="s">
        <v>599</v>
      </c>
      <c r="B20" s="9">
        <v>42400</v>
      </c>
      <c r="C20" s="8" t="s">
        <v>600</v>
      </c>
      <c r="G20" s="12" t="s">
        <v>735</v>
      </c>
      <c r="H20" s="12" t="s">
        <v>736</v>
      </c>
      <c r="I20" s="21">
        <f t="shared" si="0"/>
        <v>502</v>
      </c>
      <c r="J20" s="12">
        <v>80.45</v>
      </c>
      <c r="K20" s="12"/>
      <c r="N20" s="21"/>
      <c r="O20" s="21"/>
      <c r="P20" s="22"/>
    </row>
    <row r="21" spans="1:16">
      <c r="A21" s="8" t="s">
        <v>638</v>
      </c>
      <c r="B21" s="9">
        <v>42400</v>
      </c>
      <c r="C21" s="8" t="s">
        <v>639</v>
      </c>
      <c r="G21" s="11" t="s">
        <v>735</v>
      </c>
      <c r="H21" s="10" t="s">
        <v>736</v>
      </c>
      <c r="I21" s="21">
        <f t="shared" si="0"/>
        <v>386</v>
      </c>
      <c r="J21" s="21">
        <v>61.76</v>
      </c>
      <c r="K21" s="12"/>
      <c r="N21" s="22"/>
      <c r="O21" s="21"/>
      <c r="P21" s="22"/>
    </row>
    <row r="22" spans="1:16">
      <c r="A22" s="8" t="s">
        <v>632</v>
      </c>
      <c r="B22" s="9">
        <v>42400</v>
      </c>
      <c r="C22" s="8" t="s">
        <v>633</v>
      </c>
      <c r="G22" s="21" t="s">
        <v>735</v>
      </c>
      <c r="H22" s="12" t="s">
        <v>736</v>
      </c>
      <c r="I22" s="21">
        <f t="shared" si="0"/>
        <v>544</v>
      </c>
      <c r="J22" s="21">
        <v>87.16</v>
      </c>
      <c r="K22" s="12"/>
      <c r="N22" s="22"/>
      <c r="O22" s="21"/>
      <c r="P22" s="22"/>
    </row>
    <row r="23" spans="1:16">
      <c r="A23" s="8" t="s">
        <v>273</v>
      </c>
      <c r="B23" s="9">
        <v>42388</v>
      </c>
      <c r="C23" s="8" t="s">
        <v>274</v>
      </c>
      <c r="G23" s="12" t="s">
        <v>939</v>
      </c>
      <c r="H23" s="12" t="s">
        <v>940</v>
      </c>
      <c r="I23" s="21">
        <f t="shared" si="0"/>
        <v>1415</v>
      </c>
      <c r="J23" s="12">
        <v>226.41</v>
      </c>
      <c r="K23" s="12"/>
      <c r="N23" s="21"/>
      <c r="O23" s="21"/>
      <c r="P23" s="22"/>
    </row>
    <row r="24" spans="1:16">
      <c r="A24" s="8" t="s">
        <v>338</v>
      </c>
      <c r="B24" s="9">
        <v>42392</v>
      </c>
      <c r="C24" s="8" t="s">
        <v>339</v>
      </c>
      <c r="G24" s="12" t="s">
        <v>890</v>
      </c>
      <c r="H24" s="12" t="s">
        <v>891</v>
      </c>
      <c r="I24" s="21">
        <f t="shared" si="0"/>
        <v>195674</v>
      </c>
      <c r="J24" s="22">
        <v>31307.98</v>
      </c>
      <c r="K24" s="12"/>
      <c r="N24" s="21"/>
      <c r="O24" s="21"/>
      <c r="P24" s="22"/>
    </row>
    <row r="25" spans="1:16">
      <c r="A25" s="8" t="s">
        <v>478</v>
      </c>
      <c r="B25" s="9">
        <v>42400</v>
      </c>
      <c r="C25" s="8" t="s">
        <v>479</v>
      </c>
      <c r="G25" s="12" t="s">
        <v>670</v>
      </c>
      <c r="H25" s="12" t="s">
        <v>671</v>
      </c>
      <c r="I25" s="21">
        <f t="shared" si="0"/>
        <v>775</v>
      </c>
      <c r="J25" s="12">
        <v>124.03</v>
      </c>
      <c r="K25" s="12"/>
      <c r="N25" s="21"/>
      <c r="O25" s="21"/>
      <c r="P25" s="22"/>
    </row>
    <row r="26" spans="1:16">
      <c r="A26" s="8" t="s">
        <v>506</v>
      </c>
      <c r="B26" s="9">
        <v>42400</v>
      </c>
      <c r="C26" s="8" t="s">
        <v>507</v>
      </c>
      <c r="G26" s="12" t="s">
        <v>670</v>
      </c>
      <c r="H26" s="12" t="s">
        <v>671</v>
      </c>
      <c r="I26" s="21">
        <f t="shared" si="0"/>
        <v>129</v>
      </c>
      <c r="J26" s="21">
        <v>20.68</v>
      </c>
      <c r="K26" s="12"/>
      <c r="N26" s="22"/>
      <c r="O26" s="21"/>
      <c r="P26" s="22"/>
    </row>
    <row r="27" spans="1:16">
      <c r="A27" s="8" t="s">
        <v>522</v>
      </c>
      <c r="B27" s="9">
        <v>42400</v>
      </c>
      <c r="C27" s="8" t="s">
        <v>523</v>
      </c>
      <c r="G27" s="12" t="s">
        <v>670</v>
      </c>
      <c r="H27" s="12" t="s">
        <v>671</v>
      </c>
      <c r="I27" s="21">
        <f t="shared" si="0"/>
        <v>344</v>
      </c>
      <c r="J27" s="21">
        <v>55.12</v>
      </c>
      <c r="K27" s="12"/>
      <c r="N27" s="22"/>
      <c r="O27" s="21"/>
      <c r="P27" s="22"/>
    </row>
    <row r="28" spans="1:16">
      <c r="A28" s="8" t="s">
        <v>622</v>
      </c>
      <c r="B28" s="9">
        <v>42400</v>
      </c>
      <c r="C28" s="8" t="s">
        <v>623</v>
      </c>
      <c r="G28" s="12" t="s">
        <v>670</v>
      </c>
      <c r="H28" s="12" t="s">
        <v>671</v>
      </c>
      <c r="I28" s="21">
        <f t="shared" si="0"/>
        <v>482</v>
      </c>
      <c r="J28" s="12">
        <v>77.19</v>
      </c>
      <c r="K28" s="12"/>
      <c r="N28" s="21"/>
      <c r="O28" s="21"/>
      <c r="P28" s="22"/>
    </row>
    <row r="29" spans="1:16">
      <c r="A29" s="8" t="s">
        <v>605</v>
      </c>
      <c r="B29" s="9">
        <v>42400</v>
      </c>
      <c r="C29" s="8" t="s">
        <v>606</v>
      </c>
      <c r="G29" s="12" t="s">
        <v>769</v>
      </c>
      <c r="H29" s="12" t="s">
        <v>768</v>
      </c>
      <c r="I29" s="21">
        <f t="shared" si="0"/>
        <v>94</v>
      </c>
      <c r="J29" s="12">
        <v>15.17</v>
      </c>
      <c r="K29" s="12"/>
      <c r="N29" s="21"/>
      <c r="O29" s="21"/>
      <c r="P29" s="22"/>
    </row>
    <row r="30" spans="1:16">
      <c r="A30" s="8" t="s">
        <v>634</v>
      </c>
      <c r="B30" s="9">
        <v>42400</v>
      </c>
      <c r="C30" s="8" t="s">
        <v>635</v>
      </c>
      <c r="G30" s="12" t="s">
        <v>769</v>
      </c>
      <c r="H30" s="12" t="s">
        <v>768</v>
      </c>
      <c r="I30" s="21">
        <f t="shared" si="0"/>
        <v>94</v>
      </c>
      <c r="J30" s="12">
        <v>15.17</v>
      </c>
      <c r="K30" s="12"/>
      <c r="N30" s="21"/>
      <c r="O30" s="21"/>
      <c r="P30" s="22"/>
    </row>
    <row r="31" spans="1:16">
      <c r="A31" s="8" t="s">
        <v>642</v>
      </c>
      <c r="B31" s="9">
        <v>42400</v>
      </c>
      <c r="C31" s="8" t="s">
        <v>643</v>
      </c>
      <c r="G31" s="12" t="s">
        <v>769</v>
      </c>
      <c r="H31" s="12" t="s">
        <v>768</v>
      </c>
      <c r="I31" s="21">
        <f t="shared" si="0"/>
        <v>86</v>
      </c>
      <c r="J31" s="21">
        <v>13.79</v>
      </c>
      <c r="K31" s="12"/>
      <c r="N31" s="22"/>
      <c r="O31" s="21"/>
      <c r="P31" s="22"/>
    </row>
    <row r="32" spans="1:16">
      <c r="A32" s="8" t="s">
        <v>237</v>
      </c>
      <c r="B32" s="9">
        <v>42384</v>
      </c>
      <c r="C32" s="8" t="s">
        <v>238</v>
      </c>
      <c r="G32" s="7" t="s">
        <v>874</v>
      </c>
      <c r="H32" s="12" t="s">
        <v>875</v>
      </c>
      <c r="I32" s="21">
        <f t="shared" si="0"/>
        <v>318319</v>
      </c>
      <c r="J32" s="13">
        <v>50931.1</v>
      </c>
      <c r="K32" s="12"/>
      <c r="N32" s="22"/>
      <c r="O32" s="21"/>
      <c r="P32" s="22"/>
    </row>
    <row r="33" spans="1:16">
      <c r="A33" s="8" t="s">
        <v>239</v>
      </c>
      <c r="B33" s="9">
        <v>42384</v>
      </c>
      <c r="C33" s="8" t="s">
        <v>238</v>
      </c>
      <c r="G33" s="7" t="s">
        <v>874</v>
      </c>
      <c r="H33" s="12" t="s">
        <v>875</v>
      </c>
      <c r="I33" s="21">
        <f t="shared" si="0"/>
        <v>-318319</v>
      </c>
      <c r="J33" s="22">
        <v>-50931.1</v>
      </c>
      <c r="K33" s="22"/>
      <c r="N33" s="21"/>
      <c r="O33" s="21"/>
      <c r="P33" s="22"/>
    </row>
    <row r="34" spans="1:16">
      <c r="A34" s="8" t="s">
        <v>240</v>
      </c>
      <c r="B34" s="9">
        <v>42384</v>
      </c>
      <c r="C34" s="8" t="s">
        <v>241</v>
      </c>
      <c r="G34" s="7" t="s">
        <v>874</v>
      </c>
      <c r="H34" s="12" t="s">
        <v>875</v>
      </c>
      <c r="I34" s="21">
        <f t="shared" si="0"/>
        <v>318319</v>
      </c>
      <c r="J34" s="13">
        <v>50931.1</v>
      </c>
      <c r="K34" s="12"/>
      <c r="N34" s="22"/>
      <c r="O34" s="21"/>
      <c r="P34" s="22"/>
    </row>
    <row r="35" spans="1:16">
      <c r="A35" s="8" t="s">
        <v>13</v>
      </c>
      <c r="B35" s="9">
        <v>42373</v>
      </c>
      <c r="C35" s="8" t="s">
        <v>14</v>
      </c>
      <c r="G35" s="7" t="s">
        <v>842</v>
      </c>
      <c r="H35" s="10" t="s">
        <v>843</v>
      </c>
      <c r="I35" s="21">
        <f t="shared" si="0"/>
        <v>243817</v>
      </c>
      <c r="J35" s="22">
        <v>39010.85</v>
      </c>
      <c r="K35" s="12"/>
      <c r="N35" s="21"/>
      <c r="O35" s="21"/>
      <c r="P35" s="22"/>
    </row>
    <row r="36" spans="1:16">
      <c r="A36" s="8" t="s">
        <v>261</v>
      </c>
      <c r="B36" s="9">
        <v>42388</v>
      </c>
      <c r="C36" s="8" t="s">
        <v>262</v>
      </c>
      <c r="G36" s="11" t="s">
        <v>893</v>
      </c>
      <c r="H36" s="12" t="s">
        <v>878</v>
      </c>
      <c r="I36" s="21">
        <f t="shared" si="0"/>
        <v>437563</v>
      </c>
      <c r="J36" s="13">
        <v>70010.14</v>
      </c>
      <c r="K36" s="21"/>
      <c r="N36" s="21"/>
      <c r="O36" s="22"/>
      <c r="P36" s="22"/>
    </row>
    <row r="37" spans="1:16">
      <c r="A37" s="8" t="s">
        <v>211</v>
      </c>
      <c r="B37" s="9">
        <v>42382</v>
      </c>
      <c r="C37" s="8" t="s">
        <v>212</v>
      </c>
      <c r="G37" s="21" t="s">
        <v>661</v>
      </c>
      <c r="H37" s="21" t="s">
        <v>719</v>
      </c>
      <c r="I37" s="21">
        <f t="shared" si="0"/>
        <v>334</v>
      </c>
      <c r="J37" s="13">
        <f>9.38+7.86+36.28</f>
        <v>53.52</v>
      </c>
      <c r="K37" s="12"/>
      <c r="N37" s="22"/>
      <c r="O37" s="21"/>
      <c r="P37" s="22"/>
    </row>
    <row r="38" spans="1:16">
      <c r="A38" s="8" t="s">
        <v>556</v>
      </c>
      <c r="B38" s="9">
        <v>42400</v>
      </c>
      <c r="C38" s="8" t="s">
        <v>557</v>
      </c>
      <c r="G38" s="21" t="s">
        <v>661</v>
      </c>
      <c r="H38" s="21" t="s">
        <v>719</v>
      </c>
      <c r="I38" s="21">
        <f t="shared" si="0"/>
        <v>49</v>
      </c>
      <c r="J38" s="21">
        <v>7.86</v>
      </c>
      <c r="K38" s="12"/>
      <c r="N38" s="22"/>
      <c r="O38" s="21"/>
      <c r="P38" s="22"/>
    </row>
    <row r="39" spans="1:16">
      <c r="A39" s="8" t="s">
        <v>583</v>
      </c>
      <c r="B39" s="9">
        <v>42400</v>
      </c>
      <c r="C39" s="8" t="s">
        <v>584</v>
      </c>
      <c r="G39" s="21" t="s">
        <v>661</v>
      </c>
      <c r="H39" s="21" t="s">
        <v>719</v>
      </c>
      <c r="I39" s="21">
        <f t="shared" si="0"/>
        <v>328</v>
      </c>
      <c r="J39" s="21">
        <v>52.55</v>
      </c>
      <c r="K39" s="12"/>
      <c r="N39" s="22"/>
      <c r="O39" s="21"/>
      <c r="P39" s="22"/>
    </row>
    <row r="40" spans="1:16">
      <c r="A40" s="8" t="s">
        <v>585</v>
      </c>
      <c r="B40" s="9">
        <v>42400</v>
      </c>
      <c r="C40" s="8" t="s">
        <v>586</v>
      </c>
      <c r="G40" s="21" t="s">
        <v>661</v>
      </c>
      <c r="H40" s="12" t="s">
        <v>719</v>
      </c>
      <c r="I40" s="21">
        <f t="shared" si="0"/>
        <v>396</v>
      </c>
      <c r="J40" s="21">
        <v>63.45</v>
      </c>
      <c r="K40" s="12"/>
      <c r="N40" s="22"/>
      <c r="O40" s="21"/>
      <c r="P40" s="22"/>
    </row>
    <row r="41" spans="1:16">
      <c r="A41" s="8" t="s">
        <v>589</v>
      </c>
      <c r="B41" s="9">
        <v>42400</v>
      </c>
      <c r="C41" s="8" t="s">
        <v>590</v>
      </c>
      <c r="G41" s="12" t="s">
        <v>661</v>
      </c>
      <c r="H41" s="12" t="s">
        <v>719</v>
      </c>
      <c r="I41" s="21">
        <f t="shared" si="0"/>
        <v>845</v>
      </c>
      <c r="J41" s="12">
        <v>135.31</v>
      </c>
      <c r="K41" s="12"/>
      <c r="N41" s="21"/>
      <c r="O41" s="21"/>
      <c r="P41" s="22"/>
    </row>
    <row r="42" spans="1:16">
      <c r="A42" s="8" t="s">
        <v>593</v>
      </c>
      <c r="B42" s="9">
        <v>42400</v>
      </c>
      <c r="C42" s="8" t="s">
        <v>594</v>
      </c>
      <c r="G42" s="12" t="s">
        <v>661</v>
      </c>
      <c r="H42" s="12" t="s">
        <v>719</v>
      </c>
      <c r="I42" s="21">
        <f t="shared" si="0"/>
        <v>167</v>
      </c>
      <c r="J42" s="21">
        <v>26.76</v>
      </c>
      <c r="K42" s="12"/>
      <c r="N42" s="22"/>
      <c r="O42" s="21"/>
      <c r="P42" s="22"/>
    </row>
    <row r="43" spans="1:16">
      <c r="A43" s="8" t="s">
        <v>595</v>
      </c>
      <c r="B43" s="9">
        <v>42400</v>
      </c>
      <c r="C43" s="8" t="s">
        <v>596</v>
      </c>
      <c r="G43" s="12" t="s">
        <v>661</v>
      </c>
      <c r="H43" s="12" t="s">
        <v>719</v>
      </c>
      <c r="I43" s="21">
        <f t="shared" si="0"/>
        <v>58</v>
      </c>
      <c r="J43" s="21">
        <v>9.3800000000000008</v>
      </c>
      <c r="K43" s="12"/>
      <c r="N43" s="22"/>
      <c r="O43" s="21"/>
      <c r="P43" s="22"/>
    </row>
    <row r="44" spans="1:16">
      <c r="A44" s="8" t="s">
        <v>597</v>
      </c>
      <c r="B44" s="9">
        <v>42400</v>
      </c>
      <c r="C44" s="8" t="s">
        <v>598</v>
      </c>
      <c r="G44" s="12" t="s">
        <v>661</v>
      </c>
      <c r="H44" s="12" t="s">
        <v>719</v>
      </c>
      <c r="I44" s="21">
        <f t="shared" si="0"/>
        <v>396</v>
      </c>
      <c r="J44" s="21">
        <v>63.45</v>
      </c>
      <c r="K44" s="21"/>
      <c r="L44" s="21"/>
      <c r="N44" s="22"/>
      <c r="O44" s="21"/>
      <c r="P44" s="22"/>
    </row>
    <row r="45" spans="1:16">
      <c r="A45" s="8" t="s">
        <v>599</v>
      </c>
      <c r="B45" s="9">
        <v>42400</v>
      </c>
      <c r="C45" s="8" t="s">
        <v>600</v>
      </c>
      <c r="G45" s="11" t="s">
        <v>661</v>
      </c>
      <c r="H45" s="12" t="s">
        <v>719</v>
      </c>
      <c r="I45" s="21">
        <f t="shared" si="0"/>
        <v>396</v>
      </c>
      <c r="J45" s="21">
        <v>63.45</v>
      </c>
      <c r="K45" s="12"/>
      <c r="N45" s="22"/>
      <c r="O45" s="21"/>
      <c r="P45" s="22"/>
    </row>
    <row r="46" spans="1:16">
      <c r="A46" s="8" t="s">
        <v>603</v>
      </c>
      <c r="B46" s="9">
        <v>42400</v>
      </c>
      <c r="C46" s="8" t="s">
        <v>604</v>
      </c>
      <c r="G46" s="21" t="s">
        <v>661</v>
      </c>
      <c r="H46" s="21" t="s">
        <v>719</v>
      </c>
      <c r="I46" s="21">
        <f t="shared" si="0"/>
        <v>315</v>
      </c>
      <c r="J46" s="21">
        <v>50.48</v>
      </c>
      <c r="K46" s="21"/>
      <c r="N46" s="21"/>
      <c r="O46" s="22"/>
      <c r="P46" s="22"/>
    </row>
    <row r="47" spans="1:16">
      <c r="A47" s="8" t="s">
        <v>605</v>
      </c>
      <c r="B47" s="9">
        <v>42400</v>
      </c>
      <c r="C47" s="8" t="s">
        <v>606</v>
      </c>
      <c r="G47" s="21" t="s">
        <v>661</v>
      </c>
      <c r="H47" s="21" t="s">
        <v>719</v>
      </c>
      <c r="I47" s="21">
        <f t="shared" si="0"/>
        <v>662</v>
      </c>
      <c r="J47" s="21">
        <v>105.93</v>
      </c>
      <c r="K47" s="12"/>
      <c r="N47" s="22"/>
      <c r="O47" s="21"/>
      <c r="P47" s="22"/>
    </row>
    <row r="48" spans="1:16">
      <c r="A48" s="8" t="s">
        <v>607</v>
      </c>
      <c r="B48" s="9">
        <v>42400</v>
      </c>
      <c r="C48" s="8" t="s">
        <v>608</v>
      </c>
      <c r="G48" s="21" t="s">
        <v>661</v>
      </c>
      <c r="H48" s="21" t="s">
        <v>719</v>
      </c>
      <c r="I48" s="21">
        <f t="shared" si="0"/>
        <v>253</v>
      </c>
      <c r="J48" s="21">
        <v>40.549999999999997</v>
      </c>
      <c r="K48" s="21"/>
      <c r="N48" s="21"/>
      <c r="O48" s="22"/>
      <c r="P48" s="22"/>
    </row>
    <row r="49" spans="1:16">
      <c r="A49" s="8" t="s">
        <v>630</v>
      </c>
      <c r="B49" s="9">
        <v>42400</v>
      </c>
      <c r="C49" s="8" t="s">
        <v>631</v>
      </c>
      <c r="G49" s="21" t="s">
        <v>661</v>
      </c>
      <c r="H49" s="21" t="s">
        <v>719</v>
      </c>
      <c r="I49" s="21">
        <f t="shared" si="0"/>
        <v>333</v>
      </c>
      <c r="J49" s="21">
        <v>53.38</v>
      </c>
      <c r="K49" s="12"/>
      <c r="N49" s="22"/>
      <c r="O49" s="21"/>
      <c r="P49" s="22"/>
    </row>
    <row r="50" spans="1:16">
      <c r="A50" s="8" t="s">
        <v>634</v>
      </c>
      <c r="B50" s="9">
        <v>42400</v>
      </c>
      <c r="C50" s="8" t="s">
        <v>635</v>
      </c>
      <c r="G50" s="21" t="s">
        <v>661</v>
      </c>
      <c r="H50" s="12" t="s">
        <v>719</v>
      </c>
      <c r="I50" s="21">
        <f t="shared" si="0"/>
        <v>253</v>
      </c>
      <c r="J50" s="21">
        <v>40.549999999999997</v>
      </c>
      <c r="K50" s="12"/>
      <c r="N50" s="22"/>
      <c r="O50" s="21"/>
      <c r="P50" s="22"/>
    </row>
    <row r="51" spans="1:16">
      <c r="A51" s="8" t="s">
        <v>636</v>
      </c>
      <c r="B51" s="9">
        <v>42400</v>
      </c>
      <c r="C51" s="8" t="s">
        <v>637</v>
      </c>
      <c r="G51" s="21" t="s">
        <v>661</v>
      </c>
      <c r="H51" s="10" t="s">
        <v>719</v>
      </c>
      <c r="I51" s="21">
        <f t="shared" si="0"/>
        <v>320</v>
      </c>
      <c r="J51" s="21">
        <v>51.31</v>
      </c>
      <c r="K51" s="12"/>
      <c r="N51" s="22"/>
      <c r="O51" s="21"/>
      <c r="P51" s="22"/>
    </row>
    <row r="52" spans="1:16">
      <c r="A52" s="8" t="s">
        <v>642</v>
      </c>
      <c r="B52" s="9">
        <v>42400</v>
      </c>
      <c r="C52" s="8" t="s">
        <v>643</v>
      </c>
      <c r="G52" s="12" t="s">
        <v>661</v>
      </c>
      <c r="H52" s="12" t="s">
        <v>719</v>
      </c>
      <c r="I52" s="21">
        <f t="shared" si="0"/>
        <v>49</v>
      </c>
      <c r="J52" s="21">
        <v>7.86</v>
      </c>
      <c r="K52" s="12"/>
      <c r="N52" s="22"/>
      <c r="O52" s="21"/>
      <c r="P52" s="22"/>
    </row>
    <row r="53" spans="1:16">
      <c r="A53" s="8" t="s">
        <v>644</v>
      </c>
      <c r="B53" s="9">
        <v>42400</v>
      </c>
      <c r="C53" s="8" t="s">
        <v>645</v>
      </c>
      <c r="G53" s="21" t="s">
        <v>661</v>
      </c>
      <c r="H53" s="21" t="s">
        <v>719</v>
      </c>
      <c r="I53" s="21">
        <f t="shared" si="0"/>
        <v>315</v>
      </c>
      <c r="J53" s="21">
        <v>50.48</v>
      </c>
      <c r="K53" s="12"/>
      <c r="N53" s="22"/>
      <c r="O53" s="21"/>
      <c r="P53" s="22"/>
    </row>
    <row r="54" spans="1:16">
      <c r="A54" s="8" t="s">
        <v>607</v>
      </c>
      <c r="B54" s="9">
        <v>42400</v>
      </c>
      <c r="C54" s="8" t="s">
        <v>608</v>
      </c>
      <c r="G54" s="21" t="s">
        <v>778</v>
      </c>
      <c r="H54" s="21" t="s">
        <v>779</v>
      </c>
      <c r="I54" s="21">
        <f t="shared" si="0"/>
        <v>774</v>
      </c>
      <c r="J54" s="21">
        <v>123.87</v>
      </c>
      <c r="K54" s="12"/>
      <c r="N54" s="22"/>
      <c r="O54" s="21"/>
      <c r="P54" s="22"/>
    </row>
    <row r="55" spans="1:16">
      <c r="A55" s="8" t="s">
        <v>386</v>
      </c>
      <c r="B55" s="9">
        <v>42395</v>
      </c>
      <c r="C55" s="8" t="s">
        <v>387</v>
      </c>
      <c r="G55" s="12" t="s">
        <v>957</v>
      </c>
      <c r="H55" s="12" t="s">
        <v>657</v>
      </c>
      <c r="I55" s="21">
        <f t="shared" si="0"/>
        <v>4200</v>
      </c>
      <c r="J55" s="21">
        <v>672</v>
      </c>
      <c r="K55" s="12"/>
      <c r="N55" s="22"/>
      <c r="O55" s="21"/>
      <c r="P55" s="22"/>
    </row>
    <row r="56" spans="1:16">
      <c r="A56" s="21" t="s">
        <v>344</v>
      </c>
      <c r="B56" s="9">
        <v>42394</v>
      </c>
      <c r="C56" s="21" t="s">
        <v>345</v>
      </c>
      <c r="D56" s="21"/>
      <c r="E56" s="21"/>
      <c r="F56" s="21"/>
      <c r="G56" s="7" t="s">
        <v>881</v>
      </c>
      <c r="H56" s="21" t="s">
        <v>882</v>
      </c>
      <c r="I56" s="21">
        <f t="shared" si="0"/>
        <v>282745</v>
      </c>
      <c r="J56" s="22">
        <v>45239.199999999997</v>
      </c>
      <c r="K56" s="12"/>
      <c r="N56" s="22"/>
      <c r="O56" s="21"/>
      <c r="P56" s="22"/>
    </row>
    <row r="57" spans="1:16">
      <c r="A57" s="21" t="s">
        <v>428</v>
      </c>
      <c r="B57" s="9">
        <v>42398</v>
      </c>
      <c r="C57" s="21" t="s">
        <v>429</v>
      </c>
      <c r="D57" s="21"/>
      <c r="E57" s="21"/>
      <c r="F57" s="21"/>
      <c r="G57" s="7" t="s">
        <v>881</v>
      </c>
      <c r="H57" s="21" t="s">
        <v>882</v>
      </c>
      <c r="I57" s="21">
        <f t="shared" si="0"/>
        <v>336655</v>
      </c>
      <c r="J57" s="22">
        <v>53864.94</v>
      </c>
      <c r="K57" s="12"/>
      <c r="N57" s="22"/>
      <c r="O57" s="21"/>
      <c r="P57" s="22"/>
    </row>
    <row r="58" spans="1:16">
      <c r="A58" s="8" t="s">
        <v>430</v>
      </c>
      <c r="B58" s="9">
        <v>42398</v>
      </c>
      <c r="C58" s="8" t="s">
        <v>429</v>
      </c>
      <c r="G58" s="7" t="s">
        <v>881</v>
      </c>
      <c r="H58" s="12" t="s">
        <v>882</v>
      </c>
      <c r="I58" s="21">
        <f t="shared" si="0"/>
        <v>-336655</v>
      </c>
      <c r="J58" s="13">
        <v>-53864.94</v>
      </c>
      <c r="K58" s="22"/>
      <c r="L58" s="21"/>
      <c r="N58" s="22"/>
      <c r="O58" s="21"/>
      <c r="P58" s="22"/>
    </row>
    <row r="59" spans="1:16">
      <c r="A59" s="8" t="s">
        <v>431</v>
      </c>
      <c r="B59" s="9">
        <v>42398</v>
      </c>
      <c r="C59" s="8" t="s">
        <v>429</v>
      </c>
      <c r="G59" s="7" t="s">
        <v>881</v>
      </c>
      <c r="H59" s="12" t="s">
        <v>882</v>
      </c>
      <c r="I59" s="21">
        <f t="shared" si="0"/>
        <v>266828</v>
      </c>
      <c r="J59" s="13">
        <v>42692.53</v>
      </c>
      <c r="K59" s="21"/>
      <c r="L59" s="21"/>
      <c r="N59" s="22"/>
      <c r="O59" s="21"/>
      <c r="P59" s="22"/>
    </row>
    <row r="60" spans="1:16">
      <c r="A60" s="8" t="s">
        <v>589</v>
      </c>
      <c r="B60" s="9">
        <v>42400</v>
      </c>
      <c r="C60" s="8" t="s">
        <v>590</v>
      </c>
      <c r="G60" s="21" t="s">
        <v>746</v>
      </c>
      <c r="H60" s="21" t="s">
        <v>745</v>
      </c>
      <c r="I60" s="21">
        <f t="shared" si="0"/>
        <v>91</v>
      </c>
      <c r="J60" s="21">
        <v>14.62</v>
      </c>
      <c r="K60" s="21"/>
      <c r="N60" s="21"/>
      <c r="O60" s="22"/>
      <c r="P60" s="22"/>
    </row>
    <row r="61" spans="1:16">
      <c r="A61" s="8" t="s">
        <v>416</v>
      </c>
      <c r="B61" s="9">
        <v>42397</v>
      </c>
      <c r="C61" s="8" t="s">
        <v>417</v>
      </c>
      <c r="G61" s="7" t="s">
        <v>888</v>
      </c>
      <c r="H61" s="21" t="s">
        <v>889</v>
      </c>
      <c r="I61" s="21">
        <f t="shared" si="0"/>
        <v>186526</v>
      </c>
      <c r="J61" s="13">
        <v>29844.17</v>
      </c>
      <c r="K61" s="12"/>
      <c r="N61" s="22"/>
      <c r="O61" s="21"/>
      <c r="P61" s="22"/>
    </row>
    <row r="62" spans="1:16">
      <c r="A62" s="8" t="s">
        <v>601</v>
      </c>
      <c r="B62" s="9">
        <v>42400</v>
      </c>
      <c r="C62" s="8" t="s">
        <v>602</v>
      </c>
      <c r="G62" s="21" t="s">
        <v>760</v>
      </c>
      <c r="H62" s="21" t="s">
        <v>761</v>
      </c>
      <c r="I62" s="21">
        <f t="shared" si="0"/>
        <v>99</v>
      </c>
      <c r="J62" s="21">
        <v>15.86</v>
      </c>
      <c r="K62" s="21"/>
      <c r="N62" s="21"/>
      <c r="O62" s="22"/>
      <c r="P62" s="22"/>
    </row>
    <row r="63" spans="1:16">
      <c r="A63" s="8" t="s">
        <v>648</v>
      </c>
      <c r="B63" s="9">
        <v>42400</v>
      </c>
      <c r="C63" s="8" t="s">
        <v>649</v>
      </c>
      <c r="G63" s="18" t="s">
        <v>1002</v>
      </c>
      <c r="H63" s="21" t="s">
        <v>984</v>
      </c>
      <c r="I63" s="21">
        <f t="shared" si="0"/>
        <v>14409</v>
      </c>
      <c r="J63" s="13">
        <v>2305.44</v>
      </c>
      <c r="K63" s="12"/>
      <c r="N63" s="22"/>
      <c r="O63" s="21"/>
      <c r="P63" s="22"/>
    </row>
    <row r="64" spans="1:16">
      <c r="A64" s="8" t="s">
        <v>380</v>
      </c>
      <c r="B64" s="9">
        <v>42395</v>
      </c>
      <c r="C64" s="8" t="s">
        <v>381</v>
      </c>
      <c r="G64" s="21" t="s">
        <v>955</v>
      </c>
      <c r="H64" s="21" t="s">
        <v>956</v>
      </c>
      <c r="I64" s="21">
        <f t="shared" si="0"/>
        <v>3785</v>
      </c>
      <c r="J64" s="21">
        <v>605.70000000000005</v>
      </c>
      <c r="K64" s="12"/>
      <c r="N64" s="22"/>
      <c r="O64" s="21"/>
      <c r="P64" s="22"/>
    </row>
    <row r="65" spans="1:16">
      <c r="A65" s="8" t="s">
        <v>434</v>
      </c>
      <c r="B65" s="9">
        <v>42398</v>
      </c>
      <c r="C65" s="8" t="s">
        <v>435</v>
      </c>
      <c r="G65" s="20" t="s">
        <v>1000</v>
      </c>
      <c r="H65" s="21" t="s">
        <v>999</v>
      </c>
      <c r="I65" s="21">
        <f t="shared" si="0"/>
        <v>56</v>
      </c>
      <c r="J65" s="21">
        <v>8.9600000000000009</v>
      </c>
      <c r="K65" s="12"/>
      <c r="N65" s="22"/>
      <c r="O65" s="21"/>
      <c r="P65" s="22"/>
    </row>
    <row r="66" spans="1:16">
      <c r="A66" s="8" t="s">
        <v>455</v>
      </c>
      <c r="B66" s="9">
        <v>42400</v>
      </c>
      <c r="C66" s="8" t="s">
        <v>456</v>
      </c>
      <c r="G66" s="7" t="s">
        <v>983</v>
      </c>
      <c r="H66" s="21" t="s">
        <v>1001</v>
      </c>
      <c r="I66" s="21">
        <f t="shared" si="0"/>
        <v>7465</v>
      </c>
      <c r="J66" s="13">
        <v>1194.47</v>
      </c>
      <c r="K66" s="12"/>
      <c r="N66" s="22"/>
      <c r="O66" s="21"/>
      <c r="P66" s="22"/>
    </row>
    <row r="67" spans="1:16">
      <c r="A67" s="8" t="s">
        <v>33</v>
      </c>
      <c r="B67" s="9">
        <v>42375</v>
      </c>
      <c r="C67" s="8" t="s">
        <v>34</v>
      </c>
      <c r="G67" s="21" t="s">
        <v>917</v>
      </c>
      <c r="H67" s="21" t="s">
        <v>918</v>
      </c>
      <c r="I67" s="21">
        <f t="shared" si="0"/>
        <v>159575</v>
      </c>
      <c r="J67" s="13">
        <v>25532</v>
      </c>
      <c r="K67" s="17"/>
      <c r="L67" s="17" t="s">
        <v>963</v>
      </c>
      <c r="N67" s="22"/>
      <c r="O67" s="21"/>
      <c r="P67" s="22"/>
    </row>
    <row r="68" spans="1:16">
      <c r="A68" s="8" t="s">
        <v>85</v>
      </c>
      <c r="B68" s="9">
        <v>42377</v>
      </c>
      <c r="C68" s="8" t="s">
        <v>86</v>
      </c>
      <c r="G68" s="21" t="s">
        <v>917</v>
      </c>
      <c r="H68" s="21" t="s">
        <v>918</v>
      </c>
      <c r="I68" s="21">
        <f t="shared" si="0"/>
        <v>105585</v>
      </c>
      <c r="J68" s="13">
        <v>16893.61</v>
      </c>
      <c r="K68" s="17"/>
      <c r="L68" s="17" t="s">
        <v>963</v>
      </c>
      <c r="N68" s="22"/>
      <c r="O68" s="21"/>
      <c r="P68" s="22"/>
    </row>
    <row r="69" spans="1:16">
      <c r="A69" s="8" t="s">
        <v>111</v>
      </c>
      <c r="B69" s="9">
        <v>42380</v>
      </c>
      <c r="C69" s="8" t="s">
        <v>112</v>
      </c>
      <c r="G69" s="21" t="s">
        <v>917</v>
      </c>
      <c r="H69" s="21" t="s">
        <v>918</v>
      </c>
      <c r="I69" s="21">
        <f t="shared" si="0"/>
        <v>21276</v>
      </c>
      <c r="J69" s="13">
        <v>3404.28</v>
      </c>
      <c r="K69" s="17"/>
      <c r="L69" s="17" t="s">
        <v>963</v>
      </c>
      <c r="N69" s="22"/>
      <c r="O69" s="21"/>
      <c r="P69" s="22"/>
    </row>
    <row r="70" spans="1:16">
      <c r="A70" s="8" t="s">
        <v>113</v>
      </c>
      <c r="B70" s="9">
        <v>42380</v>
      </c>
      <c r="C70" s="8" t="s">
        <v>114</v>
      </c>
      <c r="G70" s="21" t="s">
        <v>917</v>
      </c>
      <c r="H70" s="21" t="s">
        <v>918</v>
      </c>
      <c r="I70" s="21">
        <f t="shared" si="0"/>
        <v>33646</v>
      </c>
      <c r="J70" s="13">
        <v>5383.4</v>
      </c>
      <c r="K70" s="17"/>
      <c r="L70" s="17" t="s">
        <v>963</v>
      </c>
      <c r="N70" s="22"/>
      <c r="O70" s="21"/>
      <c r="P70" s="22"/>
    </row>
    <row r="71" spans="1:16">
      <c r="A71" s="8" t="s">
        <v>185</v>
      </c>
      <c r="B71" s="9">
        <v>42381</v>
      </c>
      <c r="C71" s="8" t="s">
        <v>186</v>
      </c>
      <c r="G71" s="21" t="s">
        <v>917</v>
      </c>
      <c r="H71" s="21" t="s">
        <v>918</v>
      </c>
      <c r="I71" s="21">
        <f t="shared" si="0"/>
        <v>11428</v>
      </c>
      <c r="J71" s="13">
        <v>1828.56</v>
      </c>
      <c r="K71" s="12"/>
      <c r="N71" s="22"/>
      <c r="O71" s="21"/>
      <c r="P71" s="22"/>
    </row>
    <row r="72" spans="1:16">
      <c r="A72" s="8" t="s">
        <v>231</v>
      </c>
      <c r="B72" s="9">
        <v>42383</v>
      </c>
      <c r="C72" s="8" t="s">
        <v>232</v>
      </c>
      <c r="G72" s="21" t="s">
        <v>917</v>
      </c>
      <c r="H72" s="21" t="s">
        <v>918</v>
      </c>
      <c r="I72" s="21">
        <f t="shared" ref="I72:I135" si="1">TRUNC(J72/0.16)</f>
        <v>4950</v>
      </c>
      <c r="J72" s="21">
        <v>792</v>
      </c>
      <c r="K72" s="12"/>
      <c r="N72" s="22"/>
      <c r="O72" s="21"/>
      <c r="P72" s="22"/>
    </row>
    <row r="73" spans="1:16">
      <c r="A73" s="8" t="s">
        <v>233</v>
      </c>
      <c r="B73" s="9">
        <v>42383</v>
      </c>
      <c r="C73" s="8" t="s">
        <v>234</v>
      </c>
      <c r="G73" s="21" t="s">
        <v>917</v>
      </c>
      <c r="H73" s="21" t="s">
        <v>918</v>
      </c>
      <c r="I73" s="21">
        <f t="shared" si="1"/>
        <v>754942</v>
      </c>
      <c r="J73" s="13">
        <v>120790.84</v>
      </c>
      <c r="K73" s="12"/>
      <c r="N73" s="22"/>
      <c r="O73" s="21"/>
      <c r="P73" s="22"/>
    </row>
    <row r="74" spans="1:16">
      <c r="A74" s="8" t="s">
        <v>235</v>
      </c>
      <c r="B74" s="9">
        <v>42383</v>
      </c>
      <c r="C74" s="8" t="s">
        <v>236</v>
      </c>
      <c r="G74" s="21" t="s">
        <v>917</v>
      </c>
      <c r="H74" s="21" t="s">
        <v>918</v>
      </c>
      <c r="I74" s="21">
        <f t="shared" si="1"/>
        <v>15949</v>
      </c>
      <c r="J74" s="13">
        <v>2551.92</v>
      </c>
      <c r="K74" s="12"/>
      <c r="N74" s="22"/>
      <c r="O74" s="21"/>
      <c r="P74" s="22"/>
    </row>
    <row r="75" spans="1:16">
      <c r="A75" s="8" t="s">
        <v>242</v>
      </c>
      <c r="B75" s="9">
        <v>42384</v>
      </c>
      <c r="C75" s="8" t="s">
        <v>243</v>
      </c>
      <c r="G75" s="21" t="s">
        <v>917</v>
      </c>
      <c r="H75" s="21" t="s">
        <v>918</v>
      </c>
      <c r="I75" s="21">
        <f t="shared" si="1"/>
        <v>111210</v>
      </c>
      <c r="J75" s="13">
        <v>17793.61</v>
      </c>
      <c r="K75" s="12"/>
      <c r="N75" s="22"/>
      <c r="O75" s="21"/>
      <c r="P75" s="22"/>
    </row>
    <row r="76" spans="1:16">
      <c r="A76" s="8" t="s">
        <v>252</v>
      </c>
      <c r="B76" s="9">
        <v>42387</v>
      </c>
      <c r="C76" s="8" t="s">
        <v>253</v>
      </c>
      <c r="G76" s="21" t="s">
        <v>917</v>
      </c>
      <c r="H76" s="21" t="s">
        <v>918</v>
      </c>
      <c r="I76" s="21">
        <f t="shared" si="1"/>
        <v>12958</v>
      </c>
      <c r="J76" s="13">
        <v>2073.34</v>
      </c>
      <c r="K76" s="12"/>
      <c r="N76" s="22"/>
      <c r="O76" s="21"/>
      <c r="P76" s="22"/>
    </row>
    <row r="77" spans="1:16">
      <c r="A77" s="8" t="s">
        <v>254</v>
      </c>
      <c r="B77" s="9">
        <v>42387</v>
      </c>
      <c r="C77" s="8" t="s">
        <v>255</v>
      </c>
      <c r="G77" s="21" t="s">
        <v>917</v>
      </c>
      <c r="H77" s="21" t="s">
        <v>918</v>
      </c>
      <c r="I77" s="21">
        <f t="shared" si="1"/>
        <v>92708</v>
      </c>
      <c r="J77" s="13">
        <v>14833.39</v>
      </c>
      <c r="K77" s="12"/>
      <c r="N77" s="22"/>
      <c r="O77" s="21"/>
      <c r="P77" s="22"/>
    </row>
    <row r="78" spans="1:16">
      <c r="A78" s="8" t="s">
        <v>267</v>
      </c>
      <c r="B78" s="9">
        <v>42388</v>
      </c>
      <c r="C78" s="8" t="s">
        <v>268</v>
      </c>
      <c r="G78" s="21" t="s">
        <v>917</v>
      </c>
      <c r="H78" s="21" t="s">
        <v>918</v>
      </c>
      <c r="I78" s="21">
        <f t="shared" si="1"/>
        <v>30797</v>
      </c>
      <c r="J78" s="13">
        <v>4927.59</v>
      </c>
      <c r="K78" s="12"/>
      <c r="N78" s="22"/>
      <c r="O78" s="21"/>
      <c r="P78" s="22"/>
    </row>
    <row r="79" spans="1:16">
      <c r="A79" s="8" t="s">
        <v>334</v>
      </c>
      <c r="B79" s="9">
        <v>42391</v>
      </c>
      <c r="C79" s="8" t="s">
        <v>335</v>
      </c>
      <c r="G79" s="21" t="s">
        <v>917</v>
      </c>
      <c r="H79" s="21" t="s">
        <v>918</v>
      </c>
      <c r="I79" s="21">
        <f t="shared" si="1"/>
        <v>216375</v>
      </c>
      <c r="J79" s="13">
        <v>34620.089999999997</v>
      </c>
      <c r="K79" s="12"/>
      <c r="N79" s="22"/>
      <c r="O79" s="21"/>
      <c r="P79" s="22"/>
    </row>
    <row r="80" spans="1:16">
      <c r="A80" s="8" t="s">
        <v>370</v>
      </c>
      <c r="B80" s="9">
        <v>42395</v>
      </c>
      <c r="C80" s="8" t="s">
        <v>371</v>
      </c>
      <c r="G80" s="21" t="s">
        <v>917</v>
      </c>
      <c r="H80" s="21" t="s">
        <v>918</v>
      </c>
      <c r="I80" s="21">
        <f t="shared" si="1"/>
        <v>9324</v>
      </c>
      <c r="J80" s="13">
        <v>1491.91</v>
      </c>
      <c r="K80" s="12"/>
      <c r="N80" s="22"/>
      <c r="O80" s="21"/>
      <c r="P80" s="22"/>
    </row>
    <row r="81" spans="1:16">
      <c r="A81" s="8" t="s">
        <v>372</v>
      </c>
      <c r="B81" s="9">
        <v>42395</v>
      </c>
      <c r="C81" s="8" t="s">
        <v>373</v>
      </c>
      <c r="G81" s="21" t="s">
        <v>917</v>
      </c>
      <c r="H81" s="21" t="s">
        <v>918</v>
      </c>
      <c r="I81" s="21">
        <f t="shared" si="1"/>
        <v>11737</v>
      </c>
      <c r="J81" s="13">
        <v>1877.93</v>
      </c>
      <c r="K81" s="12"/>
      <c r="N81" s="22"/>
      <c r="O81" s="21"/>
      <c r="P81" s="22"/>
    </row>
    <row r="82" spans="1:16">
      <c r="A82" s="8" t="s">
        <v>420</v>
      </c>
      <c r="B82" s="9">
        <v>42397</v>
      </c>
      <c r="C82" s="8" t="s">
        <v>421</v>
      </c>
      <c r="G82" s="21" t="s">
        <v>917</v>
      </c>
      <c r="H82" s="21" t="s">
        <v>918</v>
      </c>
      <c r="I82" s="21">
        <f t="shared" si="1"/>
        <v>38456</v>
      </c>
      <c r="J82" s="13">
        <v>6152.97</v>
      </c>
      <c r="K82" s="12"/>
      <c r="N82" s="22"/>
      <c r="O82" s="21"/>
      <c r="P82" s="22"/>
    </row>
    <row r="83" spans="1:16">
      <c r="A83" s="8" t="s">
        <v>436</v>
      </c>
      <c r="B83" s="9">
        <v>42398</v>
      </c>
      <c r="C83" s="8" t="s">
        <v>437</v>
      </c>
      <c r="G83" s="21" t="s">
        <v>917</v>
      </c>
      <c r="H83" s="21" t="s">
        <v>918</v>
      </c>
      <c r="I83" s="21">
        <f t="shared" si="1"/>
        <v>232914</v>
      </c>
      <c r="J83" s="13">
        <v>37266.26</v>
      </c>
      <c r="K83" s="12"/>
      <c r="N83" s="22"/>
      <c r="O83" s="21"/>
      <c r="P83" s="22"/>
    </row>
    <row r="84" spans="1:16">
      <c r="A84" s="8" t="s">
        <v>438</v>
      </c>
      <c r="B84" s="9">
        <v>42398</v>
      </c>
      <c r="C84" s="8" t="s">
        <v>439</v>
      </c>
      <c r="G84" s="21" t="s">
        <v>917</v>
      </c>
      <c r="H84" s="21" t="s">
        <v>918</v>
      </c>
      <c r="I84" s="21">
        <f t="shared" si="1"/>
        <v>1818</v>
      </c>
      <c r="J84" s="21">
        <v>291.01</v>
      </c>
      <c r="K84" s="12"/>
      <c r="N84" s="22"/>
      <c r="O84" s="21"/>
      <c r="P84" s="22"/>
    </row>
    <row r="85" spans="1:16">
      <c r="A85" s="8" t="s">
        <v>440</v>
      </c>
      <c r="B85" s="9">
        <v>42398</v>
      </c>
      <c r="C85" s="8" t="s">
        <v>441</v>
      </c>
      <c r="G85" s="21" t="s">
        <v>917</v>
      </c>
      <c r="H85" s="21" t="s">
        <v>918</v>
      </c>
      <c r="I85" s="21">
        <f t="shared" si="1"/>
        <v>273667</v>
      </c>
      <c r="J85" s="13">
        <v>43786.82</v>
      </c>
      <c r="K85" s="12"/>
      <c r="N85" s="22"/>
      <c r="O85" s="21"/>
      <c r="P85" s="22"/>
    </row>
    <row r="86" spans="1:16">
      <c r="A86" s="8" t="s">
        <v>444</v>
      </c>
      <c r="B86" s="9">
        <v>42398</v>
      </c>
      <c r="C86" s="8" t="s">
        <v>445</v>
      </c>
      <c r="G86" s="21" t="s">
        <v>917</v>
      </c>
      <c r="H86" s="21" t="s">
        <v>918</v>
      </c>
      <c r="I86" s="21">
        <f t="shared" si="1"/>
        <v>7134</v>
      </c>
      <c r="J86" s="13">
        <v>1141.46</v>
      </c>
      <c r="K86" s="12"/>
      <c r="N86" s="22"/>
      <c r="O86" s="21"/>
      <c r="P86" s="22"/>
    </row>
    <row r="87" spans="1:16">
      <c r="A87" s="8" t="s">
        <v>451</v>
      </c>
      <c r="B87" s="9">
        <v>42399</v>
      </c>
      <c r="C87" s="8" t="s">
        <v>452</v>
      </c>
      <c r="G87" s="21" t="s">
        <v>917</v>
      </c>
      <c r="H87" s="21" t="s">
        <v>918</v>
      </c>
      <c r="I87" s="21">
        <f t="shared" si="1"/>
        <v>34396</v>
      </c>
      <c r="J87" s="13">
        <v>5503.43</v>
      </c>
      <c r="K87" s="12"/>
      <c r="N87" s="22"/>
      <c r="O87" s="21"/>
      <c r="P87" s="22"/>
    </row>
    <row r="88" spans="1:16">
      <c r="A88" s="8" t="s">
        <v>453</v>
      </c>
      <c r="B88" s="9">
        <v>42399</v>
      </c>
      <c r="C88" s="8" t="s">
        <v>454</v>
      </c>
      <c r="G88" s="21" t="s">
        <v>917</v>
      </c>
      <c r="H88" s="21" t="s">
        <v>918</v>
      </c>
      <c r="I88" s="21">
        <f t="shared" si="1"/>
        <v>365</v>
      </c>
      <c r="J88" s="21">
        <v>58.55</v>
      </c>
      <c r="K88" s="12"/>
      <c r="N88" s="22"/>
      <c r="O88" s="21"/>
      <c r="P88" s="22"/>
    </row>
    <row r="89" spans="1:16">
      <c r="A89" s="8" t="s">
        <v>283</v>
      </c>
      <c r="B89" s="9">
        <v>42388</v>
      </c>
      <c r="C89" s="8" t="s">
        <v>284</v>
      </c>
      <c r="G89" s="21" t="s">
        <v>946</v>
      </c>
      <c r="H89" s="21" t="s">
        <v>945</v>
      </c>
      <c r="I89" s="21">
        <f t="shared" si="1"/>
        <v>30000</v>
      </c>
      <c r="J89" s="13">
        <v>4800</v>
      </c>
      <c r="K89" s="12"/>
      <c r="N89" s="22"/>
      <c r="O89" s="21"/>
      <c r="P89" s="22"/>
    </row>
    <row r="90" spans="1:16">
      <c r="A90" s="8" t="s">
        <v>589</v>
      </c>
      <c r="B90" s="9">
        <v>42400</v>
      </c>
      <c r="C90" s="8" t="s">
        <v>590</v>
      </c>
      <c r="G90" s="21" t="s">
        <v>744</v>
      </c>
      <c r="H90" s="21" t="s">
        <v>743</v>
      </c>
      <c r="I90" s="21">
        <f t="shared" si="1"/>
        <v>256</v>
      </c>
      <c r="J90" s="21">
        <v>41.11</v>
      </c>
      <c r="K90" s="12"/>
      <c r="N90" s="22"/>
      <c r="O90" s="21"/>
      <c r="P90" s="22"/>
    </row>
    <row r="91" spans="1:16">
      <c r="A91" s="8" t="s">
        <v>463</v>
      </c>
      <c r="B91" s="9">
        <v>42400</v>
      </c>
      <c r="C91" s="8" t="s">
        <v>464</v>
      </c>
      <c r="G91" s="21" t="s">
        <v>831</v>
      </c>
      <c r="H91" s="21" t="s">
        <v>832</v>
      </c>
      <c r="I91" s="21">
        <f t="shared" si="1"/>
        <v>60</v>
      </c>
      <c r="J91" s="21">
        <v>9.66</v>
      </c>
      <c r="K91" s="12"/>
      <c r="N91" s="22"/>
      <c r="O91" s="21"/>
      <c r="P91" s="22"/>
    </row>
    <row r="92" spans="1:16">
      <c r="A92" s="8" t="s">
        <v>634</v>
      </c>
      <c r="B92" s="9">
        <v>42400</v>
      </c>
      <c r="C92" s="8" t="s">
        <v>635</v>
      </c>
      <c r="G92" s="12" t="s">
        <v>797</v>
      </c>
      <c r="H92" s="12" t="s">
        <v>796</v>
      </c>
      <c r="I92" s="21">
        <f t="shared" si="1"/>
        <v>419</v>
      </c>
      <c r="J92" s="21">
        <v>67.08</v>
      </c>
      <c r="K92" s="12"/>
      <c r="N92" s="22"/>
      <c r="O92" s="21"/>
      <c r="P92" s="22"/>
    </row>
    <row r="93" spans="1:16">
      <c r="A93" s="8" t="s">
        <v>77</v>
      </c>
      <c r="B93" s="9">
        <v>42377</v>
      </c>
      <c r="C93" s="8" t="s">
        <v>78</v>
      </c>
      <c r="G93" s="7" t="s">
        <v>862</v>
      </c>
      <c r="H93" s="12" t="s">
        <v>863</v>
      </c>
      <c r="I93" s="21">
        <f t="shared" si="1"/>
        <v>171880</v>
      </c>
      <c r="J93" s="13">
        <v>27500.95</v>
      </c>
      <c r="K93" s="12"/>
      <c r="N93" s="22"/>
      <c r="O93" s="21"/>
      <c r="P93" s="22"/>
    </row>
    <row r="94" spans="1:16">
      <c r="A94" s="8" t="s">
        <v>324</v>
      </c>
      <c r="B94" s="9">
        <v>42391</v>
      </c>
      <c r="C94" s="8" t="s">
        <v>325</v>
      </c>
      <c r="G94" s="12" t="s">
        <v>862</v>
      </c>
      <c r="H94" s="12" t="s">
        <v>864</v>
      </c>
      <c r="I94" s="21">
        <f t="shared" si="1"/>
        <v>150305</v>
      </c>
      <c r="J94" s="13">
        <v>24048.81</v>
      </c>
      <c r="K94" s="12"/>
      <c r="N94" s="22"/>
      <c r="O94" s="21"/>
      <c r="P94" s="22"/>
    </row>
    <row r="95" spans="1:16">
      <c r="A95" s="8" t="s">
        <v>326</v>
      </c>
      <c r="B95" s="9">
        <v>42391</v>
      </c>
      <c r="C95" s="8" t="s">
        <v>327</v>
      </c>
      <c r="G95" s="12" t="s">
        <v>862</v>
      </c>
      <c r="H95" s="12" t="s">
        <v>864</v>
      </c>
      <c r="I95" s="21">
        <f t="shared" si="1"/>
        <v>243817</v>
      </c>
      <c r="J95" s="13">
        <v>39010.85</v>
      </c>
      <c r="K95" s="12"/>
      <c r="N95" s="22"/>
      <c r="O95" s="21"/>
      <c r="P95" s="22"/>
    </row>
    <row r="96" spans="1:16">
      <c r="A96" s="8" t="s">
        <v>424</v>
      </c>
      <c r="B96" s="9">
        <v>42398</v>
      </c>
      <c r="C96" s="8" t="s">
        <v>425</v>
      </c>
      <c r="G96" s="12" t="s">
        <v>862</v>
      </c>
      <c r="H96" s="12" t="s">
        <v>864</v>
      </c>
      <c r="I96" s="21">
        <f t="shared" si="1"/>
        <v>186526</v>
      </c>
      <c r="J96" s="22">
        <v>29844.17</v>
      </c>
      <c r="K96" s="12"/>
      <c r="N96" s="21"/>
      <c r="O96" s="21"/>
      <c r="P96" s="22"/>
    </row>
    <row r="97" spans="1:21">
      <c r="A97" s="8" t="s">
        <v>607</v>
      </c>
      <c r="B97" s="9">
        <v>42400</v>
      </c>
      <c r="C97" s="8" t="s">
        <v>608</v>
      </c>
      <c r="G97" s="12" t="s">
        <v>773</v>
      </c>
      <c r="H97" s="12" t="s">
        <v>772</v>
      </c>
      <c r="I97" s="21">
        <f t="shared" si="1"/>
        <v>5</v>
      </c>
      <c r="J97" s="21">
        <v>0.9</v>
      </c>
      <c r="K97" s="12"/>
      <c r="N97" s="22"/>
      <c r="O97" s="21"/>
      <c r="P97" s="22"/>
    </row>
    <row r="98" spans="1:21">
      <c r="A98" s="8" t="s">
        <v>43</v>
      </c>
      <c r="B98" s="9">
        <v>42376</v>
      </c>
      <c r="C98" s="8" t="s">
        <v>44</v>
      </c>
      <c r="G98" s="12" t="s">
        <v>897</v>
      </c>
      <c r="H98" s="12" t="s">
        <v>896</v>
      </c>
      <c r="I98" s="21">
        <f t="shared" si="1"/>
        <v>4784</v>
      </c>
      <c r="J98" s="21">
        <v>765.52</v>
      </c>
      <c r="K98" s="12"/>
      <c r="N98" s="22"/>
      <c r="O98" s="21"/>
      <c r="P98" s="22"/>
    </row>
    <row r="99" spans="1:21">
      <c r="A99" s="8" t="s">
        <v>35</v>
      </c>
      <c r="B99" s="9">
        <v>42376</v>
      </c>
      <c r="C99" s="8" t="s">
        <v>36</v>
      </c>
      <c r="G99" s="12" t="s">
        <v>964</v>
      </c>
      <c r="H99" s="12" t="s">
        <v>965</v>
      </c>
      <c r="I99" s="21">
        <f t="shared" si="1"/>
        <v>18923</v>
      </c>
      <c r="J99" s="22">
        <v>3027.81</v>
      </c>
      <c r="K99" s="12"/>
      <c r="N99" s="21"/>
      <c r="O99" s="21"/>
      <c r="P99" s="22"/>
    </row>
    <row r="100" spans="1:21">
      <c r="A100" s="8" t="s">
        <v>520</v>
      </c>
      <c r="B100" s="9">
        <v>42400</v>
      </c>
      <c r="C100" s="8" t="s">
        <v>521</v>
      </c>
      <c r="G100" s="12" t="s">
        <v>697</v>
      </c>
      <c r="H100" s="12" t="s">
        <v>698</v>
      </c>
      <c r="I100" s="21">
        <f t="shared" si="1"/>
        <v>68</v>
      </c>
      <c r="J100" s="21">
        <v>11.03</v>
      </c>
      <c r="K100" s="12"/>
      <c r="N100" s="22"/>
      <c r="O100" s="21"/>
      <c r="P100" s="22"/>
    </row>
    <row r="101" spans="1:21">
      <c r="A101" s="8" t="s">
        <v>538</v>
      </c>
      <c r="B101" s="9">
        <v>42400</v>
      </c>
      <c r="C101" s="8" t="s">
        <v>539</v>
      </c>
      <c r="G101" s="12" t="s">
        <v>697</v>
      </c>
      <c r="H101" s="12" t="s">
        <v>698</v>
      </c>
      <c r="I101" s="21">
        <f t="shared" si="1"/>
        <v>68</v>
      </c>
      <c r="J101" s="12">
        <v>11.03</v>
      </c>
      <c r="K101" s="12"/>
      <c r="N101" s="21"/>
      <c r="O101" s="21"/>
      <c r="P101" s="22"/>
    </row>
    <row r="102" spans="1:21">
      <c r="A102" s="8" t="s">
        <v>638</v>
      </c>
      <c r="B102" s="9">
        <v>42400</v>
      </c>
      <c r="C102" s="8" t="s">
        <v>639</v>
      </c>
      <c r="G102" s="12" t="s">
        <v>809</v>
      </c>
      <c r="H102" s="12" t="s">
        <v>808</v>
      </c>
      <c r="I102" s="21">
        <f t="shared" si="1"/>
        <v>78</v>
      </c>
      <c r="J102" s="12">
        <v>12.55</v>
      </c>
      <c r="K102" s="12"/>
      <c r="N102" s="21"/>
      <c r="O102" s="21"/>
      <c r="P102" s="22"/>
    </row>
    <row r="103" spans="1:21">
      <c r="A103" s="8" t="s">
        <v>490</v>
      </c>
      <c r="B103" s="9">
        <v>42400</v>
      </c>
      <c r="C103" s="8" t="s">
        <v>491</v>
      </c>
      <c r="G103" s="12" t="s">
        <v>680</v>
      </c>
      <c r="H103" s="12" t="s">
        <v>681</v>
      </c>
      <c r="I103" s="21">
        <f t="shared" si="1"/>
        <v>148</v>
      </c>
      <c r="J103" s="21">
        <v>23.73</v>
      </c>
      <c r="K103" s="12"/>
      <c r="N103" s="22"/>
      <c r="O103" s="21"/>
      <c r="P103" s="22"/>
    </row>
    <row r="104" spans="1:21">
      <c r="A104" s="8" t="s">
        <v>512</v>
      </c>
      <c r="B104" s="9">
        <v>42400</v>
      </c>
      <c r="C104" s="8" t="s">
        <v>513</v>
      </c>
      <c r="G104" s="12" t="s">
        <v>680</v>
      </c>
      <c r="H104" s="12" t="s">
        <v>681</v>
      </c>
      <c r="I104" s="21">
        <f t="shared" si="1"/>
        <v>148</v>
      </c>
      <c r="J104" s="12">
        <v>23.73</v>
      </c>
      <c r="K104" s="12"/>
      <c r="N104" s="21"/>
      <c r="O104" s="21"/>
      <c r="P104" s="22"/>
    </row>
    <row r="105" spans="1:21">
      <c r="A105" s="8" t="s">
        <v>585</v>
      </c>
      <c r="B105" s="9">
        <v>42400</v>
      </c>
      <c r="C105" s="8" t="s">
        <v>586</v>
      </c>
      <c r="G105" s="12" t="s">
        <v>733</v>
      </c>
      <c r="H105" s="12" t="s">
        <v>734</v>
      </c>
      <c r="I105" s="21">
        <f t="shared" si="1"/>
        <v>37</v>
      </c>
      <c r="J105" s="21">
        <v>5.93</v>
      </c>
      <c r="K105" s="12"/>
      <c r="N105" s="22"/>
      <c r="O105" s="21"/>
      <c r="P105" s="22"/>
    </row>
    <row r="106" spans="1:21">
      <c r="A106" s="8" t="s">
        <v>587</v>
      </c>
      <c r="B106" s="9">
        <v>42400</v>
      </c>
      <c r="C106" s="8" t="s">
        <v>588</v>
      </c>
      <c r="G106" s="12" t="s">
        <v>733</v>
      </c>
      <c r="H106" s="12" t="s">
        <v>734</v>
      </c>
      <c r="I106" s="21">
        <f t="shared" si="1"/>
        <v>92</v>
      </c>
      <c r="J106" s="21">
        <v>14.76</v>
      </c>
      <c r="K106" s="12"/>
      <c r="N106" s="22"/>
      <c r="O106" s="21"/>
      <c r="P106" s="22"/>
    </row>
    <row r="107" spans="1:21">
      <c r="A107" s="8" t="s">
        <v>593</v>
      </c>
      <c r="B107" s="9">
        <v>42400</v>
      </c>
      <c r="C107" s="8" t="s">
        <v>594</v>
      </c>
      <c r="G107" s="21" t="s">
        <v>733</v>
      </c>
      <c r="H107" s="12" t="s">
        <v>734</v>
      </c>
      <c r="I107" s="21">
        <f t="shared" si="1"/>
        <v>37</v>
      </c>
      <c r="J107" s="21">
        <v>5.93</v>
      </c>
      <c r="K107" s="12"/>
      <c r="N107" s="22"/>
      <c r="O107" s="21"/>
      <c r="P107" s="22"/>
    </row>
    <row r="108" spans="1:21">
      <c r="A108" s="8" t="s">
        <v>636</v>
      </c>
      <c r="B108" s="9">
        <v>42400</v>
      </c>
      <c r="C108" s="8" t="s">
        <v>637</v>
      </c>
      <c r="G108" s="12" t="s">
        <v>733</v>
      </c>
      <c r="H108" s="12" t="s">
        <v>734</v>
      </c>
      <c r="I108" s="21">
        <f t="shared" si="1"/>
        <v>55</v>
      </c>
      <c r="J108" s="12">
        <v>8.83</v>
      </c>
      <c r="K108" s="12"/>
      <c r="N108" s="21"/>
      <c r="O108" s="21"/>
      <c r="P108" s="22"/>
      <c r="U108" s="21">
        <v>370.95</v>
      </c>
    </row>
    <row r="109" spans="1:21">
      <c r="A109" s="8" t="s">
        <v>630</v>
      </c>
      <c r="B109" s="9">
        <v>42400</v>
      </c>
      <c r="C109" s="8" t="s">
        <v>631</v>
      </c>
      <c r="G109" s="21" t="s">
        <v>660</v>
      </c>
      <c r="H109" s="10" t="s">
        <v>792</v>
      </c>
      <c r="I109" s="21">
        <f t="shared" si="1"/>
        <v>100</v>
      </c>
      <c r="J109" s="21">
        <v>16.14</v>
      </c>
      <c r="K109" s="12"/>
      <c r="N109" s="22"/>
      <c r="O109" s="21"/>
      <c r="P109" s="22"/>
    </row>
    <row r="110" spans="1:21">
      <c r="A110" s="8" t="s">
        <v>634</v>
      </c>
      <c r="B110" s="9">
        <v>42400</v>
      </c>
      <c r="C110" s="8" t="s">
        <v>635</v>
      </c>
      <c r="G110" s="21" t="s">
        <v>660</v>
      </c>
      <c r="H110" s="21" t="s">
        <v>792</v>
      </c>
      <c r="I110" s="21">
        <f t="shared" si="1"/>
        <v>166</v>
      </c>
      <c r="J110" s="21">
        <v>26.62</v>
      </c>
      <c r="K110" s="12"/>
      <c r="N110" s="22"/>
      <c r="O110" s="21"/>
      <c r="P110" s="22"/>
    </row>
    <row r="111" spans="1:21">
      <c r="A111" s="8" t="s">
        <v>374</v>
      </c>
      <c r="B111" s="9">
        <v>42395</v>
      </c>
      <c r="C111" s="8" t="s">
        <v>375</v>
      </c>
      <c r="G111" s="21" t="s">
        <v>953</v>
      </c>
      <c r="H111" s="21" t="s">
        <v>954</v>
      </c>
      <c r="I111" s="21">
        <f t="shared" si="1"/>
        <v>1739</v>
      </c>
      <c r="J111" s="21">
        <v>278.33</v>
      </c>
      <c r="K111" s="12"/>
      <c r="N111" s="22"/>
      <c r="O111" s="21"/>
      <c r="P111" s="22"/>
    </row>
    <row r="112" spans="1:21">
      <c r="A112" s="8" t="s">
        <v>607</v>
      </c>
      <c r="B112" s="9">
        <v>42400</v>
      </c>
      <c r="C112" s="8" t="s">
        <v>608</v>
      </c>
      <c r="G112" s="21" t="s">
        <v>780</v>
      </c>
      <c r="H112" s="21" t="s">
        <v>781</v>
      </c>
      <c r="I112" s="21">
        <f t="shared" si="1"/>
        <v>100</v>
      </c>
      <c r="J112" s="21">
        <v>16.14</v>
      </c>
      <c r="K112" s="12"/>
      <c r="N112" s="22"/>
      <c r="O112" s="21"/>
      <c r="P112" s="22"/>
    </row>
    <row r="113" spans="1:16">
      <c r="A113" s="8" t="s">
        <v>25</v>
      </c>
      <c r="B113" s="9">
        <v>42375</v>
      </c>
      <c r="C113" s="8" t="s">
        <v>26</v>
      </c>
      <c r="G113" s="7" t="s">
        <v>810</v>
      </c>
      <c r="H113" s="21" t="s">
        <v>850</v>
      </c>
      <c r="I113" s="21">
        <f t="shared" si="1"/>
        <v>233308</v>
      </c>
      <c r="J113" s="13">
        <v>37329.300000000003</v>
      </c>
      <c r="K113" s="12"/>
      <c r="N113" s="22"/>
      <c r="O113" s="21"/>
      <c r="P113" s="22"/>
    </row>
    <row r="114" spans="1:16">
      <c r="A114" s="8" t="s">
        <v>263</v>
      </c>
      <c r="B114" s="9">
        <v>42388</v>
      </c>
      <c r="C114" s="8" t="s">
        <v>264</v>
      </c>
      <c r="G114" s="7" t="s">
        <v>810</v>
      </c>
      <c r="H114" s="21" t="s">
        <v>879</v>
      </c>
      <c r="I114" s="21">
        <f t="shared" si="1"/>
        <v>318319</v>
      </c>
      <c r="J114" s="13">
        <v>50931.1</v>
      </c>
      <c r="K114" s="12"/>
      <c r="N114" s="22"/>
      <c r="O114" s="21"/>
      <c r="P114" s="22"/>
    </row>
    <row r="115" spans="1:16">
      <c r="A115" s="8" t="s">
        <v>265</v>
      </c>
      <c r="B115" s="9">
        <v>42388</v>
      </c>
      <c r="C115" s="8" t="s">
        <v>266</v>
      </c>
      <c r="G115" s="7" t="s">
        <v>810</v>
      </c>
      <c r="H115" s="12" t="s">
        <v>879</v>
      </c>
      <c r="I115" s="21">
        <f t="shared" si="1"/>
        <v>318319</v>
      </c>
      <c r="J115" s="13">
        <v>50931.1</v>
      </c>
      <c r="K115" s="12"/>
      <c r="N115" s="22"/>
      <c r="O115" s="21"/>
      <c r="P115" s="22"/>
    </row>
    <row r="116" spans="1:16">
      <c r="A116" s="8" t="s">
        <v>303</v>
      </c>
      <c r="B116" s="9">
        <v>42389</v>
      </c>
      <c r="C116" s="8" t="s">
        <v>266</v>
      </c>
      <c r="G116" s="7" t="s">
        <v>810</v>
      </c>
      <c r="H116" s="12" t="s">
        <v>879</v>
      </c>
      <c r="I116" s="21">
        <f t="shared" si="1"/>
        <v>-318319</v>
      </c>
      <c r="J116" s="12">
        <v>-50931.1</v>
      </c>
      <c r="K116" s="22"/>
      <c r="N116" s="21"/>
      <c r="O116" s="21"/>
      <c r="P116" s="22"/>
    </row>
    <row r="117" spans="1:16">
      <c r="A117" s="8" t="s">
        <v>304</v>
      </c>
      <c r="B117" s="9">
        <v>42389</v>
      </c>
      <c r="C117" s="8" t="s">
        <v>305</v>
      </c>
      <c r="G117" s="7" t="s">
        <v>810</v>
      </c>
      <c r="H117" s="12" t="s">
        <v>879</v>
      </c>
      <c r="I117" s="21">
        <f t="shared" si="1"/>
        <v>318319</v>
      </c>
      <c r="J117" s="22">
        <v>50931.1</v>
      </c>
      <c r="K117" s="12"/>
      <c r="N117" s="21"/>
      <c r="O117" s="21"/>
      <c r="P117" s="22"/>
    </row>
    <row r="118" spans="1:16">
      <c r="A118" s="8" t="s">
        <v>640</v>
      </c>
      <c r="B118" s="9">
        <v>42400</v>
      </c>
      <c r="C118" s="8" t="s">
        <v>641</v>
      </c>
      <c r="G118" s="12" t="s">
        <v>810</v>
      </c>
      <c r="H118" s="12" t="s">
        <v>811</v>
      </c>
      <c r="I118" s="21">
        <f t="shared" si="1"/>
        <v>50</v>
      </c>
      <c r="J118" s="21">
        <v>8</v>
      </c>
      <c r="K118" s="12"/>
      <c r="N118" s="22"/>
      <c r="O118" s="21"/>
      <c r="P118" s="22"/>
    </row>
    <row r="119" spans="1:16">
      <c r="A119" s="8" t="s">
        <v>646</v>
      </c>
      <c r="B119" s="9">
        <v>42400</v>
      </c>
      <c r="C119" s="8" t="s">
        <v>647</v>
      </c>
      <c r="G119" s="12" t="s">
        <v>810</v>
      </c>
      <c r="H119" s="12" t="s">
        <v>811</v>
      </c>
      <c r="I119" s="21">
        <f t="shared" si="1"/>
        <v>50</v>
      </c>
      <c r="J119" s="21">
        <v>8</v>
      </c>
      <c r="K119" s="12"/>
      <c r="N119" s="22"/>
      <c r="O119" s="21"/>
      <c r="P119" s="22"/>
    </row>
    <row r="120" spans="1:16">
      <c r="A120" s="8" t="s">
        <v>27</v>
      </c>
      <c r="B120" s="9">
        <v>42375</v>
      </c>
      <c r="C120" s="8" t="s">
        <v>28</v>
      </c>
      <c r="G120" s="21" t="s">
        <v>851</v>
      </c>
      <c r="H120" s="12" t="s">
        <v>852</v>
      </c>
      <c r="I120" s="21">
        <f t="shared" si="1"/>
        <v>233308</v>
      </c>
      <c r="J120" s="13">
        <v>37329.300000000003</v>
      </c>
      <c r="K120" s="12"/>
      <c r="N120" s="22"/>
      <c r="O120" s="21"/>
      <c r="P120" s="22"/>
    </row>
    <row r="121" spans="1:16">
      <c r="A121" s="8" t="s">
        <v>29</v>
      </c>
      <c r="B121" s="9">
        <v>42375</v>
      </c>
      <c r="C121" s="8" t="s">
        <v>30</v>
      </c>
      <c r="G121" s="21" t="s">
        <v>851</v>
      </c>
      <c r="H121" s="12" t="s">
        <v>853</v>
      </c>
      <c r="I121" s="21">
        <f t="shared" si="1"/>
        <v>213304</v>
      </c>
      <c r="J121" s="13">
        <v>34128.74</v>
      </c>
      <c r="K121" s="21"/>
      <c r="N121" s="21"/>
      <c r="O121" s="22"/>
      <c r="P121" s="22"/>
    </row>
    <row r="122" spans="1:16">
      <c r="A122" s="8" t="s">
        <v>99</v>
      </c>
      <c r="B122" s="9">
        <v>42380</v>
      </c>
      <c r="C122" s="8" t="s">
        <v>100</v>
      </c>
      <c r="G122" s="21" t="s">
        <v>851</v>
      </c>
      <c r="H122" s="12" t="s">
        <v>854</v>
      </c>
      <c r="I122" s="21">
        <f t="shared" si="1"/>
        <v>141770</v>
      </c>
      <c r="J122" s="13">
        <v>22683.29</v>
      </c>
      <c r="K122" s="12"/>
      <c r="N122" s="22"/>
      <c r="O122" s="21"/>
      <c r="P122" s="22"/>
    </row>
    <row r="123" spans="1:16">
      <c r="A123" s="8" t="s">
        <v>179</v>
      </c>
      <c r="B123" s="9">
        <v>42381</v>
      </c>
      <c r="C123" s="8" t="s">
        <v>180</v>
      </c>
      <c r="G123" s="12" t="s">
        <v>851</v>
      </c>
      <c r="H123" s="12" t="s">
        <v>855</v>
      </c>
      <c r="I123" s="21">
        <f t="shared" si="1"/>
        <v>195674</v>
      </c>
      <c r="J123" s="13">
        <v>31307.98</v>
      </c>
      <c r="K123" s="12"/>
      <c r="N123" s="22"/>
      <c r="O123" s="21"/>
      <c r="P123" s="22"/>
    </row>
    <row r="124" spans="1:16">
      <c r="A124" s="8" t="s">
        <v>259</v>
      </c>
      <c r="B124" s="9">
        <v>42388</v>
      </c>
      <c r="C124" s="8" t="s">
        <v>260</v>
      </c>
      <c r="G124" s="21" t="s">
        <v>851</v>
      </c>
      <c r="H124" s="12" t="s">
        <v>859</v>
      </c>
      <c r="I124" s="21">
        <f t="shared" si="1"/>
        <v>318319</v>
      </c>
      <c r="J124" s="13">
        <v>50931.1</v>
      </c>
      <c r="K124" s="12"/>
      <c r="N124" s="22"/>
      <c r="O124" s="21"/>
      <c r="P124" s="22"/>
    </row>
    <row r="125" spans="1:16">
      <c r="A125" s="8" t="s">
        <v>366</v>
      </c>
      <c r="B125" s="9">
        <v>42395</v>
      </c>
      <c r="C125" s="8" t="s">
        <v>367</v>
      </c>
      <c r="G125" s="11" t="s">
        <v>851</v>
      </c>
      <c r="H125" s="12" t="s">
        <v>855</v>
      </c>
      <c r="I125" s="21">
        <f t="shared" si="1"/>
        <v>166527</v>
      </c>
      <c r="J125" s="13">
        <v>26644.400000000001</v>
      </c>
      <c r="K125" s="12"/>
      <c r="N125" s="22"/>
      <c r="O125" s="21"/>
      <c r="P125" s="22"/>
    </row>
    <row r="126" spans="1:16">
      <c r="A126" s="8" t="s">
        <v>368</v>
      </c>
      <c r="B126" s="9">
        <v>42395</v>
      </c>
      <c r="C126" s="8" t="s">
        <v>369</v>
      </c>
      <c r="G126" s="21" t="s">
        <v>851</v>
      </c>
      <c r="H126" s="10" t="s">
        <v>858</v>
      </c>
      <c r="I126" s="21">
        <f t="shared" si="1"/>
        <v>351693</v>
      </c>
      <c r="J126" s="13">
        <v>56270.97</v>
      </c>
      <c r="K126" s="12"/>
      <c r="N126" s="22"/>
      <c r="O126" s="21"/>
      <c r="P126" s="22"/>
    </row>
    <row r="127" spans="1:16">
      <c r="A127" s="8" t="s">
        <v>406</v>
      </c>
      <c r="B127" s="9">
        <v>42396</v>
      </c>
      <c r="C127" s="8" t="s">
        <v>407</v>
      </c>
      <c r="G127" s="21" t="s">
        <v>851</v>
      </c>
      <c r="H127" s="21" t="s">
        <v>857</v>
      </c>
      <c r="I127" s="21">
        <f t="shared" si="1"/>
        <v>318319</v>
      </c>
      <c r="J127" s="13">
        <v>50931.1</v>
      </c>
      <c r="K127" s="12"/>
      <c r="N127" s="22"/>
      <c r="O127" s="21"/>
      <c r="P127" s="22"/>
    </row>
    <row r="128" spans="1:16">
      <c r="A128" s="8" t="s">
        <v>414</v>
      </c>
      <c r="B128" s="9">
        <v>42397</v>
      </c>
      <c r="C128" s="8" t="s">
        <v>415</v>
      </c>
      <c r="G128" s="12" t="s">
        <v>851</v>
      </c>
      <c r="H128" s="12" t="s">
        <v>857</v>
      </c>
      <c r="I128" s="21">
        <f t="shared" si="1"/>
        <v>171880</v>
      </c>
      <c r="J128" s="13">
        <v>27500.95</v>
      </c>
      <c r="K128" s="12"/>
      <c r="N128" s="22"/>
      <c r="O128" s="21"/>
      <c r="P128" s="22"/>
    </row>
    <row r="129" spans="1:16">
      <c r="A129" s="8" t="s">
        <v>446</v>
      </c>
      <c r="B129" s="9">
        <v>42399</v>
      </c>
      <c r="C129" s="8" t="s">
        <v>447</v>
      </c>
      <c r="G129" s="12" t="s">
        <v>851</v>
      </c>
      <c r="H129" s="12" t="s">
        <v>856</v>
      </c>
      <c r="I129" s="21">
        <f t="shared" si="1"/>
        <v>382680</v>
      </c>
      <c r="J129" s="13">
        <v>61228.94</v>
      </c>
      <c r="K129" s="12"/>
      <c r="N129" s="22"/>
      <c r="O129" s="21"/>
      <c r="P129" s="22"/>
    </row>
    <row r="130" spans="1:16" s="12" customFormat="1">
      <c r="A130" s="12" t="s">
        <v>209</v>
      </c>
      <c r="B130" s="9">
        <v>42382</v>
      </c>
      <c r="C130" s="12" t="s">
        <v>210</v>
      </c>
      <c r="G130" s="7" t="s">
        <v>870</v>
      </c>
      <c r="H130" s="12" t="s">
        <v>871</v>
      </c>
      <c r="I130" s="21">
        <f t="shared" si="1"/>
        <v>213304</v>
      </c>
      <c r="J130" s="13">
        <v>34128.74</v>
      </c>
      <c r="N130" s="21"/>
      <c r="O130" s="21"/>
      <c r="P130" s="22"/>
    </row>
    <row r="131" spans="1:16" s="12" customFormat="1">
      <c r="A131" s="12" t="s">
        <v>320</v>
      </c>
      <c r="B131" s="9">
        <v>42391</v>
      </c>
      <c r="C131" s="12" t="s">
        <v>321</v>
      </c>
      <c r="G131" s="7" t="s">
        <v>870</v>
      </c>
      <c r="H131" s="12" t="s">
        <v>880</v>
      </c>
      <c r="I131" s="21">
        <f t="shared" si="1"/>
        <v>233308</v>
      </c>
      <c r="J131" s="13">
        <v>37329.300000000003</v>
      </c>
      <c r="N131" s="22"/>
      <c r="O131" s="21"/>
      <c r="P131" s="22"/>
    </row>
    <row r="132" spans="1:16" s="12" customFormat="1">
      <c r="A132" s="12" t="s">
        <v>418</v>
      </c>
      <c r="B132" s="9">
        <v>42397</v>
      </c>
      <c r="C132" s="12" t="s">
        <v>419</v>
      </c>
      <c r="G132" s="7" t="s">
        <v>870</v>
      </c>
      <c r="H132" s="12" t="s">
        <v>658</v>
      </c>
      <c r="I132" s="21">
        <f t="shared" si="1"/>
        <v>305084</v>
      </c>
      <c r="J132" s="13">
        <v>48813.52</v>
      </c>
      <c r="N132" s="22"/>
      <c r="O132" s="21"/>
      <c r="P132" s="22"/>
    </row>
    <row r="133" spans="1:16" s="12" customFormat="1">
      <c r="A133" s="12" t="s">
        <v>205</v>
      </c>
      <c r="B133" s="9">
        <v>42381</v>
      </c>
      <c r="C133" s="12" t="s">
        <v>206</v>
      </c>
      <c r="G133" s="12" t="s">
        <v>934</v>
      </c>
      <c r="H133" s="12" t="s">
        <v>935</v>
      </c>
      <c r="I133" s="21">
        <f t="shared" si="1"/>
        <v>176862</v>
      </c>
      <c r="J133" s="13">
        <v>28297.94</v>
      </c>
      <c r="N133" s="21"/>
      <c r="O133" s="21"/>
      <c r="P133" s="22"/>
    </row>
    <row r="134" spans="1:16">
      <c r="A134" s="8" t="s">
        <v>475</v>
      </c>
      <c r="B134" s="9">
        <v>42400</v>
      </c>
      <c r="C134" s="8" t="s">
        <v>476</v>
      </c>
      <c r="G134" s="12" t="s">
        <v>668</v>
      </c>
      <c r="H134" s="12" t="s">
        <v>669</v>
      </c>
      <c r="I134" s="21">
        <f t="shared" si="1"/>
        <v>54</v>
      </c>
      <c r="J134" s="21">
        <v>8.69</v>
      </c>
      <c r="K134" s="12"/>
      <c r="N134" s="22"/>
      <c r="O134" s="21"/>
      <c r="P134" s="22"/>
    </row>
    <row r="135" spans="1:16">
      <c r="A135" s="8" t="s">
        <v>461</v>
      </c>
      <c r="B135" s="9">
        <v>42400</v>
      </c>
      <c r="C135" s="8" t="s">
        <v>462</v>
      </c>
      <c r="G135" s="11" t="s">
        <v>672</v>
      </c>
      <c r="H135" s="12" t="s">
        <v>673</v>
      </c>
      <c r="I135" s="21">
        <f t="shared" si="1"/>
        <v>215</v>
      </c>
      <c r="J135" s="21">
        <v>34.479999999999997</v>
      </c>
      <c r="K135" s="12"/>
      <c r="N135" s="22"/>
      <c r="O135" s="21"/>
      <c r="P135" s="22"/>
    </row>
    <row r="136" spans="1:16">
      <c r="A136" s="8" t="s">
        <v>471</v>
      </c>
      <c r="B136" s="9">
        <v>42400</v>
      </c>
      <c r="C136" s="8" t="s">
        <v>472</v>
      </c>
      <c r="G136" s="12" t="s">
        <v>672</v>
      </c>
      <c r="H136" s="12" t="s">
        <v>673</v>
      </c>
      <c r="I136" s="21">
        <f t="shared" ref="I136:I199" si="2">TRUNC(J136/0.16)</f>
        <v>215</v>
      </c>
      <c r="J136" s="21">
        <v>34.479999999999997</v>
      </c>
      <c r="K136" s="12"/>
      <c r="N136" s="22"/>
      <c r="O136" s="21"/>
      <c r="P136" s="22"/>
    </row>
    <row r="137" spans="1:16">
      <c r="A137" s="8" t="s">
        <v>480</v>
      </c>
      <c r="B137" s="9">
        <v>42400</v>
      </c>
      <c r="C137" s="8" t="s">
        <v>481</v>
      </c>
      <c r="G137" s="21" t="s">
        <v>672</v>
      </c>
      <c r="H137" s="12" t="s">
        <v>673</v>
      </c>
      <c r="I137" s="21">
        <f t="shared" si="2"/>
        <v>215</v>
      </c>
      <c r="J137" s="21">
        <v>34.479999999999997</v>
      </c>
      <c r="K137" s="12"/>
      <c r="N137" s="22"/>
      <c r="O137" s="21"/>
      <c r="P137" s="22"/>
    </row>
    <row r="138" spans="1:16">
      <c r="A138" s="8" t="s">
        <v>183</v>
      </c>
      <c r="B138" s="9">
        <v>42381</v>
      </c>
      <c r="C138" s="8" t="s">
        <v>184</v>
      </c>
      <c r="G138" s="21" t="s">
        <v>915</v>
      </c>
      <c r="H138" s="12" t="s">
        <v>916</v>
      </c>
      <c r="I138" s="21">
        <f t="shared" si="2"/>
        <v>17240</v>
      </c>
      <c r="J138" s="13">
        <v>2758.42</v>
      </c>
      <c r="K138" s="12"/>
      <c r="N138" s="22"/>
      <c r="O138" s="21"/>
      <c r="P138" s="22"/>
    </row>
    <row r="139" spans="1:16">
      <c r="A139" s="8" t="s">
        <v>473</v>
      </c>
      <c r="B139" s="9">
        <v>42400</v>
      </c>
      <c r="C139" s="8" t="s">
        <v>474</v>
      </c>
      <c r="G139" s="12" t="s">
        <v>666</v>
      </c>
      <c r="H139" s="12" t="s">
        <v>665</v>
      </c>
      <c r="I139" s="21">
        <f t="shared" si="2"/>
        <v>65</v>
      </c>
      <c r="J139" s="21">
        <v>10.48</v>
      </c>
      <c r="K139" s="12"/>
      <c r="N139" s="22"/>
      <c r="O139" s="21"/>
      <c r="P139" s="22"/>
    </row>
    <row r="140" spans="1:16">
      <c r="A140" s="8" t="s">
        <v>514</v>
      </c>
      <c r="B140" s="9">
        <v>42400</v>
      </c>
      <c r="C140" s="8" t="s">
        <v>515</v>
      </c>
      <c r="G140" s="12" t="s">
        <v>666</v>
      </c>
      <c r="H140" s="12" t="s">
        <v>665</v>
      </c>
      <c r="I140" s="21">
        <f t="shared" si="2"/>
        <v>215</v>
      </c>
      <c r="J140" s="12">
        <v>34.479999999999997</v>
      </c>
      <c r="K140" s="12"/>
      <c r="N140" s="21"/>
      <c r="O140" s="21"/>
      <c r="P140" s="22"/>
    </row>
    <row r="141" spans="1:16">
      <c r="A141" s="8" t="s">
        <v>558</v>
      </c>
      <c r="B141" s="9">
        <v>42400</v>
      </c>
      <c r="C141" s="8" t="s">
        <v>559</v>
      </c>
      <c r="G141" s="12" t="s">
        <v>666</v>
      </c>
      <c r="H141" s="12" t="s">
        <v>665</v>
      </c>
      <c r="I141" s="21">
        <f t="shared" si="2"/>
        <v>893</v>
      </c>
      <c r="J141" s="12">
        <v>142.88</v>
      </c>
      <c r="K141" s="12"/>
      <c r="N141" s="21"/>
      <c r="O141" s="21"/>
      <c r="P141" s="22"/>
    </row>
    <row r="142" spans="1:16">
      <c r="A142" s="8" t="s">
        <v>607</v>
      </c>
      <c r="B142" s="9">
        <v>42400</v>
      </c>
      <c r="C142" s="8" t="s">
        <v>608</v>
      </c>
      <c r="G142" s="12" t="s">
        <v>770</v>
      </c>
      <c r="H142" s="12" t="s">
        <v>771</v>
      </c>
      <c r="I142" s="21">
        <f t="shared" si="2"/>
        <v>860</v>
      </c>
      <c r="J142" s="12">
        <v>137.63999999999999</v>
      </c>
      <c r="K142" s="12"/>
      <c r="N142" s="21"/>
      <c r="O142" s="21"/>
      <c r="P142" s="22"/>
    </row>
    <row r="143" spans="1:16">
      <c r="A143" s="8" t="s">
        <v>37</v>
      </c>
      <c r="B143" s="9">
        <v>42376</v>
      </c>
      <c r="C143" s="8" t="s">
        <v>38</v>
      </c>
      <c r="G143" s="12" t="s">
        <v>966</v>
      </c>
      <c r="H143" s="12" t="s">
        <v>967</v>
      </c>
      <c r="I143" s="21">
        <f t="shared" si="2"/>
        <v>5041</v>
      </c>
      <c r="J143" s="12">
        <v>806.62</v>
      </c>
      <c r="K143" s="12"/>
      <c r="N143" s="21"/>
      <c r="O143" s="21"/>
      <c r="P143" s="22"/>
    </row>
    <row r="144" spans="1:16">
      <c r="A144" s="8" t="s">
        <v>442</v>
      </c>
      <c r="B144" s="9">
        <v>42398</v>
      </c>
      <c r="C144" s="8" t="s">
        <v>443</v>
      </c>
      <c r="G144" s="12" t="s">
        <v>966</v>
      </c>
      <c r="H144" s="12" t="s">
        <v>967</v>
      </c>
      <c r="I144" s="21">
        <f t="shared" si="2"/>
        <v>5041</v>
      </c>
      <c r="J144" s="12">
        <v>806.62</v>
      </c>
      <c r="K144" s="12"/>
      <c r="N144" s="21"/>
      <c r="O144" s="21"/>
      <c r="P144" s="22"/>
    </row>
    <row r="145" spans="1:16">
      <c r="A145" s="8" t="s">
        <v>256</v>
      </c>
      <c r="B145" s="9">
        <v>42388</v>
      </c>
      <c r="C145" s="8" t="s">
        <v>212</v>
      </c>
      <c r="G145" s="19" t="s">
        <v>996</v>
      </c>
      <c r="H145" s="19" t="s">
        <v>997</v>
      </c>
      <c r="I145" s="21">
        <f t="shared" si="2"/>
        <v>127</v>
      </c>
      <c r="J145" s="22">
        <v>20.420000000000002</v>
      </c>
      <c r="K145" s="12"/>
      <c r="N145" s="21"/>
      <c r="O145" s="21"/>
      <c r="P145" s="22"/>
    </row>
    <row r="146" spans="1:16">
      <c r="A146" s="8" t="s">
        <v>358</v>
      </c>
      <c r="B146" s="9">
        <v>42394</v>
      </c>
      <c r="C146" s="8" t="s">
        <v>359</v>
      </c>
      <c r="G146" s="12" t="s">
        <v>979</v>
      </c>
      <c r="H146" s="12" t="s">
        <v>980</v>
      </c>
      <c r="I146" s="21">
        <f t="shared" si="2"/>
        <v>21646</v>
      </c>
      <c r="J146" s="22">
        <v>3463.43</v>
      </c>
      <c r="K146" s="12"/>
      <c r="N146" s="21"/>
      <c r="O146" s="21"/>
      <c r="P146" s="22"/>
    </row>
    <row r="147" spans="1:16">
      <c r="A147" s="28" t="s">
        <v>467</v>
      </c>
      <c r="B147" s="29">
        <v>42400</v>
      </c>
      <c r="C147" s="28" t="s">
        <v>468</v>
      </c>
      <c r="D147" s="28"/>
      <c r="E147" s="28"/>
      <c r="F147" s="28"/>
      <c r="G147" s="28" t="s">
        <v>833</v>
      </c>
      <c r="H147" s="28" t="s">
        <v>834</v>
      </c>
      <c r="I147" s="21">
        <f t="shared" si="2"/>
        <v>310</v>
      </c>
      <c r="J147" s="28">
        <v>49.71</v>
      </c>
      <c r="K147" s="28">
        <v>12.43</v>
      </c>
      <c r="N147" s="22"/>
      <c r="O147" s="21"/>
      <c r="P147" s="22"/>
    </row>
    <row r="148" spans="1:16">
      <c r="A148" s="28" t="s">
        <v>469</v>
      </c>
      <c r="B148" s="29">
        <v>42400</v>
      </c>
      <c r="C148" s="28" t="s">
        <v>470</v>
      </c>
      <c r="D148" s="28"/>
      <c r="E148" s="28"/>
      <c r="F148" s="28"/>
      <c r="G148" s="28" t="s">
        <v>833</v>
      </c>
      <c r="H148" s="28" t="s">
        <v>834</v>
      </c>
      <c r="I148" s="21">
        <f t="shared" si="2"/>
        <v>310</v>
      </c>
      <c r="J148" s="28">
        <v>49.71</v>
      </c>
      <c r="K148" s="28">
        <v>12.43</v>
      </c>
      <c r="N148" s="21"/>
      <c r="O148" s="21"/>
      <c r="P148" s="22"/>
    </row>
    <row r="149" spans="1:16">
      <c r="A149" s="8" t="s">
        <v>510</v>
      </c>
      <c r="B149" s="9">
        <v>42400</v>
      </c>
      <c r="C149" s="8" t="s">
        <v>511</v>
      </c>
      <c r="G149" s="12" t="s">
        <v>693</v>
      </c>
      <c r="H149" s="12" t="s">
        <v>694</v>
      </c>
      <c r="I149" s="21">
        <f t="shared" si="2"/>
        <v>84</v>
      </c>
      <c r="J149" s="21">
        <v>13.44</v>
      </c>
      <c r="K149" s="12"/>
      <c r="N149" s="22"/>
      <c r="O149" s="21"/>
      <c r="P149" s="22"/>
    </row>
    <row r="150" spans="1:16">
      <c r="A150" s="8" t="s">
        <v>570</v>
      </c>
      <c r="B150" s="9">
        <v>42400</v>
      </c>
      <c r="C150" s="8" t="s">
        <v>571</v>
      </c>
      <c r="G150" s="12" t="s">
        <v>693</v>
      </c>
      <c r="H150" s="12" t="s">
        <v>694</v>
      </c>
      <c r="I150" s="21">
        <f t="shared" si="2"/>
        <v>93</v>
      </c>
      <c r="J150" s="12">
        <v>14.9</v>
      </c>
      <c r="K150" s="12"/>
      <c r="N150" s="21"/>
      <c r="O150" s="21"/>
      <c r="P150" s="22"/>
    </row>
    <row r="151" spans="1:16">
      <c r="A151" s="8" t="s">
        <v>617</v>
      </c>
      <c r="B151" s="9">
        <v>42400</v>
      </c>
      <c r="C151" s="8" t="s">
        <v>618</v>
      </c>
      <c r="G151" s="12" t="s">
        <v>693</v>
      </c>
      <c r="H151" s="12" t="s">
        <v>694</v>
      </c>
      <c r="I151" s="21">
        <f t="shared" si="2"/>
        <v>46</v>
      </c>
      <c r="J151" s="12">
        <v>7.36</v>
      </c>
      <c r="K151" s="12"/>
      <c r="N151" s="21"/>
      <c r="O151" s="21"/>
      <c r="P151" s="22"/>
    </row>
    <row r="152" spans="1:16">
      <c r="A152" s="8" t="s">
        <v>619</v>
      </c>
      <c r="B152" s="9">
        <v>42400</v>
      </c>
      <c r="C152" s="8" t="s">
        <v>827</v>
      </c>
      <c r="G152" s="12" t="s">
        <v>693</v>
      </c>
      <c r="H152" s="12" t="s">
        <v>694</v>
      </c>
      <c r="I152" s="21">
        <f t="shared" si="2"/>
        <v>398</v>
      </c>
      <c r="J152" s="21">
        <v>63.68</v>
      </c>
      <c r="K152" s="12"/>
      <c r="N152" s="22"/>
      <c r="O152" s="21"/>
      <c r="P152" s="22"/>
    </row>
    <row r="153" spans="1:16">
      <c r="A153" s="8" t="s">
        <v>642</v>
      </c>
      <c r="B153" s="9">
        <v>42400</v>
      </c>
      <c r="C153" s="8" t="s">
        <v>643</v>
      </c>
      <c r="G153" s="12" t="s">
        <v>813</v>
      </c>
      <c r="H153" s="12" t="s">
        <v>812</v>
      </c>
      <c r="I153" s="21">
        <f t="shared" si="2"/>
        <v>62</v>
      </c>
      <c r="J153" s="12">
        <v>9.94</v>
      </c>
      <c r="K153" s="12"/>
      <c r="N153" s="21"/>
      <c r="O153" s="21"/>
      <c r="P153" s="22"/>
    </row>
    <row r="154" spans="1:16">
      <c r="A154" s="8" t="s">
        <v>256</v>
      </c>
      <c r="B154" s="9">
        <v>42388</v>
      </c>
      <c r="C154" s="8" t="s">
        <v>212</v>
      </c>
      <c r="G154" s="19" t="s">
        <v>731</v>
      </c>
      <c r="H154" s="19" t="s">
        <v>732</v>
      </c>
      <c r="I154" s="21">
        <f t="shared" si="2"/>
        <v>167</v>
      </c>
      <c r="J154" s="22">
        <v>26.78</v>
      </c>
      <c r="K154" s="12"/>
      <c r="N154" s="21"/>
      <c r="O154" s="21"/>
      <c r="P154" s="22"/>
    </row>
    <row r="155" spans="1:16">
      <c r="A155" s="8" t="s">
        <v>583</v>
      </c>
      <c r="B155" s="9">
        <v>42400</v>
      </c>
      <c r="C155" s="8" t="s">
        <v>584</v>
      </c>
      <c r="G155" s="12" t="s">
        <v>731</v>
      </c>
      <c r="H155" s="12" t="s">
        <v>732</v>
      </c>
      <c r="I155" s="21">
        <f t="shared" si="2"/>
        <v>176</v>
      </c>
      <c r="J155" s="12">
        <v>28.28</v>
      </c>
      <c r="K155" s="12"/>
      <c r="N155" s="21"/>
      <c r="O155" s="21"/>
      <c r="P155" s="22"/>
    </row>
    <row r="156" spans="1:16">
      <c r="A156" s="8" t="s">
        <v>585</v>
      </c>
      <c r="B156" s="9">
        <v>42400</v>
      </c>
      <c r="C156" s="8" t="s">
        <v>586</v>
      </c>
      <c r="G156" s="21" t="s">
        <v>731</v>
      </c>
      <c r="H156" s="21" t="s">
        <v>732</v>
      </c>
      <c r="I156" s="21">
        <f t="shared" si="2"/>
        <v>30</v>
      </c>
      <c r="J156" s="21">
        <v>4.83</v>
      </c>
      <c r="K156" s="12"/>
      <c r="N156" s="22"/>
      <c r="O156" s="21"/>
      <c r="P156" s="22"/>
    </row>
    <row r="157" spans="1:16">
      <c r="A157" s="8" t="s">
        <v>587</v>
      </c>
      <c r="B157" s="9">
        <v>42400</v>
      </c>
      <c r="C157" s="8" t="s">
        <v>588</v>
      </c>
      <c r="G157" s="21" t="s">
        <v>731</v>
      </c>
      <c r="H157" s="12" t="s">
        <v>732</v>
      </c>
      <c r="I157" s="21">
        <f t="shared" si="2"/>
        <v>30</v>
      </c>
      <c r="J157" s="12">
        <v>4.83</v>
      </c>
      <c r="K157" s="21"/>
      <c r="N157" s="21"/>
      <c r="O157" s="22"/>
      <c r="P157" s="22"/>
    </row>
    <row r="158" spans="1:16">
      <c r="A158" s="8" t="s">
        <v>589</v>
      </c>
      <c r="B158" s="9">
        <v>42400</v>
      </c>
      <c r="C158" s="8" t="s">
        <v>590</v>
      </c>
      <c r="G158" s="21" t="s">
        <v>731</v>
      </c>
      <c r="H158" s="12" t="s">
        <v>732</v>
      </c>
      <c r="I158" s="21">
        <f t="shared" si="2"/>
        <v>86</v>
      </c>
      <c r="J158" s="21">
        <v>13.79</v>
      </c>
      <c r="K158" s="12"/>
      <c r="N158" s="22"/>
      <c r="O158" s="21"/>
      <c r="P158" s="22"/>
    </row>
    <row r="159" spans="1:16">
      <c r="A159" s="8" t="s">
        <v>591</v>
      </c>
      <c r="B159" s="9">
        <v>42400</v>
      </c>
      <c r="C159" s="8" t="s">
        <v>592</v>
      </c>
      <c r="G159" s="21" t="s">
        <v>731</v>
      </c>
      <c r="H159" s="21" t="s">
        <v>732</v>
      </c>
      <c r="I159" s="21">
        <f t="shared" si="2"/>
        <v>116</v>
      </c>
      <c r="J159" s="21">
        <v>18.62</v>
      </c>
      <c r="K159" s="12"/>
      <c r="N159" s="22"/>
      <c r="O159" s="21"/>
      <c r="P159" s="22"/>
    </row>
    <row r="160" spans="1:16">
      <c r="A160" s="8" t="s">
        <v>593</v>
      </c>
      <c r="B160" s="9">
        <v>42400</v>
      </c>
      <c r="C160" s="8" t="s">
        <v>594</v>
      </c>
      <c r="G160" s="21" t="s">
        <v>731</v>
      </c>
      <c r="H160" s="21" t="s">
        <v>732</v>
      </c>
      <c r="I160" s="21">
        <f t="shared" si="2"/>
        <v>30</v>
      </c>
      <c r="J160" s="21">
        <v>4.83</v>
      </c>
      <c r="K160" s="12"/>
      <c r="N160" s="22"/>
      <c r="O160" s="21"/>
      <c r="P160" s="22"/>
    </row>
    <row r="161" spans="1:16">
      <c r="A161" s="8" t="s">
        <v>595</v>
      </c>
      <c r="B161" s="9">
        <v>42400</v>
      </c>
      <c r="C161" s="8" t="s">
        <v>596</v>
      </c>
      <c r="G161" s="21" t="s">
        <v>731</v>
      </c>
      <c r="H161" s="21" t="s">
        <v>732</v>
      </c>
      <c r="I161" s="21">
        <f t="shared" si="2"/>
        <v>237</v>
      </c>
      <c r="J161" s="21">
        <v>37.93</v>
      </c>
      <c r="K161" s="12"/>
      <c r="N161" s="22"/>
      <c r="O161" s="21"/>
      <c r="P161" s="22"/>
    </row>
    <row r="162" spans="1:16">
      <c r="A162" s="8" t="s">
        <v>597</v>
      </c>
      <c r="B162" s="9">
        <v>42400</v>
      </c>
      <c r="C162" s="8" t="s">
        <v>598</v>
      </c>
      <c r="G162" s="12" t="s">
        <v>731</v>
      </c>
      <c r="H162" s="12" t="s">
        <v>732</v>
      </c>
      <c r="I162" s="21">
        <f t="shared" si="2"/>
        <v>56</v>
      </c>
      <c r="J162" s="21">
        <v>8.9700000000000006</v>
      </c>
      <c r="K162" s="12"/>
      <c r="N162" s="22"/>
      <c r="O162" s="21"/>
      <c r="P162" s="22"/>
    </row>
    <row r="163" spans="1:16">
      <c r="A163" s="8" t="s">
        <v>599</v>
      </c>
      <c r="B163" s="9">
        <v>42400</v>
      </c>
      <c r="C163" s="8" t="s">
        <v>600</v>
      </c>
      <c r="G163" s="12" t="s">
        <v>731</v>
      </c>
      <c r="H163" s="12" t="s">
        <v>732</v>
      </c>
      <c r="I163" s="21">
        <f t="shared" si="2"/>
        <v>56</v>
      </c>
      <c r="J163" s="21">
        <v>8.9700000000000006</v>
      </c>
      <c r="K163" s="21"/>
      <c r="N163" s="22"/>
      <c r="O163" s="22"/>
      <c r="P163" s="22"/>
    </row>
    <row r="164" spans="1:16">
      <c r="A164" s="8" t="s">
        <v>601</v>
      </c>
      <c r="B164" s="9">
        <v>42400</v>
      </c>
      <c r="C164" s="8" t="s">
        <v>602</v>
      </c>
      <c r="G164" s="12" t="s">
        <v>731</v>
      </c>
      <c r="H164" s="12" t="s">
        <v>732</v>
      </c>
      <c r="I164" s="21">
        <f t="shared" si="2"/>
        <v>30</v>
      </c>
      <c r="J164" s="21">
        <v>4.83</v>
      </c>
      <c r="K164" s="12"/>
      <c r="N164" s="22"/>
      <c r="O164" s="21"/>
      <c r="P164" s="22"/>
    </row>
    <row r="165" spans="1:16">
      <c r="A165" s="8" t="s">
        <v>603</v>
      </c>
      <c r="B165" s="9">
        <v>42400</v>
      </c>
      <c r="C165" s="8" t="s">
        <v>604</v>
      </c>
      <c r="G165" s="21" t="s">
        <v>731</v>
      </c>
      <c r="H165" s="21" t="s">
        <v>732</v>
      </c>
      <c r="I165" s="21">
        <f t="shared" si="2"/>
        <v>47</v>
      </c>
      <c r="J165" s="21">
        <v>7.59</v>
      </c>
      <c r="K165" s="12"/>
      <c r="N165" s="22"/>
      <c r="O165" s="21"/>
      <c r="P165" s="22"/>
    </row>
    <row r="166" spans="1:16">
      <c r="A166" s="8" t="s">
        <v>605</v>
      </c>
      <c r="B166" s="9">
        <v>42400</v>
      </c>
      <c r="C166" s="8" t="s">
        <v>606</v>
      </c>
      <c r="G166" s="21" t="s">
        <v>731</v>
      </c>
      <c r="H166" s="21" t="s">
        <v>732</v>
      </c>
      <c r="I166" s="21">
        <f t="shared" si="2"/>
        <v>176</v>
      </c>
      <c r="J166" s="21">
        <v>28.28</v>
      </c>
      <c r="K166" s="21"/>
      <c r="N166" s="21"/>
      <c r="O166" s="22"/>
      <c r="P166" s="22"/>
    </row>
    <row r="167" spans="1:16">
      <c r="A167" s="8" t="s">
        <v>607</v>
      </c>
      <c r="B167" s="9">
        <v>42400</v>
      </c>
      <c r="C167" s="8" t="s">
        <v>608</v>
      </c>
      <c r="G167" s="21" t="s">
        <v>731</v>
      </c>
      <c r="H167" s="12" t="s">
        <v>732</v>
      </c>
      <c r="I167" s="21">
        <f t="shared" si="2"/>
        <v>353</v>
      </c>
      <c r="J167" s="21">
        <v>56.55</v>
      </c>
      <c r="K167" s="12"/>
      <c r="N167" s="22"/>
      <c r="O167" s="21"/>
      <c r="P167" s="22"/>
    </row>
    <row r="168" spans="1:16">
      <c r="A168" s="8" t="s">
        <v>630</v>
      </c>
      <c r="B168" s="9">
        <v>42400</v>
      </c>
      <c r="C168" s="8" t="s">
        <v>631</v>
      </c>
      <c r="G168" s="21" t="s">
        <v>731</v>
      </c>
      <c r="H168" s="12" t="s">
        <v>732</v>
      </c>
      <c r="I168" s="21">
        <f t="shared" si="2"/>
        <v>176</v>
      </c>
      <c r="J168" s="21">
        <v>28.28</v>
      </c>
      <c r="K168" s="12"/>
      <c r="N168" s="22"/>
      <c r="O168" s="21"/>
      <c r="P168" s="22"/>
    </row>
    <row r="169" spans="1:16">
      <c r="A169" s="8" t="s">
        <v>632</v>
      </c>
      <c r="B169" s="9">
        <v>42400</v>
      </c>
      <c r="C169" s="8" t="s">
        <v>633</v>
      </c>
      <c r="G169" s="11" t="s">
        <v>731</v>
      </c>
      <c r="H169" s="12" t="s">
        <v>732</v>
      </c>
      <c r="I169" s="21">
        <f t="shared" si="2"/>
        <v>56</v>
      </c>
      <c r="J169" s="21">
        <v>8.9700000000000006</v>
      </c>
      <c r="K169" s="12"/>
      <c r="N169" s="22"/>
      <c r="O169" s="21"/>
      <c r="P169" s="22"/>
    </row>
    <row r="170" spans="1:16">
      <c r="A170" s="8" t="s">
        <v>634</v>
      </c>
      <c r="B170" s="9">
        <v>42400</v>
      </c>
      <c r="C170" s="8" t="s">
        <v>635</v>
      </c>
      <c r="G170" s="11" t="s">
        <v>731</v>
      </c>
      <c r="H170" s="12" t="s">
        <v>732</v>
      </c>
      <c r="I170" s="21">
        <f t="shared" si="2"/>
        <v>60</v>
      </c>
      <c r="J170" s="21">
        <v>9.66</v>
      </c>
      <c r="K170" s="12"/>
      <c r="N170" s="22"/>
      <c r="O170" s="21"/>
      <c r="P170" s="22"/>
    </row>
    <row r="171" spans="1:16">
      <c r="A171" s="8" t="s">
        <v>636</v>
      </c>
      <c r="B171" s="9">
        <v>42400</v>
      </c>
      <c r="C171" s="8" t="s">
        <v>637</v>
      </c>
      <c r="G171" s="21" t="s">
        <v>731</v>
      </c>
      <c r="H171" s="21" t="s">
        <v>732</v>
      </c>
      <c r="I171" s="21">
        <f t="shared" si="2"/>
        <v>30</v>
      </c>
      <c r="J171" s="21">
        <v>4.83</v>
      </c>
      <c r="K171" s="12"/>
      <c r="N171" s="22"/>
      <c r="O171" s="21"/>
      <c r="P171" s="22"/>
    </row>
    <row r="172" spans="1:16">
      <c r="A172" s="8" t="s">
        <v>642</v>
      </c>
      <c r="B172" s="9">
        <v>42400</v>
      </c>
      <c r="C172" s="8" t="s">
        <v>643</v>
      </c>
      <c r="G172" s="11" t="s">
        <v>731</v>
      </c>
      <c r="H172" s="12" t="s">
        <v>732</v>
      </c>
      <c r="I172" s="21">
        <f t="shared" si="2"/>
        <v>47</v>
      </c>
      <c r="J172" s="21">
        <v>7.58</v>
      </c>
      <c r="K172" s="12"/>
      <c r="N172" s="22"/>
      <c r="O172" s="21"/>
      <c r="P172" s="22"/>
    </row>
    <row r="173" spans="1:16">
      <c r="A173" s="8" t="s">
        <v>585</v>
      </c>
      <c r="B173" s="9">
        <v>42400</v>
      </c>
      <c r="C173" s="8" t="s">
        <v>586</v>
      </c>
      <c r="G173" s="21" t="s">
        <v>740</v>
      </c>
      <c r="H173" s="21" t="s">
        <v>739</v>
      </c>
      <c r="I173" s="21">
        <f t="shared" si="2"/>
        <v>75</v>
      </c>
      <c r="J173" s="21">
        <v>12</v>
      </c>
      <c r="K173" s="12"/>
      <c r="N173" s="22"/>
      <c r="O173" s="21"/>
      <c r="P173" s="22"/>
    </row>
    <row r="174" spans="1:16">
      <c r="A174" s="8" t="s">
        <v>599</v>
      </c>
      <c r="B174" s="9">
        <v>42400</v>
      </c>
      <c r="C174" s="8" t="s">
        <v>600</v>
      </c>
      <c r="G174" s="12" t="s">
        <v>740</v>
      </c>
      <c r="H174" s="12" t="s">
        <v>739</v>
      </c>
      <c r="I174" s="21">
        <f t="shared" si="2"/>
        <v>75</v>
      </c>
      <c r="J174" s="21">
        <v>12</v>
      </c>
      <c r="K174" s="12"/>
      <c r="N174" s="22"/>
      <c r="O174" s="21"/>
      <c r="P174" s="22"/>
    </row>
    <row r="175" spans="1:16">
      <c r="A175" s="8" t="s">
        <v>95</v>
      </c>
      <c r="B175" s="9">
        <v>42380</v>
      </c>
      <c r="C175" s="8" t="s">
        <v>96</v>
      </c>
      <c r="G175" s="7" t="s">
        <v>867</v>
      </c>
      <c r="H175" s="21" t="s">
        <v>868</v>
      </c>
      <c r="I175" s="21">
        <f t="shared" si="2"/>
        <v>282434</v>
      </c>
      <c r="J175" s="13">
        <v>45189.55</v>
      </c>
      <c r="K175" s="12"/>
      <c r="N175" s="22"/>
      <c r="O175" s="21"/>
      <c r="P175" s="22"/>
    </row>
    <row r="176" spans="1:16">
      <c r="A176" s="8" t="s">
        <v>340</v>
      </c>
      <c r="B176" s="9">
        <v>42394</v>
      </c>
      <c r="C176" s="8" t="s">
        <v>341</v>
      </c>
      <c r="G176" s="7" t="s">
        <v>867</v>
      </c>
      <c r="H176" s="12" t="s">
        <v>868</v>
      </c>
      <c r="I176" s="21">
        <f t="shared" si="2"/>
        <v>195674</v>
      </c>
      <c r="J176" s="13">
        <v>31307.98</v>
      </c>
      <c r="K176" s="12"/>
      <c r="N176" s="22"/>
      <c r="O176" s="21"/>
      <c r="P176" s="22"/>
    </row>
    <row r="177" spans="1:16">
      <c r="A177" s="8" t="s">
        <v>526</v>
      </c>
      <c r="B177" s="9">
        <v>42400</v>
      </c>
      <c r="C177" s="8" t="s">
        <v>527</v>
      </c>
      <c r="G177" s="21" t="s">
        <v>701</v>
      </c>
      <c r="H177" s="12" t="s">
        <v>702</v>
      </c>
      <c r="I177" s="21">
        <f t="shared" si="2"/>
        <v>1300</v>
      </c>
      <c r="J177" s="21">
        <v>208</v>
      </c>
      <c r="K177" s="12"/>
      <c r="N177" s="22"/>
      <c r="O177" s="21"/>
      <c r="P177" s="22"/>
    </row>
    <row r="178" spans="1:16">
      <c r="A178" s="8" t="s">
        <v>229</v>
      </c>
      <c r="B178" s="9">
        <v>42383</v>
      </c>
      <c r="C178" s="8" t="s">
        <v>230</v>
      </c>
      <c r="G178" s="21" t="s">
        <v>676</v>
      </c>
      <c r="H178" s="21" t="s">
        <v>828</v>
      </c>
      <c r="I178" s="21">
        <f t="shared" si="2"/>
        <v>133</v>
      </c>
      <c r="J178" s="21">
        <v>21.37</v>
      </c>
      <c r="K178" s="12"/>
      <c r="N178" s="22"/>
      <c r="O178" s="21"/>
      <c r="P178" s="22"/>
    </row>
    <row r="179" spans="1:16">
      <c r="A179" s="8" t="s">
        <v>578</v>
      </c>
      <c r="B179" s="9">
        <v>42400</v>
      </c>
      <c r="C179" s="8" t="s">
        <v>579</v>
      </c>
      <c r="G179" s="21" t="s">
        <v>676</v>
      </c>
      <c r="H179" s="12" t="s">
        <v>724</v>
      </c>
      <c r="I179" s="21">
        <f t="shared" si="2"/>
        <v>103</v>
      </c>
      <c r="J179" s="21">
        <v>16.55</v>
      </c>
      <c r="K179" s="12"/>
      <c r="N179" s="22"/>
      <c r="O179" s="21"/>
      <c r="P179" s="22"/>
    </row>
    <row r="180" spans="1:16">
      <c r="A180" s="8" t="s">
        <v>295</v>
      </c>
      <c r="B180" s="9">
        <v>42388</v>
      </c>
      <c r="C180" s="8" t="s">
        <v>296</v>
      </c>
      <c r="G180" s="21" t="s">
        <v>951</v>
      </c>
      <c r="H180" s="12" t="s">
        <v>952</v>
      </c>
      <c r="I180" s="21">
        <f t="shared" si="2"/>
        <v>3045</v>
      </c>
      <c r="J180" s="21">
        <v>487.2</v>
      </c>
      <c r="K180" s="12"/>
      <c r="N180" s="22"/>
      <c r="O180" s="21"/>
      <c r="P180" s="22"/>
    </row>
    <row r="181" spans="1:16">
      <c r="A181" s="8" t="s">
        <v>63</v>
      </c>
      <c r="B181" s="9">
        <v>42376</v>
      </c>
      <c r="C181" s="8" t="s">
        <v>64</v>
      </c>
      <c r="G181" s="12" t="s">
        <v>909</v>
      </c>
      <c r="H181" s="12" t="s">
        <v>910</v>
      </c>
      <c r="I181" s="21">
        <f t="shared" si="2"/>
        <v>593</v>
      </c>
      <c r="J181" s="21">
        <v>94.9</v>
      </c>
      <c r="K181" s="12"/>
      <c r="N181" s="22"/>
      <c r="O181" s="21"/>
      <c r="P181" s="22"/>
    </row>
    <row r="182" spans="1:16">
      <c r="A182" s="8" t="s">
        <v>289</v>
      </c>
      <c r="B182" s="9">
        <v>42388</v>
      </c>
      <c r="C182" s="8" t="s">
        <v>290</v>
      </c>
      <c r="G182" s="21" t="s">
        <v>909</v>
      </c>
      <c r="H182" s="12" t="s">
        <v>910</v>
      </c>
      <c r="I182" s="21">
        <f t="shared" si="2"/>
        <v>5704</v>
      </c>
      <c r="J182" s="21">
        <v>912.76</v>
      </c>
      <c r="K182" s="12"/>
      <c r="N182" s="22"/>
      <c r="O182" s="21"/>
      <c r="P182" s="22"/>
    </row>
    <row r="183" spans="1:16">
      <c r="A183" s="8" t="s">
        <v>642</v>
      </c>
      <c r="B183" s="9">
        <v>42400</v>
      </c>
      <c r="C183" s="8" t="s">
        <v>643</v>
      </c>
      <c r="G183" s="21" t="s">
        <v>816</v>
      </c>
      <c r="H183" s="21" t="s">
        <v>817</v>
      </c>
      <c r="I183" s="21">
        <f t="shared" si="2"/>
        <v>226</v>
      </c>
      <c r="J183" s="21">
        <v>36.28</v>
      </c>
      <c r="K183" s="12"/>
      <c r="N183" s="22"/>
      <c r="O183" s="21"/>
      <c r="P183" s="22"/>
    </row>
    <row r="184" spans="1:16">
      <c r="A184" s="8" t="s">
        <v>589</v>
      </c>
      <c r="B184" s="9">
        <v>42400</v>
      </c>
      <c r="C184" s="8" t="s">
        <v>590</v>
      </c>
      <c r="G184" s="21" t="s">
        <v>742</v>
      </c>
      <c r="H184" s="21" t="s">
        <v>741</v>
      </c>
      <c r="I184" s="21">
        <f t="shared" si="2"/>
        <v>727</v>
      </c>
      <c r="J184" s="21">
        <v>116.35</v>
      </c>
      <c r="K184" s="12"/>
      <c r="N184" s="22"/>
      <c r="O184" s="21"/>
      <c r="P184" s="22"/>
    </row>
    <row r="185" spans="1:16">
      <c r="A185" s="8" t="s">
        <v>213</v>
      </c>
      <c r="B185" s="9">
        <v>42382</v>
      </c>
      <c r="C185" s="8" t="s">
        <v>214</v>
      </c>
      <c r="G185" s="12" t="s">
        <v>977</v>
      </c>
      <c r="H185" s="12" t="s">
        <v>978</v>
      </c>
      <c r="I185" s="21">
        <f t="shared" si="2"/>
        <v>3800</v>
      </c>
      <c r="J185" s="12">
        <v>608.14</v>
      </c>
      <c r="K185" s="12"/>
      <c r="N185" s="21"/>
      <c r="O185" s="21"/>
      <c r="P185" s="22"/>
    </row>
    <row r="186" spans="1:16">
      <c r="A186" s="8" t="s">
        <v>459</v>
      </c>
      <c r="B186" s="9">
        <v>42400</v>
      </c>
      <c r="C186" s="8" t="s">
        <v>460</v>
      </c>
      <c r="G186" s="12" t="s">
        <v>830</v>
      </c>
      <c r="H186" s="12" t="s">
        <v>829</v>
      </c>
      <c r="I186" s="21">
        <f t="shared" si="2"/>
        <v>1600</v>
      </c>
      <c r="J186" s="21">
        <v>256</v>
      </c>
      <c r="K186" s="12"/>
      <c r="N186" s="22"/>
      <c r="O186" s="21"/>
      <c r="P186" s="22"/>
    </row>
    <row r="187" spans="1:16">
      <c r="A187" s="8" t="s">
        <v>540</v>
      </c>
      <c r="B187" s="9">
        <v>42400</v>
      </c>
      <c r="C187" s="8" t="s">
        <v>541</v>
      </c>
      <c r="G187" s="21" t="s">
        <v>709</v>
      </c>
      <c r="H187" s="21" t="s">
        <v>710</v>
      </c>
      <c r="I187" s="21">
        <f t="shared" si="2"/>
        <v>800</v>
      </c>
      <c r="J187" s="21">
        <v>128</v>
      </c>
      <c r="K187" s="12"/>
      <c r="N187" s="22"/>
      <c r="O187" s="21"/>
      <c r="P187" s="22"/>
    </row>
    <row r="188" spans="1:16">
      <c r="A188" s="8" t="s">
        <v>256</v>
      </c>
      <c r="B188" s="9">
        <v>42388</v>
      </c>
      <c r="C188" s="8" t="s">
        <v>212</v>
      </c>
      <c r="G188" s="19" t="s">
        <v>789</v>
      </c>
      <c r="H188" s="19" t="s">
        <v>788</v>
      </c>
      <c r="I188" s="21">
        <f t="shared" si="2"/>
        <v>284</v>
      </c>
      <c r="J188" s="13">
        <v>45.59</v>
      </c>
      <c r="K188" s="12"/>
      <c r="N188" s="22"/>
      <c r="O188" s="21"/>
      <c r="P188" s="22"/>
    </row>
    <row r="189" spans="1:16">
      <c r="A189" s="8" t="s">
        <v>626</v>
      </c>
      <c r="B189" s="9">
        <v>42400</v>
      </c>
      <c r="C189" s="8" t="s">
        <v>627</v>
      </c>
      <c r="G189" s="21" t="s">
        <v>789</v>
      </c>
      <c r="H189" s="12" t="s">
        <v>788</v>
      </c>
      <c r="I189" s="21">
        <f t="shared" si="2"/>
        <v>220</v>
      </c>
      <c r="J189" s="21">
        <v>35.29</v>
      </c>
      <c r="K189" s="12"/>
      <c r="N189" s="22"/>
      <c r="O189" s="21"/>
      <c r="P189" s="22"/>
    </row>
    <row r="190" spans="1:16">
      <c r="A190" s="8" t="s">
        <v>97</v>
      </c>
      <c r="B190" s="9">
        <v>42380</v>
      </c>
      <c r="C190" s="8" t="s">
        <v>98</v>
      </c>
      <c r="G190" s="15" t="s">
        <v>869</v>
      </c>
      <c r="H190" s="12" t="s">
        <v>653</v>
      </c>
      <c r="I190" s="21">
        <f t="shared" si="2"/>
        <v>158063</v>
      </c>
      <c r="J190" s="13">
        <v>25290.19</v>
      </c>
      <c r="K190" s="12"/>
      <c r="N190" s="22"/>
      <c r="O190" s="21"/>
      <c r="P190" s="22"/>
    </row>
    <row r="191" spans="1:16">
      <c r="A191" s="8" t="s">
        <v>215</v>
      </c>
      <c r="B191" s="9">
        <v>42383</v>
      </c>
      <c r="C191" s="8" t="s">
        <v>216</v>
      </c>
      <c r="G191" s="15" t="s">
        <v>869</v>
      </c>
      <c r="H191" s="12" t="s">
        <v>655</v>
      </c>
      <c r="I191" s="21">
        <f t="shared" si="2"/>
        <v>243817</v>
      </c>
      <c r="J191" s="13">
        <v>39010.85</v>
      </c>
      <c r="K191" s="12"/>
      <c r="N191" s="22"/>
      <c r="O191" s="21"/>
      <c r="P191" s="22"/>
    </row>
    <row r="192" spans="1:16">
      <c r="A192" s="8" t="s">
        <v>620</v>
      </c>
      <c r="B192" s="9">
        <v>42400</v>
      </c>
      <c r="C192" s="8" t="s">
        <v>621</v>
      </c>
      <c r="G192" s="12" t="s">
        <v>785</v>
      </c>
      <c r="H192" s="12" t="s">
        <v>784</v>
      </c>
      <c r="I192" s="21">
        <f t="shared" si="2"/>
        <v>167</v>
      </c>
      <c r="J192" s="21">
        <v>26.76</v>
      </c>
      <c r="K192" s="12"/>
      <c r="N192" s="22"/>
      <c r="O192" s="21"/>
      <c r="P192" s="22"/>
    </row>
    <row r="193" spans="1:16">
      <c r="A193" s="8" t="s">
        <v>568</v>
      </c>
      <c r="B193" s="9">
        <v>42400</v>
      </c>
      <c r="C193" s="8" t="s">
        <v>569</v>
      </c>
      <c r="G193" s="21" t="s">
        <v>1012</v>
      </c>
      <c r="H193" s="12" t="s">
        <v>723</v>
      </c>
      <c r="I193" s="21">
        <f t="shared" si="2"/>
        <v>87</v>
      </c>
      <c r="J193" s="21">
        <v>14.07</v>
      </c>
      <c r="K193" s="12"/>
      <c r="N193" s="22"/>
      <c r="O193" s="21"/>
      <c r="P193" s="22"/>
    </row>
    <row r="194" spans="1:16">
      <c r="A194" s="8" t="s">
        <v>630</v>
      </c>
      <c r="B194" s="9">
        <v>42400</v>
      </c>
      <c r="C194" s="8" t="s">
        <v>631</v>
      </c>
      <c r="G194" s="12" t="s">
        <v>662</v>
      </c>
      <c r="H194" s="12" t="s">
        <v>793</v>
      </c>
      <c r="I194" s="21">
        <f t="shared" si="2"/>
        <v>68</v>
      </c>
      <c r="J194" s="12">
        <v>11.03</v>
      </c>
      <c r="K194" s="12"/>
      <c r="N194" s="21"/>
      <c r="O194" s="21"/>
      <c r="P194" s="22"/>
    </row>
    <row r="195" spans="1:16">
      <c r="A195" s="8" t="s">
        <v>256</v>
      </c>
      <c r="B195" s="9">
        <v>42388</v>
      </c>
      <c r="C195" s="8" t="s">
        <v>212</v>
      </c>
      <c r="G195" s="19" t="s">
        <v>993</v>
      </c>
      <c r="H195" s="19" t="s">
        <v>994</v>
      </c>
      <c r="I195" s="21">
        <f t="shared" si="2"/>
        <v>310</v>
      </c>
      <c r="J195" s="22">
        <v>49.6</v>
      </c>
      <c r="K195" s="12" t="s">
        <v>998</v>
      </c>
      <c r="N195" s="21"/>
      <c r="O195" s="21"/>
      <c r="P195" s="22"/>
    </row>
    <row r="196" spans="1:16">
      <c r="A196" s="8" t="s">
        <v>285</v>
      </c>
      <c r="B196" s="9">
        <v>42388</v>
      </c>
      <c r="C196" s="8" t="s">
        <v>286</v>
      </c>
      <c r="G196" s="12" t="s">
        <v>947</v>
      </c>
      <c r="H196" s="12" t="s">
        <v>948</v>
      </c>
      <c r="I196" s="21">
        <f t="shared" si="2"/>
        <v>692</v>
      </c>
      <c r="J196" s="12">
        <v>110.75</v>
      </c>
      <c r="K196" s="12"/>
      <c r="N196" s="21"/>
      <c r="O196" s="21"/>
      <c r="P196" s="22"/>
    </row>
    <row r="197" spans="1:16">
      <c r="A197" s="8" t="s">
        <v>628</v>
      </c>
      <c r="B197" s="9">
        <v>42400</v>
      </c>
      <c r="C197" s="8" t="s">
        <v>629</v>
      </c>
      <c r="G197" s="12" t="s">
        <v>791</v>
      </c>
      <c r="H197" s="12" t="s">
        <v>790</v>
      </c>
      <c r="I197" s="21">
        <f t="shared" si="2"/>
        <v>465</v>
      </c>
      <c r="J197" s="12">
        <v>74.48</v>
      </c>
      <c r="K197" s="12"/>
      <c r="N197" s="21"/>
      <c r="O197" s="21"/>
      <c r="P197" s="22"/>
    </row>
    <row r="198" spans="1:16">
      <c r="A198" s="8" t="s">
        <v>57</v>
      </c>
      <c r="B198" s="9">
        <v>42376</v>
      </c>
      <c r="C198" s="8" t="s">
        <v>58</v>
      </c>
      <c r="G198" s="12" t="s">
        <v>825</v>
      </c>
      <c r="H198" s="12" t="s">
        <v>906</v>
      </c>
      <c r="I198" s="21">
        <f t="shared" si="2"/>
        <v>2241</v>
      </c>
      <c r="J198" s="12">
        <v>358.62</v>
      </c>
      <c r="K198" s="12"/>
      <c r="N198" s="21"/>
      <c r="O198" s="21"/>
      <c r="P198" s="22"/>
    </row>
    <row r="199" spans="1:16">
      <c r="A199" s="8" t="s">
        <v>392</v>
      </c>
      <c r="B199" s="9">
        <v>42395</v>
      </c>
      <c r="C199" s="8" t="s">
        <v>393</v>
      </c>
      <c r="G199" s="12" t="s">
        <v>825</v>
      </c>
      <c r="H199" s="12" t="s">
        <v>906</v>
      </c>
      <c r="I199" s="21">
        <f t="shared" si="2"/>
        <v>2258</v>
      </c>
      <c r="J199" s="12">
        <v>361.34</v>
      </c>
      <c r="K199" s="12"/>
      <c r="N199" s="21"/>
      <c r="O199" s="21"/>
      <c r="P199" s="22"/>
    </row>
    <row r="200" spans="1:16">
      <c r="A200" s="8" t="s">
        <v>496</v>
      </c>
      <c r="B200" s="9">
        <v>42400</v>
      </c>
      <c r="C200" s="8" t="s">
        <v>497</v>
      </c>
      <c r="G200" s="12" t="s">
        <v>825</v>
      </c>
      <c r="H200" s="10" t="s">
        <v>826</v>
      </c>
      <c r="I200" s="21">
        <f t="shared" ref="I200:I263" si="3">TRUNC(J200/0.16)</f>
        <v>1095</v>
      </c>
      <c r="J200" s="12">
        <v>175.25</v>
      </c>
      <c r="K200" s="12"/>
      <c r="N200" s="21"/>
      <c r="O200" s="21"/>
      <c r="P200" s="22"/>
    </row>
    <row r="201" spans="1:16">
      <c r="A201" s="8" t="s">
        <v>201</v>
      </c>
      <c r="B201" s="9">
        <v>42381</v>
      </c>
      <c r="C201" s="8" t="s">
        <v>202</v>
      </c>
      <c r="G201" s="12" t="s">
        <v>930</v>
      </c>
      <c r="H201" s="12" t="s">
        <v>931</v>
      </c>
      <c r="I201" s="21">
        <f t="shared" si="3"/>
        <v>8295</v>
      </c>
      <c r="J201" s="22">
        <v>1327.2</v>
      </c>
      <c r="K201" s="12"/>
      <c r="N201" s="21"/>
      <c r="O201" s="21"/>
      <c r="P201" s="22"/>
    </row>
    <row r="202" spans="1:16">
      <c r="A202" s="8" t="s">
        <v>550</v>
      </c>
      <c r="B202" s="9">
        <v>42400</v>
      </c>
      <c r="C202" s="8" t="s">
        <v>551</v>
      </c>
      <c r="G202" s="12" t="s">
        <v>715</v>
      </c>
      <c r="H202" s="12" t="s">
        <v>716</v>
      </c>
      <c r="I202" s="21">
        <f t="shared" si="3"/>
        <v>1450</v>
      </c>
      <c r="J202" s="21">
        <v>232.13</v>
      </c>
      <c r="K202" s="12"/>
      <c r="N202" s="22"/>
      <c r="O202" s="21"/>
      <c r="P202" s="22"/>
    </row>
    <row r="203" spans="1:16">
      <c r="A203" s="8" t="s">
        <v>581</v>
      </c>
      <c r="B203" s="9">
        <v>42400</v>
      </c>
      <c r="C203" s="8" t="s">
        <v>582</v>
      </c>
      <c r="G203" s="12" t="s">
        <v>715</v>
      </c>
      <c r="H203" s="12" t="s">
        <v>716</v>
      </c>
      <c r="I203" s="21">
        <f t="shared" si="3"/>
        <v>758</v>
      </c>
      <c r="J203" s="12">
        <v>121.38</v>
      </c>
      <c r="K203" s="12"/>
      <c r="N203" s="21"/>
      <c r="O203" s="21"/>
      <c r="P203" s="22"/>
    </row>
    <row r="204" spans="1:16">
      <c r="A204" s="8" t="s">
        <v>211</v>
      </c>
      <c r="B204" s="9">
        <v>42382</v>
      </c>
      <c r="C204" s="8" t="s">
        <v>212</v>
      </c>
      <c r="G204" s="12" t="s">
        <v>991</v>
      </c>
      <c r="H204" s="12" t="s">
        <v>992</v>
      </c>
      <c r="I204" s="21">
        <f t="shared" si="3"/>
        <v>1771</v>
      </c>
      <c r="J204" s="22">
        <v>283.5</v>
      </c>
      <c r="K204" s="12"/>
      <c r="N204" s="21"/>
      <c r="O204" s="21"/>
      <c r="P204" s="22"/>
    </row>
    <row r="205" spans="1:16">
      <c r="A205" s="8" t="s">
        <v>256</v>
      </c>
      <c r="B205" s="9">
        <v>42388</v>
      </c>
      <c r="C205" s="8" t="s">
        <v>212</v>
      </c>
      <c r="G205" s="19" t="s">
        <v>991</v>
      </c>
      <c r="H205" s="19" t="s">
        <v>992</v>
      </c>
      <c r="I205" s="21">
        <f t="shared" si="3"/>
        <v>1771</v>
      </c>
      <c r="J205" s="22">
        <v>283.5</v>
      </c>
      <c r="K205" s="12"/>
      <c r="N205" s="21"/>
      <c r="O205" s="21"/>
      <c r="P205" s="22"/>
    </row>
    <row r="206" spans="1:16">
      <c r="A206" s="28" t="s">
        <v>79</v>
      </c>
      <c r="B206" s="29">
        <v>42377</v>
      </c>
      <c r="C206" s="28" t="s">
        <v>80</v>
      </c>
      <c r="D206" s="28"/>
      <c r="E206" s="28"/>
      <c r="F206" s="28"/>
      <c r="G206" s="28" t="s">
        <v>968</v>
      </c>
      <c r="H206" s="28" t="s">
        <v>969</v>
      </c>
      <c r="I206" s="21">
        <f t="shared" si="3"/>
        <v>190</v>
      </c>
      <c r="J206" s="28">
        <v>30.5</v>
      </c>
      <c r="K206" s="28">
        <v>2.5499999999999998</v>
      </c>
      <c r="N206" s="22"/>
      <c r="O206" s="21"/>
      <c r="P206" s="22"/>
    </row>
    <row r="207" spans="1:16">
      <c r="A207" s="28" t="s">
        <v>356</v>
      </c>
      <c r="B207" s="29">
        <v>42394</v>
      </c>
      <c r="C207" s="28" t="s">
        <v>357</v>
      </c>
      <c r="D207" s="28"/>
      <c r="E207" s="28"/>
      <c r="F207" s="28"/>
      <c r="G207" s="28" t="s">
        <v>968</v>
      </c>
      <c r="H207" s="28" t="s">
        <v>969</v>
      </c>
      <c r="I207" s="21">
        <f t="shared" si="3"/>
        <v>236</v>
      </c>
      <c r="J207" s="28">
        <v>37.82</v>
      </c>
      <c r="K207" s="28">
        <v>4.0999999999999996</v>
      </c>
      <c r="N207" s="21"/>
      <c r="O207" s="22"/>
      <c r="P207" s="22"/>
    </row>
    <row r="208" spans="1:16">
      <c r="A208" s="8" t="s">
        <v>187</v>
      </c>
      <c r="B208" s="9">
        <v>42381</v>
      </c>
      <c r="C208" s="8" t="s">
        <v>188</v>
      </c>
      <c r="G208" s="21" t="s">
        <v>919</v>
      </c>
      <c r="H208" s="21" t="s">
        <v>920</v>
      </c>
      <c r="I208" s="21">
        <f t="shared" si="3"/>
        <v>2093</v>
      </c>
      <c r="J208" s="21">
        <v>334.88</v>
      </c>
      <c r="K208" s="12"/>
      <c r="N208" s="22"/>
      <c r="O208" s="21"/>
      <c r="P208" s="22"/>
    </row>
    <row r="209" spans="1:16">
      <c r="A209" s="8" t="s">
        <v>271</v>
      </c>
      <c r="B209" s="9">
        <v>42388</v>
      </c>
      <c r="C209" s="8" t="s">
        <v>272</v>
      </c>
      <c r="G209" s="21" t="s">
        <v>919</v>
      </c>
      <c r="H209" s="21" t="s">
        <v>920</v>
      </c>
      <c r="I209" s="21">
        <f t="shared" si="3"/>
        <v>1550</v>
      </c>
      <c r="J209" s="12">
        <v>248.08</v>
      </c>
      <c r="K209" s="21"/>
      <c r="N209" s="21"/>
      <c r="O209" s="22"/>
      <c r="P209" s="22"/>
    </row>
    <row r="210" spans="1:16">
      <c r="A210" s="8" t="s">
        <v>636</v>
      </c>
      <c r="B210" s="9">
        <v>42400</v>
      </c>
      <c r="C210" s="8" t="s">
        <v>637</v>
      </c>
      <c r="G210" s="21" t="s">
        <v>801</v>
      </c>
      <c r="H210" s="21" t="s">
        <v>800</v>
      </c>
      <c r="I210" s="21">
        <f t="shared" si="3"/>
        <v>96</v>
      </c>
      <c r="J210" s="21">
        <v>15.45</v>
      </c>
      <c r="K210" s="12"/>
      <c r="N210" s="22"/>
      <c r="O210" s="21"/>
      <c r="P210" s="22"/>
    </row>
    <row r="211" spans="1:16">
      <c r="A211" s="8" t="s">
        <v>105</v>
      </c>
      <c r="B211" s="9">
        <v>42380</v>
      </c>
      <c r="C211" s="8" t="s">
        <v>106</v>
      </c>
      <c r="G211" s="21" t="s">
        <v>972</v>
      </c>
      <c r="H211" s="21" t="s">
        <v>973</v>
      </c>
      <c r="I211" s="21">
        <f t="shared" si="3"/>
        <v>35273</v>
      </c>
      <c r="J211" s="22">
        <v>5643.69</v>
      </c>
      <c r="K211" s="21"/>
      <c r="N211" s="21"/>
      <c r="O211" s="22"/>
      <c r="P211" s="22"/>
    </row>
    <row r="212" spans="1:16">
      <c r="A212" s="8" t="s">
        <v>41</v>
      </c>
      <c r="B212" s="9">
        <v>42376</v>
      </c>
      <c r="C212" s="8" t="s">
        <v>42</v>
      </c>
      <c r="G212" s="21" t="s">
        <v>895</v>
      </c>
      <c r="H212" s="21" t="s">
        <v>894</v>
      </c>
      <c r="I212" s="21">
        <f t="shared" si="3"/>
        <v>6430</v>
      </c>
      <c r="J212" s="13">
        <v>1028.8</v>
      </c>
      <c r="K212" s="12"/>
      <c r="N212" s="22"/>
      <c r="O212" s="21"/>
      <c r="P212" s="22"/>
    </row>
    <row r="213" spans="1:16">
      <c r="A213" s="8" t="s">
        <v>378</v>
      </c>
      <c r="B213" s="9">
        <v>42395</v>
      </c>
      <c r="C213" s="8" t="s">
        <v>379</v>
      </c>
      <c r="G213" s="12" t="s">
        <v>895</v>
      </c>
      <c r="H213" s="12" t="s">
        <v>894</v>
      </c>
      <c r="I213" s="21">
        <f t="shared" si="3"/>
        <v>4825</v>
      </c>
      <c r="J213" s="21">
        <v>772.01</v>
      </c>
      <c r="K213" s="12"/>
      <c r="N213" s="22"/>
      <c r="O213" s="21"/>
      <c r="P213" s="22"/>
    </row>
    <row r="214" spans="1:16">
      <c r="A214" s="28" t="s">
        <v>109</v>
      </c>
      <c r="B214" s="29">
        <v>42380</v>
      </c>
      <c r="C214" s="28" t="s">
        <v>110</v>
      </c>
      <c r="D214" s="28"/>
      <c r="E214" s="28"/>
      <c r="F214" s="28"/>
      <c r="G214" s="28" t="s">
        <v>976</v>
      </c>
      <c r="H214" s="28" t="s">
        <v>1646</v>
      </c>
      <c r="I214" s="21">
        <f t="shared" si="3"/>
        <v>133928</v>
      </c>
      <c r="J214" s="30">
        <v>21428.57</v>
      </c>
      <c r="K214" s="28">
        <v>14285.71</v>
      </c>
      <c r="N214" s="22"/>
      <c r="O214" s="21"/>
      <c r="P214" s="22"/>
    </row>
    <row r="215" spans="1:16">
      <c r="A215" s="8" t="s">
        <v>67</v>
      </c>
      <c r="B215" s="9">
        <v>42376</v>
      </c>
      <c r="C215" s="8" t="s">
        <v>68</v>
      </c>
      <c r="G215" s="7" t="s">
        <v>1005</v>
      </c>
      <c r="H215" s="12" t="s">
        <v>652</v>
      </c>
      <c r="I215" s="21">
        <f t="shared" si="3"/>
        <v>200</v>
      </c>
      <c r="J215" s="21">
        <v>32</v>
      </c>
      <c r="K215" s="12"/>
      <c r="N215" s="22"/>
      <c r="O215" s="21"/>
      <c r="P215" s="22"/>
    </row>
    <row r="216" spans="1:16">
      <c r="A216" s="8" t="s">
        <v>39</v>
      </c>
      <c r="B216" s="9">
        <v>42376</v>
      </c>
      <c r="C216" s="8" t="s">
        <v>40</v>
      </c>
      <c r="G216" s="59" t="s">
        <v>844</v>
      </c>
      <c r="H216" s="59" t="s">
        <v>845</v>
      </c>
      <c r="I216" s="21">
        <f t="shared" si="3"/>
        <v>694500</v>
      </c>
      <c r="J216" s="13">
        <v>111120.14</v>
      </c>
      <c r="K216" s="12"/>
      <c r="N216" s="22"/>
      <c r="O216" s="21"/>
      <c r="P216" s="22"/>
    </row>
    <row r="217" spans="1:16">
      <c r="A217" s="8" t="s">
        <v>486</v>
      </c>
      <c r="B217" s="9">
        <v>42400</v>
      </c>
      <c r="C217" s="8" t="s">
        <v>487</v>
      </c>
      <c r="G217" s="12" t="s">
        <v>677</v>
      </c>
      <c r="H217" s="12" t="s">
        <v>684</v>
      </c>
      <c r="I217" s="21">
        <f t="shared" si="3"/>
        <v>640</v>
      </c>
      <c r="J217" s="21">
        <v>102.4</v>
      </c>
      <c r="K217" s="12"/>
      <c r="N217" s="22"/>
      <c r="O217" s="21"/>
      <c r="P217" s="22"/>
    </row>
    <row r="218" spans="1:16">
      <c r="A218" s="8" t="s">
        <v>492</v>
      </c>
      <c r="B218" s="9">
        <v>42400</v>
      </c>
      <c r="C218" s="8" t="s">
        <v>493</v>
      </c>
      <c r="G218" s="21" t="s">
        <v>682</v>
      </c>
      <c r="H218" s="12" t="s">
        <v>683</v>
      </c>
      <c r="I218" s="21">
        <f t="shared" si="3"/>
        <v>454</v>
      </c>
      <c r="J218" s="21">
        <v>72.709999999999994</v>
      </c>
      <c r="K218" s="12"/>
      <c r="N218" s="22"/>
      <c r="O218" s="21"/>
      <c r="P218" s="22"/>
    </row>
    <row r="219" spans="1:16">
      <c r="A219" s="8" t="s">
        <v>181</v>
      </c>
      <c r="B219" s="9">
        <v>42381</v>
      </c>
      <c r="C219" s="8" t="s">
        <v>182</v>
      </c>
      <c r="G219" s="21" t="s">
        <v>913</v>
      </c>
      <c r="H219" s="10" t="s">
        <v>914</v>
      </c>
      <c r="I219" s="21">
        <f t="shared" si="3"/>
        <v>17430</v>
      </c>
      <c r="J219" s="13">
        <v>2788.8</v>
      </c>
      <c r="K219" s="12"/>
      <c r="N219" s="22"/>
      <c r="O219" s="21"/>
      <c r="P219" s="22"/>
    </row>
    <row r="220" spans="1:16">
      <c r="A220" s="8" t="s">
        <v>197</v>
      </c>
      <c r="B220" s="9">
        <v>42381</v>
      </c>
      <c r="C220" s="8" t="s">
        <v>198</v>
      </c>
      <c r="G220" s="12" t="s">
        <v>928</v>
      </c>
      <c r="H220" s="12" t="s">
        <v>929</v>
      </c>
      <c r="I220" s="21">
        <f t="shared" si="3"/>
        <v>1720</v>
      </c>
      <c r="J220" s="21">
        <v>275.2</v>
      </c>
      <c r="K220" s="12"/>
      <c r="N220" s="22"/>
      <c r="O220" s="21"/>
      <c r="P220" s="22"/>
    </row>
    <row r="221" spans="1:16">
      <c r="A221" s="8" t="s">
        <v>603</v>
      </c>
      <c r="B221" s="9">
        <v>42400</v>
      </c>
      <c r="C221" s="8" t="s">
        <v>604</v>
      </c>
      <c r="G221" s="12" t="s">
        <v>763</v>
      </c>
      <c r="H221" s="12" t="s">
        <v>762</v>
      </c>
      <c r="I221" s="21">
        <f t="shared" si="3"/>
        <v>100</v>
      </c>
      <c r="J221" s="12">
        <v>16</v>
      </c>
      <c r="K221" s="12"/>
      <c r="N221" s="21"/>
      <c r="O221" s="21"/>
      <c r="P221" s="22"/>
    </row>
    <row r="222" spans="1:16">
      <c r="A222" s="8" t="s">
        <v>195</v>
      </c>
      <c r="B222" s="9">
        <v>42381</v>
      </c>
      <c r="C222" s="8" t="s">
        <v>196</v>
      </c>
      <c r="G222" s="12" t="s">
        <v>926</v>
      </c>
      <c r="H222" s="12" t="s">
        <v>927</v>
      </c>
      <c r="I222" s="21">
        <f t="shared" si="3"/>
        <v>6588</v>
      </c>
      <c r="J222" s="13">
        <v>1054.0899999999999</v>
      </c>
      <c r="K222" s="12"/>
      <c r="N222" s="22"/>
      <c r="O222" s="21"/>
      <c r="P222" s="22"/>
    </row>
    <row r="223" spans="1:16">
      <c r="A223" s="8" t="s">
        <v>388</v>
      </c>
      <c r="B223" s="9">
        <v>42395</v>
      </c>
      <c r="C223" s="8" t="s">
        <v>389</v>
      </c>
      <c r="G223" s="21" t="s">
        <v>926</v>
      </c>
      <c r="H223" s="21" t="s">
        <v>927</v>
      </c>
      <c r="I223" s="21">
        <f t="shared" si="3"/>
        <v>5052</v>
      </c>
      <c r="J223" s="21">
        <v>808.46</v>
      </c>
      <c r="K223" s="12"/>
      <c r="N223" s="22"/>
      <c r="O223" s="21"/>
      <c r="P223" s="22"/>
    </row>
    <row r="224" spans="1:16">
      <c r="A224" s="8" t="s">
        <v>644</v>
      </c>
      <c r="B224" s="9">
        <v>42400</v>
      </c>
      <c r="C224" s="8" t="s">
        <v>645</v>
      </c>
      <c r="G224" s="21" t="s">
        <v>818</v>
      </c>
      <c r="H224" s="12" t="s">
        <v>819</v>
      </c>
      <c r="I224" s="21">
        <f t="shared" si="3"/>
        <v>94</v>
      </c>
      <c r="J224" s="21">
        <v>15.17</v>
      </c>
      <c r="K224" s="12"/>
      <c r="N224" s="22"/>
      <c r="O224" s="21"/>
      <c r="P224" s="22"/>
    </row>
    <row r="225" spans="1:16">
      <c r="A225" s="8" t="s">
        <v>422</v>
      </c>
      <c r="B225" s="9">
        <v>42397</v>
      </c>
      <c r="C225" s="8" t="s">
        <v>423</v>
      </c>
      <c r="G225" s="21" t="s">
        <v>981</v>
      </c>
      <c r="H225" s="12" t="s">
        <v>982</v>
      </c>
      <c r="I225" s="21">
        <f t="shared" si="3"/>
        <v>4223</v>
      </c>
      <c r="J225" s="21">
        <v>675.72</v>
      </c>
      <c r="K225" s="21"/>
      <c r="N225" s="21"/>
      <c r="O225" s="22"/>
      <c r="P225" s="22"/>
    </row>
    <row r="226" spans="1:16">
      <c r="A226" s="8" t="s">
        <v>482</v>
      </c>
      <c r="B226" s="9">
        <v>42400</v>
      </c>
      <c r="C226" s="8" t="s">
        <v>483</v>
      </c>
      <c r="G226" s="21" t="s">
        <v>674</v>
      </c>
      <c r="H226" s="12" t="s">
        <v>675</v>
      </c>
      <c r="I226" s="21">
        <f t="shared" si="3"/>
        <v>172</v>
      </c>
      <c r="J226" s="21">
        <v>27.59</v>
      </c>
      <c r="K226" s="12"/>
      <c r="N226" s="22"/>
      <c r="O226" s="21"/>
      <c r="P226" s="22"/>
    </row>
    <row r="227" spans="1:16">
      <c r="A227" s="8" t="s">
        <v>484</v>
      </c>
      <c r="B227" s="9">
        <v>42400</v>
      </c>
      <c r="C227" s="8" t="s">
        <v>485</v>
      </c>
      <c r="G227" s="21" t="s">
        <v>674</v>
      </c>
      <c r="H227" s="21" t="s">
        <v>675</v>
      </c>
      <c r="I227" s="21">
        <f t="shared" si="3"/>
        <v>577</v>
      </c>
      <c r="J227" s="21">
        <v>92.38</v>
      </c>
      <c r="K227" s="12"/>
      <c r="N227" s="22"/>
      <c r="O227" s="21"/>
      <c r="P227" s="22"/>
    </row>
    <row r="228" spans="1:16" s="12" customFormat="1">
      <c r="A228" s="12" t="s">
        <v>498</v>
      </c>
      <c r="B228" s="9">
        <v>42400</v>
      </c>
      <c r="C228" s="12" t="s">
        <v>499</v>
      </c>
      <c r="G228" s="21" t="s">
        <v>674</v>
      </c>
      <c r="H228" s="21" t="s">
        <v>675</v>
      </c>
      <c r="I228" s="21">
        <f t="shared" si="3"/>
        <v>140</v>
      </c>
      <c r="J228" s="21">
        <v>22.4</v>
      </c>
      <c r="N228" s="21"/>
      <c r="O228" s="21"/>
      <c r="P228" s="22"/>
    </row>
    <row r="229" spans="1:16" s="12" customFormat="1">
      <c r="A229" s="12" t="s">
        <v>49</v>
      </c>
      <c r="B229" s="9">
        <v>42376</v>
      </c>
      <c r="C229" s="12" t="s">
        <v>50</v>
      </c>
      <c r="G229" s="21" t="s">
        <v>901</v>
      </c>
      <c r="H229" s="21" t="s">
        <v>902</v>
      </c>
      <c r="I229" s="21">
        <f t="shared" si="3"/>
        <v>9500</v>
      </c>
      <c r="J229" s="13">
        <v>1520</v>
      </c>
      <c r="N229" s="22"/>
      <c r="O229" s="21"/>
      <c r="P229" s="22"/>
    </row>
    <row r="230" spans="1:16" s="12" customFormat="1">
      <c r="A230" s="12" t="s">
        <v>528</v>
      </c>
      <c r="B230" s="9">
        <v>42400</v>
      </c>
      <c r="C230" s="12" t="s">
        <v>529</v>
      </c>
      <c r="G230" s="21" t="s">
        <v>703</v>
      </c>
      <c r="H230" s="21" t="s">
        <v>704</v>
      </c>
      <c r="I230" s="21">
        <f t="shared" si="3"/>
        <v>556</v>
      </c>
      <c r="J230" s="21">
        <v>89.11</v>
      </c>
      <c r="N230" s="21"/>
      <c r="O230" s="21"/>
      <c r="P230" s="22"/>
    </row>
    <row r="231" spans="1:16" s="12" customFormat="1">
      <c r="A231" s="12" t="s">
        <v>564</v>
      </c>
      <c r="B231" s="9">
        <v>42400</v>
      </c>
      <c r="C231" s="12" t="s">
        <v>565</v>
      </c>
      <c r="G231" s="21" t="s">
        <v>703</v>
      </c>
      <c r="H231" s="21" t="s">
        <v>704</v>
      </c>
      <c r="I231" s="21">
        <f t="shared" si="3"/>
        <v>556</v>
      </c>
      <c r="J231" s="21">
        <v>89.11</v>
      </c>
      <c r="N231" s="22"/>
      <c r="O231" s="21"/>
      <c r="P231" s="22"/>
    </row>
    <row r="232" spans="1:16" s="12" customFormat="1">
      <c r="A232" s="12" t="s">
        <v>566</v>
      </c>
      <c r="B232" s="9">
        <v>42400</v>
      </c>
      <c r="C232" s="12" t="s">
        <v>567</v>
      </c>
      <c r="G232" s="21" t="s">
        <v>703</v>
      </c>
      <c r="H232" s="21" t="s">
        <v>704</v>
      </c>
      <c r="I232" s="21">
        <f t="shared" si="3"/>
        <v>30</v>
      </c>
      <c r="J232" s="21">
        <v>4.88</v>
      </c>
      <c r="N232" s="21"/>
      <c r="O232" s="21"/>
      <c r="P232" s="22"/>
    </row>
    <row r="233" spans="1:16" s="12" customFormat="1">
      <c r="A233" s="16" t="s">
        <v>69</v>
      </c>
      <c r="B233" s="39">
        <v>42377</v>
      </c>
      <c r="C233" s="16" t="s">
        <v>70</v>
      </c>
      <c r="D233" s="16"/>
      <c r="E233" s="16"/>
      <c r="F233" s="16"/>
      <c r="G233" s="16" t="s">
        <v>860</v>
      </c>
      <c r="H233" s="16" t="s">
        <v>861</v>
      </c>
      <c r="I233" s="16">
        <f t="shared" si="3"/>
        <v>-206605</v>
      </c>
      <c r="J233" s="40">
        <v>-33056.839999999997</v>
      </c>
      <c r="K233" s="67" t="s">
        <v>1014</v>
      </c>
      <c r="N233" s="22"/>
      <c r="O233" s="21"/>
      <c r="P233" s="22"/>
    </row>
    <row r="234" spans="1:16" s="12" customFormat="1">
      <c r="A234" s="16" t="s">
        <v>350</v>
      </c>
      <c r="B234" s="39">
        <v>42394</v>
      </c>
      <c r="C234" s="16" t="s">
        <v>351</v>
      </c>
      <c r="D234" s="16"/>
      <c r="E234" s="16"/>
      <c r="F234" s="16"/>
      <c r="G234" s="41" t="s">
        <v>860</v>
      </c>
      <c r="H234" s="16" t="s">
        <v>884</v>
      </c>
      <c r="I234" s="16">
        <f t="shared" si="3"/>
        <v>166527</v>
      </c>
      <c r="J234" s="40">
        <v>26644.400000000001</v>
      </c>
      <c r="N234" s="22"/>
      <c r="O234" s="21"/>
      <c r="P234" s="22"/>
    </row>
    <row r="235" spans="1:16">
      <c r="A235" s="8" t="s">
        <v>193</v>
      </c>
      <c r="B235" s="9">
        <v>42381</v>
      </c>
      <c r="C235" s="8" t="s">
        <v>194</v>
      </c>
      <c r="G235" s="21" t="s">
        <v>924</v>
      </c>
      <c r="H235" s="12" t="s">
        <v>925</v>
      </c>
      <c r="I235" s="21">
        <f t="shared" si="3"/>
        <v>3150</v>
      </c>
      <c r="J235" s="12">
        <v>504</v>
      </c>
      <c r="K235" s="12"/>
      <c r="N235" s="22"/>
      <c r="O235" s="21"/>
      <c r="P235" s="22"/>
    </row>
    <row r="236" spans="1:16">
      <c r="A236" s="8" t="s">
        <v>299</v>
      </c>
      <c r="B236" s="9">
        <v>42388</v>
      </c>
      <c r="C236" s="8" t="s">
        <v>300</v>
      </c>
      <c r="G236" s="12" t="s">
        <v>924</v>
      </c>
      <c r="H236" s="12" t="s">
        <v>925</v>
      </c>
      <c r="I236" s="21">
        <f t="shared" si="3"/>
        <v>4029</v>
      </c>
      <c r="J236" s="21">
        <v>644.65</v>
      </c>
      <c r="K236" s="12"/>
      <c r="N236" s="22"/>
      <c r="O236" s="21"/>
      <c r="P236" s="22"/>
    </row>
    <row r="237" spans="1:16">
      <c r="A237" s="8" t="s">
        <v>59</v>
      </c>
      <c r="B237" s="9">
        <v>42376</v>
      </c>
      <c r="C237" s="8" t="s">
        <v>60</v>
      </c>
      <c r="G237" s="12" t="s">
        <v>835</v>
      </c>
      <c r="H237" s="12" t="s">
        <v>836</v>
      </c>
      <c r="I237" s="21">
        <f t="shared" si="3"/>
        <v>6400</v>
      </c>
      <c r="J237" s="22">
        <v>1024</v>
      </c>
      <c r="K237" s="12"/>
      <c r="N237" s="21"/>
      <c r="O237" s="21"/>
      <c r="P237" s="22"/>
    </row>
    <row r="238" spans="1:16">
      <c r="A238" s="8" t="s">
        <v>297</v>
      </c>
      <c r="B238" s="9">
        <v>42388</v>
      </c>
      <c r="C238" s="8" t="s">
        <v>298</v>
      </c>
      <c r="G238" s="12" t="s">
        <v>835</v>
      </c>
      <c r="H238" s="12" t="s">
        <v>836</v>
      </c>
      <c r="I238" s="21">
        <f t="shared" si="3"/>
        <v>2000</v>
      </c>
      <c r="J238" s="21">
        <v>320</v>
      </c>
      <c r="K238" s="12"/>
      <c r="N238" s="22"/>
      <c r="O238" s="21"/>
      <c r="P238" s="22"/>
    </row>
    <row r="239" spans="1:16">
      <c r="A239" s="8" t="s">
        <v>457</v>
      </c>
      <c r="B239" s="9">
        <v>42400</v>
      </c>
      <c r="C239" s="8" t="s">
        <v>458</v>
      </c>
      <c r="G239" s="12" t="s">
        <v>835</v>
      </c>
      <c r="H239" s="12" t="s">
        <v>836</v>
      </c>
      <c r="I239" s="21">
        <f t="shared" si="3"/>
        <v>900</v>
      </c>
      <c r="J239" s="12">
        <v>144</v>
      </c>
      <c r="K239" s="12"/>
      <c r="N239" s="21"/>
      <c r="O239" s="21"/>
      <c r="P239" s="22"/>
    </row>
    <row r="240" spans="1:16">
      <c r="A240" s="28" t="s">
        <v>107</v>
      </c>
      <c r="B240" s="29">
        <v>42380</v>
      </c>
      <c r="C240" s="28" t="s">
        <v>108</v>
      </c>
      <c r="D240" s="28"/>
      <c r="E240" s="28"/>
      <c r="F240" s="28"/>
      <c r="G240" s="31" t="s">
        <v>975</v>
      </c>
      <c r="H240" s="28" t="s">
        <v>974</v>
      </c>
      <c r="I240" s="21">
        <f t="shared" si="3"/>
        <v>133928</v>
      </c>
      <c r="J240" s="30">
        <v>21428.57</v>
      </c>
      <c r="K240" s="28">
        <v>14285.71</v>
      </c>
      <c r="N240" s="22"/>
      <c r="O240" s="21"/>
      <c r="P240" s="22"/>
    </row>
    <row r="241" spans="1:16">
      <c r="A241" s="8" t="s">
        <v>211</v>
      </c>
      <c r="B241" s="9">
        <v>42382</v>
      </c>
      <c r="C241" s="8" t="s">
        <v>212</v>
      </c>
      <c r="G241" s="21" t="s">
        <v>1013</v>
      </c>
      <c r="H241" s="12" t="s">
        <v>988</v>
      </c>
      <c r="I241" s="21">
        <f t="shared" si="3"/>
        <v>137</v>
      </c>
      <c r="J241" s="13">
        <v>22.07</v>
      </c>
      <c r="K241" s="12"/>
      <c r="N241" s="22"/>
      <c r="O241" s="21"/>
      <c r="P241" s="22"/>
    </row>
    <row r="242" spans="1:16">
      <c r="A242" s="8" t="s">
        <v>494</v>
      </c>
      <c r="B242" s="9">
        <v>42400</v>
      </c>
      <c r="C242" s="8" t="s">
        <v>495</v>
      </c>
      <c r="G242" s="21" t="s">
        <v>685</v>
      </c>
      <c r="H242" s="12" t="s">
        <v>686</v>
      </c>
      <c r="I242" s="21">
        <f t="shared" si="3"/>
        <v>370</v>
      </c>
      <c r="J242" s="21">
        <v>59.33</v>
      </c>
      <c r="K242" s="12"/>
      <c r="N242" s="22"/>
      <c r="O242" s="21"/>
      <c r="P242" s="22"/>
    </row>
    <row r="243" spans="1:16">
      <c r="A243" s="8" t="s">
        <v>508</v>
      </c>
      <c r="B243" s="9">
        <v>42400</v>
      </c>
      <c r="C243" s="8" t="s">
        <v>509</v>
      </c>
      <c r="G243" s="21" t="s">
        <v>685</v>
      </c>
      <c r="H243" s="10" t="s">
        <v>686</v>
      </c>
      <c r="I243" s="21">
        <f t="shared" si="3"/>
        <v>608</v>
      </c>
      <c r="J243" s="12">
        <v>97.32</v>
      </c>
      <c r="K243" s="12"/>
      <c r="N243" s="21"/>
      <c r="O243" s="21"/>
      <c r="P243" s="22"/>
    </row>
    <row r="244" spans="1:16">
      <c r="A244" s="8" t="s">
        <v>534</v>
      </c>
      <c r="B244" s="9">
        <v>42400</v>
      </c>
      <c r="C244" s="8" t="s">
        <v>535</v>
      </c>
      <c r="G244" s="12" t="s">
        <v>685</v>
      </c>
      <c r="H244" s="12" t="s">
        <v>686</v>
      </c>
      <c r="I244" s="21">
        <f t="shared" si="3"/>
        <v>372</v>
      </c>
      <c r="J244" s="21">
        <v>59.67</v>
      </c>
      <c r="K244" s="12"/>
      <c r="N244" s="22"/>
      <c r="O244" s="21"/>
      <c r="P244" s="22"/>
    </row>
    <row r="245" spans="1:16">
      <c r="A245" s="8" t="s">
        <v>546</v>
      </c>
      <c r="B245" s="9">
        <v>42400</v>
      </c>
      <c r="C245" s="8" t="s">
        <v>547</v>
      </c>
      <c r="G245" s="12" t="s">
        <v>685</v>
      </c>
      <c r="H245" s="12" t="s">
        <v>686</v>
      </c>
      <c r="I245" s="21">
        <f t="shared" si="3"/>
        <v>77</v>
      </c>
      <c r="J245" s="12">
        <v>12.42</v>
      </c>
      <c r="K245" s="12"/>
      <c r="N245" s="21"/>
      <c r="O245" s="21"/>
      <c r="P245" s="22"/>
    </row>
    <row r="246" spans="1:16">
      <c r="A246" s="8" t="s">
        <v>576</v>
      </c>
      <c r="B246" s="9">
        <v>42400</v>
      </c>
      <c r="C246" s="8" t="s">
        <v>577</v>
      </c>
      <c r="G246" s="21" t="s">
        <v>685</v>
      </c>
      <c r="H246" s="12" t="s">
        <v>686</v>
      </c>
      <c r="I246" s="21">
        <f t="shared" si="3"/>
        <v>377</v>
      </c>
      <c r="J246" s="21">
        <v>60.34</v>
      </c>
      <c r="K246" s="12"/>
      <c r="N246" s="22"/>
      <c r="O246" s="21"/>
      <c r="P246" s="22"/>
    </row>
    <row r="247" spans="1:16">
      <c r="A247" s="8" t="s">
        <v>615</v>
      </c>
      <c r="B247" s="9">
        <v>42400</v>
      </c>
      <c r="C247" s="8" t="s">
        <v>616</v>
      </c>
      <c r="G247" s="12" t="s">
        <v>685</v>
      </c>
      <c r="H247" s="12" t="s">
        <v>686</v>
      </c>
      <c r="I247" s="21">
        <f t="shared" si="3"/>
        <v>155</v>
      </c>
      <c r="J247" s="12">
        <v>24.84</v>
      </c>
      <c r="K247" s="12"/>
      <c r="N247" s="21"/>
      <c r="O247" s="21"/>
      <c r="P247" s="22"/>
    </row>
    <row r="248" spans="1:16">
      <c r="A248" s="8" t="s">
        <v>12</v>
      </c>
      <c r="B248" s="9">
        <v>42373</v>
      </c>
      <c r="C248" s="8" t="s">
        <v>11</v>
      </c>
      <c r="G248" s="7" t="s">
        <v>838</v>
      </c>
      <c r="H248" s="12" t="s">
        <v>837</v>
      </c>
      <c r="I248" s="21">
        <f t="shared" si="3"/>
        <v>189517</v>
      </c>
      <c r="J248" s="22">
        <v>30322.87</v>
      </c>
      <c r="K248" s="12"/>
      <c r="N248" s="21"/>
      <c r="O248" s="21"/>
      <c r="P248" s="22"/>
    </row>
    <row r="249" spans="1:16">
      <c r="A249" s="8" t="s">
        <v>31</v>
      </c>
      <c r="B249" s="9">
        <v>42375</v>
      </c>
      <c r="C249" s="8" t="s">
        <v>32</v>
      </c>
      <c r="G249" s="12" t="s">
        <v>838</v>
      </c>
      <c r="H249" s="12" t="s">
        <v>839</v>
      </c>
      <c r="I249" s="21">
        <f t="shared" si="3"/>
        <v>233308</v>
      </c>
      <c r="J249" s="22">
        <v>37329.300000000003</v>
      </c>
      <c r="K249" s="12"/>
      <c r="N249" s="21"/>
      <c r="O249" s="21"/>
      <c r="P249" s="22"/>
    </row>
    <row r="250" spans="1:16">
      <c r="A250" s="8" t="s">
        <v>244</v>
      </c>
      <c r="B250" s="9">
        <v>42385</v>
      </c>
      <c r="C250" s="8" t="s">
        <v>245</v>
      </c>
      <c r="G250" s="7" t="s">
        <v>838</v>
      </c>
      <c r="H250" s="12" t="s">
        <v>876</v>
      </c>
      <c r="I250" s="21">
        <f t="shared" si="3"/>
        <v>141770</v>
      </c>
      <c r="J250" s="22">
        <v>22683.29</v>
      </c>
      <c r="K250" s="12"/>
      <c r="N250" s="21"/>
      <c r="O250" s="21"/>
      <c r="P250" s="22"/>
    </row>
    <row r="251" spans="1:16">
      <c r="A251" s="8" t="s">
        <v>246</v>
      </c>
      <c r="B251" s="9">
        <v>42387</v>
      </c>
      <c r="C251" s="8" t="s">
        <v>247</v>
      </c>
      <c r="G251" s="12" t="s">
        <v>838</v>
      </c>
      <c r="H251" s="12" t="s">
        <v>840</v>
      </c>
      <c r="I251" s="21">
        <f t="shared" si="3"/>
        <v>233308</v>
      </c>
      <c r="J251" s="22">
        <v>37329.300000000003</v>
      </c>
      <c r="K251" s="12"/>
      <c r="N251" s="21"/>
      <c r="O251" s="21"/>
      <c r="P251" s="22"/>
    </row>
    <row r="252" spans="1:16">
      <c r="A252" s="8" t="s">
        <v>312</v>
      </c>
      <c r="B252" s="9">
        <v>42390</v>
      </c>
      <c r="C252" s="8" t="s">
        <v>313</v>
      </c>
      <c r="G252" s="12" t="s">
        <v>838</v>
      </c>
      <c r="H252" s="12" t="s">
        <v>841</v>
      </c>
      <c r="I252" s="21">
        <f t="shared" si="3"/>
        <v>233308</v>
      </c>
      <c r="J252" s="22">
        <v>37329.300000000003</v>
      </c>
      <c r="K252" s="12"/>
      <c r="N252" s="21"/>
      <c r="O252" s="21"/>
      <c r="P252" s="22"/>
    </row>
    <row r="253" spans="1:16">
      <c r="A253" s="8" t="s">
        <v>314</v>
      </c>
      <c r="B253" s="9">
        <v>42390</v>
      </c>
      <c r="C253" s="8" t="s">
        <v>313</v>
      </c>
      <c r="G253" s="12" t="s">
        <v>838</v>
      </c>
      <c r="H253" s="12" t="s">
        <v>841</v>
      </c>
      <c r="I253" s="21">
        <f t="shared" si="3"/>
        <v>-233308</v>
      </c>
      <c r="J253" s="22">
        <v>-37329.300000000003</v>
      </c>
      <c r="K253" s="22"/>
      <c r="L253" s="12"/>
      <c r="N253" s="21"/>
      <c r="O253" s="21"/>
      <c r="P253" s="22"/>
    </row>
    <row r="254" spans="1:16">
      <c r="A254" s="8" t="s">
        <v>315</v>
      </c>
      <c r="B254" s="9">
        <v>42390</v>
      </c>
      <c r="C254" s="8" t="s">
        <v>316</v>
      </c>
      <c r="G254" s="12" t="s">
        <v>838</v>
      </c>
      <c r="H254" s="12" t="s">
        <v>841</v>
      </c>
      <c r="I254" s="21">
        <f t="shared" si="3"/>
        <v>233308</v>
      </c>
      <c r="J254" s="22">
        <v>37329.300000000003</v>
      </c>
      <c r="K254" s="12"/>
      <c r="N254" s="21"/>
      <c r="O254" s="21"/>
      <c r="P254" s="22"/>
    </row>
    <row r="255" spans="1:16">
      <c r="A255" s="8" t="s">
        <v>322</v>
      </c>
      <c r="B255" s="9">
        <v>42391</v>
      </c>
      <c r="C255" s="8" t="s">
        <v>323</v>
      </c>
      <c r="G255" s="7" t="s">
        <v>838</v>
      </c>
      <c r="H255" s="12" t="s">
        <v>837</v>
      </c>
      <c r="I255" s="21">
        <f t="shared" si="3"/>
        <v>166527</v>
      </c>
      <c r="J255" s="22">
        <v>26644.400000000001</v>
      </c>
      <c r="K255" s="12"/>
      <c r="N255" s="21"/>
      <c r="O255" s="21"/>
      <c r="P255" s="22"/>
    </row>
    <row r="256" spans="1:16">
      <c r="A256" s="8" t="s">
        <v>562</v>
      </c>
      <c r="B256" s="9">
        <v>42400</v>
      </c>
      <c r="C256" s="8" t="s">
        <v>563</v>
      </c>
      <c r="G256" s="21" t="s">
        <v>687</v>
      </c>
      <c r="H256" s="12" t="s">
        <v>688</v>
      </c>
      <c r="I256" s="21">
        <f t="shared" si="3"/>
        <v>79</v>
      </c>
      <c r="J256" s="12">
        <v>12.74</v>
      </c>
      <c r="K256" s="12"/>
      <c r="N256" s="21"/>
      <c r="O256" s="21"/>
      <c r="P256" s="22"/>
    </row>
    <row r="257" spans="1:16">
      <c r="A257" s="8" t="s">
        <v>53</v>
      </c>
      <c r="B257" s="9">
        <v>42376</v>
      </c>
      <c r="C257" s="12" t="s">
        <v>54</v>
      </c>
      <c r="G257" s="12" t="s">
        <v>687</v>
      </c>
      <c r="H257" s="12" t="s">
        <v>903</v>
      </c>
      <c r="I257" s="21">
        <f t="shared" si="3"/>
        <v>684</v>
      </c>
      <c r="J257" s="12">
        <v>109.53</v>
      </c>
      <c r="K257" s="12"/>
      <c r="N257" s="21"/>
      <c r="O257" s="21"/>
      <c r="P257" s="22"/>
    </row>
    <row r="258" spans="1:16">
      <c r="A258" s="8" t="s">
        <v>291</v>
      </c>
      <c r="B258" s="9">
        <v>42388</v>
      </c>
      <c r="C258" s="8" t="s">
        <v>292</v>
      </c>
      <c r="G258" s="12" t="s">
        <v>687</v>
      </c>
      <c r="H258" s="12" t="s">
        <v>903</v>
      </c>
      <c r="I258" s="21">
        <f t="shared" si="3"/>
        <v>5921</v>
      </c>
      <c r="J258" s="12">
        <v>947.39</v>
      </c>
      <c r="K258" s="12"/>
      <c r="N258" s="21"/>
      <c r="O258" s="21"/>
      <c r="P258" s="22"/>
    </row>
    <row r="259" spans="1:16">
      <c r="A259" s="8" t="s">
        <v>396</v>
      </c>
      <c r="B259" s="9">
        <v>42395</v>
      </c>
      <c r="C259" s="8" t="s">
        <v>397</v>
      </c>
      <c r="G259" s="12" t="s">
        <v>687</v>
      </c>
      <c r="H259" s="12" t="s">
        <v>903</v>
      </c>
      <c r="I259" s="21">
        <f t="shared" si="3"/>
        <v>1907</v>
      </c>
      <c r="J259" s="12">
        <v>305.25</v>
      </c>
      <c r="K259" s="12"/>
      <c r="N259" s="21"/>
      <c r="O259" s="21"/>
      <c r="P259" s="22"/>
    </row>
    <row r="260" spans="1:16">
      <c r="A260" s="8" t="s">
        <v>500</v>
      </c>
      <c r="B260" s="9">
        <v>42400</v>
      </c>
      <c r="C260" s="8" t="s">
        <v>501</v>
      </c>
      <c r="G260" s="12" t="s">
        <v>687</v>
      </c>
      <c r="H260" s="12" t="s">
        <v>688</v>
      </c>
      <c r="I260" s="21">
        <f t="shared" si="3"/>
        <v>245</v>
      </c>
      <c r="J260" s="12">
        <v>39.31</v>
      </c>
      <c r="K260" s="12"/>
      <c r="N260" s="21"/>
      <c r="O260" s="21"/>
      <c r="P260" s="22"/>
    </row>
    <row r="261" spans="1:16">
      <c r="A261" s="8" t="s">
        <v>516</v>
      </c>
      <c r="B261" s="9">
        <v>42400</v>
      </c>
      <c r="C261" s="8" t="s">
        <v>517</v>
      </c>
      <c r="G261" s="12" t="s">
        <v>687</v>
      </c>
      <c r="H261" s="10" t="s">
        <v>688</v>
      </c>
      <c r="I261" s="21">
        <f t="shared" si="3"/>
        <v>137</v>
      </c>
      <c r="J261" s="12">
        <v>21.93</v>
      </c>
      <c r="K261" s="12"/>
      <c r="N261" s="21"/>
      <c r="O261" s="21"/>
      <c r="P261" s="22"/>
    </row>
    <row r="262" spans="1:16">
      <c r="A262" s="8" t="s">
        <v>609</v>
      </c>
      <c r="B262" s="9">
        <v>42400</v>
      </c>
      <c r="C262" s="8" t="s">
        <v>610</v>
      </c>
      <c r="G262" s="12" t="s">
        <v>687</v>
      </c>
      <c r="H262" s="12" t="s">
        <v>688</v>
      </c>
      <c r="I262" s="21">
        <f t="shared" si="3"/>
        <v>395</v>
      </c>
      <c r="J262" s="12">
        <v>63.31</v>
      </c>
      <c r="K262" s="12"/>
      <c r="N262" s="21"/>
      <c r="O262" s="21"/>
      <c r="P262" s="22"/>
    </row>
    <row r="263" spans="1:16">
      <c r="A263" s="8" t="s">
        <v>611</v>
      </c>
      <c r="B263" s="9">
        <v>42400</v>
      </c>
      <c r="C263" s="8" t="s">
        <v>612</v>
      </c>
      <c r="G263" s="12" t="s">
        <v>687</v>
      </c>
      <c r="H263" s="12" t="s">
        <v>688</v>
      </c>
      <c r="I263" s="21">
        <f t="shared" si="3"/>
        <v>119</v>
      </c>
      <c r="J263" s="12">
        <v>19.170000000000002</v>
      </c>
      <c r="K263" s="12"/>
      <c r="N263" s="21"/>
      <c r="O263" s="21"/>
      <c r="P263" s="22"/>
    </row>
    <row r="264" spans="1:16">
      <c r="A264" s="8" t="s">
        <v>607</v>
      </c>
      <c r="B264" s="9">
        <v>42400</v>
      </c>
      <c r="C264" s="8" t="s">
        <v>608</v>
      </c>
      <c r="G264" s="12" t="s">
        <v>775</v>
      </c>
      <c r="H264" s="12" t="s">
        <v>774</v>
      </c>
      <c r="I264" s="21">
        <f t="shared" ref="I264:I327" si="4">TRUNC(J264/0.16)</f>
        <v>813</v>
      </c>
      <c r="J264" s="12">
        <v>130.08000000000001</v>
      </c>
      <c r="K264" s="12"/>
      <c r="N264" s="21"/>
      <c r="O264" s="21"/>
      <c r="P264" s="22"/>
    </row>
    <row r="265" spans="1:16">
      <c r="A265" s="8" t="s">
        <v>642</v>
      </c>
      <c r="B265" s="9">
        <v>42400</v>
      </c>
      <c r="C265" s="8" t="s">
        <v>643</v>
      </c>
      <c r="G265" s="12" t="s">
        <v>815</v>
      </c>
      <c r="H265" s="12" t="s">
        <v>814</v>
      </c>
      <c r="I265" s="21">
        <f t="shared" si="4"/>
        <v>455</v>
      </c>
      <c r="J265" s="12">
        <v>72.88</v>
      </c>
      <c r="K265" s="12"/>
      <c r="N265" s="21"/>
      <c r="O265" s="21"/>
      <c r="P265" s="22"/>
    </row>
    <row r="266" spans="1:16">
      <c r="A266" s="8" t="s">
        <v>636</v>
      </c>
      <c r="B266" s="9">
        <v>42400</v>
      </c>
      <c r="C266" s="8" t="s">
        <v>637</v>
      </c>
      <c r="G266" s="12" t="s">
        <v>807</v>
      </c>
      <c r="H266" s="12" t="s">
        <v>806</v>
      </c>
      <c r="I266" s="21">
        <f t="shared" si="4"/>
        <v>199</v>
      </c>
      <c r="J266" s="12">
        <v>31.86</v>
      </c>
      <c r="K266" s="12"/>
      <c r="N266" s="21"/>
      <c r="O266" s="21"/>
      <c r="P266" s="22"/>
    </row>
    <row r="267" spans="1:16">
      <c r="A267" s="8" t="s">
        <v>636</v>
      </c>
      <c r="B267" s="9">
        <v>42400</v>
      </c>
      <c r="C267" s="8" t="s">
        <v>637</v>
      </c>
      <c r="G267" s="12" t="s">
        <v>807</v>
      </c>
      <c r="H267" s="12" t="s">
        <v>806</v>
      </c>
      <c r="I267" s="21">
        <f t="shared" si="4"/>
        <v>271</v>
      </c>
      <c r="J267" s="12">
        <v>43.45</v>
      </c>
      <c r="K267" s="12"/>
      <c r="N267" s="21"/>
      <c r="O267" s="21"/>
      <c r="P267" s="22"/>
    </row>
    <row r="268" spans="1:16">
      <c r="A268" s="8" t="s">
        <v>51</v>
      </c>
      <c r="B268" s="9">
        <v>42376</v>
      </c>
      <c r="C268" s="8" t="s">
        <v>52</v>
      </c>
      <c r="G268" s="12" t="s">
        <v>725</v>
      </c>
      <c r="H268" s="10" t="s">
        <v>726</v>
      </c>
      <c r="I268" s="21">
        <f t="shared" si="4"/>
        <v>15137</v>
      </c>
      <c r="J268" s="22">
        <v>2422</v>
      </c>
      <c r="K268" s="12"/>
      <c r="N268" s="21"/>
      <c r="O268" s="21"/>
      <c r="P268" s="22"/>
    </row>
    <row r="269" spans="1:16">
      <c r="A269" s="8" t="s">
        <v>189</v>
      </c>
      <c r="B269" s="9">
        <v>42381</v>
      </c>
      <c r="C269" s="8" t="s">
        <v>190</v>
      </c>
      <c r="G269" s="12" t="s">
        <v>725</v>
      </c>
      <c r="H269" s="12" t="s">
        <v>921</v>
      </c>
      <c r="I269" s="21">
        <f t="shared" si="4"/>
        <v>16850</v>
      </c>
      <c r="J269" s="22">
        <v>2696</v>
      </c>
      <c r="K269" s="12"/>
      <c r="N269" s="21"/>
      <c r="O269" s="21"/>
      <c r="P269" s="22"/>
    </row>
    <row r="270" spans="1:16">
      <c r="A270" s="8" t="s">
        <v>384</v>
      </c>
      <c r="B270" s="9">
        <v>42395</v>
      </c>
      <c r="C270" s="8" t="s">
        <v>385</v>
      </c>
      <c r="G270" s="12" t="s">
        <v>725</v>
      </c>
      <c r="H270" s="12" t="s">
        <v>921</v>
      </c>
      <c r="I270" s="21">
        <f t="shared" si="4"/>
        <v>3000</v>
      </c>
      <c r="J270" s="12">
        <v>480</v>
      </c>
      <c r="K270" s="12"/>
      <c r="N270" s="21"/>
      <c r="O270" s="21"/>
      <c r="P270" s="22"/>
    </row>
    <row r="271" spans="1:16">
      <c r="A271" s="8" t="s">
        <v>580</v>
      </c>
      <c r="B271" s="9">
        <v>42400</v>
      </c>
      <c r="C271" s="8" t="s">
        <v>555</v>
      </c>
      <c r="G271" s="12" t="s">
        <v>725</v>
      </c>
      <c r="H271" s="12" t="s">
        <v>726</v>
      </c>
      <c r="I271" s="21">
        <f t="shared" si="4"/>
        <v>900</v>
      </c>
      <c r="J271" s="12">
        <v>144</v>
      </c>
      <c r="K271" s="12"/>
      <c r="N271" s="21"/>
      <c r="O271" s="21"/>
      <c r="P271" s="22"/>
    </row>
    <row r="272" spans="1:16">
      <c r="A272" s="8" t="s">
        <v>607</v>
      </c>
      <c r="B272" s="9">
        <v>42400</v>
      </c>
      <c r="C272" s="8" t="s">
        <v>608</v>
      </c>
      <c r="G272" s="12" t="s">
        <v>777</v>
      </c>
      <c r="H272" s="10" t="s">
        <v>776</v>
      </c>
      <c r="I272" s="21">
        <f t="shared" si="4"/>
        <v>167</v>
      </c>
      <c r="J272" s="12">
        <v>26.73</v>
      </c>
      <c r="K272" s="12"/>
      <c r="N272" s="21"/>
      <c r="O272" s="21"/>
      <c r="P272" s="22"/>
    </row>
    <row r="273" spans="1:16">
      <c r="A273" s="8" t="s">
        <v>61</v>
      </c>
      <c r="B273" s="9">
        <v>42376</v>
      </c>
      <c r="C273" s="8" t="s">
        <v>62</v>
      </c>
      <c r="G273" s="12" t="s">
        <v>908</v>
      </c>
      <c r="H273" s="10" t="s">
        <v>907</v>
      </c>
      <c r="I273" s="21">
        <f t="shared" si="4"/>
        <v>14690</v>
      </c>
      <c r="J273" s="22">
        <v>2350.4</v>
      </c>
      <c r="K273" s="12"/>
      <c r="N273" s="21"/>
      <c r="O273" s="21"/>
      <c r="P273" s="22"/>
    </row>
    <row r="274" spans="1:16">
      <c r="A274" s="8" t="s">
        <v>542</v>
      </c>
      <c r="B274" s="9">
        <v>42400</v>
      </c>
      <c r="C274" s="8" t="s">
        <v>543</v>
      </c>
      <c r="G274" s="12" t="s">
        <v>711</v>
      </c>
      <c r="H274" s="12" t="s">
        <v>712</v>
      </c>
      <c r="I274" s="21">
        <f t="shared" si="4"/>
        <v>646</v>
      </c>
      <c r="J274" s="12">
        <v>103.4</v>
      </c>
      <c r="K274" s="12"/>
      <c r="N274" s="21"/>
      <c r="O274" s="21"/>
      <c r="P274" s="22"/>
    </row>
    <row r="275" spans="1:16">
      <c r="A275" s="8" t="s">
        <v>477</v>
      </c>
      <c r="B275" s="9">
        <v>42400</v>
      </c>
      <c r="C275" s="8" t="s">
        <v>822</v>
      </c>
      <c r="G275" s="12" t="s">
        <v>823</v>
      </c>
      <c r="H275" s="10" t="s">
        <v>824</v>
      </c>
      <c r="I275" s="21">
        <f t="shared" si="4"/>
        <v>105</v>
      </c>
      <c r="J275" s="12">
        <v>16.829999999999998</v>
      </c>
      <c r="K275" s="12"/>
      <c r="N275" s="21"/>
      <c r="O275" s="21"/>
      <c r="P275" s="22"/>
    </row>
    <row r="276" spans="1:16">
      <c r="A276" s="8" t="s">
        <v>207</v>
      </c>
      <c r="B276" s="9">
        <v>42381</v>
      </c>
      <c r="C276" s="8" t="s">
        <v>208</v>
      </c>
      <c r="G276" s="12" t="s">
        <v>936</v>
      </c>
      <c r="H276" s="12" t="s">
        <v>937</v>
      </c>
      <c r="I276" s="21">
        <f t="shared" si="4"/>
        <v>24882</v>
      </c>
      <c r="J276" s="22">
        <v>3981.12</v>
      </c>
      <c r="K276" s="12"/>
      <c r="N276" s="21"/>
      <c r="O276" s="21"/>
      <c r="P276" s="22"/>
    </row>
    <row r="277" spans="1:16">
      <c r="A277" s="8" t="s">
        <v>585</v>
      </c>
      <c r="B277" s="9">
        <v>42400</v>
      </c>
      <c r="C277" s="8" t="s">
        <v>586</v>
      </c>
      <c r="G277" s="12" t="s">
        <v>737</v>
      </c>
      <c r="H277" s="10" t="s">
        <v>738</v>
      </c>
      <c r="I277" s="21">
        <f t="shared" si="4"/>
        <v>389</v>
      </c>
      <c r="J277" s="12">
        <v>62.34</v>
      </c>
      <c r="K277" s="12"/>
      <c r="N277" s="21"/>
      <c r="O277" s="21"/>
      <c r="P277" s="22"/>
    </row>
    <row r="278" spans="1:16">
      <c r="A278" s="8" t="s">
        <v>587</v>
      </c>
      <c r="B278" s="9">
        <v>42400</v>
      </c>
      <c r="C278" s="8" t="s">
        <v>588</v>
      </c>
      <c r="G278" s="12" t="s">
        <v>737</v>
      </c>
      <c r="H278" s="12" t="s">
        <v>738</v>
      </c>
      <c r="I278" s="21">
        <f t="shared" si="4"/>
        <v>35</v>
      </c>
      <c r="J278" s="12">
        <v>5.66</v>
      </c>
      <c r="K278" s="12"/>
      <c r="N278" s="21"/>
      <c r="O278" s="21"/>
      <c r="P278" s="22"/>
    </row>
    <row r="279" spans="1:16">
      <c r="A279" s="8" t="s">
        <v>589</v>
      </c>
      <c r="B279" s="9">
        <v>42400</v>
      </c>
      <c r="C279" s="8" t="s">
        <v>590</v>
      </c>
      <c r="G279" s="12" t="s">
        <v>737</v>
      </c>
      <c r="H279" s="12" t="s">
        <v>738</v>
      </c>
      <c r="I279" s="21">
        <f t="shared" si="4"/>
        <v>389</v>
      </c>
      <c r="J279" s="12">
        <v>62.34</v>
      </c>
      <c r="K279" s="12"/>
      <c r="N279" s="21"/>
      <c r="O279" s="21"/>
      <c r="P279" s="22"/>
    </row>
    <row r="280" spans="1:16">
      <c r="A280" s="8" t="s">
        <v>597</v>
      </c>
      <c r="B280" s="9">
        <v>42400</v>
      </c>
      <c r="C280" s="8" t="s">
        <v>598</v>
      </c>
      <c r="G280" s="12" t="s">
        <v>737</v>
      </c>
      <c r="H280" s="12" t="s">
        <v>738</v>
      </c>
      <c r="I280" s="21">
        <f t="shared" si="4"/>
        <v>398</v>
      </c>
      <c r="J280" s="12">
        <v>63.74</v>
      </c>
      <c r="K280" s="12"/>
      <c r="N280" s="21"/>
      <c r="O280" s="21"/>
      <c r="P280" s="22"/>
    </row>
    <row r="281" spans="1:16">
      <c r="A281" s="8" t="s">
        <v>599</v>
      </c>
      <c r="B281" s="9">
        <v>42400</v>
      </c>
      <c r="C281" s="8" t="s">
        <v>600</v>
      </c>
      <c r="G281" s="12" t="s">
        <v>737</v>
      </c>
      <c r="H281" s="12" t="s">
        <v>738</v>
      </c>
      <c r="I281" s="21">
        <f t="shared" si="4"/>
        <v>389</v>
      </c>
      <c r="J281" s="12">
        <v>62.34</v>
      </c>
      <c r="K281" s="12"/>
      <c r="N281" s="21"/>
      <c r="O281" s="21"/>
      <c r="P281" s="22"/>
    </row>
    <row r="282" spans="1:16">
      <c r="A282" s="8" t="s">
        <v>632</v>
      </c>
      <c r="B282" s="9">
        <v>42400</v>
      </c>
      <c r="C282" s="8" t="s">
        <v>633</v>
      </c>
      <c r="G282" s="12" t="s">
        <v>737</v>
      </c>
      <c r="H282" s="12" t="s">
        <v>738</v>
      </c>
      <c r="I282" s="21">
        <f t="shared" si="4"/>
        <v>389</v>
      </c>
      <c r="J282" s="12">
        <v>62.34</v>
      </c>
      <c r="K282" s="12"/>
      <c r="N282" s="21"/>
      <c r="O282" s="21"/>
      <c r="P282" s="22"/>
    </row>
    <row r="283" spans="1:16">
      <c r="A283" s="8" t="s">
        <v>636</v>
      </c>
      <c r="B283" s="9">
        <v>42400</v>
      </c>
      <c r="C283" s="8" t="s">
        <v>637</v>
      </c>
      <c r="G283" s="12" t="s">
        <v>737</v>
      </c>
      <c r="H283" s="12" t="s">
        <v>738</v>
      </c>
      <c r="I283" s="21">
        <f t="shared" si="4"/>
        <v>218</v>
      </c>
      <c r="J283" s="12">
        <v>34.9</v>
      </c>
      <c r="K283" s="12"/>
      <c r="N283" s="21"/>
      <c r="O283" s="21"/>
      <c r="P283" s="22"/>
    </row>
    <row r="284" spans="1:16">
      <c r="A284" s="8" t="s">
        <v>638</v>
      </c>
      <c r="B284" s="9">
        <v>42400</v>
      </c>
      <c r="C284" s="8" t="s">
        <v>639</v>
      </c>
      <c r="G284" s="12" t="s">
        <v>737</v>
      </c>
      <c r="H284" s="12" t="s">
        <v>738</v>
      </c>
      <c r="I284" s="21">
        <f t="shared" si="4"/>
        <v>389</v>
      </c>
      <c r="J284" s="12">
        <v>62.34</v>
      </c>
      <c r="K284" s="12"/>
      <c r="N284" s="21"/>
      <c r="O284" s="21"/>
      <c r="P284" s="22"/>
    </row>
    <row r="285" spans="1:16">
      <c r="A285" s="8" t="s">
        <v>45</v>
      </c>
      <c r="B285" s="9">
        <v>42376</v>
      </c>
      <c r="C285" s="8" t="s">
        <v>46</v>
      </c>
      <c r="G285" s="12" t="s">
        <v>898</v>
      </c>
      <c r="H285" s="12" t="s">
        <v>899</v>
      </c>
      <c r="I285" s="21">
        <f t="shared" si="4"/>
        <v>300</v>
      </c>
      <c r="J285" s="12">
        <v>48</v>
      </c>
      <c r="K285" s="12"/>
      <c r="N285" s="21"/>
      <c r="O285" s="21"/>
      <c r="P285" s="22"/>
    </row>
    <row r="286" spans="1:16">
      <c r="A286" s="8" t="s">
        <v>376</v>
      </c>
      <c r="B286" s="9">
        <v>42395</v>
      </c>
      <c r="C286" s="8" t="s">
        <v>377</v>
      </c>
      <c r="G286" s="12" t="s">
        <v>898</v>
      </c>
      <c r="H286" s="10" t="s">
        <v>899</v>
      </c>
      <c r="I286" s="21">
        <f t="shared" si="4"/>
        <v>600</v>
      </c>
      <c r="J286" s="12">
        <v>96</v>
      </c>
      <c r="K286" s="12"/>
      <c r="N286" s="21"/>
      <c r="O286" s="21"/>
      <c r="P286" s="22"/>
    </row>
    <row r="287" spans="1:16">
      <c r="A287" s="8" t="s">
        <v>269</v>
      </c>
      <c r="B287" s="9">
        <v>42388</v>
      </c>
      <c r="C287" s="8" t="s">
        <v>270</v>
      </c>
      <c r="G287" s="21" t="s">
        <v>898</v>
      </c>
      <c r="H287" s="12" t="s">
        <v>899</v>
      </c>
      <c r="I287" s="21">
        <f t="shared" si="4"/>
        <v>300</v>
      </c>
      <c r="J287" s="12">
        <v>48</v>
      </c>
      <c r="K287" s="12"/>
      <c r="N287" s="21"/>
      <c r="O287" s="21"/>
      <c r="P287" s="22"/>
    </row>
    <row r="288" spans="1:16">
      <c r="A288" s="8" t="s">
        <v>47</v>
      </c>
      <c r="B288" s="9">
        <v>42376</v>
      </c>
      <c r="C288" s="8" t="s">
        <v>48</v>
      </c>
      <c r="G288" s="12" t="s">
        <v>699</v>
      </c>
      <c r="H288" s="12" t="s">
        <v>900</v>
      </c>
      <c r="I288" s="21">
        <f t="shared" si="4"/>
        <v>4398</v>
      </c>
      <c r="J288" s="12">
        <v>703.79</v>
      </c>
      <c r="K288" s="12"/>
      <c r="N288" s="21"/>
      <c r="O288" s="21"/>
      <c r="P288" s="22"/>
    </row>
    <row r="289" spans="1:16">
      <c r="A289" s="8" t="s">
        <v>524</v>
      </c>
      <c r="B289" s="9">
        <v>42400</v>
      </c>
      <c r="C289" s="8" t="s">
        <v>525</v>
      </c>
      <c r="G289" s="12" t="s">
        <v>699</v>
      </c>
      <c r="H289" s="12" t="s">
        <v>700</v>
      </c>
      <c r="I289" s="21">
        <f t="shared" si="4"/>
        <v>243</v>
      </c>
      <c r="J289" s="12">
        <v>38.9</v>
      </c>
      <c r="K289" s="12"/>
      <c r="N289" s="21"/>
      <c r="O289" s="21"/>
      <c r="P289" s="22"/>
    </row>
    <row r="290" spans="1:16">
      <c r="A290" s="8" t="s">
        <v>398</v>
      </c>
      <c r="B290" s="9">
        <v>42395</v>
      </c>
      <c r="C290" s="8" t="s">
        <v>399</v>
      </c>
      <c r="G290" s="12" t="s">
        <v>959</v>
      </c>
      <c r="H290" s="12" t="s">
        <v>960</v>
      </c>
      <c r="I290" s="21">
        <f t="shared" si="4"/>
        <v>7300</v>
      </c>
      <c r="J290" s="22">
        <v>1168</v>
      </c>
      <c r="K290" s="12"/>
      <c r="N290" s="21"/>
      <c r="O290" s="21"/>
      <c r="P290" s="22"/>
    </row>
    <row r="291" spans="1:16">
      <c r="A291" s="8" t="s">
        <v>552</v>
      </c>
      <c r="B291" s="9">
        <v>42400</v>
      </c>
      <c r="C291" s="8" t="s">
        <v>553</v>
      </c>
      <c r="G291" s="12" t="s">
        <v>717</v>
      </c>
      <c r="H291" s="12" t="s">
        <v>718</v>
      </c>
      <c r="I291" s="21">
        <f t="shared" si="4"/>
        <v>629</v>
      </c>
      <c r="J291" s="12">
        <v>100.75</v>
      </c>
      <c r="K291" s="12"/>
      <c r="N291" s="21"/>
      <c r="O291" s="21"/>
      <c r="P291" s="22"/>
    </row>
    <row r="292" spans="1:16">
      <c r="A292" s="8" t="s">
        <v>597</v>
      </c>
      <c r="B292" s="9">
        <v>42400</v>
      </c>
      <c r="C292" s="8" t="s">
        <v>598</v>
      </c>
      <c r="G292" s="21" t="s">
        <v>795</v>
      </c>
      <c r="H292" s="10" t="s">
        <v>756</v>
      </c>
      <c r="I292" s="21">
        <f t="shared" si="4"/>
        <v>103</v>
      </c>
      <c r="J292" s="12">
        <v>16.55</v>
      </c>
      <c r="K292" s="12"/>
      <c r="N292" s="21"/>
      <c r="O292" s="21"/>
      <c r="P292" s="22"/>
    </row>
    <row r="293" spans="1:16">
      <c r="A293" s="8" t="s">
        <v>632</v>
      </c>
      <c r="B293" s="9">
        <v>42400</v>
      </c>
      <c r="C293" s="8" t="s">
        <v>633</v>
      </c>
      <c r="G293" s="12" t="s">
        <v>795</v>
      </c>
      <c r="H293" s="12" t="s">
        <v>756</v>
      </c>
      <c r="I293" s="21">
        <f t="shared" si="4"/>
        <v>69</v>
      </c>
      <c r="J293" s="12">
        <v>11.04</v>
      </c>
      <c r="K293" s="12"/>
      <c r="N293" s="21"/>
      <c r="O293" s="21"/>
      <c r="P293" s="22"/>
    </row>
    <row r="294" spans="1:16">
      <c r="A294" s="8" t="s">
        <v>504</v>
      </c>
      <c r="B294" s="9">
        <v>42400</v>
      </c>
      <c r="C294" s="8" t="s">
        <v>505</v>
      </c>
      <c r="G294" s="12" t="s">
        <v>691</v>
      </c>
      <c r="H294" s="12" t="s">
        <v>692</v>
      </c>
      <c r="I294" s="21">
        <f t="shared" si="4"/>
        <v>565</v>
      </c>
      <c r="J294" s="12">
        <v>90.48</v>
      </c>
      <c r="K294" s="12"/>
      <c r="N294" s="21"/>
      <c r="O294" s="21"/>
      <c r="P294" s="22"/>
    </row>
    <row r="295" spans="1:16">
      <c r="A295" s="8" t="s">
        <v>211</v>
      </c>
      <c r="B295" s="9">
        <v>42382</v>
      </c>
      <c r="C295" s="8" t="s">
        <v>212</v>
      </c>
      <c r="G295" s="12" t="s">
        <v>989</v>
      </c>
      <c r="H295" s="12" t="s">
        <v>990</v>
      </c>
      <c r="I295" s="21">
        <f t="shared" si="4"/>
        <v>74</v>
      </c>
      <c r="J295" s="22">
        <v>11.86</v>
      </c>
      <c r="K295" s="12"/>
      <c r="N295" s="21"/>
      <c r="O295" s="21"/>
      <c r="P295" s="22"/>
    </row>
    <row r="296" spans="1:16">
      <c r="A296" s="8" t="s">
        <v>256</v>
      </c>
      <c r="B296" s="9">
        <v>42388</v>
      </c>
      <c r="C296" s="8" t="s">
        <v>212</v>
      </c>
      <c r="G296" s="19" t="s">
        <v>989</v>
      </c>
      <c r="H296" s="19" t="s">
        <v>990</v>
      </c>
      <c r="I296" s="21">
        <f t="shared" si="4"/>
        <v>74</v>
      </c>
      <c r="J296" s="22">
        <v>11.86</v>
      </c>
      <c r="K296" s="12"/>
      <c r="N296" s="21"/>
      <c r="O296" s="21"/>
      <c r="P296" s="22"/>
    </row>
    <row r="297" spans="1:16">
      <c r="A297" s="8" t="s">
        <v>199</v>
      </c>
      <c r="B297" s="9">
        <v>42381</v>
      </c>
      <c r="C297" s="8" t="s">
        <v>200</v>
      </c>
      <c r="G297" s="12" t="s">
        <v>720</v>
      </c>
      <c r="H297" s="12" t="s">
        <v>721</v>
      </c>
      <c r="I297" s="21">
        <f t="shared" si="4"/>
        <v>587</v>
      </c>
      <c r="J297" s="12">
        <v>93.94</v>
      </c>
      <c r="K297" s="12"/>
      <c r="N297" s="21"/>
      <c r="O297" s="21"/>
      <c r="P297" s="22"/>
    </row>
    <row r="298" spans="1:16">
      <c r="A298" s="8" t="s">
        <v>281</v>
      </c>
      <c r="B298" s="9">
        <v>42388</v>
      </c>
      <c r="C298" s="8" t="s">
        <v>282</v>
      </c>
      <c r="G298" s="12" t="s">
        <v>720</v>
      </c>
      <c r="H298" s="12" t="s">
        <v>721</v>
      </c>
      <c r="I298" s="21">
        <f t="shared" si="4"/>
        <v>1508</v>
      </c>
      <c r="J298" s="12">
        <v>241.38</v>
      </c>
      <c r="K298" s="12"/>
      <c r="N298" s="21"/>
      <c r="O298" s="21"/>
      <c r="P298" s="22"/>
    </row>
    <row r="299" spans="1:16">
      <c r="A299" s="8" t="s">
        <v>394</v>
      </c>
      <c r="B299" s="9">
        <v>42395</v>
      </c>
      <c r="C299" s="8" t="s">
        <v>395</v>
      </c>
      <c r="G299" s="12" t="s">
        <v>720</v>
      </c>
      <c r="H299" s="12" t="s">
        <v>721</v>
      </c>
      <c r="I299" s="21">
        <f t="shared" si="4"/>
        <v>751</v>
      </c>
      <c r="J299" s="12">
        <v>120.28</v>
      </c>
      <c r="K299" s="12"/>
      <c r="N299" s="21"/>
      <c r="O299" s="21"/>
      <c r="P299" s="22"/>
    </row>
    <row r="300" spans="1:16">
      <c r="A300" s="8" t="s">
        <v>560</v>
      </c>
      <c r="B300" s="9">
        <v>42400</v>
      </c>
      <c r="C300" s="8" t="s">
        <v>561</v>
      </c>
      <c r="G300" s="12" t="s">
        <v>720</v>
      </c>
      <c r="H300" s="10" t="s">
        <v>721</v>
      </c>
      <c r="I300" s="21">
        <f t="shared" si="4"/>
        <v>251</v>
      </c>
      <c r="J300" s="12">
        <v>40.229999999999997</v>
      </c>
      <c r="K300" s="12"/>
      <c r="N300" s="21"/>
      <c r="O300" s="21"/>
      <c r="P300" s="22"/>
    </row>
    <row r="301" spans="1:16">
      <c r="A301" s="8" t="s">
        <v>595</v>
      </c>
      <c r="B301" s="9">
        <v>42400</v>
      </c>
      <c r="C301" s="8" t="s">
        <v>596</v>
      </c>
      <c r="G301" s="12" t="s">
        <v>755</v>
      </c>
      <c r="H301" s="10" t="s">
        <v>754</v>
      </c>
      <c r="I301" s="21">
        <f t="shared" si="4"/>
        <v>586</v>
      </c>
      <c r="J301" s="12">
        <v>93.91</v>
      </c>
      <c r="K301" s="12"/>
      <c r="N301" s="21"/>
      <c r="O301" s="21"/>
      <c r="P301" s="22"/>
    </row>
    <row r="302" spans="1:16">
      <c r="A302" s="8" t="s">
        <v>65</v>
      </c>
      <c r="B302" s="9">
        <v>42376</v>
      </c>
      <c r="C302" s="8" t="s">
        <v>66</v>
      </c>
      <c r="G302" s="12" t="s">
        <v>911</v>
      </c>
      <c r="H302" s="10" t="s">
        <v>912</v>
      </c>
      <c r="I302" s="21">
        <f t="shared" si="4"/>
        <v>23610</v>
      </c>
      <c r="J302" s="22">
        <v>3777.7</v>
      </c>
      <c r="K302" s="12"/>
      <c r="N302" s="21"/>
      <c r="O302" s="21"/>
      <c r="P302" s="22"/>
    </row>
    <row r="303" spans="1:16">
      <c r="A303" s="8" t="s">
        <v>293</v>
      </c>
      <c r="B303" s="9">
        <v>42388</v>
      </c>
      <c r="C303" s="8" t="s">
        <v>294</v>
      </c>
      <c r="G303" s="12" t="s">
        <v>911</v>
      </c>
      <c r="H303" s="12" t="s">
        <v>912</v>
      </c>
      <c r="I303" s="21">
        <f t="shared" si="4"/>
        <v>44758</v>
      </c>
      <c r="J303" s="22">
        <v>7161.35</v>
      </c>
      <c r="K303" s="12"/>
      <c r="N303" s="21"/>
      <c r="O303" s="21"/>
      <c r="P303" s="22"/>
    </row>
    <row r="304" spans="1:16">
      <c r="A304" s="8" t="s">
        <v>518</v>
      </c>
      <c r="B304" s="9">
        <v>42400</v>
      </c>
      <c r="C304" s="8" t="s">
        <v>519</v>
      </c>
      <c r="G304" s="12" t="s">
        <v>695</v>
      </c>
      <c r="H304" s="12" t="s">
        <v>696</v>
      </c>
      <c r="I304" s="21">
        <f t="shared" si="4"/>
        <v>423</v>
      </c>
      <c r="J304" s="12">
        <v>67.72</v>
      </c>
      <c r="K304" s="12"/>
      <c r="N304" s="21"/>
      <c r="O304" s="21"/>
      <c r="P304" s="22"/>
    </row>
    <row r="305" spans="1:16">
      <c r="A305" s="8" t="s">
        <v>605</v>
      </c>
      <c r="B305" s="9">
        <v>42400</v>
      </c>
      <c r="C305" s="8" t="s">
        <v>606</v>
      </c>
      <c r="G305" s="12" t="s">
        <v>767</v>
      </c>
      <c r="H305" s="12" t="s">
        <v>766</v>
      </c>
      <c r="I305" s="21">
        <f t="shared" si="4"/>
        <v>330</v>
      </c>
      <c r="J305" s="12">
        <v>52.94</v>
      </c>
      <c r="K305" s="12"/>
      <c r="N305" s="21"/>
      <c r="O305" s="21"/>
      <c r="P305" s="22"/>
    </row>
    <row r="306" spans="1:16">
      <c r="A306" s="8" t="s">
        <v>279</v>
      </c>
      <c r="B306" s="9">
        <v>42388</v>
      </c>
      <c r="C306" s="8" t="s">
        <v>280</v>
      </c>
      <c r="G306" s="12" t="s">
        <v>943</v>
      </c>
      <c r="H306" s="10" t="s">
        <v>944</v>
      </c>
      <c r="I306" s="21">
        <f t="shared" si="4"/>
        <v>2650</v>
      </c>
      <c r="J306" s="12">
        <v>424</v>
      </c>
      <c r="K306" s="12"/>
      <c r="N306" s="21"/>
      <c r="O306" s="21"/>
      <c r="P306" s="22"/>
    </row>
    <row r="307" spans="1:16">
      <c r="A307" s="8" t="s">
        <v>636</v>
      </c>
      <c r="B307" s="9">
        <v>42400</v>
      </c>
      <c r="C307" s="8" t="s">
        <v>637</v>
      </c>
      <c r="G307" s="12" t="s">
        <v>803</v>
      </c>
      <c r="H307" s="10" t="s">
        <v>802</v>
      </c>
      <c r="I307" s="21">
        <f t="shared" si="4"/>
        <v>857</v>
      </c>
      <c r="J307" s="12">
        <v>137.19</v>
      </c>
      <c r="K307" s="12"/>
      <c r="N307" s="21"/>
      <c r="O307" s="21"/>
      <c r="P307" s="22"/>
    </row>
    <row r="308" spans="1:16">
      <c r="A308" s="8" t="s">
        <v>583</v>
      </c>
      <c r="B308" s="9">
        <v>42400</v>
      </c>
      <c r="C308" s="8" t="s">
        <v>584</v>
      </c>
      <c r="G308" s="12" t="s">
        <v>727</v>
      </c>
      <c r="H308" s="12" t="s">
        <v>728</v>
      </c>
      <c r="I308" s="21">
        <f t="shared" si="4"/>
        <v>503</v>
      </c>
      <c r="J308" s="12">
        <v>80.489999999999995</v>
      </c>
      <c r="K308" s="12"/>
      <c r="N308" s="21"/>
      <c r="O308" s="21"/>
      <c r="P308" s="22"/>
    </row>
    <row r="309" spans="1:16">
      <c r="A309" s="8" t="s">
        <v>601</v>
      </c>
      <c r="B309" s="9">
        <v>42400</v>
      </c>
      <c r="C309" s="8" t="s">
        <v>602</v>
      </c>
      <c r="G309" s="12" t="s">
        <v>759</v>
      </c>
      <c r="H309" s="12" t="s">
        <v>758</v>
      </c>
      <c r="I309" s="21">
        <f t="shared" si="4"/>
        <v>251</v>
      </c>
      <c r="J309" s="12">
        <v>40.25</v>
      </c>
      <c r="K309" s="12"/>
      <c r="N309" s="21"/>
      <c r="O309" s="21"/>
      <c r="P309" s="22"/>
    </row>
    <row r="310" spans="1:16">
      <c r="A310" s="8" t="s">
        <v>603</v>
      </c>
      <c r="B310" s="9">
        <v>42400</v>
      </c>
      <c r="C310" s="8" t="s">
        <v>604</v>
      </c>
      <c r="G310" s="12" t="s">
        <v>764</v>
      </c>
      <c r="H310" s="12" t="s">
        <v>765</v>
      </c>
      <c r="I310" s="21">
        <f t="shared" si="4"/>
        <v>419</v>
      </c>
      <c r="J310" s="12">
        <v>67.040000000000006</v>
      </c>
      <c r="K310" s="12"/>
      <c r="N310" s="21"/>
      <c r="O310" s="21"/>
      <c r="P310" s="22"/>
    </row>
    <row r="311" spans="1:16">
      <c r="A311" s="8" t="s">
        <v>591</v>
      </c>
      <c r="B311" s="9">
        <v>42400</v>
      </c>
      <c r="C311" s="8" t="s">
        <v>592</v>
      </c>
      <c r="G311" s="12" t="s">
        <v>751</v>
      </c>
      <c r="H311" s="10" t="s">
        <v>752</v>
      </c>
      <c r="I311" s="21">
        <f t="shared" si="4"/>
        <v>419</v>
      </c>
      <c r="J311" s="12">
        <v>67.14</v>
      </c>
      <c r="K311" s="12"/>
      <c r="N311" s="21"/>
      <c r="O311" s="21"/>
      <c r="P311" s="22"/>
    </row>
    <row r="312" spans="1:16">
      <c r="A312" s="8" t="s">
        <v>630</v>
      </c>
      <c r="B312" s="9">
        <v>42400</v>
      </c>
      <c r="C312" s="8" t="s">
        <v>631</v>
      </c>
      <c r="G312" s="12" t="s">
        <v>663</v>
      </c>
      <c r="H312" s="12" t="s">
        <v>794</v>
      </c>
      <c r="I312" s="21">
        <f t="shared" si="4"/>
        <v>407</v>
      </c>
      <c r="J312" s="12">
        <v>65.239999999999995</v>
      </c>
      <c r="K312" s="12"/>
      <c r="N312" s="21"/>
      <c r="O312" s="21"/>
      <c r="P312" s="22"/>
    </row>
    <row r="313" spans="1:16">
      <c r="A313" s="8" t="s">
        <v>191</v>
      </c>
      <c r="B313" s="9">
        <v>42381</v>
      </c>
      <c r="C313" s="8" t="s">
        <v>192</v>
      </c>
      <c r="G313" s="12" t="s">
        <v>922</v>
      </c>
      <c r="H313" s="12" t="s">
        <v>923</v>
      </c>
      <c r="I313" s="21">
        <f t="shared" si="4"/>
        <v>12000</v>
      </c>
      <c r="J313" s="22">
        <v>1920</v>
      </c>
      <c r="K313" s="12"/>
      <c r="N313" s="21"/>
      <c r="O313" s="21"/>
      <c r="P313" s="22"/>
    </row>
    <row r="314" spans="1:16">
      <c r="A314" s="8" t="s">
        <v>390</v>
      </c>
      <c r="B314" s="9">
        <v>42395</v>
      </c>
      <c r="C314" s="8" t="s">
        <v>391</v>
      </c>
      <c r="G314" s="12" t="s">
        <v>922</v>
      </c>
      <c r="H314" s="12" t="s">
        <v>958</v>
      </c>
      <c r="I314" s="21">
        <f t="shared" si="4"/>
        <v>26900</v>
      </c>
      <c r="J314" s="22">
        <v>4304</v>
      </c>
      <c r="K314" s="12"/>
      <c r="N314" s="21"/>
      <c r="O314" s="21"/>
      <c r="P314" s="22"/>
    </row>
    <row r="315" spans="1:16">
      <c r="A315" s="8" t="s">
        <v>21</v>
      </c>
      <c r="B315" s="9">
        <v>42374</v>
      </c>
      <c r="C315" s="8" t="s">
        <v>22</v>
      </c>
      <c r="G315" s="12" t="s">
        <v>961</v>
      </c>
      <c r="H315" s="12" t="s">
        <v>962</v>
      </c>
      <c r="I315" s="21">
        <f t="shared" si="4"/>
        <v>600547</v>
      </c>
      <c r="J315" s="22">
        <v>96087.52</v>
      </c>
      <c r="K315" s="12"/>
      <c r="N315" s="21"/>
      <c r="O315" s="21"/>
      <c r="P315" s="22"/>
    </row>
    <row r="316" spans="1:16">
      <c r="A316" s="8" t="s">
        <v>636</v>
      </c>
      <c r="B316" s="9">
        <v>42400</v>
      </c>
      <c r="C316" s="8" t="s">
        <v>637</v>
      </c>
      <c r="G316" s="12" t="s">
        <v>805</v>
      </c>
      <c r="H316" s="12" t="s">
        <v>804</v>
      </c>
      <c r="I316" s="21">
        <f t="shared" si="4"/>
        <v>419</v>
      </c>
      <c r="J316" s="12">
        <v>67.040000000000006</v>
      </c>
      <c r="K316" s="12"/>
      <c r="N316" s="21"/>
      <c r="O316" s="21"/>
      <c r="P316" s="22"/>
    </row>
    <row r="317" spans="1:16">
      <c r="A317" s="8" t="s">
        <v>248</v>
      </c>
      <c r="B317" s="9">
        <v>42387</v>
      </c>
      <c r="C317" s="8" t="s">
        <v>249</v>
      </c>
      <c r="G317" s="7" t="s">
        <v>877</v>
      </c>
      <c r="H317" s="12" t="s">
        <v>656</v>
      </c>
      <c r="I317" s="21">
        <f t="shared" si="4"/>
        <v>195674</v>
      </c>
      <c r="J317" s="22">
        <v>31307.98</v>
      </c>
      <c r="K317" s="12"/>
      <c r="N317" s="21"/>
      <c r="O317" s="21"/>
      <c r="P317" s="22"/>
    </row>
    <row r="318" spans="1:16">
      <c r="A318" s="8" t="s">
        <v>364</v>
      </c>
      <c r="B318" s="9">
        <v>42395</v>
      </c>
      <c r="C318" s="8" t="s">
        <v>365</v>
      </c>
      <c r="G318" s="7" t="s">
        <v>877</v>
      </c>
      <c r="H318" s="12" t="s">
        <v>885</v>
      </c>
      <c r="I318" s="21">
        <f t="shared" si="4"/>
        <v>399127</v>
      </c>
      <c r="J318" s="22">
        <v>63860.45</v>
      </c>
      <c r="K318" s="12"/>
      <c r="N318" s="21"/>
      <c r="O318" s="21"/>
      <c r="P318" s="22"/>
    </row>
    <row r="319" spans="1:16">
      <c r="A319" s="8" t="s">
        <v>591</v>
      </c>
      <c r="B319" s="9">
        <v>42400</v>
      </c>
      <c r="C319" s="8" t="s">
        <v>592</v>
      </c>
      <c r="G319" s="12" t="s">
        <v>748</v>
      </c>
      <c r="H319" s="10" t="s">
        <v>747</v>
      </c>
      <c r="I319" s="21">
        <f t="shared" si="4"/>
        <v>64</v>
      </c>
      <c r="J319" s="12">
        <v>10.34</v>
      </c>
      <c r="K319" s="12"/>
      <c r="N319" s="21"/>
      <c r="O319" s="21"/>
      <c r="P319" s="22"/>
    </row>
    <row r="320" spans="1:16">
      <c r="A320" s="8" t="s">
        <v>81</v>
      </c>
      <c r="B320" s="9">
        <v>42377</v>
      </c>
      <c r="C320" s="8" t="s">
        <v>82</v>
      </c>
      <c r="G320" s="12" t="s">
        <v>970</v>
      </c>
      <c r="H320" s="12" t="s">
        <v>971</v>
      </c>
      <c r="I320" s="21">
        <f t="shared" si="4"/>
        <v>6445</v>
      </c>
      <c r="J320" s="22">
        <v>1031.2</v>
      </c>
      <c r="K320" s="12"/>
      <c r="N320" s="21"/>
      <c r="O320" s="21"/>
      <c r="P320" s="22"/>
    </row>
    <row r="321" spans="1:16">
      <c r="A321" s="8" t="s">
        <v>83</v>
      </c>
      <c r="B321" s="9">
        <v>42377</v>
      </c>
      <c r="C321" s="8" t="s">
        <v>84</v>
      </c>
      <c r="G321" s="12" t="s">
        <v>970</v>
      </c>
      <c r="H321" s="12" t="s">
        <v>971</v>
      </c>
      <c r="I321" s="21">
        <f t="shared" si="4"/>
        <v>10961</v>
      </c>
      <c r="J321" s="22">
        <v>1753.88</v>
      </c>
      <c r="K321" s="12"/>
      <c r="N321" s="21"/>
      <c r="O321" s="21"/>
      <c r="P321" s="22"/>
    </row>
    <row r="322" spans="1:16">
      <c r="A322" s="8" t="s">
        <v>227</v>
      </c>
      <c r="B322" s="9">
        <v>42383</v>
      </c>
      <c r="C322" s="8" t="s">
        <v>228</v>
      </c>
      <c r="G322" s="7" t="s">
        <v>872</v>
      </c>
      <c r="H322" s="12" t="s">
        <v>873</v>
      </c>
      <c r="I322" s="21">
        <f t="shared" si="4"/>
        <v>318319</v>
      </c>
      <c r="J322" s="22">
        <v>50931.1</v>
      </c>
      <c r="K322" s="12"/>
      <c r="N322" s="21"/>
      <c r="O322" s="21"/>
      <c r="P322" s="22"/>
    </row>
    <row r="323" spans="1:16">
      <c r="A323" s="8" t="s">
        <v>346</v>
      </c>
      <c r="B323" s="9">
        <v>42394</v>
      </c>
      <c r="C323" s="8" t="s">
        <v>347</v>
      </c>
      <c r="G323" s="7" t="s">
        <v>872</v>
      </c>
      <c r="H323" s="10" t="s">
        <v>873</v>
      </c>
      <c r="I323" s="21">
        <f t="shared" si="4"/>
        <v>171880</v>
      </c>
      <c r="J323" s="22">
        <v>27500.95</v>
      </c>
      <c r="K323" s="12"/>
      <c r="N323" s="21"/>
      <c r="O323" s="21"/>
      <c r="P323" s="22"/>
    </row>
    <row r="324" spans="1:16">
      <c r="A324" s="8" t="s">
        <v>448</v>
      </c>
      <c r="B324" s="9">
        <v>42399</v>
      </c>
      <c r="C324" s="8" t="s">
        <v>449</v>
      </c>
      <c r="G324" s="7" t="s">
        <v>872</v>
      </c>
      <c r="H324" s="12" t="s">
        <v>873</v>
      </c>
      <c r="I324" s="21">
        <f t="shared" si="4"/>
        <v>333323</v>
      </c>
      <c r="J324" s="22">
        <v>53331.78</v>
      </c>
      <c r="K324" s="12"/>
      <c r="N324" s="21"/>
      <c r="O324" s="21"/>
      <c r="P324" s="22"/>
    </row>
    <row r="325" spans="1:16">
      <c r="A325" s="8" t="s">
        <v>15</v>
      </c>
      <c r="B325" s="9">
        <v>42373</v>
      </c>
      <c r="C325" s="8" t="s">
        <v>16</v>
      </c>
      <c r="G325" s="59" t="s">
        <v>844</v>
      </c>
      <c r="H325" s="59" t="s">
        <v>845</v>
      </c>
      <c r="I325" s="21">
        <f t="shared" si="4"/>
        <v>333013</v>
      </c>
      <c r="J325" s="22">
        <v>53282.12</v>
      </c>
      <c r="K325" s="12"/>
      <c r="N325" s="21"/>
      <c r="O325" s="21"/>
      <c r="P325" s="22"/>
    </row>
    <row r="326" spans="1:16">
      <c r="A326" s="8" t="s">
        <v>23</v>
      </c>
      <c r="B326" s="9">
        <v>42375</v>
      </c>
      <c r="C326" s="8" t="s">
        <v>24</v>
      </c>
      <c r="G326" s="59" t="s">
        <v>844</v>
      </c>
      <c r="H326" s="59" t="s">
        <v>845</v>
      </c>
      <c r="I326" s="21">
        <f t="shared" si="4"/>
        <v>-243507</v>
      </c>
      <c r="J326" s="22">
        <v>-38961.19</v>
      </c>
      <c r="K326" s="22"/>
      <c r="N326" s="21"/>
      <c r="O326" s="21"/>
      <c r="P326" s="22"/>
    </row>
    <row r="327" spans="1:16">
      <c r="A327" s="8" t="s">
        <v>71</v>
      </c>
      <c r="B327" s="9">
        <v>42377</v>
      </c>
      <c r="C327" s="8" t="s">
        <v>72</v>
      </c>
      <c r="G327" s="59" t="s">
        <v>844</v>
      </c>
      <c r="H327" s="59" t="s">
        <v>845</v>
      </c>
      <c r="I327" s="21">
        <f t="shared" si="4"/>
        <v>282434</v>
      </c>
      <c r="J327" s="22">
        <v>45189.55</v>
      </c>
      <c r="K327" s="12"/>
      <c r="N327" s="21"/>
      <c r="O327" s="21"/>
      <c r="P327" s="22"/>
    </row>
    <row r="328" spans="1:16">
      <c r="A328" s="8" t="s">
        <v>73</v>
      </c>
      <c r="B328" s="9">
        <v>42377</v>
      </c>
      <c r="C328" s="8" t="s">
        <v>74</v>
      </c>
      <c r="G328" s="59" t="s">
        <v>844</v>
      </c>
      <c r="H328" s="59" t="s">
        <v>845</v>
      </c>
      <c r="I328" s="21">
        <f t="shared" ref="I328:I391" si="5">TRUNC(J328/0.16)</f>
        <v>194887</v>
      </c>
      <c r="J328" s="22">
        <v>31181.97</v>
      </c>
      <c r="K328" s="12"/>
      <c r="N328" s="21"/>
      <c r="O328" s="21"/>
      <c r="P328" s="22"/>
    </row>
    <row r="329" spans="1:16">
      <c r="A329" s="8" t="s">
        <v>75</v>
      </c>
      <c r="B329" s="9">
        <v>42377</v>
      </c>
      <c r="C329" s="8" t="s">
        <v>76</v>
      </c>
      <c r="G329" s="59" t="s">
        <v>844</v>
      </c>
      <c r="H329" s="59" t="s">
        <v>845</v>
      </c>
      <c r="I329" s="21">
        <f t="shared" si="5"/>
        <v>329127</v>
      </c>
      <c r="J329" s="22">
        <v>52660.32</v>
      </c>
      <c r="K329" s="12"/>
      <c r="N329" s="21"/>
      <c r="O329" s="21"/>
      <c r="P329" s="22"/>
    </row>
    <row r="330" spans="1:16">
      <c r="A330" s="8" t="s">
        <v>89</v>
      </c>
      <c r="B330" s="9">
        <v>42378</v>
      </c>
      <c r="C330" s="8" t="s">
        <v>90</v>
      </c>
      <c r="G330" s="59" t="s">
        <v>844</v>
      </c>
      <c r="H330" s="59" t="s">
        <v>845</v>
      </c>
      <c r="I330" s="21">
        <f t="shared" si="5"/>
        <v>-318009</v>
      </c>
      <c r="J330" s="22">
        <v>-50881.440000000002</v>
      </c>
      <c r="K330" s="22"/>
      <c r="N330" s="21"/>
      <c r="O330" s="21"/>
      <c r="P330" s="22"/>
    </row>
    <row r="331" spans="1:16">
      <c r="A331" s="8" t="s">
        <v>91</v>
      </c>
      <c r="B331" s="9">
        <v>42378</v>
      </c>
      <c r="C331" s="8" t="s">
        <v>92</v>
      </c>
      <c r="G331" s="59" t="s">
        <v>844</v>
      </c>
      <c r="H331" s="59" t="s">
        <v>845</v>
      </c>
      <c r="I331" s="21">
        <f t="shared" si="5"/>
        <v>318319</v>
      </c>
      <c r="J331" s="22">
        <v>50931.1</v>
      </c>
      <c r="K331" s="12"/>
      <c r="N331" s="21"/>
      <c r="O331" s="21"/>
      <c r="P331" s="22"/>
    </row>
    <row r="332" spans="1:16">
      <c r="A332" s="8" t="s">
        <v>93</v>
      </c>
      <c r="B332" s="9">
        <v>42378</v>
      </c>
      <c r="C332" s="8" t="s">
        <v>92</v>
      </c>
      <c r="G332" s="59" t="s">
        <v>844</v>
      </c>
      <c r="H332" s="59" t="s">
        <v>845</v>
      </c>
      <c r="I332" s="21">
        <f t="shared" si="5"/>
        <v>-318319</v>
      </c>
      <c r="J332" s="22">
        <v>-50931.1</v>
      </c>
      <c r="K332" s="22"/>
      <c r="N332" s="21"/>
      <c r="O332" s="21"/>
      <c r="P332" s="22"/>
    </row>
    <row r="333" spans="1:16">
      <c r="A333" s="8" t="s">
        <v>94</v>
      </c>
      <c r="B333" s="9">
        <v>42378</v>
      </c>
      <c r="C333" s="8" t="s">
        <v>92</v>
      </c>
      <c r="G333" s="59" t="s">
        <v>844</v>
      </c>
      <c r="H333" s="59" t="s">
        <v>845</v>
      </c>
      <c r="I333" s="21">
        <f t="shared" si="5"/>
        <v>318009</v>
      </c>
      <c r="J333" s="22">
        <v>50881.440000000002</v>
      </c>
      <c r="K333" s="12"/>
      <c r="N333" s="21"/>
      <c r="O333" s="21"/>
      <c r="P333" s="22"/>
    </row>
    <row r="334" spans="1:16">
      <c r="A334" s="8" t="s">
        <v>101</v>
      </c>
      <c r="B334" s="9">
        <v>42380</v>
      </c>
      <c r="C334" s="8" t="s">
        <v>102</v>
      </c>
      <c r="G334" s="59" t="s">
        <v>844</v>
      </c>
      <c r="H334" s="59" t="s">
        <v>845</v>
      </c>
      <c r="I334" s="21">
        <f t="shared" si="5"/>
        <v>282434</v>
      </c>
      <c r="J334" s="22">
        <v>45189.55</v>
      </c>
      <c r="K334" s="12"/>
      <c r="N334" s="21"/>
      <c r="O334" s="21"/>
      <c r="P334" s="22"/>
    </row>
    <row r="335" spans="1:16">
      <c r="A335" s="8" t="s">
        <v>103</v>
      </c>
      <c r="B335" s="9">
        <v>42380</v>
      </c>
      <c r="C335" s="8" t="s">
        <v>104</v>
      </c>
      <c r="G335" s="59" t="s">
        <v>844</v>
      </c>
      <c r="H335" s="59" t="s">
        <v>845</v>
      </c>
      <c r="I335" s="21">
        <f t="shared" si="5"/>
        <v>499275</v>
      </c>
      <c r="J335" s="22">
        <v>79884.14</v>
      </c>
      <c r="K335" s="12"/>
      <c r="N335" s="21"/>
      <c r="O335" s="21"/>
      <c r="P335" s="22"/>
    </row>
    <row r="336" spans="1:16">
      <c r="A336" s="8" t="s">
        <v>115</v>
      </c>
      <c r="B336" s="9">
        <v>42381</v>
      </c>
      <c r="C336" s="8" t="s">
        <v>116</v>
      </c>
      <c r="G336" s="59" t="s">
        <v>844</v>
      </c>
      <c r="H336" s="59" t="s">
        <v>845</v>
      </c>
      <c r="I336" s="21">
        <f t="shared" si="5"/>
        <v>-212994</v>
      </c>
      <c r="J336" s="22">
        <v>-34079.08</v>
      </c>
      <c r="K336" s="22"/>
      <c r="N336" s="21"/>
      <c r="O336" s="21"/>
      <c r="P336" s="22"/>
    </row>
    <row r="337" spans="1:16">
      <c r="A337" s="8" t="s">
        <v>117</v>
      </c>
      <c r="B337" s="9">
        <v>42381</v>
      </c>
      <c r="C337" s="8" t="s">
        <v>118</v>
      </c>
      <c r="G337" s="59" t="s">
        <v>844</v>
      </c>
      <c r="H337" s="59" t="s">
        <v>845</v>
      </c>
      <c r="I337" s="21">
        <f t="shared" si="5"/>
        <v>212994</v>
      </c>
      <c r="J337" s="22">
        <v>34079.08</v>
      </c>
      <c r="K337" s="12"/>
      <c r="N337" s="21"/>
      <c r="O337" s="21"/>
      <c r="P337" s="22"/>
    </row>
    <row r="338" spans="1:16">
      <c r="A338" s="8" t="s">
        <v>119</v>
      </c>
      <c r="B338" s="9">
        <v>42381</v>
      </c>
      <c r="C338" s="8" t="s">
        <v>120</v>
      </c>
      <c r="G338" s="59" t="s">
        <v>844</v>
      </c>
      <c r="H338" s="59" t="s">
        <v>845</v>
      </c>
      <c r="I338" s="21">
        <f t="shared" si="5"/>
        <v>-318008</v>
      </c>
      <c r="J338" s="22">
        <v>-50881.4</v>
      </c>
      <c r="K338" s="22"/>
      <c r="N338" s="21"/>
      <c r="O338" s="21"/>
      <c r="P338" s="22"/>
    </row>
    <row r="339" spans="1:16">
      <c r="A339" s="8" t="s">
        <v>121</v>
      </c>
      <c r="B339" s="9">
        <v>42381</v>
      </c>
      <c r="C339" s="8" t="s">
        <v>122</v>
      </c>
      <c r="G339" s="59" t="s">
        <v>844</v>
      </c>
      <c r="H339" s="59" t="s">
        <v>845</v>
      </c>
      <c r="I339" s="21">
        <f t="shared" si="5"/>
        <v>318009</v>
      </c>
      <c r="J339" s="22">
        <v>50881.47</v>
      </c>
      <c r="K339" s="12"/>
      <c r="N339" s="21"/>
      <c r="O339" s="21"/>
      <c r="P339" s="22"/>
    </row>
    <row r="340" spans="1:16">
      <c r="A340" s="8" t="s">
        <v>123</v>
      </c>
      <c r="B340" s="9">
        <v>42381</v>
      </c>
      <c r="C340" s="8" t="s">
        <v>124</v>
      </c>
      <c r="G340" s="59" t="s">
        <v>844</v>
      </c>
      <c r="H340" s="59" t="s">
        <v>845</v>
      </c>
      <c r="I340" s="21">
        <f t="shared" si="5"/>
        <v>305084</v>
      </c>
      <c r="J340" s="22">
        <v>48813.52</v>
      </c>
      <c r="K340" s="12"/>
      <c r="N340" s="21"/>
      <c r="O340" s="21"/>
      <c r="P340" s="22"/>
    </row>
    <row r="341" spans="1:16">
      <c r="A341" s="8" t="s">
        <v>125</v>
      </c>
      <c r="B341" s="9">
        <v>42381</v>
      </c>
      <c r="C341" s="8" t="s">
        <v>126</v>
      </c>
      <c r="G341" s="59" t="s">
        <v>844</v>
      </c>
      <c r="H341" s="59" t="s">
        <v>845</v>
      </c>
      <c r="I341" s="21">
        <f t="shared" si="5"/>
        <v>166217</v>
      </c>
      <c r="J341" s="22">
        <v>26594.74</v>
      </c>
      <c r="K341" s="12"/>
      <c r="N341" s="21"/>
      <c r="O341" s="21"/>
      <c r="P341" s="22"/>
    </row>
    <row r="342" spans="1:16">
      <c r="A342" s="8" t="s">
        <v>127</v>
      </c>
      <c r="B342" s="9">
        <v>42381</v>
      </c>
      <c r="C342" s="8" t="s">
        <v>128</v>
      </c>
      <c r="G342" s="59" t="s">
        <v>844</v>
      </c>
      <c r="H342" s="59" t="s">
        <v>845</v>
      </c>
      <c r="I342" s="21">
        <f t="shared" si="5"/>
        <v>171570</v>
      </c>
      <c r="J342" s="22">
        <v>27451.29</v>
      </c>
      <c r="K342" s="12"/>
      <c r="N342" s="21"/>
      <c r="O342" s="21"/>
      <c r="P342" s="22"/>
    </row>
    <row r="343" spans="1:16">
      <c r="A343" s="8" t="s">
        <v>129</v>
      </c>
      <c r="B343" s="9">
        <v>42381</v>
      </c>
      <c r="C343" s="8" t="s">
        <v>130</v>
      </c>
      <c r="G343" s="59" t="s">
        <v>844</v>
      </c>
      <c r="H343" s="59" t="s">
        <v>845</v>
      </c>
      <c r="I343" s="21">
        <f t="shared" si="5"/>
        <v>171570</v>
      </c>
      <c r="J343" s="22">
        <v>27451.29</v>
      </c>
      <c r="K343" s="12"/>
      <c r="N343" s="21"/>
      <c r="O343" s="21"/>
      <c r="P343" s="22"/>
    </row>
    <row r="344" spans="1:16">
      <c r="A344" s="8" t="s">
        <v>131</v>
      </c>
      <c r="B344" s="9">
        <v>42381</v>
      </c>
      <c r="C344" s="8" t="s">
        <v>132</v>
      </c>
      <c r="G344" s="59" t="s">
        <v>844</v>
      </c>
      <c r="H344" s="59" t="s">
        <v>845</v>
      </c>
      <c r="I344" s="21">
        <f t="shared" si="5"/>
        <v>166217</v>
      </c>
      <c r="J344" s="22">
        <v>26594.74</v>
      </c>
      <c r="K344" s="12"/>
      <c r="N344" s="21"/>
      <c r="O344" s="21"/>
      <c r="P344" s="22"/>
    </row>
    <row r="345" spans="1:16">
      <c r="A345" s="8" t="s">
        <v>133</v>
      </c>
      <c r="B345" s="9">
        <v>42381</v>
      </c>
      <c r="C345" s="8" t="s">
        <v>134</v>
      </c>
      <c r="G345" s="59" t="s">
        <v>844</v>
      </c>
      <c r="H345" s="59" t="s">
        <v>845</v>
      </c>
      <c r="I345" s="21">
        <f t="shared" si="5"/>
        <v>141460</v>
      </c>
      <c r="J345" s="22">
        <v>22633.64</v>
      </c>
      <c r="K345" s="12"/>
      <c r="N345" s="21"/>
      <c r="O345" s="21"/>
      <c r="P345" s="22"/>
    </row>
    <row r="346" spans="1:16">
      <c r="A346" s="8" t="s">
        <v>135</v>
      </c>
      <c r="B346" s="9">
        <v>42381</v>
      </c>
      <c r="C346" s="8" t="s">
        <v>136</v>
      </c>
      <c r="G346" s="59" t="s">
        <v>844</v>
      </c>
      <c r="H346" s="59" t="s">
        <v>845</v>
      </c>
      <c r="I346" s="21">
        <f t="shared" si="5"/>
        <v>149994</v>
      </c>
      <c r="J346" s="22">
        <v>23999.16</v>
      </c>
      <c r="K346" s="12"/>
      <c r="N346" s="21"/>
      <c r="O346" s="21"/>
      <c r="P346" s="22"/>
    </row>
    <row r="347" spans="1:16">
      <c r="A347" s="8" t="s">
        <v>137</v>
      </c>
      <c r="B347" s="9">
        <v>42381</v>
      </c>
      <c r="C347" s="8" t="s">
        <v>138</v>
      </c>
      <c r="G347" s="59" t="s">
        <v>844</v>
      </c>
      <c r="H347" s="59" t="s">
        <v>845</v>
      </c>
      <c r="I347" s="21">
        <f t="shared" si="5"/>
        <v>157753</v>
      </c>
      <c r="J347" s="22">
        <v>25240.54</v>
      </c>
      <c r="K347" s="12"/>
      <c r="N347" s="21"/>
      <c r="O347" s="21"/>
      <c r="P347" s="22"/>
    </row>
    <row r="348" spans="1:16">
      <c r="A348" s="8" t="s">
        <v>139</v>
      </c>
      <c r="B348" s="9">
        <v>42381</v>
      </c>
      <c r="C348" s="8" t="s">
        <v>140</v>
      </c>
      <c r="G348" s="59" t="s">
        <v>844</v>
      </c>
      <c r="H348" s="59" t="s">
        <v>845</v>
      </c>
      <c r="I348" s="21">
        <f t="shared" si="5"/>
        <v>157753</v>
      </c>
      <c r="J348" s="22">
        <v>25240.54</v>
      </c>
      <c r="K348" s="12"/>
      <c r="N348" s="21"/>
      <c r="O348" s="21"/>
      <c r="P348" s="22"/>
    </row>
    <row r="349" spans="1:16">
      <c r="A349" s="8" t="s">
        <v>141</v>
      </c>
      <c r="B349" s="9">
        <v>42381</v>
      </c>
      <c r="C349" s="8" t="s">
        <v>142</v>
      </c>
      <c r="G349" s="59" t="s">
        <v>844</v>
      </c>
      <c r="H349" s="59" t="s">
        <v>845</v>
      </c>
      <c r="I349" s="21">
        <f t="shared" si="5"/>
        <v>157753</v>
      </c>
      <c r="J349" s="22">
        <v>25240.54</v>
      </c>
      <c r="K349" s="12"/>
      <c r="N349" s="21"/>
      <c r="O349" s="21"/>
      <c r="P349" s="22"/>
    </row>
    <row r="350" spans="1:16">
      <c r="A350" s="8" t="s">
        <v>143</v>
      </c>
      <c r="B350" s="9">
        <v>42381</v>
      </c>
      <c r="C350" s="8" t="s">
        <v>144</v>
      </c>
      <c r="G350" s="59" t="s">
        <v>844</v>
      </c>
      <c r="H350" s="59" t="s">
        <v>845</v>
      </c>
      <c r="I350" s="21">
        <f t="shared" si="5"/>
        <v>264512</v>
      </c>
      <c r="J350" s="22">
        <v>42322</v>
      </c>
      <c r="K350" s="12"/>
      <c r="N350" s="21"/>
      <c r="O350" s="21"/>
      <c r="P350" s="22"/>
    </row>
    <row r="351" spans="1:16">
      <c r="A351" s="8" t="s">
        <v>145</v>
      </c>
      <c r="B351" s="9">
        <v>42381</v>
      </c>
      <c r="C351" s="8" t="s">
        <v>146</v>
      </c>
      <c r="G351" s="59" t="s">
        <v>844</v>
      </c>
      <c r="H351" s="59" t="s">
        <v>845</v>
      </c>
      <c r="I351" s="21">
        <f t="shared" si="5"/>
        <v>217189</v>
      </c>
      <c r="J351" s="22">
        <v>34750.239999999998</v>
      </c>
      <c r="K351" s="12"/>
      <c r="N351" s="21"/>
      <c r="O351" s="21"/>
      <c r="P351" s="22"/>
    </row>
    <row r="352" spans="1:16">
      <c r="A352" s="8" t="s">
        <v>147</v>
      </c>
      <c r="B352" s="9">
        <v>42381</v>
      </c>
      <c r="C352" s="8" t="s">
        <v>148</v>
      </c>
      <c r="G352" s="59" t="s">
        <v>844</v>
      </c>
      <c r="H352" s="59" t="s">
        <v>845</v>
      </c>
      <c r="I352" s="21">
        <f t="shared" si="5"/>
        <v>212994</v>
      </c>
      <c r="J352" s="22">
        <v>34079.08</v>
      </c>
      <c r="K352" s="12"/>
      <c r="N352" s="21"/>
      <c r="O352" s="21"/>
      <c r="P352" s="22"/>
    </row>
    <row r="353" spans="1:16">
      <c r="A353" s="8" t="s">
        <v>149</v>
      </c>
      <c r="B353" s="9">
        <v>42381</v>
      </c>
      <c r="C353" s="8" t="s">
        <v>150</v>
      </c>
      <c r="G353" s="59" t="s">
        <v>844</v>
      </c>
      <c r="H353" s="59" t="s">
        <v>845</v>
      </c>
      <c r="I353" s="21">
        <f t="shared" si="5"/>
        <v>282434</v>
      </c>
      <c r="J353" s="22">
        <v>45189.55</v>
      </c>
      <c r="K353" s="12"/>
      <c r="N353" s="21"/>
      <c r="O353" s="21"/>
      <c r="P353" s="22"/>
    </row>
    <row r="354" spans="1:16">
      <c r="A354" s="8" t="s">
        <v>151</v>
      </c>
      <c r="B354" s="9">
        <v>42381</v>
      </c>
      <c r="C354" s="8" t="s">
        <v>152</v>
      </c>
      <c r="G354" s="59" t="s">
        <v>844</v>
      </c>
      <c r="H354" s="59" t="s">
        <v>845</v>
      </c>
      <c r="I354" s="21">
        <f t="shared" si="5"/>
        <v>282434</v>
      </c>
      <c r="J354" s="22">
        <v>45189.55</v>
      </c>
      <c r="K354" s="12"/>
      <c r="N354" s="21"/>
      <c r="O354" s="21"/>
      <c r="P354" s="22"/>
    </row>
    <row r="355" spans="1:16">
      <c r="A355" s="8" t="s">
        <v>153</v>
      </c>
      <c r="B355" s="9">
        <v>42381</v>
      </c>
      <c r="C355" s="8" t="s">
        <v>154</v>
      </c>
      <c r="G355" s="59" t="s">
        <v>844</v>
      </c>
      <c r="H355" s="59" t="s">
        <v>845</v>
      </c>
      <c r="I355" s="21">
        <f t="shared" si="5"/>
        <v>250389</v>
      </c>
      <c r="J355" s="22">
        <v>40062.269999999997</v>
      </c>
      <c r="K355" s="12"/>
      <c r="N355" s="21"/>
      <c r="O355" s="21"/>
      <c r="P355" s="22"/>
    </row>
    <row r="356" spans="1:16">
      <c r="A356" s="8" t="s">
        <v>155</v>
      </c>
      <c r="B356" s="9">
        <v>42381</v>
      </c>
      <c r="C356" s="8" t="s">
        <v>156</v>
      </c>
      <c r="G356" s="59" t="s">
        <v>844</v>
      </c>
      <c r="H356" s="59" t="s">
        <v>845</v>
      </c>
      <c r="I356" s="21">
        <f t="shared" si="5"/>
        <v>304774</v>
      </c>
      <c r="J356" s="22">
        <v>48763.86</v>
      </c>
      <c r="K356" s="12"/>
      <c r="N356" s="21"/>
      <c r="O356" s="21"/>
      <c r="P356" s="22"/>
    </row>
    <row r="357" spans="1:16">
      <c r="A357" s="8" t="s">
        <v>157</v>
      </c>
      <c r="B357" s="9">
        <v>42381</v>
      </c>
      <c r="C357" s="8" t="s">
        <v>158</v>
      </c>
      <c r="G357" s="59" t="s">
        <v>844</v>
      </c>
      <c r="H357" s="59" t="s">
        <v>845</v>
      </c>
      <c r="I357" s="21">
        <f t="shared" si="5"/>
        <v>304774</v>
      </c>
      <c r="J357" s="22">
        <v>48763.86</v>
      </c>
      <c r="K357" s="12"/>
      <c r="N357" s="21"/>
      <c r="O357" s="21"/>
      <c r="P357" s="22"/>
    </row>
    <row r="358" spans="1:16">
      <c r="A358" s="8" t="s">
        <v>159</v>
      </c>
      <c r="B358" s="9">
        <v>42381</v>
      </c>
      <c r="C358" s="8" t="s">
        <v>160</v>
      </c>
      <c r="G358" s="59" t="s">
        <v>844</v>
      </c>
      <c r="H358" s="59" t="s">
        <v>845</v>
      </c>
      <c r="I358" s="21">
        <f t="shared" si="5"/>
        <v>382370</v>
      </c>
      <c r="J358" s="22">
        <v>61179.28</v>
      </c>
      <c r="K358" s="12"/>
      <c r="N358" s="21"/>
      <c r="O358" s="21"/>
      <c r="P358" s="22"/>
    </row>
    <row r="359" spans="1:16">
      <c r="A359" s="8" t="s">
        <v>161</v>
      </c>
      <c r="B359" s="9">
        <v>42381</v>
      </c>
      <c r="C359" s="8" t="s">
        <v>162</v>
      </c>
      <c r="G359" s="59" t="s">
        <v>844</v>
      </c>
      <c r="H359" s="59" t="s">
        <v>845</v>
      </c>
      <c r="I359" s="21">
        <f t="shared" si="5"/>
        <v>304774</v>
      </c>
      <c r="J359" s="22">
        <v>48763.86</v>
      </c>
      <c r="K359" s="12"/>
      <c r="N359" s="21"/>
      <c r="O359" s="21"/>
      <c r="P359" s="22"/>
    </row>
    <row r="360" spans="1:16">
      <c r="A360" s="8" t="s">
        <v>163</v>
      </c>
      <c r="B360" s="9">
        <v>42381</v>
      </c>
      <c r="C360" s="8" t="s">
        <v>164</v>
      </c>
      <c r="G360" s="59" t="s">
        <v>844</v>
      </c>
      <c r="H360" s="59" t="s">
        <v>845</v>
      </c>
      <c r="I360" s="21">
        <f t="shared" si="5"/>
        <v>166217</v>
      </c>
      <c r="J360" s="22">
        <v>26594.74</v>
      </c>
      <c r="K360" s="12"/>
      <c r="N360" s="21"/>
      <c r="O360" s="21"/>
      <c r="P360" s="22"/>
    </row>
    <row r="361" spans="1:16">
      <c r="A361" s="8" t="s">
        <v>165</v>
      </c>
      <c r="B361" s="9">
        <v>42381</v>
      </c>
      <c r="C361" s="8" t="s">
        <v>166</v>
      </c>
      <c r="G361" s="59" t="s">
        <v>844</v>
      </c>
      <c r="H361" s="59" t="s">
        <v>845</v>
      </c>
      <c r="I361" s="21">
        <f t="shared" si="5"/>
        <v>171570</v>
      </c>
      <c r="J361" s="22">
        <v>27451.29</v>
      </c>
      <c r="K361" s="12"/>
      <c r="N361" s="21"/>
      <c r="O361" s="21"/>
      <c r="P361" s="22"/>
    </row>
    <row r="362" spans="1:16">
      <c r="A362" s="8" t="s">
        <v>167</v>
      </c>
      <c r="B362" s="9">
        <v>42381</v>
      </c>
      <c r="C362" s="8" t="s">
        <v>168</v>
      </c>
      <c r="G362" s="59" t="s">
        <v>844</v>
      </c>
      <c r="H362" s="59" t="s">
        <v>845</v>
      </c>
      <c r="I362" s="21">
        <f t="shared" si="5"/>
        <v>171570</v>
      </c>
      <c r="J362" s="22">
        <v>27451.29</v>
      </c>
      <c r="K362" s="12"/>
      <c r="N362" s="21"/>
      <c r="O362" s="21"/>
      <c r="P362" s="22"/>
    </row>
    <row r="363" spans="1:16">
      <c r="A363" s="8" t="s">
        <v>169</v>
      </c>
      <c r="B363" s="9">
        <v>42381</v>
      </c>
      <c r="C363" s="8" t="s">
        <v>170</v>
      </c>
      <c r="G363" s="59" t="s">
        <v>844</v>
      </c>
      <c r="H363" s="59" t="s">
        <v>845</v>
      </c>
      <c r="I363" s="21">
        <f t="shared" si="5"/>
        <v>333013</v>
      </c>
      <c r="J363" s="22">
        <v>53282.15</v>
      </c>
      <c r="K363" s="12"/>
      <c r="N363" s="21"/>
      <c r="O363" s="21"/>
      <c r="P363" s="22"/>
    </row>
    <row r="364" spans="1:16">
      <c r="A364" s="8" t="s">
        <v>171</v>
      </c>
      <c r="B364" s="9">
        <v>42381</v>
      </c>
      <c r="C364" s="8" t="s">
        <v>172</v>
      </c>
      <c r="G364" s="59" t="s">
        <v>844</v>
      </c>
      <c r="H364" s="59" t="s">
        <v>845</v>
      </c>
      <c r="I364" s="21">
        <f t="shared" si="5"/>
        <v>149994</v>
      </c>
      <c r="J364" s="22">
        <v>23999.16</v>
      </c>
      <c r="K364" s="12"/>
      <c r="N364" s="21"/>
      <c r="O364" s="21"/>
      <c r="P364" s="22"/>
    </row>
    <row r="365" spans="1:16">
      <c r="A365" s="8" t="s">
        <v>173</v>
      </c>
      <c r="B365" s="9">
        <v>42381</v>
      </c>
      <c r="C365" s="8" t="s">
        <v>174</v>
      </c>
      <c r="G365" s="59" t="s">
        <v>844</v>
      </c>
      <c r="H365" s="59" t="s">
        <v>845</v>
      </c>
      <c r="I365" s="21">
        <f t="shared" si="5"/>
        <v>245993</v>
      </c>
      <c r="J365" s="22">
        <v>39358.9</v>
      </c>
      <c r="K365" s="12"/>
      <c r="N365" s="21"/>
      <c r="O365" s="21"/>
      <c r="P365" s="22"/>
    </row>
    <row r="366" spans="1:16">
      <c r="A366" s="8" t="s">
        <v>175</v>
      </c>
      <c r="B366" s="9">
        <v>42381</v>
      </c>
      <c r="C366" s="8" t="s">
        <v>176</v>
      </c>
      <c r="G366" s="59" t="s">
        <v>844</v>
      </c>
      <c r="H366" s="59" t="s">
        <v>845</v>
      </c>
      <c r="I366" s="21">
        <f t="shared" si="5"/>
        <v>282434</v>
      </c>
      <c r="J366" s="22">
        <v>45189.55</v>
      </c>
      <c r="K366" s="12"/>
      <c r="N366" s="21"/>
      <c r="O366" s="21"/>
      <c r="P366" s="22"/>
    </row>
    <row r="367" spans="1:16">
      <c r="A367" s="8" t="s">
        <v>177</v>
      </c>
      <c r="B367" s="9">
        <v>42381</v>
      </c>
      <c r="C367" s="8" t="s">
        <v>178</v>
      </c>
      <c r="G367" s="59" t="s">
        <v>844</v>
      </c>
      <c r="H367" s="59" t="s">
        <v>845</v>
      </c>
      <c r="I367" s="21">
        <f t="shared" si="5"/>
        <v>212994</v>
      </c>
      <c r="J367" s="22">
        <v>34079.08</v>
      </c>
      <c r="K367" s="12"/>
      <c r="N367" s="21"/>
      <c r="O367" s="21"/>
      <c r="P367" s="22"/>
    </row>
    <row r="368" spans="1:16">
      <c r="A368" s="8" t="s">
        <v>217</v>
      </c>
      <c r="B368" s="9">
        <v>42383</v>
      </c>
      <c r="C368" s="8" t="s">
        <v>218</v>
      </c>
      <c r="G368" s="59" t="s">
        <v>844</v>
      </c>
      <c r="H368" s="59" t="s">
        <v>845</v>
      </c>
      <c r="I368" s="21">
        <f t="shared" si="5"/>
        <v>245993</v>
      </c>
      <c r="J368" s="22">
        <v>39359.019999999997</v>
      </c>
      <c r="K368" s="12"/>
      <c r="N368" s="21"/>
      <c r="O368" s="21"/>
      <c r="P368" s="22"/>
    </row>
    <row r="369" spans="1:16">
      <c r="A369" s="8" t="s">
        <v>219</v>
      </c>
      <c r="B369" s="9">
        <v>42383</v>
      </c>
      <c r="C369" s="8" t="s">
        <v>220</v>
      </c>
      <c r="G369" s="59" t="s">
        <v>844</v>
      </c>
      <c r="H369" s="59" t="s">
        <v>845</v>
      </c>
      <c r="I369" s="21">
        <f t="shared" si="5"/>
        <v>243507</v>
      </c>
      <c r="J369" s="22">
        <v>38961.19</v>
      </c>
      <c r="K369" s="12"/>
      <c r="N369" s="21"/>
      <c r="O369" s="21"/>
      <c r="P369" s="22"/>
    </row>
    <row r="370" spans="1:16">
      <c r="A370" s="8" t="s">
        <v>221</v>
      </c>
      <c r="B370" s="9">
        <v>42383</v>
      </c>
      <c r="C370" s="8" t="s">
        <v>222</v>
      </c>
      <c r="G370" s="59" t="s">
        <v>844</v>
      </c>
      <c r="H370" s="59" t="s">
        <v>845</v>
      </c>
      <c r="I370" s="21">
        <f t="shared" si="5"/>
        <v>243507</v>
      </c>
      <c r="J370" s="22">
        <v>38961.19</v>
      </c>
      <c r="K370" s="12"/>
      <c r="N370" s="21"/>
      <c r="O370" s="21"/>
      <c r="P370" s="22"/>
    </row>
    <row r="371" spans="1:16">
      <c r="A371" s="8" t="s">
        <v>223</v>
      </c>
      <c r="B371" s="9">
        <v>42383</v>
      </c>
      <c r="C371" s="8" t="s">
        <v>224</v>
      </c>
      <c r="G371" s="59" t="s">
        <v>844</v>
      </c>
      <c r="H371" s="59" t="s">
        <v>845</v>
      </c>
      <c r="I371" s="21">
        <f t="shared" si="5"/>
        <v>243507</v>
      </c>
      <c r="J371" s="22">
        <v>38961.19</v>
      </c>
      <c r="K371" s="12"/>
      <c r="N371" s="21"/>
      <c r="O371" s="21"/>
      <c r="P371" s="22"/>
    </row>
    <row r="372" spans="1:16">
      <c r="A372" s="8" t="s">
        <v>225</v>
      </c>
      <c r="B372" s="9">
        <v>42383</v>
      </c>
      <c r="C372" s="8" t="s">
        <v>226</v>
      </c>
      <c r="G372" s="59" t="s">
        <v>844</v>
      </c>
      <c r="H372" s="59" t="s">
        <v>845</v>
      </c>
      <c r="I372" s="21">
        <f t="shared" si="5"/>
        <v>243507</v>
      </c>
      <c r="J372" s="22">
        <v>38961.19</v>
      </c>
      <c r="K372" s="12"/>
      <c r="N372" s="21"/>
      <c r="O372" s="21"/>
      <c r="P372" s="22"/>
    </row>
    <row r="373" spans="1:16">
      <c r="A373" s="8" t="s">
        <v>250</v>
      </c>
      <c r="B373" s="9">
        <v>42387</v>
      </c>
      <c r="C373" s="8" t="s">
        <v>251</v>
      </c>
      <c r="G373" s="59" t="s">
        <v>844</v>
      </c>
      <c r="H373" s="59" t="s">
        <v>845</v>
      </c>
      <c r="I373" s="21">
        <f t="shared" si="5"/>
        <v>392056</v>
      </c>
      <c r="J373" s="22">
        <v>62729.03</v>
      </c>
      <c r="K373" s="12"/>
      <c r="N373" s="21"/>
      <c r="O373" s="21"/>
      <c r="P373" s="22"/>
    </row>
    <row r="374" spans="1:16">
      <c r="A374" s="8" t="s">
        <v>301</v>
      </c>
      <c r="B374" s="9">
        <v>42389</v>
      </c>
      <c r="C374" s="8" t="s">
        <v>302</v>
      </c>
      <c r="G374" s="59" t="s">
        <v>844</v>
      </c>
      <c r="H374" s="59" t="s">
        <v>845</v>
      </c>
      <c r="I374" s="21">
        <f t="shared" si="5"/>
        <v>333013</v>
      </c>
      <c r="J374" s="22">
        <v>53282.12</v>
      </c>
      <c r="K374" s="12"/>
      <c r="N374" s="21"/>
      <c r="O374" s="21"/>
      <c r="P374" s="22"/>
    </row>
    <row r="375" spans="1:16">
      <c r="A375" s="8" t="s">
        <v>306</v>
      </c>
      <c r="B375" s="9">
        <v>42390</v>
      </c>
      <c r="C375" s="8" t="s">
        <v>307</v>
      </c>
      <c r="G375" s="59" t="s">
        <v>844</v>
      </c>
      <c r="H375" s="59" t="s">
        <v>845</v>
      </c>
      <c r="I375" s="21">
        <f t="shared" si="5"/>
        <v>186215</v>
      </c>
      <c r="J375" s="22">
        <v>29794.51</v>
      </c>
      <c r="K375" s="12"/>
      <c r="N375" s="21"/>
      <c r="O375" s="21"/>
      <c r="P375" s="22"/>
    </row>
    <row r="376" spans="1:16">
      <c r="A376" s="8" t="s">
        <v>308</v>
      </c>
      <c r="B376" s="9">
        <v>42390</v>
      </c>
      <c r="C376" s="8" t="s">
        <v>309</v>
      </c>
      <c r="G376" s="59" t="s">
        <v>844</v>
      </c>
      <c r="H376" s="59" t="s">
        <v>845</v>
      </c>
      <c r="I376" s="21">
        <f t="shared" si="5"/>
        <v>171570</v>
      </c>
      <c r="J376" s="22">
        <v>27451.29</v>
      </c>
      <c r="K376" s="12"/>
      <c r="N376" s="21"/>
      <c r="O376" s="21"/>
      <c r="P376" s="22"/>
    </row>
    <row r="377" spans="1:16">
      <c r="A377" s="8" t="s">
        <v>310</v>
      </c>
      <c r="B377" s="9">
        <v>42390</v>
      </c>
      <c r="C377" s="8" t="s">
        <v>311</v>
      </c>
      <c r="G377" s="59" t="s">
        <v>844</v>
      </c>
      <c r="H377" s="59" t="s">
        <v>845</v>
      </c>
      <c r="I377" s="21">
        <f t="shared" si="5"/>
        <v>195364</v>
      </c>
      <c r="J377" s="22">
        <v>31258.33</v>
      </c>
      <c r="K377" s="12"/>
      <c r="N377" s="21"/>
      <c r="O377" s="21"/>
      <c r="P377" s="22"/>
    </row>
    <row r="378" spans="1:16">
      <c r="A378" s="8" t="s">
        <v>317</v>
      </c>
      <c r="B378" s="9">
        <v>42390</v>
      </c>
      <c r="C378" s="8" t="s">
        <v>318</v>
      </c>
      <c r="G378" s="59" t="s">
        <v>844</v>
      </c>
      <c r="H378" s="59" t="s">
        <v>845</v>
      </c>
      <c r="I378" s="21">
        <f t="shared" si="5"/>
        <v>186215</v>
      </c>
      <c r="J378" s="22">
        <v>29794.51</v>
      </c>
      <c r="K378" s="12"/>
      <c r="N378" s="21"/>
      <c r="O378" s="21"/>
      <c r="P378" s="22"/>
    </row>
    <row r="379" spans="1:16">
      <c r="A379" s="8" t="s">
        <v>319</v>
      </c>
      <c r="B379" s="9">
        <v>42391</v>
      </c>
      <c r="C379" s="8" t="s">
        <v>307</v>
      </c>
      <c r="G379" s="59" t="s">
        <v>844</v>
      </c>
      <c r="H379" s="59" t="s">
        <v>845</v>
      </c>
      <c r="I379" s="21">
        <f t="shared" si="5"/>
        <v>-186215</v>
      </c>
      <c r="J379" s="22">
        <v>-29794.51</v>
      </c>
      <c r="K379" s="22"/>
      <c r="N379" s="21"/>
      <c r="O379" s="21"/>
      <c r="P379" s="22"/>
    </row>
    <row r="380" spans="1:16">
      <c r="A380" s="8" t="s">
        <v>328</v>
      </c>
      <c r="B380" s="9">
        <v>42391</v>
      </c>
      <c r="C380" s="8" t="s">
        <v>329</v>
      </c>
      <c r="G380" s="59" t="s">
        <v>844</v>
      </c>
      <c r="H380" s="59" t="s">
        <v>845</v>
      </c>
      <c r="I380" s="21">
        <f t="shared" si="5"/>
        <v>206260</v>
      </c>
      <c r="J380" s="22">
        <v>33001.67</v>
      </c>
      <c r="K380" s="12"/>
      <c r="N380" s="21"/>
      <c r="O380" s="21"/>
      <c r="P380" s="22"/>
    </row>
    <row r="381" spans="1:16">
      <c r="A381" s="8" t="s">
        <v>332</v>
      </c>
      <c r="B381" s="9">
        <v>42391</v>
      </c>
      <c r="C381" s="12" t="s">
        <v>333</v>
      </c>
      <c r="G381" s="59" t="s">
        <v>844</v>
      </c>
      <c r="H381" s="59" t="s">
        <v>845</v>
      </c>
      <c r="I381" s="21">
        <f t="shared" si="5"/>
        <v>206294</v>
      </c>
      <c r="J381" s="22">
        <v>33007.19</v>
      </c>
      <c r="K381" s="12"/>
      <c r="N381" s="21"/>
      <c r="O381" s="21"/>
      <c r="P381" s="22"/>
    </row>
    <row r="382" spans="1:16">
      <c r="A382" s="8" t="s">
        <v>336</v>
      </c>
      <c r="B382" s="9">
        <v>42392</v>
      </c>
      <c r="C382" s="8" t="s">
        <v>337</v>
      </c>
      <c r="G382" s="59" t="s">
        <v>844</v>
      </c>
      <c r="H382" s="59" t="s">
        <v>845</v>
      </c>
      <c r="I382" s="21">
        <f t="shared" si="5"/>
        <v>171570</v>
      </c>
      <c r="J382" s="22">
        <v>27451.29</v>
      </c>
      <c r="K382" s="12"/>
      <c r="N382" s="21"/>
      <c r="O382" s="21"/>
      <c r="P382" s="22"/>
    </row>
    <row r="383" spans="1:16">
      <c r="A383" s="8" t="s">
        <v>342</v>
      </c>
      <c r="B383" s="9">
        <v>42394</v>
      </c>
      <c r="C383" s="8" t="s">
        <v>343</v>
      </c>
      <c r="G383" s="59" t="s">
        <v>844</v>
      </c>
      <c r="H383" s="59" t="s">
        <v>845</v>
      </c>
      <c r="I383" s="21">
        <f t="shared" si="5"/>
        <v>305084</v>
      </c>
      <c r="J383" s="22">
        <v>48813.52</v>
      </c>
      <c r="K383" s="12"/>
      <c r="N383" s="21"/>
      <c r="O383" s="21"/>
      <c r="P383" s="22"/>
    </row>
    <row r="384" spans="1:16">
      <c r="A384" s="8" t="s">
        <v>352</v>
      </c>
      <c r="B384" s="9">
        <v>42394</v>
      </c>
      <c r="C384" s="8" t="s">
        <v>353</v>
      </c>
      <c r="G384" s="59" t="s">
        <v>844</v>
      </c>
      <c r="H384" s="59" t="s">
        <v>845</v>
      </c>
      <c r="I384" s="21">
        <f t="shared" si="5"/>
        <v>329127</v>
      </c>
      <c r="J384" s="22">
        <v>52660.32</v>
      </c>
      <c r="K384" s="12"/>
      <c r="N384" s="21"/>
      <c r="O384" s="21"/>
      <c r="P384" s="22"/>
    </row>
    <row r="385" spans="1:16">
      <c r="A385" s="8" t="s">
        <v>354</v>
      </c>
      <c r="B385" s="9">
        <v>42394</v>
      </c>
      <c r="C385" s="8" t="s">
        <v>355</v>
      </c>
      <c r="G385" s="59" t="s">
        <v>844</v>
      </c>
      <c r="H385" s="59" t="s">
        <v>845</v>
      </c>
      <c r="I385" s="21">
        <f t="shared" si="5"/>
        <v>170155</v>
      </c>
      <c r="J385" s="22">
        <v>27224.86</v>
      </c>
      <c r="K385" s="12"/>
      <c r="N385" s="21"/>
      <c r="O385" s="21"/>
      <c r="P385" s="22"/>
    </row>
    <row r="386" spans="1:16">
      <c r="A386" s="8" t="s">
        <v>360</v>
      </c>
      <c r="B386" s="9">
        <v>42395</v>
      </c>
      <c r="C386" s="8" t="s">
        <v>361</v>
      </c>
      <c r="G386" s="59" t="s">
        <v>844</v>
      </c>
      <c r="H386" s="59" t="s">
        <v>845</v>
      </c>
      <c r="I386" s="21">
        <f t="shared" si="5"/>
        <v>329127</v>
      </c>
      <c r="J386" s="22">
        <v>52660.32</v>
      </c>
      <c r="K386" s="12"/>
      <c r="N386" s="21"/>
      <c r="O386" s="21"/>
      <c r="P386" s="22"/>
    </row>
    <row r="387" spans="1:16">
      <c r="A387" s="8" t="s">
        <v>362</v>
      </c>
      <c r="B387" s="9">
        <v>42395</v>
      </c>
      <c r="C387" s="8" t="s">
        <v>363</v>
      </c>
      <c r="G387" s="59" t="s">
        <v>844</v>
      </c>
      <c r="H387" s="59" t="s">
        <v>845</v>
      </c>
      <c r="I387" s="21">
        <f t="shared" si="5"/>
        <v>329127</v>
      </c>
      <c r="J387" s="22">
        <v>52660.32</v>
      </c>
      <c r="K387" s="12"/>
      <c r="N387" s="21"/>
      <c r="O387" s="21"/>
      <c r="P387" s="22"/>
    </row>
    <row r="388" spans="1:16">
      <c r="A388" s="8" t="s">
        <v>400</v>
      </c>
      <c r="B388" s="9">
        <v>42396</v>
      </c>
      <c r="C388" s="8" t="s">
        <v>343</v>
      </c>
      <c r="G388" s="59" t="s">
        <v>844</v>
      </c>
      <c r="H388" s="59" t="s">
        <v>845</v>
      </c>
      <c r="I388" s="21">
        <f t="shared" si="5"/>
        <v>-305084</v>
      </c>
      <c r="J388" s="12">
        <v>-48813.52</v>
      </c>
      <c r="K388" s="22"/>
      <c r="N388" s="21"/>
      <c r="O388" s="21"/>
      <c r="P388" s="22"/>
    </row>
    <row r="389" spans="1:16">
      <c r="A389" s="8" t="s">
        <v>401</v>
      </c>
      <c r="B389" s="9">
        <v>42396</v>
      </c>
      <c r="C389" s="8" t="s">
        <v>343</v>
      </c>
      <c r="G389" s="59" t="s">
        <v>844</v>
      </c>
      <c r="H389" s="59" t="s">
        <v>845</v>
      </c>
      <c r="I389" s="21">
        <f t="shared" si="5"/>
        <v>333013</v>
      </c>
      <c r="J389" s="22">
        <v>53282.12</v>
      </c>
      <c r="K389" s="12"/>
      <c r="N389" s="21"/>
      <c r="O389" s="21"/>
      <c r="P389" s="22"/>
    </row>
    <row r="390" spans="1:16">
      <c r="A390" s="8" t="s">
        <v>402</v>
      </c>
      <c r="B390" s="9">
        <v>42396</v>
      </c>
      <c r="C390" s="8" t="s">
        <v>172</v>
      </c>
      <c r="G390" s="59" t="s">
        <v>844</v>
      </c>
      <c r="H390" s="59" t="s">
        <v>845</v>
      </c>
      <c r="I390" s="21">
        <f t="shared" si="5"/>
        <v>-149994</v>
      </c>
      <c r="J390" s="12">
        <v>-23999.16</v>
      </c>
      <c r="K390" s="22"/>
      <c r="N390" s="21"/>
      <c r="O390" s="21"/>
      <c r="P390" s="22"/>
    </row>
    <row r="391" spans="1:16">
      <c r="A391" s="8" t="s">
        <v>403</v>
      </c>
      <c r="B391" s="9">
        <v>42396</v>
      </c>
      <c r="C391" s="8" t="s">
        <v>172</v>
      </c>
      <c r="G391" s="59" t="s">
        <v>844</v>
      </c>
      <c r="H391" s="59" t="s">
        <v>845</v>
      </c>
      <c r="I391" s="21">
        <f t="shared" si="5"/>
        <v>149303</v>
      </c>
      <c r="J391" s="22">
        <v>23888.54</v>
      </c>
      <c r="K391" s="12"/>
      <c r="N391" s="21"/>
      <c r="O391" s="21"/>
      <c r="P391" s="22"/>
    </row>
    <row r="392" spans="1:16">
      <c r="A392" s="8" t="s">
        <v>404</v>
      </c>
      <c r="B392" s="9">
        <v>42396</v>
      </c>
      <c r="C392" s="8" t="s">
        <v>136</v>
      </c>
      <c r="G392" s="59" t="s">
        <v>844</v>
      </c>
      <c r="H392" s="59" t="s">
        <v>845</v>
      </c>
      <c r="I392" s="21">
        <f t="shared" ref="I392:I426" si="6">TRUNC(J392/0.16)</f>
        <v>-149994</v>
      </c>
      <c r="J392" s="12">
        <v>-23999.16</v>
      </c>
      <c r="K392" s="22"/>
      <c r="N392" s="21"/>
      <c r="O392" s="21"/>
      <c r="P392" s="22"/>
    </row>
    <row r="393" spans="1:16">
      <c r="A393" s="8" t="s">
        <v>405</v>
      </c>
      <c r="B393" s="9">
        <v>42396</v>
      </c>
      <c r="C393" s="8" t="s">
        <v>136</v>
      </c>
      <c r="G393" s="59" t="s">
        <v>844</v>
      </c>
      <c r="H393" s="59" t="s">
        <v>845</v>
      </c>
      <c r="I393" s="21">
        <f t="shared" si="6"/>
        <v>149303</v>
      </c>
      <c r="J393" s="22">
        <v>23888.54</v>
      </c>
      <c r="K393" s="12"/>
      <c r="N393" s="21"/>
      <c r="O393" s="21"/>
      <c r="P393" s="22"/>
    </row>
    <row r="394" spans="1:16">
      <c r="A394" s="8" t="s">
        <v>408</v>
      </c>
      <c r="B394" s="9">
        <v>42396</v>
      </c>
      <c r="C394" s="8" t="s">
        <v>409</v>
      </c>
      <c r="G394" s="59" t="s">
        <v>844</v>
      </c>
      <c r="H394" s="59" t="s">
        <v>845</v>
      </c>
      <c r="I394" s="21">
        <f t="shared" si="6"/>
        <v>267453</v>
      </c>
      <c r="J394" s="22">
        <v>42792.61</v>
      </c>
      <c r="K394" s="12"/>
      <c r="N394" s="21"/>
      <c r="O394" s="21"/>
      <c r="P394" s="22"/>
    </row>
    <row r="395" spans="1:16">
      <c r="A395" s="8" t="s">
        <v>412</v>
      </c>
      <c r="B395" s="9">
        <v>42397</v>
      </c>
      <c r="C395" s="8" t="s">
        <v>413</v>
      </c>
      <c r="G395" s="59" t="s">
        <v>844</v>
      </c>
      <c r="H395" s="59" t="s">
        <v>845</v>
      </c>
      <c r="I395" s="21">
        <f t="shared" si="6"/>
        <v>194887</v>
      </c>
      <c r="J395" s="22">
        <v>31181.97</v>
      </c>
      <c r="K395" s="12"/>
      <c r="N395" s="21"/>
      <c r="O395" s="21"/>
      <c r="P395" s="22"/>
    </row>
    <row r="396" spans="1:16">
      <c r="A396" s="8" t="s">
        <v>426</v>
      </c>
      <c r="B396" s="9">
        <v>42398</v>
      </c>
      <c r="C396" s="8" t="s">
        <v>427</v>
      </c>
      <c r="G396" s="59" t="s">
        <v>844</v>
      </c>
      <c r="H396" s="59" t="s">
        <v>845</v>
      </c>
      <c r="I396" s="21">
        <f t="shared" si="6"/>
        <v>171570</v>
      </c>
      <c r="J396" s="22">
        <v>27451.29</v>
      </c>
      <c r="K396" s="12"/>
      <c r="N396" s="21"/>
      <c r="O396" s="21"/>
      <c r="P396" s="22"/>
    </row>
    <row r="397" spans="1:16">
      <c r="A397" s="8" t="s">
        <v>432</v>
      </c>
      <c r="B397" s="9">
        <v>42398</v>
      </c>
      <c r="C397" s="8" t="s">
        <v>433</v>
      </c>
      <c r="G397" s="59" t="s">
        <v>844</v>
      </c>
      <c r="H397" s="59" t="s">
        <v>845</v>
      </c>
      <c r="I397" s="21">
        <f t="shared" si="6"/>
        <v>170155</v>
      </c>
      <c r="J397" s="22">
        <v>27224.86</v>
      </c>
      <c r="K397" s="12"/>
      <c r="N397" s="21"/>
      <c r="O397" s="21"/>
      <c r="P397" s="22"/>
    </row>
    <row r="398" spans="1:16">
      <c r="A398" s="8" t="s">
        <v>17</v>
      </c>
      <c r="B398" s="9">
        <v>42373</v>
      </c>
      <c r="C398" s="8" t="s">
        <v>18</v>
      </c>
      <c r="G398" s="7" t="s">
        <v>846</v>
      </c>
      <c r="H398" s="12" t="s">
        <v>847</v>
      </c>
      <c r="I398" s="21">
        <f t="shared" si="6"/>
        <v>170465</v>
      </c>
      <c r="J398" s="22">
        <v>27274.51</v>
      </c>
      <c r="K398" s="12"/>
      <c r="N398" s="21"/>
      <c r="O398" s="21"/>
      <c r="P398" s="22"/>
    </row>
    <row r="399" spans="1:16">
      <c r="A399" s="8" t="s">
        <v>19</v>
      </c>
      <c r="B399" s="9">
        <v>42373</v>
      </c>
      <c r="C399" s="8" t="s">
        <v>20</v>
      </c>
      <c r="G399" s="7" t="s">
        <v>846</v>
      </c>
      <c r="H399" s="12" t="s">
        <v>848</v>
      </c>
      <c r="I399" s="21">
        <f t="shared" si="6"/>
        <v>-170465</v>
      </c>
      <c r="J399" s="22">
        <v>-27274.51</v>
      </c>
      <c r="K399" s="22"/>
      <c r="N399" s="21"/>
      <c r="O399" s="21"/>
      <c r="P399" s="22"/>
    </row>
    <row r="400" spans="1:16">
      <c r="A400" s="8" t="s">
        <v>330</v>
      </c>
      <c r="B400" s="9">
        <v>42391</v>
      </c>
      <c r="C400" s="8" t="s">
        <v>331</v>
      </c>
      <c r="G400" s="12" t="s">
        <v>846</v>
      </c>
      <c r="H400" s="12" t="s">
        <v>849</v>
      </c>
      <c r="I400" s="21">
        <f t="shared" si="6"/>
        <v>233308</v>
      </c>
      <c r="J400" s="22">
        <v>37329.300000000003</v>
      </c>
      <c r="K400" s="12"/>
      <c r="N400" s="21"/>
      <c r="O400" s="21"/>
      <c r="P400" s="22"/>
    </row>
    <row r="401" spans="1:16">
      <c r="A401" s="8" t="s">
        <v>488</v>
      </c>
      <c r="B401" s="9">
        <v>42400</v>
      </c>
      <c r="C401" s="8" t="s">
        <v>489</v>
      </c>
      <c r="G401" s="12" t="s">
        <v>678</v>
      </c>
      <c r="H401" s="12" t="s">
        <v>679</v>
      </c>
      <c r="I401" s="21">
        <f t="shared" si="6"/>
        <v>380</v>
      </c>
      <c r="J401" s="12">
        <v>60.8</v>
      </c>
      <c r="K401" s="12"/>
      <c r="N401" s="21"/>
      <c r="O401" s="21"/>
      <c r="P401" s="22"/>
    </row>
    <row r="402" spans="1:16">
      <c r="A402" s="8" t="s">
        <v>574</v>
      </c>
      <c r="B402" s="9">
        <v>42400</v>
      </c>
      <c r="C402" s="8" t="s">
        <v>575</v>
      </c>
      <c r="G402" s="12" t="s">
        <v>678</v>
      </c>
      <c r="H402" s="10" t="s">
        <v>679</v>
      </c>
      <c r="I402" s="21">
        <f t="shared" si="6"/>
        <v>380</v>
      </c>
      <c r="J402" s="12">
        <v>60.8</v>
      </c>
      <c r="K402" s="12"/>
      <c r="N402" s="21"/>
      <c r="O402" s="21"/>
      <c r="P402" s="22"/>
    </row>
    <row r="403" spans="1:16">
      <c r="A403" s="8" t="s">
        <v>583</v>
      </c>
      <c r="B403" s="9">
        <v>42400</v>
      </c>
      <c r="C403" s="8" t="s">
        <v>584</v>
      </c>
      <c r="G403" s="12" t="s">
        <v>729</v>
      </c>
      <c r="H403" s="12" t="s">
        <v>730</v>
      </c>
      <c r="I403" s="21">
        <f t="shared" si="6"/>
        <v>86</v>
      </c>
      <c r="J403" s="12">
        <v>13.79</v>
      </c>
      <c r="K403" s="12"/>
      <c r="N403" s="21"/>
      <c r="O403" s="21"/>
      <c r="P403" s="22"/>
    </row>
    <row r="404" spans="1:16">
      <c r="A404" s="8" t="s">
        <v>591</v>
      </c>
      <c r="B404" s="9">
        <v>42400</v>
      </c>
      <c r="C404" s="8" t="s">
        <v>592</v>
      </c>
      <c r="G404" s="12" t="s">
        <v>729</v>
      </c>
      <c r="H404" s="10" t="s">
        <v>730</v>
      </c>
      <c r="I404" s="21">
        <f t="shared" si="6"/>
        <v>94</v>
      </c>
      <c r="J404" s="12">
        <v>15.17</v>
      </c>
      <c r="K404" s="12"/>
      <c r="N404" s="21"/>
      <c r="O404" s="21"/>
      <c r="P404" s="22"/>
    </row>
    <row r="405" spans="1:16">
      <c r="A405" s="8" t="s">
        <v>595</v>
      </c>
      <c r="B405" s="9">
        <v>42400</v>
      </c>
      <c r="C405" s="8" t="s">
        <v>596</v>
      </c>
      <c r="G405" s="12" t="s">
        <v>729</v>
      </c>
      <c r="H405" s="12" t="s">
        <v>730</v>
      </c>
      <c r="I405" s="21">
        <f t="shared" si="6"/>
        <v>86</v>
      </c>
      <c r="J405" s="12">
        <v>13.79</v>
      </c>
      <c r="K405" s="12"/>
      <c r="N405" s="21"/>
      <c r="O405" s="21"/>
      <c r="P405" s="22"/>
    </row>
    <row r="406" spans="1:16">
      <c r="A406" s="8" t="s">
        <v>465</v>
      </c>
      <c r="B406" s="9">
        <v>42400</v>
      </c>
      <c r="C406" s="8" t="s">
        <v>466</v>
      </c>
      <c r="G406" s="21" t="s">
        <v>667</v>
      </c>
      <c r="H406" s="12" t="s">
        <v>664</v>
      </c>
      <c r="I406" s="21">
        <f t="shared" si="6"/>
        <v>156</v>
      </c>
      <c r="J406" s="12">
        <v>25.02</v>
      </c>
      <c r="K406" s="12"/>
      <c r="N406" s="21"/>
      <c r="O406" s="21"/>
      <c r="P406" s="22"/>
    </row>
    <row r="407" spans="1:16">
      <c r="A407" s="8" t="s">
        <v>532</v>
      </c>
      <c r="B407" s="9">
        <v>42400</v>
      </c>
      <c r="C407" s="8" t="s">
        <v>533</v>
      </c>
      <c r="G407" s="12" t="s">
        <v>667</v>
      </c>
      <c r="H407" s="12" t="s">
        <v>664</v>
      </c>
      <c r="I407" s="21">
        <f t="shared" si="6"/>
        <v>40</v>
      </c>
      <c r="J407" s="12">
        <v>6.45</v>
      </c>
      <c r="K407" s="12"/>
      <c r="N407" s="21"/>
      <c r="O407" s="21"/>
      <c r="P407" s="22"/>
    </row>
    <row r="408" spans="1:16">
      <c r="A408" s="8" t="s">
        <v>554</v>
      </c>
      <c r="B408" s="9">
        <v>42400</v>
      </c>
      <c r="C408" s="8" t="s">
        <v>555</v>
      </c>
      <c r="G408" s="12" t="s">
        <v>667</v>
      </c>
      <c r="H408" s="12" t="s">
        <v>664</v>
      </c>
      <c r="I408" s="21">
        <f t="shared" si="6"/>
        <v>600</v>
      </c>
      <c r="J408" s="12">
        <v>96.05</v>
      </c>
      <c r="K408" s="12"/>
      <c r="N408" s="21"/>
      <c r="O408" s="21"/>
      <c r="P408" s="22"/>
    </row>
    <row r="409" spans="1:16">
      <c r="A409" s="8" t="s">
        <v>87</v>
      </c>
      <c r="B409" s="9">
        <v>42378</v>
      </c>
      <c r="C409" s="8" t="s">
        <v>88</v>
      </c>
      <c r="G409" s="12" t="s">
        <v>865</v>
      </c>
      <c r="H409" s="12" t="s">
        <v>866</v>
      </c>
      <c r="I409" s="21">
        <f t="shared" si="6"/>
        <v>282745</v>
      </c>
      <c r="J409" s="22">
        <v>45239.199999999997</v>
      </c>
      <c r="K409" s="12"/>
      <c r="N409" s="21"/>
      <c r="O409" s="21"/>
      <c r="P409" s="22"/>
    </row>
    <row r="410" spans="1:16">
      <c r="A410" s="8" t="s">
        <v>257</v>
      </c>
      <c r="B410" s="9">
        <v>42388</v>
      </c>
      <c r="C410" s="8" t="s">
        <v>258</v>
      </c>
      <c r="G410" s="12" t="s">
        <v>865</v>
      </c>
      <c r="H410" s="12" t="s">
        <v>866</v>
      </c>
      <c r="I410" s="21">
        <f t="shared" si="6"/>
        <v>318319</v>
      </c>
      <c r="J410" s="22">
        <v>50931.1</v>
      </c>
      <c r="K410" s="12"/>
      <c r="N410" s="21"/>
      <c r="O410" s="21"/>
      <c r="P410" s="22"/>
    </row>
    <row r="411" spans="1:16">
      <c r="A411" s="8" t="s">
        <v>410</v>
      </c>
      <c r="B411" s="9">
        <v>42397</v>
      </c>
      <c r="C411" s="8" t="s">
        <v>411</v>
      </c>
      <c r="G411" s="7" t="s">
        <v>886</v>
      </c>
      <c r="H411" s="10" t="s">
        <v>887</v>
      </c>
      <c r="I411" s="21">
        <f t="shared" si="6"/>
        <v>398817</v>
      </c>
      <c r="J411" s="22">
        <v>63810.8</v>
      </c>
      <c r="K411" s="12"/>
      <c r="N411" s="21"/>
      <c r="O411" s="21"/>
      <c r="P411" s="22"/>
    </row>
    <row r="412" spans="1:16">
      <c r="A412" s="8" t="s">
        <v>644</v>
      </c>
      <c r="B412" s="9">
        <v>42400</v>
      </c>
      <c r="C412" s="8" t="s">
        <v>645</v>
      </c>
      <c r="G412" s="12" t="s">
        <v>821</v>
      </c>
      <c r="H412" s="10" t="s">
        <v>820</v>
      </c>
      <c r="I412" s="21">
        <f t="shared" si="6"/>
        <v>335</v>
      </c>
      <c r="J412" s="12">
        <v>53.63</v>
      </c>
      <c r="K412" s="12"/>
      <c r="N412" s="21"/>
      <c r="O412" s="21"/>
      <c r="P412" s="22"/>
    </row>
    <row r="413" spans="1:16">
      <c r="A413" s="8" t="s">
        <v>203</v>
      </c>
      <c r="B413" s="9">
        <v>42381</v>
      </c>
      <c r="C413" s="8" t="s">
        <v>204</v>
      </c>
      <c r="G413" s="12" t="s">
        <v>932</v>
      </c>
      <c r="H413" s="12" t="s">
        <v>933</v>
      </c>
      <c r="I413" s="21">
        <f t="shared" si="6"/>
        <v>1810</v>
      </c>
      <c r="J413" s="12">
        <v>289.73</v>
      </c>
      <c r="K413" s="12"/>
      <c r="N413" s="21"/>
      <c r="O413" s="21"/>
      <c r="P413" s="22"/>
    </row>
    <row r="414" spans="1:16">
      <c r="A414" s="8" t="s">
        <v>613</v>
      </c>
      <c r="B414" s="9">
        <v>42400</v>
      </c>
      <c r="C414" s="8" t="s">
        <v>614</v>
      </c>
      <c r="G414" s="12" t="s">
        <v>783</v>
      </c>
      <c r="H414" s="12" t="s">
        <v>782</v>
      </c>
      <c r="I414" s="21">
        <f t="shared" si="6"/>
        <v>98</v>
      </c>
      <c r="J414" s="12">
        <v>15.72</v>
      </c>
      <c r="K414" s="12"/>
      <c r="N414" s="21"/>
      <c r="O414" s="21"/>
      <c r="P414" s="22"/>
    </row>
    <row r="415" spans="1:16">
      <c r="A415" s="8" t="s">
        <v>502</v>
      </c>
      <c r="B415" s="9">
        <v>42400</v>
      </c>
      <c r="C415" s="8" t="s">
        <v>503</v>
      </c>
      <c r="G415" s="12" t="s">
        <v>689</v>
      </c>
      <c r="H415" s="12" t="s">
        <v>690</v>
      </c>
      <c r="I415" s="21">
        <f t="shared" si="6"/>
        <v>219</v>
      </c>
      <c r="J415" s="12">
        <v>35.17</v>
      </c>
      <c r="K415" s="12"/>
      <c r="N415" s="21"/>
      <c r="O415" s="21"/>
      <c r="P415" s="22"/>
    </row>
    <row r="416" spans="1:16">
      <c r="A416" s="8" t="s">
        <v>275</v>
      </c>
      <c r="B416" s="9">
        <v>42388</v>
      </c>
      <c r="C416" s="8" t="s">
        <v>276</v>
      </c>
      <c r="G416" s="12" t="s">
        <v>941</v>
      </c>
      <c r="H416" s="12" t="s">
        <v>942</v>
      </c>
      <c r="I416" s="21">
        <f t="shared" si="6"/>
        <v>2250</v>
      </c>
      <c r="J416" s="12">
        <v>360</v>
      </c>
      <c r="K416" s="12"/>
      <c r="N416" s="21"/>
      <c r="O416" s="21"/>
      <c r="P416" s="22"/>
    </row>
    <row r="417" spans="1:16">
      <c r="A417" s="8" t="s">
        <v>287</v>
      </c>
      <c r="B417" s="9">
        <v>42388</v>
      </c>
      <c r="C417" s="8" t="s">
        <v>288</v>
      </c>
      <c r="G417" s="12" t="s">
        <v>949</v>
      </c>
      <c r="H417" s="12" t="s">
        <v>950</v>
      </c>
      <c r="I417" s="21">
        <f t="shared" si="6"/>
        <v>137370</v>
      </c>
      <c r="J417" s="22">
        <v>21979.200000000001</v>
      </c>
      <c r="K417" s="12"/>
      <c r="N417" s="21"/>
      <c r="O417" s="21"/>
      <c r="P417" s="22"/>
    </row>
    <row r="418" spans="1:16">
      <c r="A418" s="8" t="s">
        <v>548</v>
      </c>
      <c r="B418" s="9">
        <v>42400</v>
      </c>
      <c r="C418" s="8" t="s">
        <v>549</v>
      </c>
      <c r="G418" s="12" t="s">
        <v>713</v>
      </c>
      <c r="H418" s="12" t="s">
        <v>714</v>
      </c>
      <c r="I418" s="21">
        <f t="shared" si="6"/>
        <v>310</v>
      </c>
      <c r="J418" s="12">
        <v>49.66</v>
      </c>
      <c r="K418" s="12"/>
      <c r="N418" s="21"/>
      <c r="O418" s="21"/>
      <c r="P418" s="22"/>
    </row>
    <row r="419" spans="1:16">
      <c r="A419" s="8" t="s">
        <v>572</v>
      </c>
      <c r="B419" s="9">
        <v>42400</v>
      </c>
      <c r="C419" s="8" t="s">
        <v>573</v>
      </c>
      <c r="G419" s="12" t="s">
        <v>713</v>
      </c>
      <c r="H419" s="12" t="s">
        <v>714</v>
      </c>
      <c r="I419" s="21">
        <f t="shared" si="6"/>
        <v>310</v>
      </c>
      <c r="J419" s="12">
        <v>49.66</v>
      </c>
      <c r="K419" s="12"/>
      <c r="N419" s="21"/>
      <c r="O419" s="21"/>
      <c r="P419" s="22"/>
    </row>
    <row r="420" spans="1:16">
      <c r="A420" s="8" t="s">
        <v>636</v>
      </c>
      <c r="B420" s="9">
        <v>42400</v>
      </c>
      <c r="C420" s="8" t="s">
        <v>637</v>
      </c>
      <c r="G420" s="12" t="s">
        <v>799</v>
      </c>
      <c r="H420" s="12" t="s">
        <v>798</v>
      </c>
      <c r="I420" s="21">
        <f t="shared" si="6"/>
        <v>78</v>
      </c>
      <c r="J420" s="12">
        <v>12.55</v>
      </c>
      <c r="K420" s="12"/>
      <c r="N420" s="21"/>
      <c r="O420" s="21"/>
      <c r="P420" s="22"/>
    </row>
    <row r="421" spans="1:16">
      <c r="A421" s="8" t="s">
        <v>382</v>
      </c>
      <c r="B421" s="9">
        <v>42395</v>
      </c>
      <c r="C421" s="8" t="s">
        <v>383</v>
      </c>
      <c r="G421" s="12" t="s">
        <v>707</v>
      </c>
      <c r="H421" s="12" t="s">
        <v>708</v>
      </c>
      <c r="I421" s="21">
        <f t="shared" si="6"/>
        <v>258</v>
      </c>
      <c r="J421" s="12">
        <v>41.38</v>
      </c>
      <c r="K421" s="12"/>
      <c r="N421" s="21"/>
      <c r="O421" s="22"/>
      <c r="P421" s="22"/>
    </row>
    <row r="422" spans="1:16">
      <c r="A422" s="8" t="s">
        <v>536</v>
      </c>
      <c r="B422" s="9">
        <v>42400</v>
      </c>
      <c r="C422" s="8" t="s">
        <v>537</v>
      </c>
      <c r="G422" s="12" t="s">
        <v>707</v>
      </c>
      <c r="H422" s="12" t="s">
        <v>708</v>
      </c>
      <c r="I422" s="21">
        <f t="shared" si="6"/>
        <v>258</v>
      </c>
      <c r="J422" s="12">
        <v>41.38</v>
      </c>
      <c r="K422" s="12"/>
      <c r="N422" s="21"/>
      <c r="O422" s="22"/>
      <c r="P422" s="22"/>
    </row>
    <row r="423" spans="1:16">
      <c r="A423" s="8" t="s">
        <v>544</v>
      </c>
      <c r="B423" s="9">
        <v>42400</v>
      </c>
      <c r="C423" s="8" t="s">
        <v>545</v>
      </c>
      <c r="G423" s="12" t="s">
        <v>707</v>
      </c>
      <c r="H423" s="12" t="s">
        <v>708</v>
      </c>
      <c r="I423" s="21">
        <f t="shared" si="6"/>
        <v>258</v>
      </c>
      <c r="J423" s="12">
        <v>41.38</v>
      </c>
      <c r="K423" s="12"/>
      <c r="N423" s="21"/>
      <c r="O423" s="21"/>
      <c r="P423" s="22"/>
    </row>
    <row r="424" spans="1:16">
      <c r="A424" s="8" t="s">
        <v>348</v>
      </c>
      <c r="B424" s="9">
        <v>42394</v>
      </c>
      <c r="C424" s="8" t="s">
        <v>349</v>
      </c>
      <c r="G424" s="12" t="s">
        <v>892</v>
      </c>
      <c r="H424" s="12" t="s">
        <v>883</v>
      </c>
      <c r="I424" s="21">
        <f t="shared" si="6"/>
        <v>195674</v>
      </c>
      <c r="J424" s="22">
        <v>31307.98</v>
      </c>
      <c r="K424" s="12"/>
      <c r="N424" s="21"/>
      <c r="P424" s="22"/>
    </row>
    <row r="425" spans="1:16">
      <c r="A425" s="8" t="s">
        <v>530</v>
      </c>
      <c r="B425" s="9">
        <v>42400</v>
      </c>
      <c r="C425" s="8" t="s">
        <v>531</v>
      </c>
      <c r="G425" s="21" t="s">
        <v>705</v>
      </c>
      <c r="H425" s="12" t="s">
        <v>706</v>
      </c>
      <c r="I425" s="21">
        <f t="shared" si="6"/>
        <v>737</v>
      </c>
      <c r="J425" s="21">
        <v>118.07</v>
      </c>
      <c r="K425" s="12"/>
      <c r="N425" s="22"/>
      <c r="P425" s="22"/>
    </row>
    <row r="426" spans="1:16">
      <c r="A426" s="8" t="s">
        <v>450</v>
      </c>
      <c r="B426" s="9">
        <v>42399</v>
      </c>
      <c r="C426" s="8" t="s">
        <v>212</v>
      </c>
      <c r="G426" s="16" t="s">
        <v>1004</v>
      </c>
      <c r="H426" s="21" t="s">
        <v>659</v>
      </c>
      <c r="I426" s="21">
        <f t="shared" si="6"/>
        <v>2714</v>
      </c>
      <c r="J426" s="12">
        <v>434.26</v>
      </c>
      <c r="K426" s="12"/>
      <c r="N426" s="21"/>
      <c r="P426" s="22"/>
    </row>
    <row r="427" spans="1:16">
      <c r="I427" s="25">
        <f>SUM(I7:I426)</f>
        <v>29654077</v>
      </c>
      <c r="J427" s="25">
        <f>SUM(J7:J426)</f>
        <v>4744676.6800000016</v>
      </c>
      <c r="N427" s="21"/>
      <c r="P427" s="22"/>
    </row>
    <row r="428" spans="1:16">
      <c r="N428" s="22"/>
    </row>
    <row r="429" spans="1:16">
      <c r="I429" s="26" t="s">
        <v>1003</v>
      </c>
      <c r="J429" s="26">
        <f>5380727.4-636051.26</f>
        <v>4744676.1400000006</v>
      </c>
      <c r="N429" s="22"/>
    </row>
    <row r="430" spans="1:16">
      <c r="I430" s="21" t="s">
        <v>1006</v>
      </c>
      <c r="J430" s="27">
        <f>+J427-J429</f>
        <v>0.54000000096857548</v>
      </c>
      <c r="N430" s="21"/>
    </row>
    <row r="431" spans="1:16">
      <c r="N431" s="21"/>
    </row>
    <row r="432" spans="1:16" ht="15.75">
      <c r="G432" s="58" t="s">
        <v>5</v>
      </c>
      <c r="H432" s="58" t="s">
        <v>6</v>
      </c>
      <c r="I432" s="58" t="s">
        <v>8</v>
      </c>
      <c r="J432" s="58" t="s">
        <v>1008</v>
      </c>
      <c r="K432" s="58" t="s">
        <v>1009</v>
      </c>
    </row>
    <row r="433" spans="1:13" ht="10.5" customHeight="1">
      <c r="G433" s="24"/>
      <c r="H433" s="24"/>
    </row>
    <row r="434" spans="1:13">
      <c r="A434" s="37" t="s">
        <v>1010</v>
      </c>
      <c r="B434" s="38">
        <v>85</v>
      </c>
      <c r="G434" s="21" t="s">
        <v>904</v>
      </c>
      <c r="H434" s="21" t="s">
        <v>905</v>
      </c>
      <c r="I434" s="33">
        <f>SUMIF($G$7:$G$426,G434,$J$7:$J$426)</f>
        <v>976</v>
      </c>
      <c r="J434" s="33">
        <f>+I434/0.16</f>
        <v>6100</v>
      </c>
      <c r="K434" s="33"/>
      <c r="M434">
        <v>1</v>
      </c>
    </row>
    <row r="435" spans="1:13">
      <c r="A435" s="37" t="s">
        <v>1010</v>
      </c>
      <c r="B435" s="38">
        <v>85</v>
      </c>
      <c r="G435" s="19" t="s">
        <v>9</v>
      </c>
      <c r="H435" s="19" t="s">
        <v>995</v>
      </c>
      <c r="I435" s="33">
        <f t="shared" ref="I435:I498" si="7">SUMIF($G$7:$G$426,G435,$J$7:$J$426)</f>
        <v>125.78999999999999</v>
      </c>
      <c r="J435" s="33">
        <f t="shared" ref="J435:J498" si="8">+I435/0.16</f>
        <v>786.18749999999989</v>
      </c>
      <c r="K435" s="33"/>
      <c r="M435">
        <f>+M434+1</f>
        <v>2</v>
      </c>
    </row>
    <row r="436" spans="1:13">
      <c r="A436" s="37" t="s">
        <v>1010</v>
      </c>
      <c r="B436" s="38">
        <v>85</v>
      </c>
      <c r="G436" s="21" t="s">
        <v>787</v>
      </c>
      <c r="H436" s="21" t="s">
        <v>786</v>
      </c>
      <c r="I436" s="33">
        <f t="shared" si="7"/>
        <v>4.97</v>
      </c>
      <c r="J436" s="33">
        <f t="shared" si="8"/>
        <v>31.062499999999996</v>
      </c>
      <c r="K436" s="33"/>
      <c r="M436" s="21">
        <f t="shared" ref="M436:M499" si="9">+M435+1</f>
        <v>3</v>
      </c>
    </row>
    <row r="437" spans="1:13">
      <c r="A437" s="37" t="s">
        <v>1010</v>
      </c>
      <c r="B437" s="38">
        <v>85</v>
      </c>
      <c r="G437" s="21" t="s">
        <v>749</v>
      </c>
      <c r="H437" s="21" t="s">
        <v>750</v>
      </c>
      <c r="I437" s="33">
        <f t="shared" si="7"/>
        <v>128.15</v>
      </c>
      <c r="J437" s="33">
        <f t="shared" si="8"/>
        <v>800.9375</v>
      </c>
      <c r="K437" s="33"/>
      <c r="M437" s="21">
        <f t="shared" si="9"/>
        <v>4</v>
      </c>
    </row>
    <row r="438" spans="1:13">
      <c r="A438" s="37" t="s">
        <v>1010</v>
      </c>
      <c r="B438" s="38">
        <v>85</v>
      </c>
      <c r="G438" s="7" t="s">
        <v>985</v>
      </c>
      <c r="H438" s="7" t="s">
        <v>986</v>
      </c>
      <c r="I438" s="33">
        <f t="shared" si="7"/>
        <v>201.58</v>
      </c>
      <c r="J438" s="33">
        <f t="shared" si="8"/>
        <v>1259.875</v>
      </c>
      <c r="K438" s="33"/>
      <c r="M438" s="21">
        <f t="shared" si="9"/>
        <v>5</v>
      </c>
    </row>
    <row r="439" spans="1:13">
      <c r="A439" s="37" t="s">
        <v>1010</v>
      </c>
      <c r="B439" s="38">
        <v>85</v>
      </c>
      <c r="G439" s="21" t="s">
        <v>735</v>
      </c>
      <c r="H439" s="21" t="s">
        <v>736</v>
      </c>
      <c r="I439" s="33">
        <f t="shared" si="7"/>
        <v>430.49</v>
      </c>
      <c r="J439" s="33">
        <f t="shared" si="8"/>
        <v>2690.5625</v>
      </c>
      <c r="K439" s="33"/>
      <c r="M439" s="21">
        <f t="shared" si="9"/>
        <v>6</v>
      </c>
    </row>
    <row r="440" spans="1:13">
      <c r="A440" s="37" t="s">
        <v>1010</v>
      </c>
      <c r="B440" s="38">
        <v>85</v>
      </c>
      <c r="G440" s="21" t="s">
        <v>939</v>
      </c>
      <c r="H440" s="21" t="s">
        <v>940</v>
      </c>
      <c r="I440" s="33">
        <f t="shared" si="7"/>
        <v>226.41</v>
      </c>
      <c r="J440" s="33">
        <f t="shared" si="8"/>
        <v>1415.0625</v>
      </c>
      <c r="K440" s="33"/>
      <c r="M440" s="21">
        <f t="shared" si="9"/>
        <v>7</v>
      </c>
    </row>
    <row r="441" spans="1:13">
      <c r="A441" s="37" t="s">
        <v>1010</v>
      </c>
      <c r="B441" s="38">
        <v>85</v>
      </c>
      <c r="G441" s="21" t="s">
        <v>890</v>
      </c>
      <c r="H441" s="21" t="s">
        <v>891</v>
      </c>
      <c r="I441" s="33">
        <f t="shared" si="7"/>
        <v>31307.98</v>
      </c>
      <c r="J441" s="33">
        <f t="shared" si="8"/>
        <v>195674.875</v>
      </c>
      <c r="K441" s="33"/>
      <c r="M441" s="21">
        <f t="shared" si="9"/>
        <v>8</v>
      </c>
    </row>
    <row r="442" spans="1:13">
      <c r="A442" s="37" t="s">
        <v>1010</v>
      </c>
      <c r="B442" s="38">
        <v>85</v>
      </c>
      <c r="G442" s="21" t="s">
        <v>670</v>
      </c>
      <c r="H442" s="21" t="s">
        <v>671</v>
      </c>
      <c r="I442" s="33">
        <f t="shared" si="7"/>
        <v>277.02</v>
      </c>
      <c r="J442" s="33">
        <f t="shared" si="8"/>
        <v>1731.3749999999998</v>
      </c>
      <c r="K442" s="33"/>
      <c r="M442" s="21">
        <f t="shared" si="9"/>
        <v>9</v>
      </c>
    </row>
    <row r="443" spans="1:13">
      <c r="A443" s="37" t="s">
        <v>1010</v>
      </c>
      <c r="B443" s="38">
        <v>85</v>
      </c>
      <c r="G443" s="21" t="s">
        <v>769</v>
      </c>
      <c r="H443" s="21" t="s">
        <v>768</v>
      </c>
      <c r="I443" s="33">
        <f t="shared" si="7"/>
        <v>44.129999999999995</v>
      </c>
      <c r="J443" s="33">
        <f t="shared" si="8"/>
        <v>275.81249999999994</v>
      </c>
      <c r="K443" s="33"/>
      <c r="M443" s="21">
        <f t="shared" si="9"/>
        <v>10</v>
      </c>
    </row>
    <row r="444" spans="1:13">
      <c r="A444" s="37" t="s">
        <v>1010</v>
      </c>
      <c r="B444" s="38">
        <v>85</v>
      </c>
      <c r="G444" s="7" t="s">
        <v>874</v>
      </c>
      <c r="H444" s="21" t="s">
        <v>875</v>
      </c>
      <c r="I444" s="33">
        <f t="shared" si="7"/>
        <v>50931.1</v>
      </c>
      <c r="J444" s="33">
        <f t="shared" si="8"/>
        <v>318319.375</v>
      </c>
      <c r="K444" s="33"/>
      <c r="M444" s="21">
        <f t="shared" si="9"/>
        <v>11</v>
      </c>
    </row>
    <row r="445" spans="1:13">
      <c r="A445" s="37" t="s">
        <v>1010</v>
      </c>
      <c r="B445" s="38">
        <v>85</v>
      </c>
      <c r="G445" s="7" t="s">
        <v>842</v>
      </c>
      <c r="H445" s="21" t="s">
        <v>843</v>
      </c>
      <c r="I445" s="33">
        <f t="shared" si="7"/>
        <v>39010.85</v>
      </c>
      <c r="J445" s="33">
        <f t="shared" si="8"/>
        <v>243817.8125</v>
      </c>
      <c r="K445" s="33"/>
      <c r="M445" s="21">
        <f t="shared" si="9"/>
        <v>12</v>
      </c>
    </row>
    <row r="446" spans="1:13">
      <c r="A446" s="37" t="s">
        <v>1010</v>
      </c>
      <c r="B446" s="38">
        <v>85</v>
      </c>
      <c r="G446" s="21" t="s">
        <v>893</v>
      </c>
      <c r="H446" s="21" t="s">
        <v>878</v>
      </c>
      <c r="I446" s="33">
        <f t="shared" si="7"/>
        <v>70010.14</v>
      </c>
      <c r="J446" s="33">
        <f t="shared" si="8"/>
        <v>437563.375</v>
      </c>
      <c r="K446" s="33"/>
      <c r="M446" s="21">
        <f t="shared" si="9"/>
        <v>13</v>
      </c>
    </row>
    <row r="447" spans="1:13">
      <c r="A447" s="37" t="s">
        <v>1010</v>
      </c>
      <c r="B447" s="38">
        <v>85</v>
      </c>
      <c r="G447" s="21" t="s">
        <v>661</v>
      </c>
      <c r="H447" s="21" t="s">
        <v>719</v>
      </c>
      <c r="I447" s="33">
        <f t="shared" si="7"/>
        <v>876.26999999999987</v>
      </c>
      <c r="J447" s="33">
        <f t="shared" si="8"/>
        <v>5476.6874999999991</v>
      </c>
      <c r="K447" s="33"/>
      <c r="M447" s="21">
        <f t="shared" si="9"/>
        <v>14</v>
      </c>
    </row>
    <row r="448" spans="1:13">
      <c r="A448" s="37" t="s">
        <v>1010</v>
      </c>
      <c r="B448" s="38">
        <v>85</v>
      </c>
      <c r="G448" s="21" t="s">
        <v>778</v>
      </c>
      <c r="H448" s="21" t="s">
        <v>779</v>
      </c>
      <c r="I448" s="33">
        <f t="shared" si="7"/>
        <v>123.87</v>
      </c>
      <c r="J448" s="33">
        <f t="shared" si="8"/>
        <v>774.1875</v>
      </c>
      <c r="K448" s="33"/>
      <c r="M448" s="21">
        <f t="shared" si="9"/>
        <v>15</v>
      </c>
    </row>
    <row r="449" spans="1:13">
      <c r="A449" s="37" t="s">
        <v>1010</v>
      </c>
      <c r="B449" s="38">
        <v>85</v>
      </c>
      <c r="G449" s="21" t="s">
        <v>957</v>
      </c>
      <c r="H449" s="21" t="s">
        <v>657</v>
      </c>
      <c r="I449" s="33">
        <f t="shared" si="7"/>
        <v>672</v>
      </c>
      <c r="J449" s="33">
        <f t="shared" si="8"/>
        <v>4200</v>
      </c>
      <c r="K449" s="33"/>
      <c r="M449" s="21">
        <f t="shared" si="9"/>
        <v>16</v>
      </c>
    </row>
    <row r="450" spans="1:13">
      <c r="A450" s="37" t="s">
        <v>1010</v>
      </c>
      <c r="B450" s="38">
        <v>85</v>
      </c>
      <c r="G450" s="7" t="s">
        <v>881</v>
      </c>
      <c r="H450" s="21" t="s">
        <v>882</v>
      </c>
      <c r="I450" s="33">
        <f t="shared" si="7"/>
        <v>87931.73</v>
      </c>
      <c r="J450" s="33">
        <f t="shared" si="8"/>
        <v>549573.3125</v>
      </c>
      <c r="K450" s="33"/>
      <c r="M450" s="21">
        <f t="shared" si="9"/>
        <v>17</v>
      </c>
    </row>
    <row r="451" spans="1:13">
      <c r="A451" s="37" t="s">
        <v>1010</v>
      </c>
      <c r="B451" s="38">
        <v>85</v>
      </c>
      <c r="G451" s="21" t="s">
        <v>746</v>
      </c>
      <c r="H451" s="21" t="s">
        <v>745</v>
      </c>
      <c r="I451" s="33">
        <f t="shared" si="7"/>
        <v>14.62</v>
      </c>
      <c r="J451" s="33">
        <f t="shared" si="8"/>
        <v>91.375</v>
      </c>
      <c r="K451" s="33"/>
      <c r="M451" s="21">
        <f t="shared" si="9"/>
        <v>18</v>
      </c>
    </row>
    <row r="452" spans="1:13">
      <c r="A452" s="37" t="s">
        <v>1010</v>
      </c>
      <c r="B452" s="38">
        <v>85</v>
      </c>
      <c r="G452" s="7" t="s">
        <v>888</v>
      </c>
      <c r="H452" s="21" t="s">
        <v>889</v>
      </c>
      <c r="I452" s="33">
        <f t="shared" si="7"/>
        <v>29844.17</v>
      </c>
      <c r="J452" s="33">
        <f t="shared" si="8"/>
        <v>186526.06249999997</v>
      </c>
      <c r="K452" s="33"/>
      <c r="M452" s="21">
        <f t="shared" si="9"/>
        <v>19</v>
      </c>
    </row>
    <row r="453" spans="1:13">
      <c r="A453" s="37" t="s">
        <v>1010</v>
      </c>
      <c r="B453" s="38">
        <v>85</v>
      </c>
      <c r="G453" s="21" t="s">
        <v>760</v>
      </c>
      <c r="H453" s="21" t="s">
        <v>761</v>
      </c>
      <c r="I453" s="33">
        <f t="shared" si="7"/>
        <v>15.86</v>
      </c>
      <c r="J453" s="33">
        <f t="shared" si="8"/>
        <v>99.125</v>
      </c>
      <c r="K453" s="33"/>
      <c r="M453" s="21">
        <f t="shared" si="9"/>
        <v>20</v>
      </c>
    </row>
    <row r="454" spans="1:13">
      <c r="A454" s="37" t="s">
        <v>1010</v>
      </c>
      <c r="B454" s="38">
        <v>85</v>
      </c>
      <c r="G454" s="18" t="s">
        <v>1002</v>
      </c>
      <c r="H454" s="21" t="s">
        <v>984</v>
      </c>
      <c r="I454" s="33">
        <f t="shared" si="7"/>
        <v>2305.44</v>
      </c>
      <c r="J454" s="33">
        <f t="shared" si="8"/>
        <v>14409</v>
      </c>
      <c r="K454" s="33"/>
      <c r="M454" s="21">
        <f t="shared" si="9"/>
        <v>21</v>
      </c>
    </row>
    <row r="455" spans="1:13">
      <c r="A455" s="37" t="s">
        <v>1010</v>
      </c>
      <c r="B455" s="38">
        <v>85</v>
      </c>
      <c r="G455" s="21" t="s">
        <v>955</v>
      </c>
      <c r="H455" s="21" t="s">
        <v>956</v>
      </c>
      <c r="I455" s="33">
        <f t="shared" si="7"/>
        <v>605.70000000000005</v>
      </c>
      <c r="J455" s="33">
        <f t="shared" si="8"/>
        <v>3785.625</v>
      </c>
      <c r="K455" s="33"/>
      <c r="M455" s="21">
        <f t="shared" si="9"/>
        <v>22</v>
      </c>
    </row>
    <row r="456" spans="1:13">
      <c r="A456" s="37" t="s">
        <v>1010</v>
      </c>
      <c r="B456" s="38">
        <v>85</v>
      </c>
      <c r="G456" s="20" t="s">
        <v>1000</v>
      </c>
      <c r="H456" s="21" t="s">
        <v>999</v>
      </c>
      <c r="I456" s="33">
        <f t="shared" si="7"/>
        <v>8.9600000000000009</v>
      </c>
      <c r="J456" s="33">
        <f t="shared" si="8"/>
        <v>56.000000000000007</v>
      </c>
      <c r="K456" s="33"/>
      <c r="M456" s="21">
        <f t="shared" si="9"/>
        <v>23</v>
      </c>
    </row>
    <row r="457" spans="1:13">
      <c r="A457" s="37" t="s">
        <v>1010</v>
      </c>
      <c r="B457" s="38">
        <v>85</v>
      </c>
      <c r="G457" s="7" t="s">
        <v>983</v>
      </c>
      <c r="H457" s="21" t="s">
        <v>1001</v>
      </c>
      <c r="I457" s="33">
        <f t="shared" si="7"/>
        <v>1194.47</v>
      </c>
      <c r="J457" s="33">
        <f t="shared" si="8"/>
        <v>7465.4375</v>
      </c>
      <c r="K457" s="33"/>
      <c r="M457" s="21">
        <f t="shared" si="9"/>
        <v>24</v>
      </c>
    </row>
    <row r="458" spans="1:13">
      <c r="A458" s="37" t="s">
        <v>1010</v>
      </c>
      <c r="B458" s="38">
        <v>85</v>
      </c>
      <c r="G458" s="21" t="s">
        <v>917</v>
      </c>
      <c r="H458" s="21" t="s">
        <v>918</v>
      </c>
      <c r="I458" s="33">
        <f t="shared" si="7"/>
        <v>348994.97000000003</v>
      </c>
      <c r="J458" s="33">
        <f t="shared" si="8"/>
        <v>2181218.5625</v>
      </c>
      <c r="K458" s="33"/>
      <c r="M458" s="21">
        <f t="shared" si="9"/>
        <v>25</v>
      </c>
    </row>
    <row r="459" spans="1:13">
      <c r="A459" s="37" t="s">
        <v>1010</v>
      </c>
      <c r="B459" s="38">
        <v>85</v>
      </c>
      <c r="G459" s="21" t="s">
        <v>946</v>
      </c>
      <c r="H459" s="21" t="s">
        <v>945</v>
      </c>
      <c r="I459" s="33">
        <f t="shared" si="7"/>
        <v>4800</v>
      </c>
      <c r="J459" s="33">
        <f t="shared" si="8"/>
        <v>30000</v>
      </c>
      <c r="K459" s="33"/>
      <c r="M459" s="21">
        <f t="shared" si="9"/>
        <v>26</v>
      </c>
    </row>
    <row r="460" spans="1:13">
      <c r="A460" s="37" t="s">
        <v>1010</v>
      </c>
      <c r="B460" s="38">
        <v>85</v>
      </c>
      <c r="G460" s="21" t="s">
        <v>744</v>
      </c>
      <c r="H460" s="21" t="s">
        <v>743</v>
      </c>
      <c r="I460" s="33">
        <f t="shared" si="7"/>
        <v>41.11</v>
      </c>
      <c r="J460" s="33">
        <f t="shared" si="8"/>
        <v>256.9375</v>
      </c>
      <c r="K460" s="33"/>
      <c r="M460" s="21">
        <f t="shared" si="9"/>
        <v>27</v>
      </c>
    </row>
    <row r="461" spans="1:13">
      <c r="A461" s="37" t="s">
        <v>1010</v>
      </c>
      <c r="B461" s="38">
        <v>85</v>
      </c>
      <c r="G461" s="21" t="s">
        <v>831</v>
      </c>
      <c r="H461" s="21" t="s">
        <v>832</v>
      </c>
      <c r="I461" s="33">
        <f t="shared" si="7"/>
        <v>9.66</v>
      </c>
      <c r="J461" s="33">
        <f t="shared" si="8"/>
        <v>60.375</v>
      </c>
      <c r="K461" s="33"/>
      <c r="M461" s="21">
        <f t="shared" si="9"/>
        <v>28</v>
      </c>
    </row>
    <row r="462" spans="1:13">
      <c r="A462" s="37" t="s">
        <v>1010</v>
      </c>
      <c r="B462" s="38">
        <v>85</v>
      </c>
      <c r="G462" s="21" t="s">
        <v>797</v>
      </c>
      <c r="H462" s="21" t="s">
        <v>796</v>
      </c>
      <c r="I462" s="33">
        <f t="shared" si="7"/>
        <v>67.08</v>
      </c>
      <c r="J462" s="33">
        <f t="shared" si="8"/>
        <v>419.25</v>
      </c>
      <c r="K462" s="33"/>
      <c r="M462" s="21">
        <f t="shared" si="9"/>
        <v>29</v>
      </c>
    </row>
    <row r="463" spans="1:13">
      <c r="A463" s="37" t="s">
        <v>1010</v>
      </c>
      <c r="B463" s="38">
        <v>85</v>
      </c>
      <c r="G463" s="7" t="s">
        <v>862</v>
      </c>
      <c r="H463" s="21" t="s">
        <v>863</v>
      </c>
      <c r="I463" s="33">
        <f t="shared" si="7"/>
        <v>120404.78</v>
      </c>
      <c r="J463" s="33">
        <f t="shared" si="8"/>
        <v>752529.875</v>
      </c>
      <c r="K463" s="33"/>
      <c r="M463" s="21">
        <f t="shared" si="9"/>
        <v>30</v>
      </c>
    </row>
    <row r="464" spans="1:13">
      <c r="A464" s="37" t="s">
        <v>1010</v>
      </c>
      <c r="B464" s="38">
        <v>85</v>
      </c>
      <c r="G464" s="21" t="s">
        <v>773</v>
      </c>
      <c r="H464" s="21" t="s">
        <v>772</v>
      </c>
      <c r="I464" s="33">
        <f t="shared" si="7"/>
        <v>0.9</v>
      </c>
      <c r="J464" s="33">
        <f t="shared" si="8"/>
        <v>5.625</v>
      </c>
      <c r="K464" s="33"/>
      <c r="M464" s="21">
        <f t="shared" si="9"/>
        <v>31</v>
      </c>
    </row>
    <row r="465" spans="1:13">
      <c r="A465" s="37" t="s">
        <v>1010</v>
      </c>
      <c r="B465" s="38">
        <v>85</v>
      </c>
      <c r="G465" s="21" t="s">
        <v>897</v>
      </c>
      <c r="H465" s="21" t="s">
        <v>896</v>
      </c>
      <c r="I465" s="33">
        <f t="shared" si="7"/>
        <v>765.52</v>
      </c>
      <c r="J465" s="33">
        <f t="shared" si="8"/>
        <v>4784.5</v>
      </c>
      <c r="K465" s="33"/>
      <c r="M465" s="21">
        <f t="shared" si="9"/>
        <v>32</v>
      </c>
    </row>
    <row r="466" spans="1:13">
      <c r="A466" s="37" t="s">
        <v>1010</v>
      </c>
      <c r="B466" s="38">
        <v>85</v>
      </c>
      <c r="G466" s="21" t="s">
        <v>964</v>
      </c>
      <c r="H466" s="21" t="s">
        <v>965</v>
      </c>
      <c r="I466" s="33">
        <f t="shared" si="7"/>
        <v>3027.81</v>
      </c>
      <c r="J466" s="33">
        <f t="shared" si="8"/>
        <v>18923.8125</v>
      </c>
      <c r="K466" s="33"/>
      <c r="M466" s="21">
        <f t="shared" si="9"/>
        <v>33</v>
      </c>
    </row>
    <row r="467" spans="1:13">
      <c r="A467" s="37" t="s">
        <v>1010</v>
      </c>
      <c r="B467" s="38">
        <v>85</v>
      </c>
      <c r="G467" s="21" t="s">
        <v>697</v>
      </c>
      <c r="H467" s="21" t="s">
        <v>698</v>
      </c>
      <c r="I467" s="33">
        <f t="shared" si="7"/>
        <v>22.06</v>
      </c>
      <c r="J467" s="33">
        <f t="shared" si="8"/>
        <v>137.875</v>
      </c>
      <c r="K467" s="33"/>
      <c r="M467" s="21">
        <f t="shared" si="9"/>
        <v>34</v>
      </c>
    </row>
    <row r="468" spans="1:13">
      <c r="A468" s="37" t="s">
        <v>1010</v>
      </c>
      <c r="B468" s="38">
        <v>85</v>
      </c>
      <c r="G468" s="21" t="s">
        <v>809</v>
      </c>
      <c r="H468" s="21" t="s">
        <v>808</v>
      </c>
      <c r="I468" s="33">
        <f t="shared" si="7"/>
        <v>12.55</v>
      </c>
      <c r="J468" s="33">
        <f t="shared" si="8"/>
        <v>78.4375</v>
      </c>
      <c r="K468" s="33"/>
      <c r="M468" s="21">
        <f t="shared" si="9"/>
        <v>35</v>
      </c>
    </row>
    <row r="469" spans="1:13">
      <c r="A469" s="37" t="s">
        <v>1010</v>
      </c>
      <c r="B469" s="38">
        <v>85</v>
      </c>
      <c r="G469" s="21" t="s">
        <v>680</v>
      </c>
      <c r="H469" s="21" t="s">
        <v>681</v>
      </c>
      <c r="I469" s="33">
        <f t="shared" si="7"/>
        <v>47.46</v>
      </c>
      <c r="J469" s="33">
        <f t="shared" si="8"/>
        <v>296.625</v>
      </c>
      <c r="K469" s="33"/>
      <c r="M469" s="21">
        <f t="shared" si="9"/>
        <v>36</v>
      </c>
    </row>
    <row r="470" spans="1:13">
      <c r="A470" s="37" t="s">
        <v>1010</v>
      </c>
      <c r="B470" s="38">
        <v>85</v>
      </c>
      <c r="G470" s="21" t="s">
        <v>660</v>
      </c>
      <c r="H470" s="21" t="s">
        <v>792</v>
      </c>
      <c r="I470" s="33">
        <f t="shared" si="7"/>
        <v>42.760000000000005</v>
      </c>
      <c r="J470" s="33">
        <f t="shared" si="8"/>
        <v>267.25</v>
      </c>
      <c r="K470" s="33"/>
      <c r="M470" s="21">
        <f t="shared" si="9"/>
        <v>37</v>
      </c>
    </row>
    <row r="471" spans="1:13">
      <c r="A471" s="37" t="s">
        <v>1010</v>
      </c>
      <c r="B471" s="38">
        <v>85</v>
      </c>
      <c r="G471" s="21" t="s">
        <v>953</v>
      </c>
      <c r="H471" s="21" t="s">
        <v>954</v>
      </c>
      <c r="I471" s="33">
        <f t="shared" si="7"/>
        <v>278.33</v>
      </c>
      <c r="J471" s="33">
        <f t="shared" si="8"/>
        <v>1739.5624999999998</v>
      </c>
      <c r="K471" s="33"/>
      <c r="M471" s="21">
        <f t="shared" si="9"/>
        <v>38</v>
      </c>
    </row>
    <row r="472" spans="1:13">
      <c r="A472" s="37" t="s">
        <v>1010</v>
      </c>
      <c r="B472" s="38">
        <v>85</v>
      </c>
      <c r="G472" s="21" t="s">
        <v>780</v>
      </c>
      <c r="H472" s="21" t="s">
        <v>781</v>
      </c>
      <c r="I472" s="33">
        <f t="shared" si="7"/>
        <v>16.14</v>
      </c>
      <c r="J472" s="33">
        <f t="shared" si="8"/>
        <v>100.875</v>
      </c>
      <c r="K472" s="33"/>
      <c r="M472" s="21">
        <f t="shared" si="9"/>
        <v>39</v>
      </c>
    </row>
    <row r="473" spans="1:13">
      <c r="A473" s="37" t="s">
        <v>1010</v>
      </c>
      <c r="B473" s="38">
        <v>85</v>
      </c>
      <c r="G473" s="7" t="s">
        <v>810</v>
      </c>
      <c r="H473" s="21" t="s">
        <v>850</v>
      </c>
      <c r="I473" s="33">
        <f t="shared" si="7"/>
        <v>139207.5</v>
      </c>
      <c r="J473" s="33">
        <f t="shared" si="8"/>
        <v>870046.875</v>
      </c>
      <c r="K473" s="33"/>
      <c r="M473" s="21">
        <f t="shared" si="9"/>
        <v>40</v>
      </c>
    </row>
    <row r="474" spans="1:13">
      <c r="A474" s="37" t="s">
        <v>1010</v>
      </c>
      <c r="B474" s="38">
        <v>85</v>
      </c>
      <c r="G474" s="21" t="s">
        <v>851</v>
      </c>
      <c r="H474" s="21" t="s">
        <v>852</v>
      </c>
      <c r="I474" s="33">
        <f t="shared" si="7"/>
        <v>398956.77</v>
      </c>
      <c r="J474" s="33">
        <f t="shared" si="8"/>
        <v>2493479.8125</v>
      </c>
      <c r="K474" s="33"/>
      <c r="M474" s="21">
        <f t="shared" si="9"/>
        <v>41</v>
      </c>
    </row>
    <row r="475" spans="1:13">
      <c r="A475" s="37" t="s">
        <v>1010</v>
      </c>
      <c r="B475" s="38">
        <v>85</v>
      </c>
      <c r="G475" s="7" t="s">
        <v>870</v>
      </c>
      <c r="H475" s="21" t="s">
        <v>871</v>
      </c>
      <c r="I475" s="33">
        <f t="shared" si="7"/>
        <v>120271.56</v>
      </c>
      <c r="J475" s="33">
        <f t="shared" si="8"/>
        <v>751697.25</v>
      </c>
      <c r="K475" s="33"/>
      <c r="M475" s="21">
        <f t="shared" si="9"/>
        <v>42</v>
      </c>
    </row>
    <row r="476" spans="1:13">
      <c r="A476" s="37" t="s">
        <v>1010</v>
      </c>
      <c r="B476" s="38">
        <v>85</v>
      </c>
      <c r="G476" s="21" t="s">
        <v>934</v>
      </c>
      <c r="H476" s="21" t="s">
        <v>935</v>
      </c>
      <c r="I476" s="33">
        <f t="shared" si="7"/>
        <v>28297.94</v>
      </c>
      <c r="J476" s="33">
        <f t="shared" si="8"/>
        <v>176862.125</v>
      </c>
      <c r="K476" s="33"/>
      <c r="M476" s="21">
        <f t="shared" si="9"/>
        <v>43</v>
      </c>
    </row>
    <row r="477" spans="1:13">
      <c r="A477" s="37" t="s">
        <v>1010</v>
      </c>
      <c r="B477" s="38">
        <v>85</v>
      </c>
      <c r="G477" s="21" t="s">
        <v>668</v>
      </c>
      <c r="H477" s="21" t="s">
        <v>669</v>
      </c>
      <c r="I477" s="33">
        <f t="shared" si="7"/>
        <v>8.69</v>
      </c>
      <c r="J477" s="33">
        <f t="shared" si="8"/>
        <v>54.312499999999993</v>
      </c>
      <c r="K477" s="33"/>
      <c r="M477" s="21">
        <f t="shared" si="9"/>
        <v>44</v>
      </c>
    </row>
    <row r="478" spans="1:13">
      <c r="A478" s="37" t="s">
        <v>1010</v>
      </c>
      <c r="B478" s="38">
        <v>85</v>
      </c>
      <c r="G478" s="21" t="s">
        <v>672</v>
      </c>
      <c r="H478" s="21" t="s">
        <v>673</v>
      </c>
      <c r="I478" s="33">
        <f t="shared" si="7"/>
        <v>103.44</v>
      </c>
      <c r="J478" s="33">
        <f t="shared" si="8"/>
        <v>646.5</v>
      </c>
      <c r="K478" s="33"/>
      <c r="M478" s="21">
        <f t="shared" si="9"/>
        <v>45</v>
      </c>
    </row>
    <row r="479" spans="1:13">
      <c r="A479" s="37" t="s">
        <v>1010</v>
      </c>
      <c r="B479" s="38">
        <v>85</v>
      </c>
      <c r="G479" s="21" t="s">
        <v>915</v>
      </c>
      <c r="H479" s="21" t="s">
        <v>916</v>
      </c>
      <c r="I479" s="33">
        <f t="shared" si="7"/>
        <v>2758.42</v>
      </c>
      <c r="J479" s="33">
        <f t="shared" si="8"/>
        <v>17240.125</v>
      </c>
      <c r="K479" s="33"/>
      <c r="M479" s="21">
        <f t="shared" si="9"/>
        <v>46</v>
      </c>
    </row>
    <row r="480" spans="1:13">
      <c r="A480" s="37" t="s">
        <v>1010</v>
      </c>
      <c r="B480" s="38">
        <v>85</v>
      </c>
      <c r="G480" s="21" t="s">
        <v>666</v>
      </c>
      <c r="H480" s="21" t="s">
        <v>665</v>
      </c>
      <c r="I480" s="33">
        <f t="shared" si="7"/>
        <v>187.83999999999997</v>
      </c>
      <c r="J480" s="33">
        <f t="shared" si="8"/>
        <v>1173.9999999999998</v>
      </c>
      <c r="K480" s="33"/>
      <c r="M480" s="21">
        <f t="shared" si="9"/>
        <v>47</v>
      </c>
    </row>
    <row r="481" spans="1:13">
      <c r="A481" s="37" t="s">
        <v>1010</v>
      </c>
      <c r="B481" s="38">
        <v>85</v>
      </c>
      <c r="G481" s="21" t="s">
        <v>770</v>
      </c>
      <c r="H481" s="21" t="s">
        <v>771</v>
      </c>
      <c r="I481" s="33">
        <f t="shared" si="7"/>
        <v>137.63999999999999</v>
      </c>
      <c r="J481" s="33">
        <f t="shared" si="8"/>
        <v>860.24999999999989</v>
      </c>
      <c r="K481" s="33"/>
      <c r="M481" s="21">
        <f t="shared" si="9"/>
        <v>48</v>
      </c>
    </row>
    <row r="482" spans="1:13">
      <c r="A482" s="37" t="s">
        <v>1010</v>
      </c>
      <c r="B482" s="38">
        <v>85</v>
      </c>
      <c r="G482" s="21" t="s">
        <v>966</v>
      </c>
      <c r="H482" s="21" t="s">
        <v>967</v>
      </c>
      <c r="I482" s="33">
        <f t="shared" si="7"/>
        <v>1613.24</v>
      </c>
      <c r="J482" s="33">
        <f t="shared" si="8"/>
        <v>10082.75</v>
      </c>
      <c r="K482" s="33"/>
      <c r="M482" s="21">
        <f t="shared" si="9"/>
        <v>49</v>
      </c>
    </row>
    <row r="483" spans="1:13">
      <c r="A483" s="37" t="s">
        <v>1010</v>
      </c>
      <c r="B483" s="38">
        <v>85</v>
      </c>
      <c r="G483" s="19" t="s">
        <v>996</v>
      </c>
      <c r="H483" s="19" t="s">
        <v>997</v>
      </c>
      <c r="I483" s="33">
        <f t="shared" si="7"/>
        <v>20.420000000000002</v>
      </c>
      <c r="J483" s="33">
        <f t="shared" si="8"/>
        <v>127.62500000000001</v>
      </c>
      <c r="K483" s="33"/>
      <c r="M483" s="21">
        <f t="shared" si="9"/>
        <v>50</v>
      </c>
    </row>
    <row r="484" spans="1:13">
      <c r="A484" s="37" t="s">
        <v>1010</v>
      </c>
      <c r="B484" s="38">
        <v>85</v>
      </c>
      <c r="G484" s="21" t="s">
        <v>979</v>
      </c>
      <c r="H484" s="21" t="s">
        <v>980</v>
      </c>
      <c r="I484" s="33">
        <f t="shared" si="7"/>
        <v>3463.43</v>
      </c>
      <c r="J484" s="33">
        <f t="shared" si="8"/>
        <v>21646.4375</v>
      </c>
      <c r="K484" s="33"/>
      <c r="M484" s="21">
        <f t="shared" si="9"/>
        <v>51</v>
      </c>
    </row>
    <row r="485" spans="1:13">
      <c r="A485" s="37" t="s">
        <v>1010</v>
      </c>
      <c r="B485" s="37" t="s">
        <v>1011</v>
      </c>
      <c r="G485" s="21" t="s">
        <v>833</v>
      </c>
      <c r="H485" s="21" t="s">
        <v>834</v>
      </c>
      <c r="I485" s="33">
        <f t="shared" si="7"/>
        <v>99.42</v>
      </c>
      <c r="J485" s="33">
        <f t="shared" si="8"/>
        <v>621.375</v>
      </c>
      <c r="K485" s="33">
        <v>24.86</v>
      </c>
      <c r="M485" s="21">
        <f t="shared" si="9"/>
        <v>52</v>
      </c>
    </row>
    <row r="486" spans="1:13">
      <c r="A486" s="37" t="s">
        <v>1010</v>
      </c>
      <c r="B486" s="38">
        <v>85</v>
      </c>
      <c r="G486" s="21" t="s">
        <v>693</v>
      </c>
      <c r="H486" s="21" t="s">
        <v>694</v>
      </c>
      <c r="I486" s="33">
        <f t="shared" si="7"/>
        <v>99.38</v>
      </c>
      <c r="J486" s="33">
        <f t="shared" si="8"/>
        <v>621.125</v>
      </c>
      <c r="K486" s="33"/>
      <c r="M486" s="21">
        <f t="shared" si="9"/>
        <v>53</v>
      </c>
    </row>
    <row r="487" spans="1:13">
      <c r="A487" s="37" t="s">
        <v>1010</v>
      </c>
      <c r="B487" s="38">
        <v>85</v>
      </c>
      <c r="G487" s="21" t="s">
        <v>813</v>
      </c>
      <c r="H487" s="21" t="s">
        <v>812</v>
      </c>
      <c r="I487" s="33">
        <f t="shared" si="7"/>
        <v>9.94</v>
      </c>
      <c r="J487" s="33">
        <f t="shared" si="8"/>
        <v>62.124999999999993</v>
      </c>
      <c r="K487" s="33"/>
      <c r="M487" s="21">
        <f t="shared" si="9"/>
        <v>54</v>
      </c>
    </row>
    <row r="488" spans="1:13">
      <c r="A488" s="37" t="s">
        <v>1010</v>
      </c>
      <c r="B488" s="38">
        <v>85</v>
      </c>
      <c r="G488" s="19" t="s">
        <v>731</v>
      </c>
      <c r="H488" s="19" t="s">
        <v>732</v>
      </c>
      <c r="I488" s="33">
        <f t="shared" si="7"/>
        <v>314.40000000000003</v>
      </c>
      <c r="J488" s="33">
        <f t="shared" si="8"/>
        <v>1965.0000000000002</v>
      </c>
      <c r="K488" s="33"/>
      <c r="M488" s="21">
        <f t="shared" si="9"/>
        <v>55</v>
      </c>
    </row>
    <row r="489" spans="1:13">
      <c r="A489" s="37" t="s">
        <v>1010</v>
      </c>
      <c r="B489" s="38">
        <v>85</v>
      </c>
      <c r="G489" s="21" t="s">
        <v>740</v>
      </c>
      <c r="H489" s="21" t="s">
        <v>739</v>
      </c>
      <c r="I489" s="33">
        <f t="shared" si="7"/>
        <v>24</v>
      </c>
      <c r="J489" s="33">
        <f t="shared" si="8"/>
        <v>150</v>
      </c>
      <c r="K489" s="33"/>
      <c r="M489" s="21">
        <f t="shared" si="9"/>
        <v>56</v>
      </c>
    </row>
    <row r="490" spans="1:13">
      <c r="A490" s="37" t="s">
        <v>1010</v>
      </c>
      <c r="B490" s="38">
        <v>85</v>
      </c>
      <c r="G490" s="7" t="s">
        <v>867</v>
      </c>
      <c r="H490" s="21" t="s">
        <v>868</v>
      </c>
      <c r="I490" s="33">
        <f t="shared" si="7"/>
        <v>76497.53</v>
      </c>
      <c r="J490" s="33">
        <f t="shared" si="8"/>
        <v>478109.5625</v>
      </c>
      <c r="K490" s="33"/>
      <c r="M490" s="21">
        <f t="shared" si="9"/>
        <v>57</v>
      </c>
    </row>
    <row r="491" spans="1:13">
      <c r="A491" s="37" t="s">
        <v>1010</v>
      </c>
      <c r="B491" s="38">
        <v>85</v>
      </c>
      <c r="G491" s="21" t="s">
        <v>701</v>
      </c>
      <c r="H491" s="21" t="s">
        <v>702</v>
      </c>
      <c r="I491" s="33">
        <f t="shared" si="7"/>
        <v>208</v>
      </c>
      <c r="J491" s="33">
        <f t="shared" si="8"/>
        <v>1300</v>
      </c>
      <c r="K491" s="33"/>
      <c r="M491" s="21">
        <f t="shared" si="9"/>
        <v>58</v>
      </c>
    </row>
    <row r="492" spans="1:13">
      <c r="A492" s="37" t="s">
        <v>1010</v>
      </c>
      <c r="B492" s="38">
        <v>85</v>
      </c>
      <c r="G492" s="21" t="s">
        <v>676</v>
      </c>
      <c r="H492" s="21" t="s">
        <v>828</v>
      </c>
      <c r="I492" s="33">
        <f t="shared" si="7"/>
        <v>37.92</v>
      </c>
      <c r="J492" s="33">
        <f t="shared" si="8"/>
        <v>237</v>
      </c>
      <c r="K492" s="33"/>
      <c r="M492" s="21">
        <f t="shared" si="9"/>
        <v>59</v>
      </c>
    </row>
    <row r="493" spans="1:13">
      <c r="A493" s="37" t="s">
        <v>1010</v>
      </c>
      <c r="B493" s="38">
        <v>85</v>
      </c>
      <c r="G493" s="21" t="s">
        <v>951</v>
      </c>
      <c r="H493" s="21" t="s">
        <v>952</v>
      </c>
      <c r="I493" s="33">
        <f t="shared" si="7"/>
        <v>487.2</v>
      </c>
      <c r="J493" s="33">
        <f t="shared" si="8"/>
        <v>3045</v>
      </c>
      <c r="K493" s="33"/>
      <c r="M493" s="21">
        <f t="shared" si="9"/>
        <v>60</v>
      </c>
    </row>
    <row r="494" spans="1:13">
      <c r="A494" s="37" t="s">
        <v>1010</v>
      </c>
      <c r="B494" s="38">
        <v>85</v>
      </c>
      <c r="G494" s="21" t="s">
        <v>909</v>
      </c>
      <c r="H494" s="21" t="s">
        <v>910</v>
      </c>
      <c r="I494" s="33">
        <f t="shared" si="7"/>
        <v>1007.66</v>
      </c>
      <c r="J494" s="33">
        <f t="shared" si="8"/>
        <v>6297.875</v>
      </c>
      <c r="K494" s="33"/>
      <c r="M494" s="21">
        <f t="shared" si="9"/>
        <v>61</v>
      </c>
    </row>
    <row r="495" spans="1:13">
      <c r="A495" s="37" t="s">
        <v>1010</v>
      </c>
      <c r="B495" s="38">
        <v>85</v>
      </c>
      <c r="G495" s="21" t="s">
        <v>816</v>
      </c>
      <c r="H495" s="21" t="s">
        <v>817</v>
      </c>
      <c r="I495" s="33">
        <f t="shared" si="7"/>
        <v>36.28</v>
      </c>
      <c r="J495" s="33">
        <f t="shared" si="8"/>
        <v>226.75</v>
      </c>
      <c r="K495" s="33"/>
      <c r="M495" s="21">
        <f t="shared" si="9"/>
        <v>62</v>
      </c>
    </row>
    <row r="496" spans="1:13">
      <c r="A496" s="37" t="s">
        <v>1010</v>
      </c>
      <c r="B496" s="38">
        <v>15</v>
      </c>
      <c r="G496" s="16" t="s">
        <v>1004</v>
      </c>
      <c r="H496" s="21" t="s">
        <v>659</v>
      </c>
      <c r="I496" s="33">
        <f t="shared" si="7"/>
        <v>434.26</v>
      </c>
      <c r="J496" s="33">
        <f t="shared" si="8"/>
        <v>2714.125</v>
      </c>
      <c r="K496" s="33"/>
      <c r="M496" s="21">
        <f t="shared" si="9"/>
        <v>63</v>
      </c>
    </row>
    <row r="497" spans="1:13">
      <c r="A497" s="37" t="s">
        <v>1010</v>
      </c>
      <c r="B497" s="38">
        <v>85</v>
      </c>
      <c r="G497" s="21" t="s">
        <v>742</v>
      </c>
      <c r="H497" s="21" t="s">
        <v>741</v>
      </c>
      <c r="I497" s="33">
        <f t="shared" si="7"/>
        <v>116.35</v>
      </c>
      <c r="J497" s="33">
        <f t="shared" si="8"/>
        <v>727.1875</v>
      </c>
      <c r="K497" s="33"/>
      <c r="M497" s="21">
        <f t="shared" si="9"/>
        <v>64</v>
      </c>
    </row>
    <row r="498" spans="1:13">
      <c r="A498" s="37" t="s">
        <v>1010</v>
      </c>
      <c r="B498" s="38">
        <v>85</v>
      </c>
      <c r="G498" s="21" t="s">
        <v>977</v>
      </c>
      <c r="H498" s="21" t="s">
        <v>978</v>
      </c>
      <c r="I498" s="33">
        <f t="shared" si="7"/>
        <v>608.14</v>
      </c>
      <c r="J498" s="33">
        <f t="shared" si="8"/>
        <v>3800.875</v>
      </c>
      <c r="K498" s="33"/>
      <c r="M498" s="21">
        <f t="shared" si="9"/>
        <v>65</v>
      </c>
    </row>
    <row r="499" spans="1:13">
      <c r="A499" s="37" t="s">
        <v>1010</v>
      </c>
      <c r="B499" s="38">
        <v>85</v>
      </c>
      <c r="G499" s="21" t="s">
        <v>830</v>
      </c>
      <c r="H499" s="21" t="s">
        <v>829</v>
      </c>
      <c r="I499" s="33">
        <f t="shared" ref="I499:I562" si="10">SUMIF($G$7:$G$426,G499,$J$7:$J$426)</f>
        <v>256</v>
      </c>
      <c r="J499" s="33">
        <f t="shared" ref="J499:J562" si="11">+I499/0.16</f>
        <v>1600</v>
      </c>
      <c r="K499" s="33"/>
      <c r="M499" s="21">
        <f t="shared" si="9"/>
        <v>66</v>
      </c>
    </row>
    <row r="500" spans="1:13">
      <c r="A500" s="37" t="s">
        <v>1010</v>
      </c>
      <c r="B500" s="38">
        <v>85</v>
      </c>
      <c r="G500" s="21" t="s">
        <v>709</v>
      </c>
      <c r="H500" s="21" t="s">
        <v>710</v>
      </c>
      <c r="I500" s="33">
        <f t="shared" si="10"/>
        <v>128</v>
      </c>
      <c r="J500" s="33">
        <f t="shared" si="11"/>
        <v>800</v>
      </c>
      <c r="K500" s="33"/>
      <c r="M500" s="21">
        <f t="shared" ref="M500:M563" si="12">+M499+1</f>
        <v>67</v>
      </c>
    </row>
    <row r="501" spans="1:13">
      <c r="A501" s="37" t="s">
        <v>1010</v>
      </c>
      <c r="B501" s="38">
        <v>85</v>
      </c>
      <c r="G501" s="19" t="s">
        <v>789</v>
      </c>
      <c r="H501" s="19" t="s">
        <v>788</v>
      </c>
      <c r="I501" s="33">
        <f t="shared" si="10"/>
        <v>80.88</v>
      </c>
      <c r="J501" s="33">
        <f t="shared" si="11"/>
        <v>505.49999999999994</v>
      </c>
      <c r="K501" s="33"/>
      <c r="M501" s="21">
        <f t="shared" si="12"/>
        <v>68</v>
      </c>
    </row>
    <row r="502" spans="1:13">
      <c r="A502" s="37" t="s">
        <v>1010</v>
      </c>
      <c r="B502" s="38">
        <v>85</v>
      </c>
      <c r="G502" s="15" t="s">
        <v>869</v>
      </c>
      <c r="H502" s="21" t="s">
        <v>653</v>
      </c>
      <c r="I502" s="33">
        <f t="shared" si="10"/>
        <v>64301.039999999994</v>
      </c>
      <c r="J502" s="33">
        <f t="shared" si="11"/>
        <v>401881.49999999994</v>
      </c>
      <c r="K502" s="33"/>
      <c r="M502" s="21">
        <f t="shared" si="12"/>
        <v>69</v>
      </c>
    </row>
    <row r="503" spans="1:13">
      <c r="A503" s="37" t="s">
        <v>1010</v>
      </c>
      <c r="B503" s="38">
        <v>85</v>
      </c>
      <c r="G503" s="21" t="s">
        <v>785</v>
      </c>
      <c r="H503" s="21" t="s">
        <v>784</v>
      </c>
      <c r="I503" s="33">
        <f t="shared" si="10"/>
        <v>26.76</v>
      </c>
      <c r="J503" s="33">
        <f t="shared" si="11"/>
        <v>167.25</v>
      </c>
      <c r="K503" s="33"/>
      <c r="M503" s="21">
        <f t="shared" si="12"/>
        <v>70</v>
      </c>
    </row>
    <row r="504" spans="1:13">
      <c r="A504" s="37" t="s">
        <v>1010</v>
      </c>
      <c r="B504" s="38">
        <v>85</v>
      </c>
      <c r="G504" s="21" t="s">
        <v>1012</v>
      </c>
      <c r="H504" s="21" t="s">
        <v>723</v>
      </c>
      <c r="I504" s="33">
        <f t="shared" si="10"/>
        <v>14.07</v>
      </c>
      <c r="J504" s="33">
        <f t="shared" si="11"/>
        <v>87.9375</v>
      </c>
      <c r="K504" s="33"/>
      <c r="M504" s="21">
        <f t="shared" si="12"/>
        <v>71</v>
      </c>
    </row>
    <row r="505" spans="1:13">
      <c r="A505" s="37" t="s">
        <v>1010</v>
      </c>
      <c r="B505" s="38">
        <v>85</v>
      </c>
      <c r="G505" s="21" t="s">
        <v>662</v>
      </c>
      <c r="H505" s="21" t="s">
        <v>793</v>
      </c>
      <c r="I505" s="33">
        <f t="shared" si="10"/>
        <v>11.03</v>
      </c>
      <c r="J505" s="33">
        <f t="shared" si="11"/>
        <v>68.9375</v>
      </c>
      <c r="K505" s="33"/>
      <c r="M505" s="21">
        <f t="shared" si="12"/>
        <v>72</v>
      </c>
    </row>
    <row r="506" spans="1:13">
      <c r="A506" s="37" t="s">
        <v>1010</v>
      </c>
      <c r="B506" s="38">
        <v>85</v>
      </c>
      <c r="G506" s="19" t="s">
        <v>993</v>
      </c>
      <c r="H506" s="19" t="s">
        <v>994</v>
      </c>
      <c r="I506" s="33">
        <f t="shared" si="10"/>
        <v>49.6</v>
      </c>
      <c r="J506" s="33">
        <f t="shared" si="11"/>
        <v>310</v>
      </c>
      <c r="K506" s="33"/>
      <c r="M506" s="21">
        <f t="shared" si="12"/>
        <v>73</v>
      </c>
    </row>
    <row r="507" spans="1:13">
      <c r="A507" s="37" t="s">
        <v>1010</v>
      </c>
      <c r="B507" s="38">
        <v>85</v>
      </c>
      <c r="G507" s="21" t="s">
        <v>947</v>
      </c>
      <c r="H507" s="21" t="s">
        <v>948</v>
      </c>
      <c r="I507" s="33">
        <f t="shared" si="10"/>
        <v>110.75</v>
      </c>
      <c r="J507" s="33">
        <f t="shared" si="11"/>
        <v>692.1875</v>
      </c>
      <c r="K507" s="33"/>
      <c r="M507" s="21">
        <f t="shared" si="12"/>
        <v>74</v>
      </c>
    </row>
    <row r="508" spans="1:13">
      <c r="A508" s="37" t="s">
        <v>1010</v>
      </c>
      <c r="B508" s="38">
        <v>85</v>
      </c>
      <c r="G508" s="21" t="s">
        <v>791</v>
      </c>
      <c r="H508" s="21" t="s">
        <v>790</v>
      </c>
      <c r="I508" s="33">
        <f t="shared" si="10"/>
        <v>74.48</v>
      </c>
      <c r="J508" s="33">
        <f t="shared" si="11"/>
        <v>465.5</v>
      </c>
      <c r="K508" s="33"/>
      <c r="M508" s="21">
        <f t="shared" si="12"/>
        <v>75</v>
      </c>
    </row>
    <row r="509" spans="1:13">
      <c r="A509" s="37" t="s">
        <v>1010</v>
      </c>
      <c r="B509" s="38">
        <v>85</v>
      </c>
      <c r="G509" s="21" t="s">
        <v>825</v>
      </c>
      <c r="H509" s="21" t="s">
        <v>906</v>
      </c>
      <c r="I509" s="33">
        <f t="shared" si="10"/>
        <v>895.21</v>
      </c>
      <c r="J509" s="33">
        <f t="shared" si="11"/>
        <v>5595.0625</v>
      </c>
      <c r="K509" s="33"/>
      <c r="M509" s="21">
        <f t="shared" si="12"/>
        <v>76</v>
      </c>
    </row>
    <row r="510" spans="1:13">
      <c r="A510" s="37" t="s">
        <v>1010</v>
      </c>
      <c r="B510" s="38">
        <v>85</v>
      </c>
      <c r="G510" s="21" t="s">
        <v>930</v>
      </c>
      <c r="H510" s="21" t="s">
        <v>931</v>
      </c>
      <c r="I510" s="33">
        <f t="shared" si="10"/>
        <v>1327.2</v>
      </c>
      <c r="J510" s="33">
        <f t="shared" si="11"/>
        <v>8295</v>
      </c>
      <c r="K510" s="33"/>
      <c r="M510" s="21">
        <f t="shared" si="12"/>
        <v>77</v>
      </c>
    </row>
    <row r="511" spans="1:13">
      <c r="A511" s="37" t="s">
        <v>1010</v>
      </c>
      <c r="B511" s="38">
        <v>85</v>
      </c>
      <c r="G511" s="21" t="s">
        <v>715</v>
      </c>
      <c r="H511" s="21" t="s">
        <v>716</v>
      </c>
      <c r="I511" s="33">
        <f t="shared" si="10"/>
        <v>353.51</v>
      </c>
      <c r="J511" s="33">
        <f t="shared" si="11"/>
        <v>2209.4375</v>
      </c>
      <c r="K511" s="33"/>
      <c r="M511" s="21">
        <f t="shared" si="12"/>
        <v>78</v>
      </c>
    </row>
    <row r="512" spans="1:13">
      <c r="A512" s="37" t="s">
        <v>1010</v>
      </c>
      <c r="B512" s="38">
        <v>85</v>
      </c>
      <c r="G512" s="21" t="s">
        <v>991</v>
      </c>
      <c r="H512" s="21" t="s">
        <v>992</v>
      </c>
      <c r="I512" s="33">
        <f t="shared" si="10"/>
        <v>567</v>
      </c>
      <c r="J512" s="33">
        <f t="shared" si="11"/>
        <v>3543.75</v>
      </c>
      <c r="K512" s="33"/>
      <c r="M512" s="21">
        <f t="shared" si="12"/>
        <v>79</v>
      </c>
    </row>
    <row r="513" spans="1:13">
      <c r="A513" s="37" t="s">
        <v>1010</v>
      </c>
      <c r="B513" s="37" t="s">
        <v>1011</v>
      </c>
      <c r="G513" s="21" t="s">
        <v>968</v>
      </c>
      <c r="H513" s="21" t="s">
        <v>969</v>
      </c>
      <c r="I513" s="33">
        <f t="shared" si="10"/>
        <v>68.319999999999993</v>
      </c>
      <c r="J513" s="33">
        <f t="shared" si="11"/>
        <v>426.99999999999994</v>
      </c>
      <c r="K513" s="33">
        <v>6.65</v>
      </c>
      <c r="M513" s="21">
        <f t="shared" si="12"/>
        <v>80</v>
      </c>
    </row>
    <row r="514" spans="1:13">
      <c r="A514" s="37" t="s">
        <v>1010</v>
      </c>
      <c r="B514" s="38">
        <v>85</v>
      </c>
      <c r="G514" s="21" t="s">
        <v>919</v>
      </c>
      <c r="H514" s="21" t="s">
        <v>920</v>
      </c>
      <c r="I514" s="33">
        <f t="shared" si="10"/>
        <v>582.96</v>
      </c>
      <c r="J514" s="33">
        <f t="shared" si="11"/>
        <v>3643.5</v>
      </c>
      <c r="K514" s="33"/>
      <c r="M514" s="21">
        <f t="shared" si="12"/>
        <v>81</v>
      </c>
    </row>
    <row r="515" spans="1:13">
      <c r="A515" s="37" t="s">
        <v>1010</v>
      </c>
      <c r="B515" s="38">
        <v>85</v>
      </c>
      <c r="G515" s="21" t="s">
        <v>801</v>
      </c>
      <c r="H515" s="21" t="s">
        <v>800</v>
      </c>
      <c r="I515" s="33">
        <f t="shared" si="10"/>
        <v>15.45</v>
      </c>
      <c r="J515" s="33">
        <f t="shared" si="11"/>
        <v>96.5625</v>
      </c>
      <c r="K515" s="33"/>
      <c r="M515" s="21">
        <f t="shared" si="12"/>
        <v>82</v>
      </c>
    </row>
    <row r="516" spans="1:13">
      <c r="A516" s="37" t="s">
        <v>1010</v>
      </c>
      <c r="B516" s="38">
        <v>85</v>
      </c>
      <c r="G516" s="21" t="s">
        <v>972</v>
      </c>
      <c r="H516" s="21" t="s">
        <v>973</v>
      </c>
      <c r="I516" s="33">
        <f t="shared" si="10"/>
        <v>5643.69</v>
      </c>
      <c r="J516" s="33">
        <f t="shared" si="11"/>
        <v>35273.0625</v>
      </c>
      <c r="K516" s="33"/>
      <c r="M516" s="21">
        <f t="shared" si="12"/>
        <v>83</v>
      </c>
    </row>
    <row r="517" spans="1:13">
      <c r="A517" s="37" t="s">
        <v>1010</v>
      </c>
      <c r="B517" s="38">
        <v>85</v>
      </c>
      <c r="G517" s="21" t="s">
        <v>895</v>
      </c>
      <c r="H517" s="21" t="s">
        <v>894</v>
      </c>
      <c r="I517" s="33">
        <f t="shared" si="10"/>
        <v>1800.81</v>
      </c>
      <c r="J517" s="33">
        <f t="shared" si="11"/>
        <v>11255.0625</v>
      </c>
      <c r="K517" s="33"/>
      <c r="M517" s="21">
        <f t="shared" si="12"/>
        <v>84</v>
      </c>
    </row>
    <row r="518" spans="1:13">
      <c r="A518" s="37" t="s">
        <v>1010</v>
      </c>
      <c r="B518" s="37" t="s">
        <v>1011</v>
      </c>
      <c r="G518" s="18" t="s">
        <v>976</v>
      </c>
      <c r="H518" s="18" t="s">
        <v>654</v>
      </c>
      <c r="I518" s="33">
        <f t="shared" si="10"/>
        <v>21428.57</v>
      </c>
      <c r="J518" s="33">
        <f t="shared" si="11"/>
        <v>133928.5625</v>
      </c>
      <c r="K518" s="33">
        <v>14285.71</v>
      </c>
      <c r="M518" s="21">
        <f t="shared" si="12"/>
        <v>85</v>
      </c>
    </row>
    <row r="519" spans="1:13">
      <c r="A519" s="37" t="s">
        <v>1010</v>
      </c>
      <c r="B519" s="38">
        <v>85</v>
      </c>
      <c r="G519" s="7" t="s">
        <v>1005</v>
      </c>
      <c r="H519" s="21" t="s">
        <v>1792</v>
      </c>
      <c r="I519" s="33">
        <f t="shared" si="10"/>
        <v>32</v>
      </c>
      <c r="J519" s="33">
        <f t="shared" si="11"/>
        <v>200</v>
      </c>
      <c r="K519" s="33"/>
      <c r="M519" s="21">
        <f t="shared" si="12"/>
        <v>86</v>
      </c>
    </row>
    <row r="520" spans="1:13">
      <c r="A520" s="37" t="s">
        <v>1010</v>
      </c>
      <c r="B520" s="38">
        <v>85</v>
      </c>
      <c r="G520" s="21" t="s">
        <v>677</v>
      </c>
      <c r="H520" s="21" t="s">
        <v>684</v>
      </c>
      <c r="I520" s="33">
        <f t="shared" si="10"/>
        <v>102.4</v>
      </c>
      <c r="J520" s="33">
        <f t="shared" si="11"/>
        <v>640</v>
      </c>
      <c r="K520" s="33"/>
      <c r="M520" s="21">
        <f t="shared" si="12"/>
        <v>87</v>
      </c>
    </row>
    <row r="521" spans="1:13">
      <c r="A521" s="37" t="s">
        <v>1010</v>
      </c>
      <c r="B521" s="38">
        <v>85</v>
      </c>
      <c r="G521" s="21" t="s">
        <v>682</v>
      </c>
      <c r="H521" s="21" t="s">
        <v>683</v>
      </c>
      <c r="I521" s="33">
        <f t="shared" si="10"/>
        <v>72.709999999999994</v>
      </c>
      <c r="J521" s="33">
        <f t="shared" si="11"/>
        <v>454.43749999999994</v>
      </c>
      <c r="K521" s="33"/>
      <c r="M521" s="21">
        <f t="shared" si="12"/>
        <v>88</v>
      </c>
    </row>
    <row r="522" spans="1:13">
      <c r="A522" s="37" t="s">
        <v>1010</v>
      </c>
      <c r="B522" s="38">
        <v>85</v>
      </c>
      <c r="G522" s="21" t="s">
        <v>913</v>
      </c>
      <c r="H522" s="21" t="s">
        <v>914</v>
      </c>
      <c r="I522" s="33">
        <f t="shared" si="10"/>
        <v>2788.8</v>
      </c>
      <c r="J522" s="33">
        <f t="shared" si="11"/>
        <v>17430</v>
      </c>
      <c r="K522" s="33"/>
      <c r="M522" s="21">
        <f t="shared" si="12"/>
        <v>89</v>
      </c>
    </row>
    <row r="523" spans="1:13">
      <c r="A523" s="37" t="s">
        <v>1010</v>
      </c>
      <c r="B523" s="38">
        <v>85</v>
      </c>
      <c r="G523" s="21" t="s">
        <v>928</v>
      </c>
      <c r="H523" s="21" t="s">
        <v>929</v>
      </c>
      <c r="I523" s="33">
        <f t="shared" si="10"/>
        <v>275.2</v>
      </c>
      <c r="J523" s="33">
        <f t="shared" si="11"/>
        <v>1720</v>
      </c>
      <c r="K523" s="33"/>
      <c r="M523" s="21">
        <f t="shared" si="12"/>
        <v>90</v>
      </c>
    </row>
    <row r="524" spans="1:13">
      <c r="A524" s="37" t="s">
        <v>1010</v>
      </c>
      <c r="B524" s="38">
        <v>85</v>
      </c>
      <c r="G524" s="21" t="s">
        <v>763</v>
      </c>
      <c r="H524" s="21" t="s">
        <v>762</v>
      </c>
      <c r="I524" s="33">
        <f t="shared" si="10"/>
        <v>16</v>
      </c>
      <c r="J524" s="33">
        <f t="shared" si="11"/>
        <v>100</v>
      </c>
      <c r="K524" s="33"/>
      <c r="M524" s="21">
        <f t="shared" si="12"/>
        <v>91</v>
      </c>
    </row>
    <row r="525" spans="1:13">
      <c r="A525" s="37" t="s">
        <v>1010</v>
      </c>
      <c r="B525" s="38">
        <v>85</v>
      </c>
      <c r="G525" s="21" t="s">
        <v>926</v>
      </c>
      <c r="H525" s="21" t="s">
        <v>927</v>
      </c>
      <c r="I525" s="33">
        <f t="shared" si="10"/>
        <v>1862.55</v>
      </c>
      <c r="J525" s="33">
        <f t="shared" si="11"/>
        <v>11640.9375</v>
      </c>
      <c r="K525" s="33"/>
      <c r="M525" s="21">
        <f t="shared" si="12"/>
        <v>92</v>
      </c>
    </row>
    <row r="526" spans="1:13">
      <c r="A526" s="37" t="s">
        <v>1010</v>
      </c>
      <c r="B526" s="38">
        <v>85</v>
      </c>
      <c r="G526" s="21" t="s">
        <v>818</v>
      </c>
      <c r="H526" s="21" t="s">
        <v>819</v>
      </c>
      <c r="I526" s="33">
        <f t="shared" si="10"/>
        <v>15.17</v>
      </c>
      <c r="J526" s="33">
        <f t="shared" si="11"/>
        <v>94.8125</v>
      </c>
      <c r="K526" s="33"/>
      <c r="M526" s="21">
        <f t="shared" si="12"/>
        <v>93</v>
      </c>
    </row>
    <row r="527" spans="1:13">
      <c r="A527" s="37" t="s">
        <v>1010</v>
      </c>
      <c r="B527" s="38">
        <v>85</v>
      </c>
      <c r="G527" s="21" t="s">
        <v>981</v>
      </c>
      <c r="H527" s="21" t="s">
        <v>982</v>
      </c>
      <c r="I527" s="33">
        <f t="shared" si="10"/>
        <v>675.72</v>
      </c>
      <c r="J527" s="33">
        <f t="shared" si="11"/>
        <v>4223.25</v>
      </c>
      <c r="K527" s="33"/>
      <c r="M527" s="21">
        <f t="shared" si="12"/>
        <v>94</v>
      </c>
    </row>
    <row r="528" spans="1:13">
      <c r="A528" s="37" t="s">
        <v>1010</v>
      </c>
      <c r="B528" s="38">
        <v>85</v>
      </c>
      <c r="G528" s="21" t="s">
        <v>674</v>
      </c>
      <c r="H528" s="21" t="s">
        <v>675</v>
      </c>
      <c r="I528" s="33">
        <f t="shared" si="10"/>
        <v>142.37</v>
      </c>
      <c r="J528" s="33">
        <f t="shared" si="11"/>
        <v>889.8125</v>
      </c>
      <c r="K528" s="33"/>
      <c r="M528" s="21">
        <f t="shared" si="12"/>
        <v>95</v>
      </c>
    </row>
    <row r="529" spans="1:13">
      <c r="A529" s="37" t="s">
        <v>1010</v>
      </c>
      <c r="B529" s="38">
        <v>85</v>
      </c>
      <c r="G529" s="21" t="s">
        <v>901</v>
      </c>
      <c r="H529" s="21" t="s">
        <v>902</v>
      </c>
      <c r="I529" s="33">
        <f t="shared" si="10"/>
        <v>1520</v>
      </c>
      <c r="J529" s="33">
        <f t="shared" si="11"/>
        <v>9500</v>
      </c>
      <c r="K529" s="33"/>
      <c r="M529" s="21">
        <f t="shared" si="12"/>
        <v>96</v>
      </c>
    </row>
    <row r="530" spans="1:13">
      <c r="A530" s="37" t="s">
        <v>1010</v>
      </c>
      <c r="B530" s="38">
        <v>85</v>
      </c>
      <c r="G530" s="21" t="s">
        <v>703</v>
      </c>
      <c r="H530" s="21" t="s">
        <v>704</v>
      </c>
      <c r="I530" s="33">
        <f t="shared" si="10"/>
        <v>183.1</v>
      </c>
      <c r="J530" s="33">
        <f t="shared" si="11"/>
        <v>1144.375</v>
      </c>
      <c r="K530" s="33"/>
      <c r="M530" s="21">
        <f t="shared" si="12"/>
        <v>97</v>
      </c>
    </row>
    <row r="531" spans="1:13">
      <c r="A531" s="37" t="s">
        <v>1010</v>
      </c>
      <c r="B531" s="38">
        <v>85</v>
      </c>
      <c r="G531" s="21" t="s">
        <v>860</v>
      </c>
      <c r="H531" s="21" t="s">
        <v>861</v>
      </c>
      <c r="I531" s="33">
        <v>26644.400000000001</v>
      </c>
      <c r="J531" s="33">
        <v>166527</v>
      </c>
      <c r="K531" s="33"/>
      <c r="M531" s="21">
        <f t="shared" si="12"/>
        <v>98</v>
      </c>
    </row>
    <row r="532" spans="1:13">
      <c r="A532" s="37" t="s">
        <v>1010</v>
      </c>
      <c r="B532" s="38">
        <v>85</v>
      </c>
      <c r="G532" s="21" t="s">
        <v>924</v>
      </c>
      <c r="H532" s="21" t="s">
        <v>925</v>
      </c>
      <c r="I532" s="33">
        <f t="shared" si="10"/>
        <v>1148.6500000000001</v>
      </c>
      <c r="J532" s="33">
        <f t="shared" si="11"/>
        <v>7179.0625</v>
      </c>
      <c r="K532" s="33"/>
      <c r="M532" s="21">
        <f t="shared" si="12"/>
        <v>99</v>
      </c>
    </row>
    <row r="533" spans="1:13">
      <c r="A533" s="37" t="s">
        <v>1010</v>
      </c>
      <c r="B533" s="38">
        <v>85</v>
      </c>
      <c r="G533" s="21" t="s">
        <v>835</v>
      </c>
      <c r="H533" s="21" t="s">
        <v>836</v>
      </c>
      <c r="I533" s="33">
        <f t="shared" si="10"/>
        <v>1488</v>
      </c>
      <c r="J533" s="33">
        <f t="shared" si="11"/>
        <v>9300</v>
      </c>
      <c r="K533" s="33"/>
      <c r="M533" s="21">
        <f t="shared" si="12"/>
        <v>100</v>
      </c>
    </row>
    <row r="534" spans="1:13">
      <c r="A534" s="37" t="s">
        <v>1010</v>
      </c>
      <c r="B534" s="37" t="s">
        <v>1011</v>
      </c>
      <c r="G534" s="15" t="s">
        <v>975</v>
      </c>
      <c r="H534" s="18" t="s">
        <v>974</v>
      </c>
      <c r="I534" s="33">
        <f t="shared" si="10"/>
        <v>21428.57</v>
      </c>
      <c r="J534" s="33">
        <f t="shared" si="11"/>
        <v>133928.5625</v>
      </c>
      <c r="K534" s="33">
        <v>14285.71</v>
      </c>
      <c r="M534" s="21">
        <f t="shared" si="12"/>
        <v>101</v>
      </c>
    </row>
    <row r="535" spans="1:13">
      <c r="A535" s="37" t="s">
        <v>1010</v>
      </c>
      <c r="B535" s="38">
        <v>85</v>
      </c>
      <c r="G535" s="21" t="s">
        <v>1013</v>
      </c>
      <c r="H535" s="21" t="s">
        <v>988</v>
      </c>
      <c r="I535" s="33">
        <f t="shared" si="10"/>
        <v>22.07</v>
      </c>
      <c r="J535" s="33">
        <f t="shared" si="11"/>
        <v>137.9375</v>
      </c>
      <c r="K535" s="33"/>
      <c r="M535" s="21">
        <f t="shared" si="12"/>
        <v>102</v>
      </c>
    </row>
    <row r="536" spans="1:13">
      <c r="A536" s="37" t="s">
        <v>1010</v>
      </c>
      <c r="B536" s="38">
        <v>85</v>
      </c>
      <c r="G536" s="21" t="s">
        <v>685</v>
      </c>
      <c r="H536" s="21" t="s">
        <v>686</v>
      </c>
      <c r="I536" s="33">
        <f t="shared" si="10"/>
        <v>313.91999999999996</v>
      </c>
      <c r="J536" s="33">
        <f t="shared" si="11"/>
        <v>1961.9999999999998</v>
      </c>
      <c r="K536" s="33"/>
      <c r="M536" s="21">
        <f t="shared" si="12"/>
        <v>103</v>
      </c>
    </row>
    <row r="537" spans="1:13">
      <c r="A537" s="37" t="s">
        <v>1010</v>
      </c>
      <c r="B537" s="38">
        <v>85</v>
      </c>
      <c r="G537" s="7" t="s">
        <v>838</v>
      </c>
      <c r="H537" s="21" t="s">
        <v>837</v>
      </c>
      <c r="I537" s="33">
        <f t="shared" si="10"/>
        <v>191638.46</v>
      </c>
      <c r="J537" s="33">
        <f t="shared" si="11"/>
        <v>1197740.375</v>
      </c>
      <c r="K537" s="33"/>
      <c r="M537" s="21">
        <f t="shared" si="12"/>
        <v>104</v>
      </c>
    </row>
    <row r="538" spans="1:13">
      <c r="A538" s="37" t="s">
        <v>1010</v>
      </c>
      <c r="B538" s="38">
        <v>85</v>
      </c>
      <c r="G538" s="21" t="s">
        <v>687</v>
      </c>
      <c r="H538" s="21" t="s">
        <v>688</v>
      </c>
      <c r="I538" s="33">
        <f t="shared" si="10"/>
        <v>1518.63</v>
      </c>
      <c r="J538" s="33">
        <f t="shared" si="11"/>
        <v>9491.4375</v>
      </c>
      <c r="K538" s="33"/>
      <c r="M538" s="21">
        <f t="shared" si="12"/>
        <v>105</v>
      </c>
    </row>
    <row r="539" spans="1:13">
      <c r="A539" s="37" t="s">
        <v>1010</v>
      </c>
      <c r="B539" s="38">
        <v>85</v>
      </c>
      <c r="G539" s="21" t="s">
        <v>775</v>
      </c>
      <c r="H539" s="21" t="s">
        <v>774</v>
      </c>
      <c r="I539" s="33">
        <f t="shared" si="10"/>
        <v>130.08000000000001</v>
      </c>
      <c r="J539" s="33">
        <f t="shared" si="11"/>
        <v>813.00000000000011</v>
      </c>
      <c r="K539" s="33"/>
      <c r="M539" s="21">
        <f t="shared" si="12"/>
        <v>106</v>
      </c>
    </row>
    <row r="540" spans="1:13">
      <c r="A540" s="37" t="s">
        <v>1010</v>
      </c>
      <c r="B540" s="38">
        <v>85</v>
      </c>
      <c r="G540" s="21" t="s">
        <v>815</v>
      </c>
      <c r="H540" s="21" t="s">
        <v>814</v>
      </c>
      <c r="I540" s="33">
        <f t="shared" si="10"/>
        <v>72.88</v>
      </c>
      <c r="J540" s="33">
        <f t="shared" si="11"/>
        <v>455.49999999999994</v>
      </c>
      <c r="K540" s="33"/>
      <c r="M540" s="21">
        <f t="shared" si="12"/>
        <v>107</v>
      </c>
    </row>
    <row r="541" spans="1:13">
      <c r="A541" s="37" t="s">
        <v>1010</v>
      </c>
      <c r="B541" s="38">
        <v>85</v>
      </c>
      <c r="G541" s="21" t="s">
        <v>807</v>
      </c>
      <c r="H541" s="21" t="s">
        <v>806</v>
      </c>
      <c r="I541" s="33">
        <f t="shared" si="10"/>
        <v>75.31</v>
      </c>
      <c r="J541" s="33">
        <f t="shared" si="11"/>
        <v>470.6875</v>
      </c>
      <c r="K541" s="33"/>
      <c r="M541" s="21">
        <f t="shared" si="12"/>
        <v>108</v>
      </c>
    </row>
    <row r="542" spans="1:13">
      <c r="A542" s="37" t="s">
        <v>1010</v>
      </c>
      <c r="B542" s="38">
        <v>85</v>
      </c>
      <c r="G542" s="21" t="s">
        <v>725</v>
      </c>
      <c r="H542" s="21" t="s">
        <v>726</v>
      </c>
      <c r="I542" s="33">
        <f t="shared" si="10"/>
        <v>5742</v>
      </c>
      <c r="J542" s="33">
        <f t="shared" si="11"/>
        <v>35887.5</v>
      </c>
      <c r="K542" s="33"/>
      <c r="M542" s="21">
        <f t="shared" si="12"/>
        <v>109</v>
      </c>
    </row>
    <row r="543" spans="1:13">
      <c r="A543" s="37" t="s">
        <v>1010</v>
      </c>
      <c r="B543" s="38">
        <v>85</v>
      </c>
      <c r="G543" s="21" t="s">
        <v>777</v>
      </c>
      <c r="H543" s="21" t="s">
        <v>776</v>
      </c>
      <c r="I543" s="33">
        <f t="shared" si="10"/>
        <v>26.73</v>
      </c>
      <c r="J543" s="33">
        <f t="shared" si="11"/>
        <v>167.0625</v>
      </c>
      <c r="K543" s="33"/>
      <c r="M543" s="21">
        <f t="shared" si="12"/>
        <v>110</v>
      </c>
    </row>
    <row r="544" spans="1:13">
      <c r="A544" s="37" t="s">
        <v>1010</v>
      </c>
      <c r="B544" s="38">
        <v>85</v>
      </c>
      <c r="G544" s="21" t="s">
        <v>908</v>
      </c>
      <c r="H544" s="21" t="s">
        <v>907</v>
      </c>
      <c r="I544" s="33">
        <f t="shared" si="10"/>
        <v>2350.4</v>
      </c>
      <c r="J544" s="33">
        <f t="shared" si="11"/>
        <v>14690</v>
      </c>
      <c r="K544" s="33"/>
      <c r="M544" s="21">
        <f t="shared" si="12"/>
        <v>111</v>
      </c>
    </row>
    <row r="545" spans="1:13">
      <c r="A545" s="37" t="s">
        <v>1010</v>
      </c>
      <c r="B545" s="38">
        <v>85</v>
      </c>
      <c r="G545" s="21" t="s">
        <v>711</v>
      </c>
      <c r="H545" s="21" t="s">
        <v>712</v>
      </c>
      <c r="I545" s="33">
        <f t="shared" si="10"/>
        <v>103.4</v>
      </c>
      <c r="J545" s="33">
        <f t="shared" si="11"/>
        <v>646.25</v>
      </c>
      <c r="K545" s="33"/>
      <c r="M545" s="21">
        <f t="shared" si="12"/>
        <v>112</v>
      </c>
    </row>
    <row r="546" spans="1:13">
      <c r="A546" s="37" t="s">
        <v>1010</v>
      </c>
      <c r="B546" s="38">
        <v>85</v>
      </c>
      <c r="G546" s="21" t="s">
        <v>823</v>
      </c>
      <c r="H546" s="21" t="s">
        <v>824</v>
      </c>
      <c r="I546" s="33">
        <f t="shared" si="10"/>
        <v>16.829999999999998</v>
      </c>
      <c r="J546" s="33">
        <f t="shared" si="11"/>
        <v>105.18749999999999</v>
      </c>
      <c r="K546" s="33"/>
      <c r="M546" s="21">
        <f t="shared" si="12"/>
        <v>113</v>
      </c>
    </row>
    <row r="547" spans="1:13">
      <c r="A547" s="37" t="s">
        <v>1010</v>
      </c>
      <c r="B547" s="38">
        <v>85</v>
      </c>
      <c r="G547" s="21" t="s">
        <v>936</v>
      </c>
      <c r="H547" s="21" t="s">
        <v>937</v>
      </c>
      <c r="I547" s="33">
        <f t="shared" si="10"/>
        <v>3981.12</v>
      </c>
      <c r="J547" s="33">
        <f t="shared" si="11"/>
        <v>24882</v>
      </c>
      <c r="K547" s="33"/>
      <c r="M547" s="21">
        <f t="shared" si="12"/>
        <v>114</v>
      </c>
    </row>
    <row r="548" spans="1:13">
      <c r="A548" s="37" t="s">
        <v>1010</v>
      </c>
      <c r="B548" s="38">
        <v>85</v>
      </c>
      <c r="G548" s="21" t="s">
        <v>737</v>
      </c>
      <c r="H548" s="21" t="s">
        <v>738</v>
      </c>
      <c r="I548" s="33">
        <f t="shared" si="10"/>
        <v>416</v>
      </c>
      <c r="J548" s="33">
        <f t="shared" si="11"/>
        <v>2600</v>
      </c>
      <c r="K548" s="33"/>
      <c r="M548" s="21">
        <f t="shared" si="12"/>
        <v>115</v>
      </c>
    </row>
    <row r="549" spans="1:13">
      <c r="A549" s="37" t="s">
        <v>1010</v>
      </c>
      <c r="B549" s="38">
        <v>85</v>
      </c>
      <c r="G549" s="21" t="s">
        <v>898</v>
      </c>
      <c r="H549" s="21" t="s">
        <v>899</v>
      </c>
      <c r="I549" s="33">
        <f t="shared" si="10"/>
        <v>192</v>
      </c>
      <c r="J549" s="33">
        <f t="shared" si="11"/>
        <v>1200</v>
      </c>
      <c r="K549" s="33"/>
      <c r="M549" s="21">
        <f t="shared" si="12"/>
        <v>116</v>
      </c>
    </row>
    <row r="550" spans="1:13">
      <c r="A550" s="37" t="s">
        <v>1010</v>
      </c>
      <c r="B550" s="38">
        <v>85</v>
      </c>
      <c r="G550" s="21" t="s">
        <v>699</v>
      </c>
      <c r="H550" s="21" t="s">
        <v>900</v>
      </c>
      <c r="I550" s="33">
        <f t="shared" si="10"/>
        <v>742.68999999999994</v>
      </c>
      <c r="J550" s="33">
        <f t="shared" si="11"/>
        <v>4641.8124999999991</v>
      </c>
      <c r="K550" s="33"/>
      <c r="M550" s="21">
        <f t="shared" si="12"/>
        <v>117</v>
      </c>
    </row>
    <row r="551" spans="1:13">
      <c r="A551" s="37" t="s">
        <v>1010</v>
      </c>
      <c r="B551" s="38">
        <v>85</v>
      </c>
      <c r="G551" s="21" t="s">
        <v>959</v>
      </c>
      <c r="H551" s="21" t="s">
        <v>960</v>
      </c>
      <c r="I551" s="33">
        <f t="shared" si="10"/>
        <v>1168</v>
      </c>
      <c r="J551" s="33">
        <f t="shared" si="11"/>
        <v>7300</v>
      </c>
      <c r="K551" s="33"/>
      <c r="M551" s="21">
        <f t="shared" si="12"/>
        <v>118</v>
      </c>
    </row>
    <row r="552" spans="1:13">
      <c r="A552" s="37" t="s">
        <v>1010</v>
      </c>
      <c r="B552" s="38">
        <v>85</v>
      </c>
      <c r="G552" s="21" t="s">
        <v>717</v>
      </c>
      <c r="H552" s="21" t="s">
        <v>718</v>
      </c>
      <c r="I552" s="33">
        <f t="shared" si="10"/>
        <v>100.75</v>
      </c>
      <c r="J552" s="33">
        <f t="shared" si="11"/>
        <v>629.6875</v>
      </c>
      <c r="K552" s="33"/>
      <c r="M552" s="21">
        <f t="shared" si="12"/>
        <v>119</v>
      </c>
    </row>
    <row r="553" spans="1:13">
      <c r="A553" s="37" t="s">
        <v>1010</v>
      </c>
      <c r="B553" s="38">
        <v>85</v>
      </c>
      <c r="G553" s="23" t="s">
        <v>795</v>
      </c>
      <c r="H553" s="21" t="s">
        <v>756</v>
      </c>
      <c r="I553" s="33">
        <f t="shared" si="10"/>
        <v>27.59</v>
      </c>
      <c r="J553" s="33">
        <f t="shared" si="11"/>
        <v>172.4375</v>
      </c>
      <c r="K553" s="33"/>
      <c r="M553" s="21">
        <f t="shared" si="12"/>
        <v>120</v>
      </c>
    </row>
    <row r="554" spans="1:13">
      <c r="A554" s="37" t="s">
        <v>1010</v>
      </c>
      <c r="B554" s="38">
        <v>85</v>
      </c>
      <c r="G554" s="21" t="s">
        <v>691</v>
      </c>
      <c r="H554" s="21" t="s">
        <v>692</v>
      </c>
      <c r="I554" s="33">
        <f t="shared" si="10"/>
        <v>90.48</v>
      </c>
      <c r="J554" s="33">
        <f t="shared" si="11"/>
        <v>565.5</v>
      </c>
      <c r="K554" s="33"/>
      <c r="M554" s="21">
        <f t="shared" si="12"/>
        <v>121</v>
      </c>
    </row>
    <row r="555" spans="1:13">
      <c r="A555" s="37" t="s">
        <v>1010</v>
      </c>
      <c r="B555" s="38">
        <v>85</v>
      </c>
      <c r="G555" s="21" t="s">
        <v>989</v>
      </c>
      <c r="H555" s="21" t="s">
        <v>990</v>
      </c>
      <c r="I555" s="33">
        <f t="shared" si="10"/>
        <v>23.72</v>
      </c>
      <c r="J555" s="33">
        <f t="shared" si="11"/>
        <v>148.25</v>
      </c>
      <c r="K555" s="33"/>
      <c r="M555" s="21">
        <f t="shared" si="12"/>
        <v>122</v>
      </c>
    </row>
    <row r="556" spans="1:13">
      <c r="A556" s="37" t="s">
        <v>1010</v>
      </c>
      <c r="B556" s="38">
        <v>85</v>
      </c>
      <c r="G556" s="21" t="s">
        <v>720</v>
      </c>
      <c r="H556" s="21" t="s">
        <v>721</v>
      </c>
      <c r="I556" s="33">
        <f t="shared" si="10"/>
        <v>495.83000000000004</v>
      </c>
      <c r="J556" s="33">
        <f t="shared" si="11"/>
        <v>3098.9375</v>
      </c>
      <c r="K556" s="33"/>
      <c r="M556" s="21">
        <f t="shared" si="12"/>
        <v>123</v>
      </c>
    </row>
    <row r="557" spans="1:13">
      <c r="A557" s="37" t="s">
        <v>1010</v>
      </c>
      <c r="B557" s="38">
        <v>85</v>
      </c>
      <c r="G557" s="21" t="s">
        <v>755</v>
      </c>
      <c r="H557" s="21" t="s">
        <v>754</v>
      </c>
      <c r="I557" s="33">
        <f t="shared" si="10"/>
        <v>93.91</v>
      </c>
      <c r="J557" s="33">
        <f t="shared" si="11"/>
        <v>586.9375</v>
      </c>
      <c r="K557" s="33"/>
      <c r="M557" s="21">
        <f t="shared" si="12"/>
        <v>124</v>
      </c>
    </row>
    <row r="558" spans="1:13">
      <c r="A558" s="37" t="s">
        <v>1010</v>
      </c>
      <c r="B558" s="38">
        <v>85</v>
      </c>
      <c r="G558" s="21" t="s">
        <v>911</v>
      </c>
      <c r="H558" s="21" t="s">
        <v>912</v>
      </c>
      <c r="I558" s="33">
        <f t="shared" si="10"/>
        <v>10939.05</v>
      </c>
      <c r="J558" s="33">
        <f t="shared" si="11"/>
        <v>68369.0625</v>
      </c>
      <c r="K558" s="33"/>
      <c r="M558" s="21">
        <f t="shared" si="12"/>
        <v>125</v>
      </c>
    </row>
    <row r="559" spans="1:13">
      <c r="A559" s="37" t="s">
        <v>1010</v>
      </c>
      <c r="B559" s="38">
        <v>85</v>
      </c>
      <c r="G559" s="21" t="s">
        <v>695</v>
      </c>
      <c r="H559" s="21" t="s">
        <v>696</v>
      </c>
      <c r="I559" s="33">
        <f t="shared" si="10"/>
        <v>67.72</v>
      </c>
      <c r="J559" s="33">
        <f t="shared" si="11"/>
        <v>423.25</v>
      </c>
      <c r="K559" s="33"/>
      <c r="M559" s="21">
        <f t="shared" si="12"/>
        <v>126</v>
      </c>
    </row>
    <row r="560" spans="1:13">
      <c r="A560" s="37" t="s">
        <v>1010</v>
      </c>
      <c r="B560" s="38">
        <v>85</v>
      </c>
      <c r="G560" s="21" t="s">
        <v>767</v>
      </c>
      <c r="H560" s="21" t="s">
        <v>766</v>
      </c>
      <c r="I560" s="33">
        <f t="shared" si="10"/>
        <v>52.94</v>
      </c>
      <c r="J560" s="33">
        <f t="shared" si="11"/>
        <v>330.875</v>
      </c>
      <c r="K560" s="33"/>
      <c r="M560" s="21">
        <f t="shared" si="12"/>
        <v>127</v>
      </c>
    </row>
    <row r="561" spans="1:13">
      <c r="A561" s="37" t="s">
        <v>1010</v>
      </c>
      <c r="B561" s="38">
        <v>85</v>
      </c>
      <c r="G561" s="21" t="s">
        <v>943</v>
      </c>
      <c r="H561" s="21" t="s">
        <v>944</v>
      </c>
      <c r="I561" s="33">
        <f t="shared" si="10"/>
        <v>424</v>
      </c>
      <c r="J561" s="33">
        <f t="shared" si="11"/>
        <v>2650</v>
      </c>
      <c r="K561" s="33"/>
      <c r="M561" s="21">
        <f t="shared" si="12"/>
        <v>128</v>
      </c>
    </row>
    <row r="562" spans="1:13">
      <c r="A562" s="37" t="s">
        <v>1010</v>
      </c>
      <c r="B562" s="38">
        <v>85</v>
      </c>
      <c r="G562" s="21" t="s">
        <v>803</v>
      </c>
      <c r="H562" s="21" t="s">
        <v>802</v>
      </c>
      <c r="I562" s="33">
        <f t="shared" si="10"/>
        <v>137.19</v>
      </c>
      <c r="J562" s="33">
        <f t="shared" si="11"/>
        <v>857.4375</v>
      </c>
      <c r="K562" s="33"/>
      <c r="M562" s="21">
        <f t="shared" si="12"/>
        <v>129</v>
      </c>
    </row>
    <row r="563" spans="1:13">
      <c r="A563" s="37" t="s">
        <v>1010</v>
      </c>
      <c r="B563" s="38">
        <v>85</v>
      </c>
      <c r="G563" s="21" t="s">
        <v>727</v>
      </c>
      <c r="H563" s="21" t="s">
        <v>728</v>
      </c>
      <c r="I563" s="33">
        <f t="shared" ref="I563:I593" si="13">SUMIF($G$7:$G$426,G563,$J$7:$J$426)</f>
        <v>80.489999999999995</v>
      </c>
      <c r="J563" s="33">
        <f t="shared" ref="J563:J593" si="14">+I563/0.16</f>
        <v>503.06249999999994</v>
      </c>
      <c r="K563" s="33"/>
      <c r="M563" s="21">
        <f t="shared" si="12"/>
        <v>130</v>
      </c>
    </row>
    <row r="564" spans="1:13">
      <c r="A564" s="37" t="s">
        <v>1010</v>
      </c>
      <c r="B564" s="38">
        <v>85</v>
      </c>
      <c r="G564" s="21" t="s">
        <v>759</v>
      </c>
      <c r="H564" s="21" t="s">
        <v>758</v>
      </c>
      <c r="I564" s="33">
        <f t="shared" si="13"/>
        <v>40.25</v>
      </c>
      <c r="J564" s="33">
        <f t="shared" si="14"/>
        <v>251.5625</v>
      </c>
      <c r="K564" s="33"/>
      <c r="M564" s="21">
        <f t="shared" ref="M564:M593" si="15">+M563+1</f>
        <v>131</v>
      </c>
    </row>
    <row r="565" spans="1:13">
      <c r="A565" s="37" t="s">
        <v>1010</v>
      </c>
      <c r="B565" s="38">
        <v>85</v>
      </c>
      <c r="G565" s="21" t="s">
        <v>764</v>
      </c>
      <c r="H565" s="21" t="s">
        <v>765</v>
      </c>
      <c r="I565" s="33">
        <f t="shared" si="13"/>
        <v>67.040000000000006</v>
      </c>
      <c r="J565" s="33">
        <f t="shared" si="14"/>
        <v>419.00000000000006</v>
      </c>
      <c r="K565" s="33"/>
      <c r="M565" s="21">
        <f t="shared" si="15"/>
        <v>132</v>
      </c>
    </row>
    <row r="566" spans="1:13">
      <c r="A566" s="37" t="s">
        <v>1010</v>
      </c>
      <c r="B566" s="38">
        <v>85</v>
      </c>
      <c r="G566" s="21" t="s">
        <v>751</v>
      </c>
      <c r="H566" s="21" t="s">
        <v>752</v>
      </c>
      <c r="I566" s="33">
        <f t="shared" si="13"/>
        <v>67.14</v>
      </c>
      <c r="J566" s="33">
        <f t="shared" si="14"/>
        <v>419.625</v>
      </c>
      <c r="K566" s="33"/>
      <c r="M566" s="21">
        <f t="shared" si="15"/>
        <v>133</v>
      </c>
    </row>
    <row r="567" spans="1:13">
      <c r="A567" s="37" t="s">
        <v>1010</v>
      </c>
      <c r="B567" s="38">
        <v>85</v>
      </c>
      <c r="G567" s="21" t="s">
        <v>663</v>
      </c>
      <c r="H567" s="21" t="s">
        <v>794</v>
      </c>
      <c r="I567" s="33">
        <f t="shared" si="13"/>
        <v>65.239999999999995</v>
      </c>
      <c r="J567" s="33">
        <f t="shared" si="14"/>
        <v>407.74999999999994</v>
      </c>
      <c r="K567" s="33"/>
      <c r="M567" s="21">
        <f t="shared" si="15"/>
        <v>134</v>
      </c>
    </row>
    <row r="568" spans="1:13">
      <c r="A568" s="37" t="s">
        <v>1010</v>
      </c>
      <c r="B568" s="38">
        <v>85</v>
      </c>
      <c r="G568" s="21" t="s">
        <v>922</v>
      </c>
      <c r="H568" s="21" t="s">
        <v>923</v>
      </c>
      <c r="I568" s="33">
        <f t="shared" si="13"/>
        <v>6224</v>
      </c>
      <c r="J568" s="33">
        <f t="shared" si="14"/>
        <v>38900</v>
      </c>
      <c r="K568" s="33"/>
      <c r="M568" s="21">
        <f t="shared" si="15"/>
        <v>135</v>
      </c>
    </row>
    <row r="569" spans="1:13">
      <c r="A569" s="37" t="s">
        <v>1010</v>
      </c>
      <c r="B569" s="38">
        <v>85</v>
      </c>
      <c r="G569" s="21" t="s">
        <v>961</v>
      </c>
      <c r="H569" s="21" t="s">
        <v>962</v>
      </c>
      <c r="I569" s="33">
        <f t="shared" si="13"/>
        <v>96087.52</v>
      </c>
      <c r="J569" s="33">
        <f t="shared" si="14"/>
        <v>600547</v>
      </c>
      <c r="K569" s="33"/>
      <c r="M569" s="21">
        <f t="shared" si="15"/>
        <v>136</v>
      </c>
    </row>
    <row r="570" spans="1:13">
      <c r="A570" s="37" t="s">
        <v>1010</v>
      </c>
      <c r="B570" s="38">
        <v>85</v>
      </c>
      <c r="G570" s="21" t="s">
        <v>805</v>
      </c>
      <c r="H570" s="21" t="s">
        <v>804</v>
      </c>
      <c r="I570" s="33">
        <f t="shared" si="13"/>
        <v>67.040000000000006</v>
      </c>
      <c r="J570" s="33">
        <f t="shared" si="14"/>
        <v>419.00000000000006</v>
      </c>
      <c r="K570" s="33"/>
      <c r="M570" s="21">
        <f t="shared" si="15"/>
        <v>137</v>
      </c>
    </row>
    <row r="571" spans="1:13">
      <c r="A571" s="37" t="s">
        <v>1010</v>
      </c>
      <c r="B571" s="38">
        <v>85</v>
      </c>
      <c r="G571" s="7" t="s">
        <v>877</v>
      </c>
      <c r="H571" s="21" t="s">
        <v>656</v>
      </c>
      <c r="I571" s="33">
        <f t="shared" si="13"/>
        <v>95168.43</v>
      </c>
      <c r="J571" s="33">
        <f t="shared" si="14"/>
        <v>594802.6875</v>
      </c>
      <c r="K571" s="33"/>
      <c r="M571" s="21">
        <f t="shared" si="15"/>
        <v>138</v>
      </c>
    </row>
    <row r="572" spans="1:13">
      <c r="A572" s="37" t="s">
        <v>1010</v>
      </c>
      <c r="B572" s="38">
        <v>85</v>
      </c>
      <c r="G572" s="21" t="s">
        <v>748</v>
      </c>
      <c r="H572" s="21" t="s">
        <v>747</v>
      </c>
      <c r="I572" s="33">
        <f t="shared" si="13"/>
        <v>10.34</v>
      </c>
      <c r="J572" s="33">
        <f t="shared" si="14"/>
        <v>64.625</v>
      </c>
      <c r="K572" s="33"/>
      <c r="M572" s="21">
        <f t="shared" si="15"/>
        <v>139</v>
      </c>
    </row>
    <row r="573" spans="1:13">
      <c r="A573" s="37" t="s">
        <v>1010</v>
      </c>
      <c r="B573" s="38">
        <v>85</v>
      </c>
      <c r="G573" s="21" t="s">
        <v>970</v>
      </c>
      <c r="H573" s="21" t="s">
        <v>971</v>
      </c>
      <c r="I573" s="33">
        <f t="shared" si="13"/>
        <v>2785.08</v>
      </c>
      <c r="J573" s="33">
        <f t="shared" si="14"/>
        <v>17406.75</v>
      </c>
      <c r="K573" s="33"/>
      <c r="M573" s="21">
        <f t="shared" si="15"/>
        <v>140</v>
      </c>
    </row>
    <row r="574" spans="1:13">
      <c r="A574" s="37" t="s">
        <v>1010</v>
      </c>
      <c r="B574" s="38">
        <v>85</v>
      </c>
      <c r="G574" s="7" t="s">
        <v>872</v>
      </c>
      <c r="H574" s="21" t="s">
        <v>873</v>
      </c>
      <c r="I574" s="33">
        <f t="shared" si="13"/>
        <v>131763.83000000002</v>
      </c>
      <c r="J574" s="33">
        <f t="shared" si="14"/>
        <v>823523.93750000012</v>
      </c>
      <c r="K574" s="33"/>
      <c r="M574" s="21">
        <f t="shared" si="15"/>
        <v>141</v>
      </c>
    </row>
    <row r="575" spans="1:13">
      <c r="A575" s="37" t="s">
        <v>1010</v>
      </c>
      <c r="B575" s="38">
        <v>85</v>
      </c>
      <c r="G575" s="14" t="s">
        <v>844</v>
      </c>
      <c r="H575" s="14" t="s">
        <v>845</v>
      </c>
      <c r="I575" s="33">
        <f t="shared" si="13"/>
        <v>2245373.02</v>
      </c>
      <c r="J575" s="33">
        <f t="shared" si="14"/>
        <v>14033581.375</v>
      </c>
      <c r="K575" s="33"/>
      <c r="M575" s="21">
        <f t="shared" si="15"/>
        <v>142</v>
      </c>
    </row>
    <row r="576" spans="1:13">
      <c r="A576" s="37" t="s">
        <v>1010</v>
      </c>
      <c r="B576" s="38">
        <v>85</v>
      </c>
      <c r="G576" s="7" t="s">
        <v>846</v>
      </c>
      <c r="H576" s="21" t="s">
        <v>847</v>
      </c>
      <c r="I576" s="33">
        <f t="shared" si="13"/>
        <v>37329.300000000003</v>
      </c>
      <c r="J576" s="33">
        <f t="shared" si="14"/>
        <v>233308.125</v>
      </c>
      <c r="K576" s="33"/>
      <c r="M576" s="21">
        <f t="shared" si="15"/>
        <v>143</v>
      </c>
    </row>
    <row r="577" spans="1:13">
      <c r="A577" s="37" t="s">
        <v>1010</v>
      </c>
      <c r="B577" s="38">
        <v>85</v>
      </c>
      <c r="G577" s="21" t="s">
        <v>678</v>
      </c>
      <c r="H577" s="21" t="s">
        <v>679</v>
      </c>
      <c r="I577" s="33">
        <f t="shared" si="13"/>
        <v>121.6</v>
      </c>
      <c r="J577" s="33">
        <f t="shared" si="14"/>
        <v>760</v>
      </c>
      <c r="K577" s="33"/>
      <c r="M577" s="21">
        <f t="shared" si="15"/>
        <v>144</v>
      </c>
    </row>
    <row r="578" spans="1:13">
      <c r="A578" s="37" t="s">
        <v>1010</v>
      </c>
      <c r="B578" s="38">
        <v>85</v>
      </c>
      <c r="G578" s="21" t="s">
        <v>729</v>
      </c>
      <c r="H578" s="21" t="s">
        <v>730</v>
      </c>
      <c r="I578" s="33">
        <f t="shared" si="13"/>
        <v>42.75</v>
      </c>
      <c r="J578" s="33">
        <f t="shared" si="14"/>
        <v>267.1875</v>
      </c>
      <c r="K578" s="33"/>
      <c r="M578" s="21">
        <f t="shared" si="15"/>
        <v>145</v>
      </c>
    </row>
    <row r="579" spans="1:13">
      <c r="A579" s="37" t="s">
        <v>1010</v>
      </c>
      <c r="B579" s="38">
        <v>85</v>
      </c>
      <c r="G579" s="21" t="s">
        <v>667</v>
      </c>
      <c r="H579" s="21" t="s">
        <v>664</v>
      </c>
      <c r="I579" s="33">
        <f t="shared" si="13"/>
        <v>127.52</v>
      </c>
      <c r="J579" s="33">
        <f t="shared" si="14"/>
        <v>797</v>
      </c>
      <c r="K579" s="33"/>
      <c r="M579" s="21">
        <f t="shared" si="15"/>
        <v>146</v>
      </c>
    </row>
    <row r="580" spans="1:13">
      <c r="A580" s="37" t="s">
        <v>1010</v>
      </c>
      <c r="B580" s="38">
        <v>85</v>
      </c>
      <c r="G580" s="21" t="s">
        <v>865</v>
      </c>
      <c r="H580" s="21" t="s">
        <v>866</v>
      </c>
      <c r="I580" s="33">
        <f t="shared" si="13"/>
        <v>96170.299999999988</v>
      </c>
      <c r="J580" s="33">
        <f t="shared" si="14"/>
        <v>601064.37499999988</v>
      </c>
      <c r="K580" s="33"/>
      <c r="M580" s="21">
        <f t="shared" si="15"/>
        <v>147</v>
      </c>
    </row>
    <row r="581" spans="1:13">
      <c r="A581" s="37" t="s">
        <v>1010</v>
      </c>
      <c r="B581" s="38">
        <v>85</v>
      </c>
      <c r="G581" s="7" t="s">
        <v>886</v>
      </c>
      <c r="H581" s="21" t="s">
        <v>887</v>
      </c>
      <c r="I581" s="33">
        <f t="shared" si="13"/>
        <v>63810.8</v>
      </c>
      <c r="J581" s="33">
        <f t="shared" si="14"/>
        <v>398817.5</v>
      </c>
      <c r="K581" s="33"/>
      <c r="M581" s="21">
        <f t="shared" si="15"/>
        <v>148</v>
      </c>
    </row>
    <row r="582" spans="1:13">
      <c r="A582" s="37" t="s">
        <v>1010</v>
      </c>
      <c r="B582" s="38">
        <v>85</v>
      </c>
      <c r="G582" s="21" t="s">
        <v>821</v>
      </c>
      <c r="H582" s="21" t="s">
        <v>820</v>
      </c>
      <c r="I582" s="33">
        <f t="shared" si="13"/>
        <v>53.63</v>
      </c>
      <c r="J582" s="33">
        <f t="shared" si="14"/>
        <v>335.1875</v>
      </c>
      <c r="K582" s="33"/>
      <c r="M582" s="21">
        <f t="shared" si="15"/>
        <v>149</v>
      </c>
    </row>
    <row r="583" spans="1:13">
      <c r="A583" s="37" t="s">
        <v>1010</v>
      </c>
      <c r="B583" s="38">
        <v>85</v>
      </c>
      <c r="G583" s="21" t="s">
        <v>932</v>
      </c>
      <c r="H583" s="21" t="s">
        <v>933</v>
      </c>
      <c r="I583" s="33">
        <f t="shared" si="13"/>
        <v>289.73</v>
      </c>
      <c r="J583" s="33">
        <f t="shared" si="14"/>
        <v>1810.8125</v>
      </c>
      <c r="K583" s="33"/>
      <c r="M583" s="21">
        <f t="shared" si="15"/>
        <v>150</v>
      </c>
    </row>
    <row r="584" spans="1:13">
      <c r="A584" s="37" t="s">
        <v>1010</v>
      </c>
      <c r="B584" s="38">
        <v>85</v>
      </c>
      <c r="G584" s="21" t="s">
        <v>783</v>
      </c>
      <c r="H584" s="21" t="s">
        <v>782</v>
      </c>
      <c r="I584" s="33">
        <f t="shared" si="13"/>
        <v>15.72</v>
      </c>
      <c r="J584" s="33">
        <f t="shared" si="14"/>
        <v>98.25</v>
      </c>
      <c r="K584" s="33"/>
      <c r="M584" s="21">
        <f t="shared" si="15"/>
        <v>151</v>
      </c>
    </row>
    <row r="585" spans="1:13">
      <c r="A585" s="37" t="s">
        <v>1010</v>
      </c>
      <c r="B585" s="38">
        <v>85</v>
      </c>
      <c r="G585" s="21" t="s">
        <v>689</v>
      </c>
      <c r="H585" s="21" t="s">
        <v>690</v>
      </c>
      <c r="I585" s="33">
        <f t="shared" si="13"/>
        <v>35.17</v>
      </c>
      <c r="J585" s="33">
        <f t="shared" si="14"/>
        <v>219.8125</v>
      </c>
      <c r="K585" s="33"/>
      <c r="M585" s="21">
        <f t="shared" si="15"/>
        <v>152</v>
      </c>
    </row>
    <row r="586" spans="1:13">
      <c r="A586" s="37" t="s">
        <v>1010</v>
      </c>
      <c r="B586" s="38">
        <v>85</v>
      </c>
      <c r="G586" s="21" t="s">
        <v>941</v>
      </c>
      <c r="H586" s="21" t="s">
        <v>942</v>
      </c>
      <c r="I586" s="33">
        <f t="shared" si="13"/>
        <v>360</v>
      </c>
      <c r="J586" s="33">
        <f t="shared" si="14"/>
        <v>2250</v>
      </c>
      <c r="K586" s="33"/>
      <c r="M586" s="21">
        <f t="shared" si="15"/>
        <v>153</v>
      </c>
    </row>
    <row r="587" spans="1:13">
      <c r="A587" s="37" t="s">
        <v>1010</v>
      </c>
      <c r="B587" s="38">
        <v>85</v>
      </c>
      <c r="G587" s="21" t="s">
        <v>949</v>
      </c>
      <c r="H587" s="21" t="s">
        <v>950</v>
      </c>
      <c r="I587" s="33">
        <f t="shared" si="13"/>
        <v>21979.200000000001</v>
      </c>
      <c r="J587" s="33">
        <f t="shared" si="14"/>
        <v>137370</v>
      </c>
      <c r="K587" s="33"/>
      <c r="M587" s="21">
        <f t="shared" si="15"/>
        <v>154</v>
      </c>
    </row>
    <row r="588" spans="1:13">
      <c r="A588" s="37" t="s">
        <v>1010</v>
      </c>
      <c r="B588" s="38">
        <v>85</v>
      </c>
      <c r="G588" s="21" t="s">
        <v>713</v>
      </c>
      <c r="H588" s="21" t="s">
        <v>714</v>
      </c>
      <c r="I588" s="33">
        <f t="shared" si="13"/>
        <v>99.32</v>
      </c>
      <c r="J588" s="33">
        <f t="shared" si="14"/>
        <v>620.75</v>
      </c>
      <c r="K588" s="33"/>
      <c r="M588" s="21">
        <f t="shared" si="15"/>
        <v>155</v>
      </c>
    </row>
    <row r="589" spans="1:13">
      <c r="A589" s="37" t="s">
        <v>1010</v>
      </c>
      <c r="B589" s="38">
        <v>85</v>
      </c>
      <c r="G589" s="21" t="s">
        <v>799</v>
      </c>
      <c r="H589" s="21" t="s">
        <v>798</v>
      </c>
      <c r="I589" s="33">
        <f t="shared" si="13"/>
        <v>12.55</v>
      </c>
      <c r="J589" s="33">
        <f t="shared" si="14"/>
        <v>78.4375</v>
      </c>
      <c r="K589" s="33"/>
      <c r="M589" s="21">
        <f t="shared" si="15"/>
        <v>156</v>
      </c>
    </row>
    <row r="590" spans="1:13">
      <c r="A590" s="37" t="s">
        <v>1010</v>
      </c>
      <c r="B590" s="38">
        <v>85</v>
      </c>
      <c r="G590" s="21" t="s">
        <v>707</v>
      </c>
      <c r="H590" s="21" t="s">
        <v>708</v>
      </c>
      <c r="I590" s="33">
        <f t="shared" si="13"/>
        <v>124.14000000000001</v>
      </c>
      <c r="J590" s="33">
        <f t="shared" si="14"/>
        <v>775.87500000000011</v>
      </c>
      <c r="K590" s="33"/>
      <c r="M590" s="21">
        <f t="shared" si="15"/>
        <v>157</v>
      </c>
    </row>
    <row r="591" spans="1:13">
      <c r="A591" s="37" t="s">
        <v>1010</v>
      </c>
      <c r="B591" s="38">
        <v>85</v>
      </c>
      <c r="G591" s="21" t="s">
        <v>892</v>
      </c>
      <c r="H591" s="21" t="s">
        <v>883</v>
      </c>
      <c r="I591" s="33">
        <f t="shared" si="13"/>
        <v>31307.98</v>
      </c>
      <c r="J591" s="33">
        <f t="shared" si="14"/>
        <v>195674.875</v>
      </c>
      <c r="K591" s="33"/>
      <c r="M591" s="21">
        <f t="shared" si="15"/>
        <v>158</v>
      </c>
    </row>
    <row r="592" spans="1:13">
      <c r="A592" s="37" t="s">
        <v>1010</v>
      </c>
      <c r="B592" s="38">
        <v>85</v>
      </c>
      <c r="G592" s="21" t="s">
        <v>705</v>
      </c>
      <c r="H592" s="21" t="s">
        <v>706</v>
      </c>
      <c r="I592" s="33">
        <f t="shared" si="13"/>
        <v>118.07</v>
      </c>
      <c r="J592" s="33">
        <f t="shared" si="14"/>
        <v>737.93749999999989</v>
      </c>
      <c r="K592" s="33"/>
      <c r="M592" s="21">
        <f t="shared" si="15"/>
        <v>159</v>
      </c>
    </row>
    <row r="593" spans="1:13">
      <c r="A593" s="37" t="s">
        <v>1010</v>
      </c>
      <c r="B593" s="38">
        <v>85</v>
      </c>
      <c r="G593" s="23" t="s">
        <v>733</v>
      </c>
      <c r="H593" s="23" t="s">
        <v>734</v>
      </c>
      <c r="I593" s="33">
        <f t="shared" si="13"/>
        <v>35.449999999999996</v>
      </c>
      <c r="J593" s="33">
        <f t="shared" si="14"/>
        <v>221.56249999999997</v>
      </c>
      <c r="K593" s="33"/>
      <c r="M593" s="21">
        <f t="shared" si="15"/>
        <v>160</v>
      </c>
    </row>
    <row r="594" spans="1:13">
      <c r="I594" s="34">
        <f>+SUM(I434:I593)</f>
        <v>4777733.5199999986</v>
      </c>
      <c r="J594" s="34">
        <f>+SUM(J434:J593)</f>
        <v>29860834</v>
      </c>
      <c r="K594" s="34">
        <f>+SUM(K434:K593)</f>
        <v>28602.93</v>
      </c>
    </row>
    <row r="595" spans="1:13">
      <c r="H595" s="26" t="s">
        <v>1003</v>
      </c>
      <c r="I595" s="35">
        <f>+J429-J233</f>
        <v>4777732.9800000004</v>
      </c>
      <c r="J595" s="35">
        <f>+I427-I233</f>
        <v>29860682</v>
      </c>
    </row>
    <row r="596" spans="1:13">
      <c r="I596" s="36">
        <f>+I594-I595</f>
        <v>0.53999999817460775</v>
      </c>
      <c r="J596" s="36">
        <f>+J594-J595</f>
        <v>152</v>
      </c>
    </row>
    <row r="598" spans="1:13">
      <c r="I598" s="33"/>
      <c r="J598" s="33"/>
      <c r="K598" s="33"/>
    </row>
  </sheetData>
  <autoFilter ref="A6:K426"/>
  <sortState ref="A7:L426">
    <sortCondition ref="G7:G426"/>
  </sortState>
  <conditionalFormatting sqref="G432:G433">
    <cfRule type="duplicateValues" dxfId="72" priority="4"/>
  </conditionalFormatting>
  <conditionalFormatting sqref="G593">
    <cfRule type="duplicateValues" dxfId="71" priority="2"/>
  </conditionalFormatting>
  <conditionalFormatting sqref="G553">
    <cfRule type="duplicateValues" dxfId="70" priority="1"/>
  </conditionalFormatting>
  <conditionalFormatting sqref="G434:G592">
    <cfRule type="duplicateValues" dxfId="69" priority="6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9"/>
  <sheetViews>
    <sheetView topLeftCell="A596" workbookViewId="0">
      <selection activeCell="G609" sqref="G609:H609"/>
    </sheetView>
  </sheetViews>
  <sheetFormatPr baseColWidth="10" defaultRowHeight="15"/>
  <cols>
    <col min="4" max="6" width="3" customWidth="1"/>
    <col min="7" max="7" width="40.42578125" bestFit="1" customWidth="1"/>
    <col min="8" max="8" width="40.140625" bestFit="1" customWidth="1"/>
    <col min="9" max="9" width="11.7109375" bestFit="1" customWidth="1"/>
    <col min="10" max="10" width="12.7109375" bestFit="1" customWidth="1"/>
  </cols>
  <sheetData>
    <row r="1" spans="1:11">
      <c r="A1" s="135"/>
      <c r="B1" s="1"/>
      <c r="C1" s="1"/>
      <c r="D1" s="1"/>
      <c r="E1" s="1"/>
      <c r="F1" s="1"/>
      <c r="G1" s="56" t="s">
        <v>0</v>
      </c>
      <c r="H1" s="1"/>
      <c r="I1" s="1"/>
      <c r="J1" s="5"/>
      <c r="K1" s="135"/>
    </row>
    <row r="2" spans="1:11">
      <c r="A2" s="135"/>
      <c r="B2" s="1"/>
      <c r="C2" s="1"/>
      <c r="D2" s="1"/>
      <c r="E2" s="1"/>
      <c r="F2" s="1"/>
      <c r="G2" s="56" t="s">
        <v>4911</v>
      </c>
      <c r="H2" s="1"/>
      <c r="I2" s="1"/>
      <c r="J2" s="5"/>
      <c r="K2" s="135"/>
    </row>
    <row r="3" spans="1:11">
      <c r="A3" s="135"/>
      <c r="B3" s="1"/>
      <c r="C3" s="1"/>
      <c r="D3" s="1"/>
      <c r="E3" s="1"/>
      <c r="F3" s="1"/>
      <c r="G3" s="56" t="s">
        <v>1</v>
      </c>
      <c r="H3" s="1"/>
      <c r="I3" s="1"/>
      <c r="J3" s="5"/>
      <c r="K3" s="135"/>
    </row>
    <row r="4" spans="1:11">
      <c r="A4" s="135"/>
      <c r="B4" s="1"/>
      <c r="C4" s="1"/>
      <c r="D4" s="1"/>
      <c r="E4" s="1"/>
      <c r="F4" s="1"/>
      <c r="G4" s="3"/>
      <c r="H4" s="1"/>
      <c r="I4" s="1"/>
      <c r="J4" s="1"/>
      <c r="K4" s="135"/>
    </row>
    <row r="5" spans="1:11">
      <c r="A5" s="135"/>
      <c r="B5" s="1"/>
      <c r="C5" s="1"/>
      <c r="D5" s="1"/>
      <c r="E5" s="1"/>
      <c r="F5" s="1"/>
      <c r="G5" s="6"/>
      <c r="H5" s="4"/>
      <c r="I5" s="4"/>
      <c r="J5" s="4"/>
      <c r="K5" s="135"/>
    </row>
    <row r="6" spans="1:11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2854</v>
      </c>
    </row>
    <row r="7" spans="1:11">
      <c r="A7" s="140" t="s">
        <v>4258</v>
      </c>
      <c r="B7" s="141">
        <v>42522</v>
      </c>
      <c r="C7" s="140" t="s">
        <v>3199</v>
      </c>
      <c r="G7" s="106" t="s">
        <v>844</v>
      </c>
      <c r="H7" s="106" t="s">
        <v>4885</v>
      </c>
      <c r="I7" s="145">
        <f>+J7/0.16</f>
        <v>-324124</v>
      </c>
      <c r="J7" s="146">
        <v>-51859.839999999997</v>
      </c>
      <c r="K7" s="144"/>
    </row>
    <row r="8" spans="1:11">
      <c r="A8" s="140" t="s">
        <v>4259</v>
      </c>
      <c r="B8" s="141">
        <v>42522</v>
      </c>
      <c r="C8" s="140" t="s">
        <v>3199</v>
      </c>
      <c r="G8" s="106" t="s">
        <v>844</v>
      </c>
      <c r="H8" s="106" t="s">
        <v>4885</v>
      </c>
      <c r="I8" s="145">
        <f t="shared" ref="I8:I71" si="0">+J8/0.16</f>
        <v>328279.875</v>
      </c>
      <c r="J8" s="146">
        <v>52524.78</v>
      </c>
      <c r="K8" s="142"/>
    </row>
    <row r="9" spans="1:11">
      <c r="A9" s="140" t="s">
        <v>1814</v>
      </c>
      <c r="B9" s="141">
        <v>42522</v>
      </c>
      <c r="C9" s="140" t="s">
        <v>4640</v>
      </c>
      <c r="G9" s="145" t="s">
        <v>2538</v>
      </c>
      <c r="H9" s="145" t="s">
        <v>4861</v>
      </c>
      <c r="I9" s="145">
        <f t="shared" si="0"/>
        <v>105.18749999999999</v>
      </c>
      <c r="J9" s="145">
        <v>16.829999999999998</v>
      </c>
      <c r="K9" s="142"/>
    </row>
    <row r="10" spans="1:11">
      <c r="A10" s="140" t="s">
        <v>1814</v>
      </c>
      <c r="B10" s="141">
        <v>42522</v>
      </c>
      <c r="C10" s="140" t="s">
        <v>4640</v>
      </c>
      <c r="G10" s="145" t="s">
        <v>4188</v>
      </c>
      <c r="H10" s="145" t="s">
        <v>4862</v>
      </c>
      <c r="I10" s="145">
        <f t="shared" si="0"/>
        <v>1005.625</v>
      </c>
      <c r="J10" s="145">
        <f>67.04+93.86</f>
        <v>160.9</v>
      </c>
      <c r="K10" s="142"/>
    </row>
    <row r="11" spans="1:11">
      <c r="A11" s="140" t="s">
        <v>1814</v>
      </c>
      <c r="B11" s="141">
        <v>42522</v>
      </c>
      <c r="C11" s="140" t="s">
        <v>4640</v>
      </c>
      <c r="G11" s="145" t="s">
        <v>4863</v>
      </c>
      <c r="H11" s="145" t="s">
        <v>4864</v>
      </c>
      <c r="I11" s="145">
        <f t="shared" si="0"/>
        <v>202.56249999999997</v>
      </c>
      <c r="J11" s="145">
        <v>32.409999999999997</v>
      </c>
      <c r="K11" s="142"/>
    </row>
    <row r="12" spans="1:11">
      <c r="A12" s="140" t="s">
        <v>1819</v>
      </c>
      <c r="B12" s="141">
        <v>42522</v>
      </c>
      <c r="C12" s="140" t="s">
        <v>4641</v>
      </c>
      <c r="G12" s="106" t="s">
        <v>4201</v>
      </c>
      <c r="H12" s="145" t="s">
        <v>4184</v>
      </c>
      <c r="I12" s="145">
        <f t="shared" si="0"/>
        <v>70176</v>
      </c>
      <c r="J12" s="146">
        <v>11228.16</v>
      </c>
      <c r="K12" s="142"/>
    </row>
    <row r="13" spans="1:11">
      <c r="A13" s="140" t="s">
        <v>4642</v>
      </c>
      <c r="B13" s="141">
        <v>42523</v>
      </c>
      <c r="C13" s="140" t="s">
        <v>4643</v>
      </c>
      <c r="G13" s="145" t="s">
        <v>687</v>
      </c>
      <c r="H13" s="145" t="s">
        <v>903</v>
      </c>
      <c r="I13" s="145">
        <f t="shared" si="0"/>
        <v>1405.1875</v>
      </c>
      <c r="J13" s="148">
        <v>224.83</v>
      </c>
      <c r="K13" s="142"/>
    </row>
    <row r="14" spans="1:11">
      <c r="A14" s="140" t="s">
        <v>2946</v>
      </c>
      <c r="B14" s="141">
        <v>42523</v>
      </c>
      <c r="C14" s="140" t="s">
        <v>4644</v>
      </c>
      <c r="G14" s="145" t="s">
        <v>2538</v>
      </c>
      <c r="H14" s="145" t="s">
        <v>4861</v>
      </c>
      <c r="I14" s="145">
        <f t="shared" si="0"/>
        <v>337.0625</v>
      </c>
      <c r="J14" s="145">
        <v>53.93</v>
      </c>
      <c r="K14" s="142"/>
    </row>
    <row r="15" spans="1:11">
      <c r="A15" s="140" t="s">
        <v>1024</v>
      </c>
      <c r="B15" s="141">
        <v>42523</v>
      </c>
      <c r="C15" s="140" t="s">
        <v>4645</v>
      </c>
      <c r="G15" s="145" t="s">
        <v>3572</v>
      </c>
      <c r="H15" s="145" t="s">
        <v>3492</v>
      </c>
      <c r="I15" s="145">
        <f t="shared" si="0"/>
        <v>8726.375</v>
      </c>
      <c r="J15" s="146">
        <v>1396.22</v>
      </c>
      <c r="K15" s="142"/>
    </row>
    <row r="16" spans="1:11">
      <c r="A16" s="140" t="s">
        <v>2948</v>
      </c>
      <c r="B16" s="141">
        <v>42523</v>
      </c>
      <c r="C16" s="140" t="s">
        <v>4646</v>
      </c>
      <c r="G16" s="145" t="s">
        <v>961</v>
      </c>
      <c r="H16" s="145" t="s">
        <v>1818</v>
      </c>
      <c r="I16" s="145">
        <f t="shared" si="0"/>
        <v>60182.3125</v>
      </c>
      <c r="J16" s="146">
        <v>9629.17</v>
      </c>
      <c r="K16" s="142"/>
    </row>
    <row r="17" spans="1:11">
      <c r="A17" s="140" t="s">
        <v>1887</v>
      </c>
      <c r="B17" s="141">
        <v>42523</v>
      </c>
      <c r="C17" s="140" t="s">
        <v>4647</v>
      </c>
      <c r="G17" s="145" t="s">
        <v>961</v>
      </c>
      <c r="H17" s="145" t="s">
        <v>1818</v>
      </c>
      <c r="I17" s="145">
        <f t="shared" si="0"/>
        <v>115293.81249999999</v>
      </c>
      <c r="J17" s="146">
        <v>18447.009999999998</v>
      </c>
      <c r="K17" s="142"/>
    </row>
    <row r="18" spans="1:11">
      <c r="A18" s="140" t="s">
        <v>1037</v>
      </c>
      <c r="B18" s="141">
        <v>42523</v>
      </c>
      <c r="C18" s="140" t="s">
        <v>4650</v>
      </c>
      <c r="G18" s="106" t="s">
        <v>4201</v>
      </c>
      <c r="H18" s="145" t="s">
        <v>4184</v>
      </c>
      <c r="I18" s="145">
        <f t="shared" si="0"/>
        <v>302127.6875</v>
      </c>
      <c r="J18" s="146">
        <v>48340.43</v>
      </c>
      <c r="K18" s="142"/>
    </row>
    <row r="19" spans="1:11">
      <c r="A19" s="140" t="s">
        <v>191</v>
      </c>
      <c r="B19" s="141">
        <v>42523</v>
      </c>
      <c r="C19" s="140" t="s">
        <v>4675</v>
      </c>
      <c r="G19" s="145" t="s">
        <v>4906</v>
      </c>
      <c r="H19" s="145" t="s">
        <v>4851</v>
      </c>
      <c r="I19" s="145">
        <f t="shared" si="0"/>
        <v>3652.0000000000005</v>
      </c>
      <c r="J19" s="145">
        <v>584.32000000000005</v>
      </c>
      <c r="K19" s="142"/>
    </row>
    <row r="20" spans="1:11">
      <c r="A20" s="140" t="s">
        <v>3140</v>
      </c>
      <c r="B20" s="141">
        <v>42523</v>
      </c>
      <c r="C20" s="140" t="s">
        <v>4721</v>
      </c>
      <c r="G20" s="145" t="s">
        <v>4865</v>
      </c>
      <c r="H20" s="145" t="s">
        <v>4855</v>
      </c>
      <c r="I20" s="145">
        <f t="shared" si="0"/>
        <v>66609.75</v>
      </c>
      <c r="J20" s="146">
        <v>10657.56</v>
      </c>
      <c r="K20" s="142"/>
    </row>
    <row r="21" spans="1:11">
      <c r="A21" s="140" t="s">
        <v>4722</v>
      </c>
      <c r="B21" s="141">
        <v>42523</v>
      </c>
      <c r="C21" s="140" t="s">
        <v>4723</v>
      </c>
      <c r="G21" s="145" t="s">
        <v>4865</v>
      </c>
      <c r="H21" s="145" t="s">
        <v>4855</v>
      </c>
      <c r="I21" s="145">
        <f t="shared" si="0"/>
        <v>73551.6875</v>
      </c>
      <c r="J21" s="146">
        <v>11768.27</v>
      </c>
      <c r="K21" s="142"/>
    </row>
    <row r="22" spans="1:11">
      <c r="A22" s="140" t="s">
        <v>4260</v>
      </c>
      <c r="B22" s="141">
        <v>42524</v>
      </c>
      <c r="C22" s="140" t="s">
        <v>4261</v>
      </c>
      <c r="G22" s="106" t="s">
        <v>844</v>
      </c>
      <c r="H22" s="106" t="s">
        <v>4885</v>
      </c>
      <c r="I22" s="145">
        <f t="shared" si="0"/>
        <v>354123.625</v>
      </c>
      <c r="J22" s="146">
        <v>56659.78</v>
      </c>
      <c r="K22" s="142"/>
    </row>
    <row r="23" spans="1:11">
      <c r="A23" s="140" t="s">
        <v>4262</v>
      </c>
      <c r="B23" s="141">
        <v>42524</v>
      </c>
      <c r="C23" s="140" t="s">
        <v>4263</v>
      </c>
      <c r="G23" s="106" t="s">
        <v>844</v>
      </c>
      <c r="H23" s="106" t="s">
        <v>4885</v>
      </c>
      <c r="I23" s="145">
        <f t="shared" si="0"/>
        <v>354123.8125</v>
      </c>
      <c r="J23" s="146">
        <v>56659.81</v>
      </c>
      <c r="K23" s="142"/>
    </row>
    <row r="24" spans="1:11">
      <c r="A24" s="140" t="s">
        <v>1878</v>
      </c>
      <c r="B24" s="141">
        <v>42524</v>
      </c>
      <c r="C24" s="140" t="s">
        <v>4264</v>
      </c>
      <c r="G24" s="106" t="s">
        <v>1777</v>
      </c>
      <c r="H24" s="145" t="s">
        <v>4800</v>
      </c>
      <c r="I24" s="145">
        <f t="shared" si="0"/>
        <v>424616.4375</v>
      </c>
      <c r="J24" s="146">
        <v>67938.63</v>
      </c>
      <c r="K24" s="142"/>
    </row>
    <row r="25" spans="1:11">
      <c r="A25" s="140" t="s">
        <v>79</v>
      </c>
      <c r="B25" s="141">
        <v>42524</v>
      </c>
      <c r="C25" s="140" t="s">
        <v>4648</v>
      </c>
      <c r="G25" s="106" t="s">
        <v>4201</v>
      </c>
      <c r="H25" s="145" t="s">
        <v>4184</v>
      </c>
      <c r="I25" s="145">
        <f t="shared" si="0"/>
        <v>291087.1875</v>
      </c>
      <c r="J25" s="146">
        <v>46573.95</v>
      </c>
      <c r="K25" s="142"/>
    </row>
    <row r="26" spans="1:11">
      <c r="A26" s="140" t="s">
        <v>83</v>
      </c>
      <c r="B26" s="141">
        <v>42524</v>
      </c>
      <c r="C26" s="140" t="s">
        <v>4649</v>
      </c>
      <c r="G26" s="145" t="s">
        <v>936</v>
      </c>
      <c r="H26" s="145" t="s">
        <v>937</v>
      </c>
      <c r="I26" s="145">
        <f t="shared" si="0"/>
        <v>77220</v>
      </c>
      <c r="J26" s="146">
        <v>12355.2</v>
      </c>
      <c r="K26" s="142"/>
    </row>
    <row r="27" spans="1:11">
      <c r="A27" s="140" t="s">
        <v>3016</v>
      </c>
      <c r="B27" s="141">
        <v>42524</v>
      </c>
      <c r="C27" s="140" t="s">
        <v>4651</v>
      </c>
      <c r="G27" s="145" t="s">
        <v>3586</v>
      </c>
      <c r="H27" s="145" t="s">
        <v>4178</v>
      </c>
      <c r="I27" s="145">
        <f t="shared" si="0"/>
        <v>6400</v>
      </c>
      <c r="J27" s="146">
        <v>1024</v>
      </c>
      <c r="K27" s="142"/>
    </row>
    <row r="28" spans="1:11">
      <c r="A28" s="140" t="s">
        <v>3018</v>
      </c>
      <c r="B28" s="141">
        <v>42524</v>
      </c>
      <c r="C28" s="140" t="s">
        <v>4652</v>
      </c>
      <c r="G28" s="145" t="s">
        <v>3586</v>
      </c>
      <c r="H28" s="145" t="s">
        <v>4178</v>
      </c>
      <c r="I28" s="145">
        <f t="shared" si="0"/>
        <v>16800</v>
      </c>
      <c r="J28" s="146">
        <v>2688</v>
      </c>
      <c r="K28" s="142"/>
    </row>
    <row r="29" spans="1:11">
      <c r="A29" s="140" t="s">
        <v>1919</v>
      </c>
      <c r="B29" s="141">
        <v>42524</v>
      </c>
      <c r="C29" s="140" t="s">
        <v>4653</v>
      </c>
      <c r="G29" s="145" t="s">
        <v>3586</v>
      </c>
      <c r="H29" s="145" t="s">
        <v>921</v>
      </c>
      <c r="I29" s="145">
        <f t="shared" si="0"/>
        <v>6600</v>
      </c>
      <c r="J29" s="146">
        <v>1056</v>
      </c>
      <c r="K29" s="142"/>
    </row>
    <row r="30" spans="1:11">
      <c r="A30" s="140" t="s">
        <v>39</v>
      </c>
      <c r="B30" s="141">
        <v>42524</v>
      </c>
      <c r="C30" s="140" t="s">
        <v>4654</v>
      </c>
      <c r="G30" s="145" t="s">
        <v>3586</v>
      </c>
      <c r="H30" s="145" t="s">
        <v>921</v>
      </c>
      <c r="I30" s="145">
        <f t="shared" si="0"/>
        <v>4400</v>
      </c>
      <c r="J30" s="145">
        <v>704</v>
      </c>
      <c r="K30" s="142"/>
    </row>
    <row r="31" spans="1:11">
      <c r="A31" s="140" t="s">
        <v>3022</v>
      </c>
      <c r="B31" s="141">
        <v>42524</v>
      </c>
      <c r="C31" s="140" t="s">
        <v>4655</v>
      </c>
      <c r="G31" s="145" t="s">
        <v>830</v>
      </c>
      <c r="H31" s="145" t="s">
        <v>1624</v>
      </c>
      <c r="I31" s="145">
        <f t="shared" si="0"/>
        <v>3500</v>
      </c>
      <c r="J31" s="145">
        <v>560</v>
      </c>
      <c r="K31" s="142"/>
    </row>
    <row r="32" spans="1:11">
      <c r="A32" s="140" t="s">
        <v>85</v>
      </c>
      <c r="B32" s="141">
        <v>42524</v>
      </c>
      <c r="C32" s="140" t="s">
        <v>4656</v>
      </c>
      <c r="G32" s="145" t="s">
        <v>830</v>
      </c>
      <c r="H32" s="145" t="s">
        <v>1624</v>
      </c>
      <c r="I32" s="145">
        <f t="shared" si="0"/>
        <v>20100</v>
      </c>
      <c r="J32" s="146">
        <v>3216</v>
      </c>
      <c r="K32" s="142"/>
    </row>
    <row r="33" spans="1:11">
      <c r="A33" s="140" t="s">
        <v>1041</v>
      </c>
      <c r="B33" s="141">
        <v>42524</v>
      </c>
      <c r="C33" s="140" t="s">
        <v>4657</v>
      </c>
      <c r="G33" s="145" t="s">
        <v>825</v>
      </c>
      <c r="H33" s="145" t="s">
        <v>906</v>
      </c>
      <c r="I33" s="145">
        <f t="shared" si="0"/>
        <v>2241.375</v>
      </c>
      <c r="J33" s="145">
        <v>358.62</v>
      </c>
      <c r="K33" s="142"/>
    </row>
    <row r="34" spans="1:11">
      <c r="A34" s="140" t="s">
        <v>1043</v>
      </c>
      <c r="B34" s="141">
        <v>42524</v>
      </c>
      <c r="C34" s="140" t="s">
        <v>4658</v>
      </c>
      <c r="G34" s="145" t="s">
        <v>904</v>
      </c>
      <c r="H34" s="145" t="s">
        <v>905</v>
      </c>
      <c r="I34" s="145">
        <f t="shared" si="0"/>
        <v>1900</v>
      </c>
      <c r="J34" s="145">
        <v>304</v>
      </c>
      <c r="K34" s="142"/>
    </row>
    <row r="35" spans="1:11">
      <c r="A35" s="140" t="s">
        <v>1045</v>
      </c>
      <c r="B35" s="141">
        <v>42524</v>
      </c>
      <c r="C35" s="140" t="s">
        <v>4659</v>
      </c>
      <c r="G35" s="145" t="s">
        <v>835</v>
      </c>
      <c r="H35" s="145" t="s">
        <v>836</v>
      </c>
      <c r="I35" s="145">
        <f t="shared" si="0"/>
        <v>800</v>
      </c>
      <c r="J35" s="145">
        <v>128</v>
      </c>
      <c r="K35" s="142"/>
    </row>
    <row r="36" spans="1:11">
      <c r="A36" s="140" t="s">
        <v>1047</v>
      </c>
      <c r="B36" s="141">
        <v>42524</v>
      </c>
      <c r="C36" s="140" t="s">
        <v>4660</v>
      </c>
      <c r="G36" s="145" t="s">
        <v>898</v>
      </c>
      <c r="H36" s="145" t="s">
        <v>899</v>
      </c>
      <c r="I36" s="145">
        <f t="shared" si="0"/>
        <v>3900</v>
      </c>
      <c r="J36" s="145">
        <v>624</v>
      </c>
      <c r="K36" s="142"/>
    </row>
    <row r="37" spans="1:11">
      <c r="A37" s="140" t="s">
        <v>1850</v>
      </c>
      <c r="B37" s="141">
        <v>42524</v>
      </c>
      <c r="C37" s="140" t="s">
        <v>4661</v>
      </c>
      <c r="G37" s="145" t="s">
        <v>897</v>
      </c>
      <c r="H37" s="145" t="s">
        <v>896</v>
      </c>
      <c r="I37" s="145">
        <f t="shared" si="0"/>
        <v>13068.937500000002</v>
      </c>
      <c r="J37" s="146">
        <v>2091.0300000000002</v>
      </c>
      <c r="K37" s="142"/>
    </row>
    <row r="38" spans="1:11">
      <c r="A38" s="140" t="s">
        <v>1853</v>
      </c>
      <c r="B38" s="141">
        <v>42524</v>
      </c>
      <c r="C38" s="140" t="s">
        <v>4662</v>
      </c>
      <c r="G38" s="145" t="s">
        <v>919</v>
      </c>
      <c r="H38" s="145" t="s">
        <v>920</v>
      </c>
      <c r="I38" s="145">
        <f t="shared" si="0"/>
        <v>3069.5</v>
      </c>
      <c r="J38" s="145">
        <v>491.12</v>
      </c>
      <c r="K38" s="142"/>
    </row>
    <row r="39" spans="1:11">
      <c r="A39" s="140" t="s">
        <v>105</v>
      </c>
      <c r="B39" s="141">
        <v>42524</v>
      </c>
      <c r="C39" s="140" t="s">
        <v>4663</v>
      </c>
      <c r="G39" s="145" t="s">
        <v>928</v>
      </c>
      <c r="H39" s="145" t="s">
        <v>929</v>
      </c>
      <c r="I39" s="145">
        <f t="shared" si="0"/>
        <v>12000</v>
      </c>
      <c r="J39" s="146">
        <v>1920</v>
      </c>
      <c r="K39" s="142"/>
    </row>
    <row r="40" spans="1:11">
      <c r="A40" s="140" t="s">
        <v>109</v>
      </c>
      <c r="B40" s="141">
        <v>42524</v>
      </c>
      <c r="C40" s="140" t="s">
        <v>4664</v>
      </c>
      <c r="G40" s="145" t="s">
        <v>930</v>
      </c>
      <c r="H40" s="145" t="s">
        <v>931</v>
      </c>
      <c r="I40" s="145">
        <f t="shared" si="0"/>
        <v>11250</v>
      </c>
      <c r="J40" s="146">
        <v>1800</v>
      </c>
      <c r="K40" s="142"/>
    </row>
    <row r="41" spans="1:11">
      <c r="A41" s="140" t="s">
        <v>111</v>
      </c>
      <c r="B41" s="141">
        <v>42524</v>
      </c>
      <c r="C41" s="140" t="s">
        <v>4665</v>
      </c>
      <c r="G41" s="145" t="s">
        <v>3591</v>
      </c>
      <c r="H41" s="145" t="s">
        <v>3521</v>
      </c>
      <c r="I41" s="145">
        <f t="shared" si="0"/>
        <v>1440</v>
      </c>
      <c r="J41" s="145">
        <v>230.4</v>
      </c>
      <c r="K41" s="142"/>
    </row>
    <row r="42" spans="1:11">
      <c r="A42" s="140" t="s">
        <v>1865</v>
      </c>
      <c r="B42" s="141">
        <v>42524</v>
      </c>
      <c r="C42" s="140" t="s">
        <v>4666</v>
      </c>
      <c r="G42" s="145" t="s">
        <v>4881</v>
      </c>
      <c r="H42" s="145" t="s">
        <v>4849</v>
      </c>
      <c r="I42" s="145">
        <f t="shared" si="0"/>
        <v>3786</v>
      </c>
      <c r="J42" s="145">
        <v>605.76</v>
      </c>
      <c r="K42" s="142"/>
    </row>
    <row r="43" spans="1:11">
      <c r="A43" s="140" t="s">
        <v>1868</v>
      </c>
      <c r="B43" s="141">
        <v>42524</v>
      </c>
      <c r="C43" s="140" t="s">
        <v>4667</v>
      </c>
      <c r="G43" s="145" t="s">
        <v>687</v>
      </c>
      <c r="H43" s="145" t="s">
        <v>903</v>
      </c>
      <c r="I43" s="145">
        <f t="shared" si="0"/>
        <v>2319.5625</v>
      </c>
      <c r="J43" s="145">
        <v>371.13</v>
      </c>
      <c r="K43" s="142"/>
    </row>
    <row r="44" spans="1:11">
      <c r="A44" s="140" t="s">
        <v>41</v>
      </c>
      <c r="B44" s="141">
        <v>42524</v>
      </c>
      <c r="C44" s="140" t="s">
        <v>4668</v>
      </c>
      <c r="G44" s="145" t="s">
        <v>909</v>
      </c>
      <c r="H44" s="145" t="s">
        <v>910</v>
      </c>
      <c r="I44" s="145">
        <f t="shared" si="0"/>
        <v>3805.4375</v>
      </c>
      <c r="J44" s="145">
        <v>608.87</v>
      </c>
      <c r="K44" s="142"/>
    </row>
    <row r="45" spans="1:11">
      <c r="A45" s="140" t="s">
        <v>43</v>
      </c>
      <c r="B45" s="141">
        <v>42524</v>
      </c>
      <c r="C45" s="140" t="s">
        <v>4669</v>
      </c>
      <c r="G45" s="145" t="s">
        <v>3580</v>
      </c>
      <c r="H45" s="145" t="s">
        <v>3504</v>
      </c>
      <c r="I45" s="145">
        <f t="shared" si="0"/>
        <v>5714.25</v>
      </c>
      <c r="J45" s="145">
        <v>914.28</v>
      </c>
      <c r="K45" s="142"/>
    </row>
    <row r="46" spans="1:11">
      <c r="A46" s="140" t="s">
        <v>4265</v>
      </c>
      <c r="B46" s="141">
        <v>42525</v>
      </c>
      <c r="C46" s="140" t="s">
        <v>4266</v>
      </c>
      <c r="G46" s="106" t="s">
        <v>844</v>
      </c>
      <c r="H46" s="106" t="s">
        <v>4885</v>
      </c>
      <c r="I46" s="145">
        <f t="shared" si="0"/>
        <v>196457.0625</v>
      </c>
      <c r="J46" s="146">
        <v>31433.13</v>
      </c>
      <c r="K46" s="142"/>
    </row>
    <row r="47" spans="1:11">
      <c r="A47" s="140" t="s">
        <v>4267</v>
      </c>
      <c r="B47" s="141">
        <v>42525</v>
      </c>
      <c r="C47" s="140" t="s">
        <v>4268</v>
      </c>
      <c r="G47" s="106" t="s">
        <v>844</v>
      </c>
      <c r="H47" s="106" t="s">
        <v>4885</v>
      </c>
      <c r="I47" s="145">
        <f t="shared" si="0"/>
        <v>183776.3125</v>
      </c>
      <c r="J47" s="146">
        <v>29404.21</v>
      </c>
      <c r="K47" s="142"/>
    </row>
    <row r="48" spans="1:11">
      <c r="A48" s="140" t="s">
        <v>2968</v>
      </c>
      <c r="B48" s="141">
        <v>42527</v>
      </c>
      <c r="C48" s="140" t="s">
        <v>4269</v>
      </c>
      <c r="G48" s="106" t="s">
        <v>844</v>
      </c>
      <c r="H48" s="106" t="s">
        <v>4885</v>
      </c>
      <c r="I48" s="145">
        <f t="shared" si="0"/>
        <v>195335.43749999997</v>
      </c>
      <c r="J48" s="146">
        <v>31253.67</v>
      </c>
      <c r="K48" s="142"/>
    </row>
    <row r="49" spans="1:11">
      <c r="A49" s="140" t="s">
        <v>4270</v>
      </c>
      <c r="B49" s="141">
        <v>42527</v>
      </c>
      <c r="C49" s="140" t="s">
        <v>4271</v>
      </c>
      <c r="G49" s="106" t="s">
        <v>844</v>
      </c>
      <c r="H49" s="106" t="s">
        <v>4885</v>
      </c>
      <c r="I49" s="145">
        <f t="shared" si="0"/>
        <v>247280.3125</v>
      </c>
      <c r="J49" s="146">
        <v>39564.85</v>
      </c>
      <c r="K49" s="142"/>
    </row>
    <row r="50" spans="1:11">
      <c r="A50" s="140" t="s">
        <v>4272</v>
      </c>
      <c r="B50" s="141">
        <v>42527</v>
      </c>
      <c r="C50" s="140" t="s">
        <v>4273</v>
      </c>
      <c r="G50" s="106" t="s">
        <v>844</v>
      </c>
      <c r="H50" s="106" t="s">
        <v>4885</v>
      </c>
      <c r="I50" s="145">
        <f t="shared" si="0"/>
        <v>247280.3125</v>
      </c>
      <c r="J50" s="146">
        <v>39564.85</v>
      </c>
      <c r="K50" s="142"/>
    </row>
    <row r="51" spans="1:11">
      <c r="A51" s="140" t="s">
        <v>47</v>
      </c>
      <c r="B51" s="141">
        <v>42527</v>
      </c>
      <c r="C51" s="140" t="s">
        <v>4670</v>
      </c>
      <c r="G51" s="145" t="s">
        <v>964</v>
      </c>
      <c r="H51" s="145" t="s">
        <v>965</v>
      </c>
      <c r="I51" s="145">
        <f t="shared" si="0"/>
        <v>18711.25</v>
      </c>
      <c r="J51" s="146">
        <v>2993.8</v>
      </c>
      <c r="K51" s="142"/>
    </row>
    <row r="52" spans="1:11">
      <c r="A52" s="140" t="s">
        <v>1932</v>
      </c>
      <c r="B52" s="141">
        <v>42527</v>
      </c>
      <c r="C52" s="140" t="s">
        <v>4671</v>
      </c>
      <c r="G52" s="106" t="s">
        <v>4201</v>
      </c>
      <c r="H52" s="145" t="s">
        <v>4184</v>
      </c>
      <c r="I52" s="145">
        <f t="shared" si="0"/>
        <v>367.6875</v>
      </c>
      <c r="J52" s="145">
        <v>58.83</v>
      </c>
      <c r="K52" s="142"/>
    </row>
    <row r="53" spans="1:11">
      <c r="A53" s="140" t="s">
        <v>2984</v>
      </c>
      <c r="B53" s="141">
        <v>42528</v>
      </c>
      <c r="C53" s="140" t="s">
        <v>4274</v>
      </c>
      <c r="G53" s="106" t="s">
        <v>844</v>
      </c>
      <c r="H53" s="106" t="s">
        <v>4885</v>
      </c>
      <c r="I53" s="145">
        <f t="shared" si="0"/>
        <v>195335.43749999997</v>
      </c>
      <c r="J53" s="146">
        <v>31253.67</v>
      </c>
      <c r="K53" s="142"/>
    </row>
    <row r="54" spans="1:11">
      <c r="A54" s="140" t="s">
        <v>197</v>
      </c>
      <c r="B54" s="141">
        <v>42528</v>
      </c>
      <c r="C54" s="140" t="s">
        <v>4677</v>
      </c>
      <c r="G54" s="145" t="s">
        <v>4882</v>
      </c>
      <c r="H54" s="145" t="s">
        <v>4852</v>
      </c>
      <c r="I54" s="145">
        <f t="shared" si="0"/>
        <v>21531.8125</v>
      </c>
      <c r="J54" s="146">
        <v>3445.09</v>
      </c>
      <c r="K54" s="142"/>
    </row>
    <row r="55" spans="1:11">
      <c r="A55" s="140" t="s">
        <v>199</v>
      </c>
      <c r="B55" s="141">
        <v>42528</v>
      </c>
      <c r="C55" s="140" t="s">
        <v>4678</v>
      </c>
      <c r="G55" s="145" t="s">
        <v>4882</v>
      </c>
      <c r="H55" s="145" t="s">
        <v>4852</v>
      </c>
      <c r="I55" s="145">
        <f t="shared" si="0"/>
        <v>23067.875</v>
      </c>
      <c r="J55" s="146">
        <v>3690.86</v>
      </c>
      <c r="K55" s="142"/>
    </row>
    <row r="56" spans="1:11">
      <c r="A56" s="140" t="s">
        <v>4276</v>
      </c>
      <c r="B56" s="141">
        <v>42529</v>
      </c>
      <c r="C56" s="140" t="s">
        <v>4275</v>
      </c>
      <c r="G56" s="106" t="s">
        <v>862</v>
      </c>
      <c r="H56" s="145" t="s">
        <v>4801</v>
      </c>
      <c r="I56" s="145">
        <f t="shared" si="0"/>
        <v>288405.25</v>
      </c>
      <c r="J56" s="146">
        <v>46144.84</v>
      </c>
      <c r="K56" s="142"/>
    </row>
    <row r="57" spans="1:11">
      <c r="A57" s="140" t="s">
        <v>4101</v>
      </c>
      <c r="B57" s="141">
        <v>42529</v>
      </c>
      <c r="C57" s="140" t="s">
        <v>4796</v>
      </c>
      <c r="G57" s="106" t="s">
        <v>4201</v>
      </c>
      <c r="H57" s="145" t="s">
        <v>4184</v>
      </c>
      <c r="I57" s="145">
        <f t="shared" si="0"/>
        <v>39577.375</v>
      </c>
      <c r="J57" s="146">
        <v>6332.38</v>
      </c>
      <c r="K57" s="142"/>
    </row>
    <row r="58" spans="1:11">
      <c r="A58" s="140" t="s">
        <v>4277</v>
      </c>
      <c r="B58" s="141">
        <v>42530</v>
      </c>
      <c r="C58" s="140" t="s">
        <v>4278</v>
      </c>
      <c r="G58" s="106" t="s">
        <v>844</v>
      </c>
      <c r="H58" s="106" t="s">
        <v>4885</v>
      </c>
      <c r="I58" s="145">
        <f t="shared" si="0"/>
        <v>288094.9375</v>
      </c>
      <c r="J58" s="146">
        <v>46095.19</v>
      </c>
      <c r="K58" s="142"/>
    </row>
    <row r="59" spans="1:11">
      <c r="A59" s="140" t="s">
        <v>4279</v>
      </c>
      <c r="B59" s="141">
        <v>42530</v>
      </c>
      <c r="C59" s="140" t="s">
        <v>4280</v>
      </c>
      <c r="G59" s="106" t="s">
        <v>844</v>
      </c>
      <c r="H59" s="106" t="s">
        <v>4885</v>
      </c>
      <c r="I59" s="145">
        <f t="shared" si="0"/>
        <v>288094.9375</v>
      </c>
      <c r="J59" s="146">
        <v>46095.19</v>
      </c>
      <c r="K59" s="142"/>
    </row>
    <row r="60" spans="1:11">
      <c r="A60" s="140" t="s">
        <v>4281</v>
      </c>
      <c r="B60" s="141">
        <v>42530</v>
      </c>
      <c r="C60" s="140" t="s">
        <v>4282</v>
      </c>
      <c r="G60" s="106" t="s">
        <v>961</v>
      </c>
      <c r="H60" s="106" t="s">
        <v>4892</v>
      </c>
      <c r="I60" s="145">
        <f t="shared" si="0"/>
        <v>14964.4375</v>
      </c>
      <c r="J60" s="146">
        <v>2394.31</v>
      </c>
      <c r="K60" s="142"/>
    </row>
    <row r="61" spans="1:11">
      <c r="A61" s="140" t="s">
        <v>4283</v>
      </c>
      <c r="B61" s="141">
        <v>42530</v>
      </c>
      <c r="C61" s="140" t="s">
        <v>4284</v>
      </c>
      <c r="G61" s="106" t="s">
        <v>961</v>
      </c>
      <c r="H61" s="106" t="s">
        <v>4892</v>
      </c>
      <c r="I61" s="145">
        <f t="shared" si="0"/>
        <v>5566.8125</v>
      </c>
      <c r="J61" s="145">
        <v>890.69</v>
      </c>
      <c r="K61" s="142"/>
    </row>
    <row r="62" spans="1:11">
      <c r="A62" s="140" t="s">
        <v>4285</v>
      </c>
      <c r="B62" s="141">
        <v>42530</v>
      </c>
      <c r="C62" s="140" t="s">
        <v>4286</v>
      </c>
      <c r="G62" s="106" t="s">
        <v>838</v>
      </c>
      <c r="H62" s="145" t="s">
        <v>4802</v>
      </c>
      <c r="I62" s="145">
        <f t="shared" si="0"/>
        <v>253195.5625</v>
      </c>
      <c r="J62" s="146">
        <v>40511.29</v>
      </c>
      <c r="K62" s="142"/>
    </row>
    <row r="63" spans="1:11">
      <c r="A63" s="140" t="s">
        <v>4287</v>
      </c>
      <c r="B63" s="141">
        <v>42530</v>
      </c>
      <c r="C63" s="140" t="s">
        <v>4288</v>
      </c>
      <c r="G63" s="106" t="s">
        <v>870</v>
      </c>
      <c r="H63" s="145" t="s">
        <v>4803</v>
      </c>
      <c r="I63" s="145">
        <f t="shared" si="0"/>
        <v>356496</v>
      </c>
      <c r="J63" s="146">
        <v>57039.360000000001</v>
      </c>
      <c r="K63" s="142"/>
    </row>
    <row r="64" spans="1:11">
      <c r="A64" s="140" t="s">
        <v>1985</v>
      </c>
      <c r="B64" s="141">
        <v>42530</v>
      </c>
      <c r="C64" s="140" t="s">
        <v>4672</v>
      </c>
      <c r="G64" s="145" t="s">
        <v>961</v>
      </c>
      <c r="H64" s="145" t="s">
        <v>1818</v>
      </c>
      <c r="I64" s="145">
        <f t="shared" si="0"/>
        <v>14964.125000000002</v>
      </c>
      <c r="J64" s="146">
        <v>2394.2600000000002</v>
      </c>
      <c r="K64" s="142"/>
    </row>
    <row r="65" spans="1:11">
      <c r="A65" s="140" t="s">
        <v>113</v>
      </c>
      <c r="B65" s="141">
        <v>42530</v>
      </c>
      <c r="C65" s="140" t="s">
        <v>4673</v>
      </c>
      <c r="G65" s="145" t="s">
        <v>961</v>
      </c>
      <c r="H65" s="145" t="s">
        <v>1818</v>
      </c>
      <c r="I65" s="145">
        <f t="shared" si="0"/>
        <v>5566.9375</v>
      </c>
      <c r="J65" s="145">
        <v>890.71</v>
      </c>
      <c r="K65" s="142"/>
    </row>
    <row r="66" spans="1:11">
      <c r="A66" s="140" t="s">
        <v>187</v>
      </c>
      <c r="B66" s="141">
        <v>42530</v>
      </c>
      <c r="C66" s="140" t="s">
        <v>4674</v>
      </c>
      <c r="G66" s="106" t="s">
        <v>981</v>
      </c>
      <c r="H66" s="145" t="s">
        <v>4850</v>
      </c>
      <c r="I66" s="145">
        <f t="shared" si="0"/>
        <v>8446.5625</v>
      </c>
      <c r="J66" s="146">
        <v>1351.45</v>
      </c>
      <c r="K66" s="142" t="s">
        <v>4867</v>
      </c>
    </row>
    <row r="67" spans="1:11">
      <c r="A67" s="140" t="s">
        <v>195</v>
      </c>
      <c r="B67" s="141">
        <v>42530</v>
      </c>
      <c r="C67" s="140" t="s">
        <v>4676</v>
      </c>
      <c r="G67" s="145" t="s">
        <v>2860</v>
      </c>
      <c r="H67" s="145" t="s">
        <v>3485</v>
      </c>
      <c r="I67" s="145">
        <f t="shared" si="0"/>
        <v>1273.25</v>
      </c>
      <c r="J67" s="145">
        <v>203.72</v>
      </c>
      <c r="K67" s="142"/>
    </row>
    <row r="68" spans="1:11">
      <c r="A68" s="140" t="s">
        <v>201</v>
      </c>
      <c r="B68" s="141">
        <v>42530</v>
      </c>
      <c r="C68" s="140" t="s">
        <v>4679</v>
      </c>
      <c r="G68" s="106" t="s">
        <v>4201</v>
      </c>
      <c r="H68" s="145" t="s">
        <v>4184</v>
      </c>
      <c r="I68" s="145">
        <f t="shared" si="0"/>
        <v>89419</v>
      </c>
      <c r="J68" s="146">
        <v>14307.04</v>
      </c>
      <c r="K68" s="142"/>
    </row>
    <row r="69" spans="1:11">
      <c r="A69" s="140" t="s">
        <v>1365</v>
      </c>
      <c r="B69" s="141">
        <v>42530</v>
      </c>
      <c r="C69" s="140" t="s">
        <v>4760</v>
      </c>
      <c r="G69" s="106" t="s">
        <v>844</v>
      </c>
      <c r="H69" s="106" t="s">
        <v>4885</v>
      </c>
      <c r="I69" s="145">
        <f t="shared" si="0"/>
        <v>883028.125</v>
      </c>
      <c r="J69" s="146">
        <v>141284.5</v>
      </c>
      <c r="K69" s="142"/>
    </row>
    <row r="70" spans="1:11">
      <c r="A70" s="140" t="s">
        <v>1369</v>
      </c>
      <c r="B70" s="141">
        <v>42530</v>
      </c>
      <c r="C70" s="140" t="s">
        <v>4761</v>
      </c>
      <c r="G70" s="145" t="s">
        <v>4866</v>
      </c>
      <c r="H70" s="145" t="s">
        <v>4859</v>
      </c>
      <c r="I70" s="145">
        <f t="shared" si="0"/>
        <v>2847.4375</v>
      </c>
      <c r="J70" s="145">
        <v>455.59</v>
      </c>
      <c r="K70" s="142"/>
    </row>
    <row r="71" spans="1:11">
      <c r="A71" s="140" t="s">
        <v>139</v>
      </c>
      <c r="B71" s="141">
        <v>42531</v>
      </c>
      <c r="C71" s="140" t="s">
        <v>4269</v>
      </c>
      <c r="G71" s="106" t="s">
        <v>844</v>
      </c>
      <c r="H71" s="106" t="s">
        <v>4885</v>
      </c>
      <c r="I71" s="145">
        <f t="shared" si="0"/>
        <v>-195335.43749999997</v>
      </c>
      <c r="J71" s="146">
        <v>-31253.67</v>
      </c>
      <c r="K71" s="144"/>
    </row>
    <row r="72" spans="1:11">
      <c r="A72" s="140" t="s">
        <v>4289</v>
      </c>
      <c r="B72" s="141">
        <v>42531</v>
      </c>
      <c r="C72" s="140" t="s">
        <v>4269</v>
      </c>
      <c r="G72" s="106" t="s">
        <v>844</v>
      </c>
      <c r="H72" s="106" t="s">
        <v>4885</v>
      </c>
      <c r="I72" s="145">
        <f t="shared" ref="I72:I135" si="1">+J72/0.16</f>
        <v>218513.8125</v>
      </c>
      <c r="J72" s="146">
        <v>34962.21</v>
      </c>
      <c r="K72" s="142"/>
    </row>
    <row r="73" spans="1:11">
      <c r="A73" s="140" t="s">
        <v>1146</v>
      </c>
      <c r="B73" s="141">
        <v>42531</v>
      </c>
      <c r="C73" s="140" t="s">
        <v>4290</v>
      </c>
      <c r="G73" s="106" t="s">
        <v>844</v>
      </c>
      <c r="H73" s="106" t="s">
        <v>4885</v>
      </c>
      <c r="I73" s="145">
        <f t="shared" si="1"/>
        <v>218513.8125</v>
      </c>
      <c r="J73" s="146">
        <v>34962.21</v>
      </c>
      <c r="K73" s="142"/>
    </row>
    <row r="74" spans="1:11">
      <c r="A74" s="140" t="s">
        <v>165</v>
      </c>
      <c r="B74" s="141">
        <v>42531</v>
      </c>
      <c r="C74" s="140" t="s">
        <v>4291</v>
      </c>
      <c r="G74" s="106" t="s">
        <v>844</v>
      </c>
      <c r="H74" s="106" t="s">
        <v>4885</v>
      </c>
      <c r="I74" s="145">
        <f t="shared" si="1"/>
        <v>218513.8125</v>
      </c>
      <c r="J74" s="146">
        <v>34962.21</v>
      </c>
      <c r="K74" s="142"/>
    </row>
    <row r="75" spans="1:11">
      <c r="A75" s="140" t="s">
        <v>3697</v>
      </c>
      <c r="B75" s="141">
        <v>42531</v>
      </c>
      <c r="C75" s="140" t="s">
        <v>4292</v>
      </c>
      <c r="G75" s="106" t="s">
        <v>844</v>
      </c>
      <c r="H75" s="106" t="s">
        <v>4885</v>
      </c>
      <c r="I75" s="145">
        <f t="shared" si="1"/>
        <v>218513.8125</v>
      </c>
      <c r="J75" s="146">
        <v>34962.21</v>
      </c>
      <c r="K75" s="142"/>
    </row>
    <row r="76" spans="1:11">
      <c r="A76" s="140" t="s">
        <v>169</v>
      </c>
      <c r="B76" s="141">
        <v>42531</v>
      </c>
      <c r="C76" s="140" t="s">
        <v>4293</v>
      </c>
      <c r="G76" s="106" t="s">
        <v>844</v>
      </c>
      <c r="H76" s="106" t="s">
        <v>4885</v>
      </c>
      <c r="I76" s="145">
        <f t="shared" si="1"/>
        <v>404205.875</v>
      </c>
      <c r="J76" s="146">
        <v>64672.94</v>
      </c>
      <c r="K76" s="142"/>
    </row>
    <row r="77" spans="1:11">
      <c r="A77" s="140" t="s">
        <v>4294</v>
      </c>
      <c r="B77" s="141">
        <v>42531</v>
      </c>
      <c r="C77" s="140" t="s">
        <v>4295</v>
      </c>
      <c r="G77" s="106" t="s">
        <v>844</v>
      </c>
      <c r="H77" s="106" t="s">
        <v>4885</v>
      </c>
      <c r="I77" s="145">
        <f t="shared" si="1"/>
        <v>198355.0625</v>
      </c>
      <c r="J77" s="146">
        <v>31736.81</v>
      </c>
      <c r="K77" s="142"/>
    </row>
    <row r="78" spans="1:11">
      <c r="A78" s="140" t="s">
        <v>4296</v>
      </c>
      <c r="B78" s="141">
        <v>42532</v>
      </c>
      <c r="C78" s="140" t="s">
        <v>4297</v>
      </c>
      <c r="G78" s="106" t="s">
        <v>1778</v>
      </c>
      <c r="H78" s="145" t="s">
        <v>4804</v>
      </c>
      <c r="I78" s="145">
        <f t="shared" si="1"/>
        <v>166502.625</v>
      </c>
      <c r="J78" s="146">
        <v>26640.42</v>
      </c>
      <c r="K78" s="142"/>
    </row>
    <row r="79" spans="1:11">
      <c r="A79" s="140" t="s">
        <v>4298</v>
      </c>
      <c r="B79" s="141">
        <v>42532</v>
      </c>
      <c r="C79" s="140" t="s">
        <v>4299</v>
      </c>
      <c r="G79" s="106" t="s">
        <v>844</v>
      </c>
      <c r="H79" s="106" t="s">
        <v>4885</v>
      </c>
      <c r="I79" s="145">
        <f t="shared" si="1"/>
        <v>506198.25</v>
      </c>
      <c r="J79" s="146">
        <v>80991.72</v>
      </c>
      <c r="K79" s="142"/>
    </row>
    <row r="80" spans="1:11">
      <c r="A80" s="140" t="s">
        <v>4300</v>
      </c>
      <c r="B80" s="141">
        <v>42532</v>
      </c>
      <c r="C80" s="140" t="s">
        <v>4301</v>
      </c>
      <c r="G80" s="106" t="s">
        <v>844</v>
      </c>
      <c r="H80" s="106" t="s">
        <v>4885</v>
      </c>
      <c r="I80" s="145">
        <f t="shared" si="1"/>
        <v>449398.9375</v>
      </c>
      <c r="J80" s="146">
        <v>71903.83</v>
      </c>
      <c r="K80" s="142"/>
    </row>
    <row r="81" spans="1:12">
      <c r="A81" s="140" t="s">
        <v>4302</v>
      </c>
      <c r="B81" s="141">
        <v>42532</v>
      </c>
      <c r="C81" s="140" t="s">
        <v>4303</v>
      </c>
      <c r="G81" s="106" t="s">
        <v>844</v>
      </c>
      <c r="H81" s="106" t="s">
        <v>4885</v>
      </c>
      <c r="I81" s="145">
        <f t="shared" si="1"/>
        <v>218513.8125</v>
      </c>
      <c r="J81" s="146">
        <v>34962.21</v>
      </c>
      <c r="K81" s="142"/>
    </row>
    <row r="82" spans="1:12">
      <c r="A82" s="140" t="s">
        <v>4304</v>
      </c>
      <c r="B82" s="141">
        <v>42534</v>
      </c>
      <c r="C82" s="140" t="s">
        <v>4305</v>
      </c>
      <c r="G82" s="106" t="s">
        <v>4893</v>
      </c>
      <c r="H82" s="145" t="s">
        <v>4894</v>
      </c>
      <c r="I82" s="145">
        <f t="shared" si="1"/>
        <v>59.499999999999993</v>
      </c>
      <c r="J82" s="146">
        <v>9.52</v>
      </c>
      <c r="K82" s="142"/>
    </row>
    <row r="83" spans="1:12">
      <c r="A83" s="140" t="s">
        <v>4304</v>
      </c>
      <c r="B83" s="141">
        <v>42534</v>
      </c>
      <c r="C83" s="140" t="s">
        <v>4305</v>
      </c>
      <c r="G83" s="106" t="s">
        <v>731</v>
      </c>
      <c r="H83" s="145" t="s">
        <v>732</v>
      </c>
      <c r="I83" s="145">
        <f t="shared" si="1"/>
        <v>47.4375</v>
      </c>
      <c r="J83" s="146">
        <v>7.59</v>
      </c>
      <c r="K83" s="142"/>
    </row>
    <row r="84" spans="1:12">
      <c r="A84" s="140" t="s">
        <v>4304</v>
      </c>
      <c r="B84" s="141">
        <v>42534</v>
      </c>
      <c r="C84" s="140" t="s">
        <v>4305</v>
      </c>
      <c r="G84" s="106" t="s">
        <v>4896</v>
      </c>
      <c r="H84" s="106" t="s">
        <v>4895</v>
      </c>
      <c r="I84" s="145">
        <f t="shared" si="1"/>
        <v>137.9375</v>
      </c>
      <c r="J84" s="146">
        <v>22.07</v>
      </c>
      <c r="K84" s="142"/>
    </row>
    <row r="85" spans="1:12">
      <c r="A85" s="140" t="s">
        <v>4306</v>
      </c>
      <c r="B85" s="141">
        <v>42534</v>
      </c>
      <c r="C85" s="140" t="s">
        <v>4307</v>
      </c>
      <c r="G85" s="106" t="s">
        <v>2870</v>
      </c>
      <c r="H85" s="145" t="s">
        <v>4805</v>
      </c>
      <c r="I85" s="145">
        <f t="shared" si="1"/>
        <v>253505.875</v>
      </c>
      <c r="J85" s="146">
        <v>40560.94</v>
      </c>
      <c r="K85" s="142"/>
    </row>
    <row r="86" spans="1:12">
      <c r="A86" s="140" t="s">
        <v>4309</v>
      </c>
      <c r="B86" s="141">
        <v>42534</v>
      </c>
      <c r="C86" s="140" t="s">
        <v>4308</v>
      </c>
      <c r="G86" s="106" t="s">
        <v>888</v>
      </c>
      <c r="H86" s="145" t="s">
        <v>1906</v>
      </c>
      <c r="I86" s="145">
        <f t="shared" si="1"/>
        <v>222724.49999999997</v>
      </c>
      <c r="J86" s="146">
        <v>35635.919999999998</v>
      </c>
      <c r="K86" s="142"/>
    </row>
    <row r="87" spans="1:12">
      <c r="A87" s="140" t="s">
        <v>2032</v>
      </c>
      <c r="B87" s="141">
        <v>42534</v>
      </c>
      <c r="C87" s="140" t="s">
        <v>4680</v>
      </c>
      <c r="G87" s="145" t="s">
        <v>976</v>
      </c>
      <c r="H87" s="145" t="s">
        <v>1646</v>
      </c>
      <c r="I87" s="145">
        <f t="shared" si="1"/>
        <v>133928.625</v>
      </c>
      <c r="J87" s="146">
        <v>21428.58</v>
      </c>
      <c r="K87" s="150">
        <v>14285.72</v>
      </c>
      <c r="L87" s="142" t="s">
        <v>1009</v>
      </c>
    </row>
    <row r="88" spans="1:12">
      <c r="A88" s="140" t="s">
        <v>1121</v>
      </c>
      <c r="B88" s="141">
        <v>42534</v>
      </c>
      <c r="C88" s="140" t="s">
        <v>4681</v>
      </c>
      <c r="G88" s="145" t="s">
        <v>975</v>
      </c>
      <c r="H88" s="145" t="s">
        <v>974</v>
      </c>
      <c r="I88" s="145">
        <f t="shared" si="1"/>
        <v>133928.625</v>
      </c>
      <c r="J88" s="146">
        <v>21428.58</v>
      </c>
      <c r="K88" s="150">
        <v>14285.72</v>
      </c>
      <c r="L88" s="142" t="s">
        <v>1009</v>
      </c>
    </row>
    <row r="89" spans="1:12">
      <c r="A89" s="140" t="s">
        <v>1123</v>
      </c>
      <c r="B89" s="141">
        <v>42534</v>
      </c>
      <c r="C89" s="140" t="s">
        <v>4682</v>
      </c>
      <c r="G89" s="106" t="s">
        <v>4201</v>
      </c>
      <c r="H89" s="145" t="s">
        <v>4184</v>
      </c>
      <c r="I89" s="145">
        <f t="shared" si="1"/>
        <v>4208.875</v>
      </c>
      <c r="J89" s="145">
        <v>673.42</v>
      </c>
      <c r="K89" s="142"/>
    </row>
    <row r="90" spans="1:12">
      <c r="A90" s="140" t="s">
        <v>1126</v>
      </c>
      <c r="B90" s="141">
        <v>42534</v>
      </c>
      <c r="C90" s="140" t="s">
        <v>4683</v>
      </c>
      <c r="G90" s="145" t="s">
        <v>3580</v>
      </c>
      <c r="H90" s="145" t="s">
        <v>3504</v>
      </c>
      <c r="I90" s="145">
        <f t="shared" si="1"/>
        <v>9121.1875</v>
      </c>
      <c r="J90" s="146">
        <v>1459.39</v>
      </c>
      <c r="K90" s="142"/>
    </row>
    <row r="91" spans="1:12">
      <c r="A91" s="140" t="s">
        <v>1128</v>
      </c>
      <c r="B91" s="141">
        <v>42534</v>
      </c>
      <c r="C91" s="140" t="s">
        <v>4684</v>
      </c>
      <c r="G91" s="145" t="s">
        <v>3580</v>
      </c>
      <c r="H91" s="145" t="s">
        <v>3504</v>
      </c>
      <c r="I91" s="145">
        <f t="shared" si="1"/>
        <v>11652.8125</v>
      </c>
      <c r="J91" s="146">
        <v>1864.45</v>
      </c>
      <c r="K91" s="142"/>
    </row>
    <row r="92" spans="1:12">
      <c r="A92" s="140" t="s">
        <v>3089</v>
      </c>
      <c r="B92" s="141">
        <v>42534</v>
      </c>
      <c r="C92" s="140" t="s">
        <v>4685</v>
      </c>
      <c r="G92" s="145" t="s">
        <v>3580</v>
      </c>
      <c r="H92" s="145" t="s">
        <v>3504</v>
      </c>
      <c r="I92" s="145">
        <f t="shared" si="1"/>
        <v>60708.75</v>
      </c>
      <c r="J92" s="146">
        <v>9713.4</v>
      </c>
      <c r="K92" s="142"/>
    </row>
    <row r="93" spans="1:12">
      <c r="A93" s="140" t="s">
        <v>4310</v>
      </c>
      <c r="B93" s="141">
        <v>42535</v>
      </c>
      <c r="C93" s="140" t="s">
        <v>4311</v>
      </c>
      <c r="G93" s="106" t="s">
        <v>844</v>
      </c>
      <c r="H93" s="145" t="s">
        <v>4799</v>
      </c>
      <c r="I93" s="145">
        <f t="shared" si="1"/>
        <v>328279.875</v>
      </c>
      <c r="J93" s="146">
        <v>52524.78</v>
      </c>
      <c r="K93" s="142"/>
    </row>
    <row r="94" spans="1:12">
      <c r="A94" s="140" t="s">
        <v>4312</v>
      </c>
      <c r="B94" s="141">
        <v>42535</v>
      </c>
      <c r="C94" s="140" t="s">
        <v>4313</v>
      </c>
      <c r="G94" s="106" t="s">
        <v>844</v>
      </c>
      <c r="H94" s="106" t="s">
        <v>4885</v>
      </c>
      <c r="I94" s="145">
        <f t="shared" si="1"/>
        <v>247026.43750000003</v>
      </c>
      <c r="J94" s="146">
        <v>39524.230000000003</v>
      </c>
      <c r="K94" s="142"/>
    </row>
    <row r="95" spans="1:12">
      <c r="A95" s="140" t="s">
        <v>4314</v>
      </c>
      <c r="B95" s="141">
        <v>42535</v>
      </c>
      <c r="C95" s="140" t="s">
        <v>4315</v>
      </c>
      <c r="G95" s="106" t="s">
        <v>844</v>
      </c>
      <c r="H95" s="106" t="s">
        <v>4885</v>
      </c>
      <c r="I95" s="145">
        <f t="shared" si="1"/>
        <v>266096.4375</v>
      </c>
      <c r="J95" s="146">
        <v>42575.43</v>
      </c>
      <c r="K95" s="142"/>
    </row>
    <row r="96" spans="1:12">
      <c r="A96" s="140" t="s">
        <v>4317</v>
      </c>
      <c r="B96" s="141">
        <v>42535</v>
      </c>
      <c r="C96" s="140" t="s">
        <v>4318</v>
      </c>
      <c r="G96" s="106" t="s">
        <v>844</v>
      </c>
      <c r="H96" s="106" t="s">
        <v>4885</v>
      </c>
      <c r="I96" s="145">
        <f t="shared" si="1"/>
        <v>266096.4375</v>
      </c>
      <c r="J96" s="146">
        <v>42575.43</v>
      </c>
      <c r="K96" s="142"/>
    </row>
    <row r="97" spans="1:11">
      <c r="A97" s="140" t="s">
        <v>4319</v>
      </c>
      <c r="B97" s="141">
        <v>42535</v>
      </c>
      <c r="C97" s="140" t="s">
        <v>4316</v>
      </c>
      <c r="H97" s="106" t="s">
        <v>4885</v>
      </c>
      <c r="I97" s="145">
        <f t="shared" si="1"/>
        <v>266096.4375</v>
      </c>
      <c r="J97" s="146">
        <v>42575.43</v>
      </c>
      <c r="K97" s="142"/>
    </row>
    <row r="98" spans="1:11">
      <c r="A98" s="140" t="s">
        <v>3083</v>
      </c>
      <c r="B98" s="141">
        <v>42535</v>
      </c>
      <c r="C98" s="140" t="s">
        <v>4320</v>
      </c>
      <c r="G98" s="106" t="s">
        <v>844</v>
      </c>
      <c r="H98" s="106" t="s">
        <v>4885</v>
      </c>
      <c r="I98" s="145">
        <f t="shared" si="1"/>
        <v>198355.0625</v>
      </c>
      <c r="J98" s="146">
        <v>31736.81</v>
      </c>
      <c r="K98" s="142"/>
    </row>
    <row r="99" spans="1:11">
      <c r="A99" s="140" t="s">
        <v>4321</v>
      </c>
      <c r="B99" s="141">
        <v>42535</v>
      </c>
      <c r="C99" s="140" t="s">
        <v>4322</v>
      </c>
      <c r="G99" s="106" t="s">
        <v>844</v>
      </c>
      <c r="H99" s="106" t="s">
        <v>4885</v>
      </c>
      <c r="I99" s="145">
        <f t="shared" si="1"/>
        <v>247026.43750000003</v>
      </c>
      <c r="J99" s="146">
        <v>39524.230000000003</v>
      </c>
      <c r="K99" s="142"/>
    </row>
    <row r="100" spans="1:11">
      <c r="A100" s="140" t="s">
        <v>3408</v>
      </c>
      <c r="B100" s="141">
        <v>42535</v>
      </c>
      <c r="C100" s="140" t="s">
        <v>4479</v>
      </c>
      <c r="G100" s="145" t="s">
        <v>678</v>
      </c>
      <c r="H100" s="145" t="s">
        <v>678</v>
      </c>
      <c r="I100" s="145">
        <f t="shared" si="1"/>
        <v>380</v>
      </c>
      <c r="J100" s="145">
        <v>60.8</v>
      </c>
      <c r="K100" s="142"/>
    </row>
    <row r="101" spans="1:11">
      <c r="A101" s="140" t="s">
        <v>1133</v>
      </c>
      <c r="B101" s="141">
        <v>42535</v>
      </c>
      <c r="C101" s="140" t="s">
        <v>4686</v>
      </c>
      <c r="G101" s="145" t="s">
        <v>970</v>
      </c>
      <c r="H101" s="145" t="s">
        <v>971</v>
      </c>
      <c r="I101" s="145">
        <f t="shared" si="1"/>
        <v>6445</v>
      </c>
      <c r="J101" s="146">
        <v>1031.2</v>
      </c>
      <c r="K101" s="142"/>
    </row>
    <row r="102" spans="1:11">
      <c r="A102" s="140" t="s">
        <v>1135</v>
      </c>
      <c r="B102" s="141">
        <v>42535</v>
      </c>
      <c r="C102" s="140" t="s">
        <v>4687</v>
      </c>
      <c r="G102" s="145" t="s">
        <v>970</v>
      </c>
      <c r="H102" s="145" t="s">
        <v>971</v>
      </c>
      <c r="I102" s="145">
        <f t="shared" si="1"/>
        <v>11015.9375</v>
      </c>
      <c r="J102" s="146">
        <v>1762.55</v>
      </c>
      <c r="K102" s="142"/>
    </row>
    <row r="103" spans="1:11" s="142" customFormat="1">
      <c r="A103" s="142" t="s">
        <v>3064</v>
      </c>
      <c r="B103" s="143">
        <v>42535</v>
      </c>
      <c r="C103" s="142" t="s">
        <v>4688</v>
      </c>
      <c r="G103" s="145" t="s">
        <v>4868</v>
      </c>
      <c r="H103" s="145" t="s">
        <v>4853</v>
      </c>
      <c r="I103" s="145">
        <f t="shared" si="1"/>
        <v>220.6875</v>
      </c>
      <c r="J103" s="145">
        <v>35.31</v>
      </c>
    </row>
    <row r="104" spans="1:11" s="142" customFormat="1">
      <c r="A104" s="142" t="s">
        <v>3068</v>
      </c>
      <c r="B104" s="143">
        <v>42535</v>
      </c>
      <c r="C104" s="142" t="s">
        <v>4689</v>
      </c>
      <c r="G104" s="106" t="s">
        <v>4201</v>
      </c>
      <c r="H104" s="145" t="s">
        <v>4184</v>
      </c>
      <c r="I104" s="145">
        <f t="shared" si="1"/>
        <v>2640</v>
      </c>
      <c r="J104" s="145">
        <v>422.4</v>
      </c>
    </row>
    <row r="105" spans="1:11" s="142" customFormat="1">
      <c r="A105" s="142" t="s">
        <v>1167</v>
      </c>
      <c r="B105" s="143">
        <v>42535</v>
      </c>
      <c r="C105" s="142" t="s">
        <v>4690</v>
      </c>
      <c r="G105" s="106" t="s">
        <v>4201</v>
      </c>
      <c r="H105" s="145" t="s">
        <v>4184</v>
      </c>
      <c r="I105" s="145">
        <f t="shared" si="1"/>
        <v>13167.75</v>
      </c>
      <c r="J105" s="146">
        <v>2106.84</v>
      </c>
    </row>
    <row r="106" spans="1:11">
      <c r="A106" s="140" t="s">
        <v>3071</v>
      </c>
      <c r="B106" s="141">
        <v>42535</v>
      </c>
      <c r="C106" s="140" t="s">
        <v>4691</v>
      </c>
      <c r="G106" s="106" t="s">
        <v>4201</v>
      </c>
      <c r="H106" s="145" t="s">
        <v>4184</v>
      </c>
      <c r="I106" s="145">
        <f t="shared" si="1"/>
        <v>769371.125</v>
      </c>
      <c r="J106" s="146">
        <v>123099.38</v>
      </c>
      <c r="K106" s="142"/>
    </row>
    <row r="107" spans="1:11">
      <c r="A107" s="140" t="s">
        <v>4797</v>
      </c>
      <c r="B107" s="141">
        <v>42535</v>
      </c>
      <c r="C107" s="140" t="s">
        <v>4798</v>
      </c>
      <c r="G107" s="145" t="s">
        <v>4238</v>
      </c>
      <c r="H107" s="145" t="s">
        <v>4186</v>
      </c>
      <c r="I107" s="145">
        <f t="shared" si="1"/>
        <v>1350</v>
      </c>
      <c r="J107" s="145">
        <v>216</v>
      </c>
      <c r="K107" s="142"/>
    </row>
    <row r="108" spans="1:11">
      <c r="A108" s="140" t="s">
        <v>4323</v>
      </c>
      <c r="B108" s="141">
        <v>42536</v>
      </c>
      <c r="C108" s="140" t="s">
        <v>4324</v>
      </c>
      <c r="G108" s="106" t="s">
        <v>844</v>
      </c>
      <c r="H108" s="106" t="s">
        <v>4885</v>
      </c>
      <c r="I108" s="145">
        <f t="shared" si="1"/>
        <v>198355.0625</v>
      </c>
      <c r="J108" s="146">
        <v>31736.81</v>
      </c>
      <c r="K108" s="142"/>
    </row>
    <row r="109" spans="1:11">
      <c r="A109" s="140" t="s">
        <v>1183</v>
      </c>
      <c r="B109" s="141">
        <v>42536</v>
      </c>
      <c r="C109" s="140" t="s">
        <v>4325</v>
      </c>
      <c r="G109" s="106" t="s">
        <v>844</v>
      </c>
      <c r="H109" s="106" t="s">
        <v>4885</v>
      </c>
      <c r="I109" s="145">
        <f t="shared" si="1"/>
        <v>179465.6875</v>
      </c>
      <c r="J109" s="146">
        <v>28714.51</v>
      </c>
      <c r="K109" s="142"/>
    </row>
    <row r="110" spans="1:11">
      <c r="A110" s="140" t="s">
        <v>4326</v>
      </c>
      <c r="B110" s="141">
        <v>42536</v>
      </c>
      <c r="C110" s="140" t="s">
        <v>4327</v>
      </c>
      <c r="G110" s="106" t="s">
        <v>844</v>
      </c>
      <c r="H110" s="106" t="s">
        <v>4885</v>
      </c>
      <c r="I110" s="145">
        <f t="shared" si="1"/>
        <v>196457.0625</v>
      </c>
      <c r="J110" s="146">
        <v>31433.13</v>
      </c>
      <c r="K110" s="142"/>
    </row>
    <row r="111" spans="1:11">
      <c r="A111" s="140" t="s">
        <v>4328</v>
      </c>
      <c r="B111" s="141">
        <v>42536</v>
      </c>
      <c r="C111" s="140" t="s">
        <v>4329</v>
      </c>
      <c r="G111" s="106" t="s">
        <v>881</v>
      </c>
      <c r="H111" s="145" t="s">
        <v>1629</v>
      </c>
      <c r="I111" s="145">
        <f t="shared" si="1"/>
        <v>255746.1875</v>
      </c>
      <c r="J111" s="146">
        <v>40919.39</v>
      </c>
      <c r="K111" s="142"/>
    </row>
    <row r="112" spans="1:11">
      <c r="A112" s="140" t="s">
        <v>4330</v>
      </c>
      <c r="B112" s="141">
        <v>42536</v>
      </c>
      <c r="C112" s="140" t="s">
        <v>4331</v>
      </c>
      <c r="G112" s="106" t="s">
        <v>4209</v>
      </c>
      <c r="H112" s="145" t="s">
        <v>4806</v>
      </c>
      <c r="I112" s="145">
        <f t="shared" si="1"/>
        <v>194043.8125</v>
      </c>
      <c r="J112" s="146">
        <v>31047.01</v>
      </c>
      <c r="K112" s="142"/>
    </row>
    <row r="113" spans="1:11">
      <c r="A113" s="140" t="s">
        <v>242</v>
      </c>
      <c r="B113" s="141">
        <v>42536</v>
      </c>
      <c r="C113" s="140" t="s">
        <v>4692</v>
      </c>
      <c r="G113" s="106" t="s">
        <v>4201</v>
      </c>
      <c r="H113" s="145" t="s">
        <v>4184</v>
      </c>
      <c r="I113" s="145">
        <f t="shared" si="1"/>
        <v>3530.1875</v>
      </c>
      <c r="J113" s="145">
        <v>564.83000000000004</v>
      </c>
      <c r="K113" s="142"/>
    </row>
    <row r="114" spans="1:11">
      <c r="A114" s="140" t="s">
        <v>4693</v>
      </c>
      <c r="B114" s="141">
        <v>42536</v>
      </c>
      <c r="C114" s="140" t="s">
        <v>4694</v>
      </c>
      <c r="G114" s="145" t="s">
        <v>4883</v>
      </c>
      <c r="H114" s="145" t="s">
        <v>942</v>
      </c>
      <c r="I114" s="145">
        <f t="shared" si="1"/>
        <v>2250</v>
      </c>
      <c r="J114" s="145">
        <v>360</v>
      </c>
      <c r="K114" s="142"/>
    </row>
    <row r="115" spans="1:11">
      <c r="A115" s="140" t="s">
        <v>252</v>
      </c>
      <c r="B115" s="141">
        <v>42536</v>
      </c>
      <c r="C115" s="140" t="s">
        <v>4695</v>
      </c>
      <c r="G115" s="145" t="s">
        <v>720</v>
      </c>
      <c r="H115" s="145" t="s">
        <v>721</v>
      </c>
      <c r="I115" s="145">
        <f t="shared" si="1"/>
        <v>1335</v>
      </c>
      <c r="J115" s="145">
        <v>213.6</v>
      </c>
      <c r="K115" s="142"/>
    </row>
    <row r="116" spans="1:11">
      <c r="A116" s="140" t="s">
        <v>2111</v>
      </c>
      <c r="B116" s="141">
        <v>42536</v>
      </c>
      <c r="C116" s="140" t="s">
        <v>4696</v>
      </c>
      <c r="G116" s="145" t="s">
        <v>922</v>
      </c>
      <c r="H116" s="145" t="s">
        <v>958</v>
      </c>
      <c r="I116" s="145">
        <f t="shared" si="1"/>
        <v>9000</v>
      </c>
      <c r="J116" s="146">
        <v>1440</v>
      </c>
      <c r="K116" s="142"/>
    </row>
    <row r="117" spans="1:11">
      <c r="A117" s="140" t="s">
        <v>2114</v>
      </c>
      <c r="B117" s="141">
        <v>42536</v>
      </c>
      <c r="C117" s="140" t="s">
        <v>4697</v>
      </c>
      <c r="G117" s="145" t="s">
        <v>943</v>
      </c>
      <c r="H117" s="145" t="s">
        <v>944</v>
      </c>
      <c r="I117" s="145">
        <f t="shared" si="1"/>
        <v>1674.125</v>
      </c>
      <c r="J117" s="145">
        <v>267.86</v>
      </c>
      <c r="K117" s="142"/>
    </row>
    <row r="118" spans="1:11">
      <c r="A118" s="140" t="s">
        <v>2117</v>
      </c>
      <c r="B118" s="141">
        <v>42536</v>
      </c>
      <c r="C118" s="140" t="s">
        <v>4698</v>
      </c>
      <c r="G118" s="145" t="s">
        <v>911</v>
      </c>
      <c r="H118" s="145" t="s">
        <v>912</v>
      </c>
      <c r="I118" s="145">
        <f t="shared" si="1"/>
        <v>28085.6875</v>
      </c>
      <c r="J118" s="146">
        <v>4493.71</v>
      </c>
      <c r="K118" s="142"/>
    </row>
    <row r="119" spans="1:11">
      <c r="A119" s="140" t="s">
        <v>4009</v>
      </c>
      <c r="B119" s="141">
        <v>42536</v>
      </c>
      <c r="C119" s="140" t="s">
        <v>4699</v>
      </c>
      <c r="G119" s="145" t="s">
        <v>909</v>
      </c>
      <c r="H119" s="145" t="s">
        <v>910</v>
      </c>
      <c r="I119" s="145">
        <f t="shared" si="1"/>
        <v>451.31249999999994</v>
      </c>
      <c r="J119" s="145">
        <v>72.209999999999994</v>
      </c>
      <c r="K119" s="142"/>
    </row>
    <row r="120" spans="1:11">
      <c r="A120" s="140" t="s">
        <v>4011</v>
      </c>
      <c r="B120" s="141">
        <v>42536</v>
      </c>
      <c r="C120" s="140" t="s">
        <v>4700</v>
      </c>
      <c r="G120" s="145" t="s">
        <v>4884</v>
      </c>
      <c r="H120" s="145" t="s">
        <v>4854</v>
      </c>
      <c r="I120" s="145">
        <f t="shared" si="1"/>
        <v>700</v>
      </c>
      <c r="J120" s="145">
        <v>112</v>
      </c>
      <c r="K120" s="142"/>
    </row>
    <row r="121" spans="1:11">
      <c r="A121" s="140" t="s">
        <v>1922</v>
      </c>
      <c r="B121" s="141">
        <v>42536</v>
      </c>
      <c r="C121" s="140" t="s">
        <v>4701</v>
      </c>
      <c r="G121" s="145" t="s">
        <v>951</v>
      </c>
      <c r="H121" s="145" t="s">
        <v>952</v>
      </c>
      <c r="I121" s="145">
        <f t="shared" si="1"/>
        <v>4930</v>
      </c>
      <c r="J121" s="145">
        <v>788.8</v>
      </c>
      <c r="K121" s="142"/>
    </row>
    <row r="122" spans="1:11">
      <c r="A122" s="140" t="s">
        <v>254</v>
      </c>
      <c r="B122" s="141">
        <v>42536</v>
      </c>
      <c r="C122" s="140" t="s">
        <v>4702</v>
      </c>
      <c r="G122" s="106" t="s">
        <v>3591</v>
      </c>
      <c r="H122" s="145" t="s">
        <v>3521</v>
      </c>
      <c r="I122" s="145">
        <f t="shared" si="1"/>
        <v>1332.75</v>
      </c>
      <c r="J122" s="145">
        <v>213.24</v>
      </c>
      <c r="K122" s="142"/>
    </row>
    <row r="123" spans="1:11">
      <c r="A123" s="140" t="s">
        <v>267</v>
      </c>
      <c r="B123" s="141">
        <v>42536</v>
      </c>
      <c r="C123" s="140" t="s">
        <v>4703</v>
      </c>
      <c r="G123" s="145" t="s">
        <v>687</v>
      </c>
      <c r="H123" s="145" t="s">
        <v>903</v>
      </c>
      <c r="I123" s="145">
        <f t="shared" si="1"/>
        <v>4587</v>
      </c>
      <c r="J123" s="145">
        <v>733.92</v>
      </c>
      <c r="K123" s="142"/>
    </row>
    <row r="124" spans="1:11">
      <c r="A124" s="140" t="s">
        <v>1181</v>
      </c>
      <c r="B124" s="141">
        <v>42536</v>
      </c>
      <c r="C124" s="140" t="s">
        <v>4704</v>
      </c>
      <c r="G124" s="145" t="s">
        <v>908</v>
      </c>
      <c r="H124" s="145" t="s">
        <v>907</v>
      </c>
      <c r="I124" s="145">
        <f t="shared" si="1"/>
        <v>13400</v>
      </c>
      <c r="J124" s="146">
        <v>2144</v>
      </c>
      <c r="K124" s="142"/>
    </row>
    <row r="125" spans="1:11">
      <c r="A125" s="140" t="s">
        <v>271</v>
      </c>
      <c r="B125" s="141">
        <v>42536</v>
      </c>
      <c r="C125" s="140" t="s">
        <v>4705</v>
      </c>
      <c r="G125" s="145" t="s">
        <v>725</v>
      </c>
      <c r="H125" s="145" t="s">
        <v>921</v>
      </c>
      <c r="I125" s="145">
        <f t="shared" si="1"/>
        <v>19100</v>
      </c>
      <c r="J125" s="146">
        <v>3056</v>
      </c>
      <c r="K125" s="142"/>
    </row>
    <row r="126" spans="1:11">
      <c r="A126" s="140" t="s">
        <v>273</v>
      </c>
      <c r="B126" s="141">
        <v>42536</v>
      </c>
      <c r="C126" s="140" t="s">
        <v>4706</v>
      </c>
      <c r="G126" s="145" t="s">
        <v>3586</v>
      </c>
      <c r="H126" s="145" t="s">
        <v>4178</v>
      </c>
      <c r="I126" s="145">
        <f t="shared" si="1"/>
        <v>2800</v>
      </c>
      <c r="J126" s="145">
        <v>448</v>
      </c>
      <c r="K126" s="142"/>
    </row>
    <row r="127" spans="1:11">
      <c r="A127" s="140" t="s">
        <v>275</v>
      </c>
      <c r="B127" s="141">
        <v>42536</v>
      </c>
      <c r="C127" s="140" t="s">
        <v>4707</v>
      </c>
      <c r="G127" s="145" t="s">
        <v>835</v>
      </c>
      <c r="H127" s="145" t="s">
        <v>836</v>
      </c>
      <c r="I127" s="145">
        <f t="shared" si="1"/>
        <v>900</v>
      </c>
      <c r="J127" s="145">
        <v>144</v>
      </c>
      <c r="K127" s="142"/>
    </row>
    <row r="128" spans="1:11">
      <c r="A128" s="140" t="s">
        <v>277</v>
      </c>
      <c r="B128" s="141">
        <v>42536</v>
      </c>
      <c r="C128" s="140" t="s">
        <v>4708</v>
      </c>
      <c r="G128" s="145" t="s">
        <v>825</v>
      </c>
      <c r="H128" s="145" t="s">
        <v>906</v>
      </c>
      <c r="I128" s="145">
        <f t="shared" si="1"/>
        <v>4482.75</v>
      </c>
      <c r="J128" s="145">
        <v>717.24</v>
      </c>
      <c r="K128" s="142"/>
    </row>
    <row r="129" spans="1:11">
      <c r="A129" s="140" t="s">
        <v>279</v>
      </c>
      <c r="B129" s="141">
        <v>42536</v>
      </c>
      <c r="C129" s="140" t="s">
        <v>4709</v>
      </c>
      <c r="G129" s="145" t="s">
        <v>904</v>
      </c>
      <c r="H129" s="145" t="s">
        <v>905</v>
      </c>
      <c r="I129" s="145">
        <f t="shared" si="1"/>
        <v>4000</v>
      </c>
      <c r="J129" s="145">
        <v>640</v>
      </c>
      <c r="K129" s="142"/>
    </row>
    <row r="130" spans="1:11">
      <c r="A130" s="140" t="s">
        <v>281</v>
      </c>
      <c r="B130" s="141">
        <v>42536</v>
      </c>
      <c r="C130" s="140" t="s">
        <v>4710</v>
      </c>
      <c r="G130" s="145" t="s">
        <v>3586</v>
      </c>
      <c r="H130" s="145" t="s">
        <v>4178</v>
      </c>
      <c r="I130" s="145">
        <f t="shared" si="1"/>
        <v>1300</v>
      </c>
      <c r="J130" s="145">
        <v>208</v>
      </c>
      <c r="K130" s="142"/>
    </row>
    <row r="131" spans="1:11">
      <c r="A131" s="140" t="s">
        <v>4711</v>
      </c>
      <c r="B131" s="141">
        <v>42536</v>
      </c>
      <c r="C131" s="140" t="s">
        <v>4712</v>
      </c>
      <c r="G131" s="145" t="s">
        <v>966</v>
      </c>
      <c r="H131" s="145" t="s">
        <v>967</v>
      </c>
      <c r="I131" s="145">
        <f t="shared" si="1"/>
        <v>5041.375</v>
      </c>
      <c r="J131" s="145">
        <v>806.62</v>
      </c>
      <c r="K131" s="142"/>
    </row>
    <row r="132" spans="1:11">
      <c r="A132" s="140" t="s">
        <v>4332</v>
      </c>
      <c r="B132" s="141">
        <v>42537</v>
      </c>
      <c r="C132" s="140" t="s">
        <v>4333</v>
      </c>
      <c r="G132" s="106" t="s">
        <v>846</v>
      </c>
      <c r="H132" s="145" t="s">
        <v>4110</v>
      </c>
      <c r="I132" s="145">
        <f t="shared" si="1"/>
        <v>247590.6875</v>
      </c>
      <c r="J132" s="146">
        <v>39614.51</v>
      </c>
      <c r="K132" s="142"/>
    </row>
    <row r="133" spans="1:11">
      <c r="A133" s="140" t="s">
        <v>4334</v>
      </c>
      <c r="B133" s="141">
        <v>42537</v>
      </c>
      <c r="C133" s="140" t="s">
        <v>3651</v>
      </c>
      <c r="G133" s="106" t="s">
        <v>844</v>
      </c>
      <c r="H133" s="106" t="s">
        <v>4885</v>
      </c>
      <c r="I133" s="145">
        <f t="shared" si="1"/>
        <v>-216379.6875</v>
      </c>
      <c r="J133" s="146">
        <v>-34620.75</v>
      </c>
      <c r="K133" s="144"/>
    </row>
    <row r="134" spans="1:11">
      <c r="A134" s="140" t="s">
        <v>4335</v>
      </c>
      <c r="B134" s="141">
        <v>42537</v>
      </c>
      <c r="C134" s="140" t="s">
        <v>3651</v>
      </c>
      <c r="G134" s="106" t="s">
        <v>844</v>
      </c>
      <c r="H134" s="106" t="s">
        <v>4885</v>
      </c>
      <c r="I134" s="145">
        <f t="shared" si="1"/>
        <v>218513.8125</v>
      </c>
      <c r="J134" s="146">
        <v>34962.21</v>
      </c>
      <c r="K134" s="142"/>
    </row>
    <row r="135" spans="1:11">
      <c r="A135" s="140" t="s">
        <v>299</v>
      </c>
      <c r="B135" s="141">
        <v>42537</v>
      </c>
      <c r="C135" s="140" t="s">
        <v>4713</v>
      </c>
      <c r="G135" s="145" t="s">
        <v>913</v>
      </c>
      <c r="H135" s="145" t="s">
        <v>914</v>
      </c>
      <c r="I135" s="145">
        <f t="shared" si="1"/>
        <v>17500</v>
      </c>
      <c r="J135" s="146">
        <v>2800</v>
      </c>
      <c r="K135" s="142"/>
    </row>
    <row r="136" spans="1:11">
      <c r="A136" s="140" t="s">
        <v>1217</v>
      </c>
      <c r="B136" s="141">
        <v>42537</v>
      </c>
      <c r="C136" s="140" t="s">
        <v>4714</v>
      </c>
      <c r="G136" s="145" t="s">
        <v>1770</v>
      </c>
      <c r="H136" s="145" t="s">
        <v>1642</v>
      </c>
      <c r="I136" s="145">
        <f t="shared" ref="I136:I199" si="2">+J136/0.16</f>
        <v>11889.375</v>
      </c>
      <c r="J136" s="146">
        <v>1902.3</v>
      </c>
      <c r="K136" s="142"/>
    </row>
    <row r="137" spans="1:11">
      <c r="A137" s="140" t="s">
        <v>1219</v>
      </c>
      <c r="B137" s="141">
        <v>42537</v>
      </c>
      <c r="C137" s="140" t="s">
        <v>4715</v>
      </c>
      <c r="G137" s="145" t="s">
        <v>895</v>
      </c>
      <c r="H137" s="145" t="s">
        <v>894</v>
      </c>
      <c r="I137" s="145">
        <f t="shared" si="2"/>
        <v>6429.625</v>
      </c>
      <c r="J137" s="146">
        <v>1028.74</v>
      </c>
      <c r="K137" s="142"/>
    </row>
    <row r="138" spans="1:11">
      <c r="A138" s="140" t="s">
        <v>1221</v>
      </c>
      <c r="B138" s="141">
        <v>42537</v>
      </c>
      <c r="C138" s="140" t="s">
        <v>4716</v>
      </c>
      <c r="G138" s="145" t="s">
        <v>897</v>
      </c>
      <c r="H138" s="145" t="s">
        <v>896</v>
      </c>
      <c r="I138" s="145">
        <f t="shared" si="2"/>
        <v>11213.8125</v>
      </c>
      <c r="J138" s="146">
        <v>1794.21</v>
      </c>
      <c r="K138" s="142"/>
    </row>
    <row r="139" spans="1:11">
      <c r="A139" s="140" t="s">
        <v>1223</v>
      </c>
      <c r="B139" s="141">
        <v>42537</v>
      </c>
      <c r="C139" s="140" t="s">
        <v>4717</v>
      </c>
      <c r="G139" s="145" t="s">
        <v>919</v>
      </c>
      <c r="H139" s="145" t="s">
        <v>920</v>
      </c>
      <c r="I139" s="145">
        <f t="shared" si="2"/>
        <v>523.25</v>
      </c>
      <c r="J139" s="145">
        <v>83.72</v>
      </c>
      <c r="K139" s="142"/>
    </row>
    <row r="140" spans="1:11">
      <c r="A140" s="140" t="s">
        <v>1225</v>
      </c>
      <c r="B140" s="141">
        <v>42537</v>
      </c>
      <c r="C140" s="140" t="s">
        <v>4718</v>
      </c>
      <c r="G140" s="145" t="s">
        <v>898</v>
      </c>
      <c r="H140" s="145" t="s">
        <v>899</v>
      </c>
      <c r="I140" s="145">
        <f t="shared" si="2"/>
        <v>900</v>
      </c>
      <c r="J140" s="145">
        <v>144</v>
      </c>
      <c r="K140" s="142"/>
    </row>
    <row r="141" spans="1:11">
      <c r="A141" s="140" t="s">
        <v>374</v>
      </c>
      <c r="B141" s="141">
        <v>42537</v>
      </c>
      <c r="C141" s="140" t="s">
        <v>4727</v>
      </c>
      <c r="G141" s="145" t="s">
        <v>830</v>
      </c>
      <c r="H141" s="145" t="s">
        <v>1624</v>
      </c>
      <c r="I141" s="145">
        <f t="shared" si="2"/>
        <v>21000</v>
      </c>
      <c r="J141" s="146">
        <v>3360</v>
      </c>
      <c r="K141" s="142"/>
    </row>
    <row r="142" spans="1:11">
      <c r="A142" s="140" t="s">
        <v>4336</v>
      </c>
      <c r="B142" s="141">
        <v>42538</v>
      </c>
      <c r="C142" s="140" t="s">
        <v>4337</v>
      </c>
      <c r="G142" s="106" t="s">
        <v>844</v>
      </c>
      <c r="H142" s="106" t="s">
        <v>4885</v>
      </c>
      <c r="I142" s="145">
        <f t="shared" si="2"/>
        <v>196457.0625</v>
      </c>
      <c r="J142" s="146">
        <v>31433.13</v>
      </c>
      <c r="K142" s="142"/>
    </row>
    <row r="143" spans="1:11">
      <c r="A143" s="140" t="s">
        <v>4338</v>
      </c>
      <c r="B143" s="141">
        <v>42538</v>
      </c>
      <c r="C143" s="140" t="s">
        <v>4339</v>
      </c>
      <c r="G143" s="106" t="s">
        <v>844</v>
      </c>
      <c r="H143" s="106" t="s">
        <v>4885</v>
      </c>
      <c r="I143" s="145">
        <f t="shared" si="2"/>
        <v>349037</v>
      </c>
      <c r="J143" s="146">
        <v>55845.919999999998</v>
      </c>
      <c r="K143" s="142"/>
    </row>
    <row r="144" spans="1:11">
      <c r="A144" s="140" t="s">
        <v>4340</v>
      </c>
      <c r="B144" s="141">
        <v>42538</v>
      </c>
      <c r="C144" s="140" t="s">
        <v>4341</v>
      </c>
      <c r="G144" s="106" t="s">
        <v>1780</v>
      </c>
      <c r="H144" s="145" t="s">
        <v>4807</v>
      </c>
      <c r="I144" s="145">
        <f t="shared" si="2"/>
        <v>157217.125</v>
      </c>
      <c r="J144" s="146">
        <v>25154.74</v>
      </c>
      <c r="K144" s="142"/>
    </row>
    <row r="145" spans="1:11">
      <c r="A145" s="140" t="s">
        <v>1243</v>
      </c>
      <c r="B145" s="141">
        <v>42538</v>
      </c>
      <c r="C145" s="140" t="s">
        <v>4719</v>
      </c>
      <c r="G145" s="106" t="s">
        <v>4201</v>
      </c>
      <c r="H145" s="145" t="s">
        <v>4184</v>
      </c>
      <c r="I145" s="145">
        <f t="shared" si="2"/>
        <v>53065.3125</v>
      </c>
      <c r="J145" s="146">
        <v>8490.4500000000007</v>
      </c>
      <c r="K145" s="142"/>
    </row>
    <row r="146" spans="1:11">
      <c r="A146" s="140" t="s">
        <v>2182</v>
      </c>
      <c r="B146" s="141">
        <v>42538</v>
      </c>
      <c r="C146" s="140" t="s">
        <v>4720</v>
      </c>
      <c r="G146" s="106" t="s">
        <v>4201</v>
      </c>
      <c r="H146" s="145" t="s">
        <v>4184</v>
      </c>
      <c r="I146" s="145">
        <f t="shared" si="2"/>
        <v>200810.9375</v>
      </c>
      <c r="J146" s="146">
        <v>32129.75</v>
      </c>
      <c r="K146" s="142"/>
    </row>
    <row r="147" spans="1:11">
      <c r="A147" s="140" t="s">
        <v>3111</v>
      </c>
      <c r="B147" s="141">
        <v>42539</v>
      </c>
      <c r="C147" s="140" t="s">
        <v>4342</v>
      </c>
      <c r="G147" s="106" t="s">
        <v>844</v>
      </c>
      <c r="H147" s="106" t="s">
        <v>4885</v>
      </c>
      <c r="I147" s="145">
        <f t="shared" si="2"/>
        <v>271210.875</v>
      </c>
      <c r="J147" s="146">
        <v>43393.74</v>
      </c>
      <c r="K147" s="142"/>
    </row>
    <row r="148" spans="1:11">
      <c r="A148" s="140" t="s">
        <v>4343</v>
      </c>
      <c r="B148" s="141">
        <v>42539</v>
      </c>
      <c r="C148" s="140" t="s">
        <v>4344</v>
      </c>
      <c r="G148" s="106" t="s">
        <v>844</v>
      </c>
      <c r="H148" s="106" t="s">
        <v>4885</v>
      </c>
      <c r="I148" s="145">
        <f t="shared" si="2"/>
        <v>328279.875</v>
      </c>
      <c r="J148" s="146">
        <v>52524.78</v>
      </c>
      <c r="K148" s="142"/>
    </row>
    <row r="149" spans="1:11">
      <c r="A149" s="140" t="s">
        <v>2196</v>
      </c>
      <c r="B149" s="141">
        <v>42539</v>
      </c>
      <c r="C149" s="140" t="s">
        <v>4345</v>
      </c>
      <c r="G149" s="106" t="s">
        <v>844</v>
      </c>
      <c r="H149" s="106" t="s">
        <v>4885</v>
      </c>
      <c r="I149" s="145">
        <f t="shared" si="2"/>
        <v>196457.0625</v>
      </c>
      <c r="J149" s="146">
        <v>31433.13</v>
      </c>
      <c r="K149" s="142"/>
    </row>
    <row r="150" spans="1:11">
      <c r="A150" s="140" t="s">
        <v>4346</v>
      </c>
      <c r="B150" s="141">
        <v>42539</v>
      </c>
      <c r="C150" s="140" t="s">
        <v>4347</v>
      </c>
      <c r="G150" s="106" t="s">
        <v>844</v>
      </c>
      <c r="H150" s="106" t="s">
        <v>4885</v>
      </c>
      <c r="I150" s="145">
        <f t="shared" si="2"/>
        <v>196457.0625</v>
      </c>
      <c r="J150" s="146">
        <v>31433.13</v>
      </c>
      <c r="K150" s="142"/>
    </row>
    <row r="151" spans="1:11">
      <c r="A151" s="140" t="s">
        <v>4348</v>
      </c>
      <c r="B151" s="141">
        <v>42539</v>
      </c>
      <c r="C151" s="140" t="s">
        <v>4349</v>
      </c>
      <c r="G151" s="106" t="s">
        <v>844</v>
      </c>
      <c r="H151" s="106" t="s">
        <v>4885</v>
      </c>
      <c r="I151" s="145">
        <f t="shared" si="2"/>
        <v>196457.0625</v>
      </c>
      <c r="J151" s="146">
        <v>31433.13</v>
      </c>
      <c r="K151" s="142"/>
    </row>
    <row r="152" spans="1:11">
      <c r="A152" s="140" t="s">
        <v>4350</v>
      </c>
      <c r="B152" s="141">
        <v>42539</v>
      </c>
      <c r="C152" s="140" t="s">
        <v>4351</v>
      </c>
      <c r="G152" s="106" t="s">
        <v>844</v>
      </c>
      <c r="H152" s="106" t="s">
        <v>4885</v>
      </c>
      <c r="I152" s="145">
        <f t="shared" si="2"/>
        <v>179465.6875</v>
      </c>
      <c r="J152" s="146">
        <v>28714.51</v>
      </c>
      <c r="K152" s="142"/>
    </row>
    <row r="153" spans="1:11">
      <c r="A153" s="140" t="s">
        <v>4352</v>
      </c>
      <c r="B153" s="141">
        <v>42539</v>
      </c>
      <c r="C153" s="140" t="s">
        <v>4353</v>
      </c>
      <c r="G153" s="106" t="s">
        <v>844</v>
      </c>
      <c r="H153" s="106" t="s">
        <v>4885</v>
      </c>
      <c r="I153" s="145">
        <f t="shared" si="2"/>
        <v>271210.8125</v>
      </c>
      <c r="J153" s="146">
        <v>43393.73</v>
      </c>
      <c r="K153" s="142"/>
    </row>
    <row r="154" spans="1:11">
      <c r="A154" s="140" t="s">
        <v>4354</v>
      </c>
      <c r="B154" s="141">
        <v>42539</v>
      </c>
      <c r="C154" s="140" t="s">
        <v>4355</v>
      </c>
      <c r="G154" s="106" t="s">
        <v>844</v>
      </c>
      <c r="H154" s="106" t="s">
        <v>4885</v>
      </c>
      <c r="I154" s="145">
        <f t="shared" si="2"/>
        <v>253195.5625</v>
      </c>
      <c r="J154" s="146">
        <v>40511.29</v>
      </c>
      <c r="K154" s="142"/>
    </row>
    <row r="155" spans="1:11">
      <c r="A155" s="140" t="s">
        <v>4356</v>
      </c>
      <c r="B155" s="141">
        <v>42541</v>
      </c>
      <c r="C155" s="140" t="s">
        <v>4357</v>
      </c>
      <c r="G155" s="106" t="s">
        <v>838</v>
      </c>
      <c r="H155" s="145" t="s">
        <v>4808</v>
      </c>
      <c r="I155" s="145">
        <f t="shared" si="2"/>
        <v>222724.49999999997</v>
      </c>
      <c r="J155" s="146">
        <v>35635.919999999998</v>
      </c>
      <c r="K155" s="142"/>
    </row>
    <row r="156" spans="1:11">
      <c r="A156" s="140" t="s">
        <v>4358</v>
      </c>
      <c r="B156" s="141">
        <v>42541</v>
      </c>
      <c r="C156" s="140" t="s">
        <v>4313</v>
      </c>
      <c r="G156" s="106" t="s">
        <v>844</v>
      </c>
      <c r="H156" s="106" t="s">
        <v>4885</v>
      </c>
      <c r="I156" s="145">
        <f t="shared" si="2"/>
        <v>-247026.43750000003</v>
      </c>
      <c r="J156" s="146">
        <v>-39524.230000000003</v>
      </c>
      <c r="K156" s="144"/>
    </row>
    <row r="157" spans="1:11">
      <c r="A157" s="140" t="s">
        <v>4359</v>
      </c>
      <c r="B157" s="141">
        <v>42541</v>
      </c>
      <c r="C157" s="140" t="s">
        <v>4313</v>
      </c>
      <c r="G157" s="106" t="s">
        <v>844</v>
      </c>
      <c r="H157" s="106" t="s">
        <v>4885</v>
      </c>
      <c r="I157" s="145">
        <f t="shared" si="2"/>
        <v>271910.9375</v>
      </c>
      <c r="J157" s="146">
        <v>43505.75</v>
      </c>
      <c r="K157" s="142"/>
    </row>
    <row r="158" spans="1:11">
      <c r="A158" s="140" t="s">
        <v>4360</v>
      </c>
      <c r="B158" s="141">
        <v>42541</v>
      </c>
      <c r="C158" s="140" t="s">
        <v>4361</v>
      </c>
      <c r="G158" s="106" t="s">
        <v>844</v>
      </c>
      <c r="H158" s="106" t="s">
        <v>4885</v>
      </c>
      <c r="I158" s="145">
        <f t="shared" si="2"/>
        <v>328279.875</v>
      </c>
      <c r="J158" s="146">
        <v>52524.78</v>
      </c>
      <c r="K158" s="142"/>
    </row>
    <row r="159" spans="1:11">
      <c r="A159" s="140" t="s">
        <v>4362</v>
      </c>
      <c r="B159" s="141">
        <v>42542</v>
      </c>
      <c r="C159" s="140" t="s">
        <v>4363</v>
      </c>
      <c r="G159" s="106" t="s">
        <v>844</v>
      </c>
      <c r="H159" s="106" t="s">
        <v>4885</v>
      </c>
      <c r="I159" s="145">
        <f t="shared" si="2"/>
        <v>328279.875</v>
      </c>
      <c r="J159" s="146">
        <v>52524.78</v>
      </c>
      <c r="K159" s="142"/>
    </row>
    <row r="160" spans="1:11">
      <c r="A160" s="140" t="s">
        <v>4364</v>
      </c>
      <c r="B160" s="141">
        <v>42542</v>
      </c>
      <c r="C160" s="140" t="s">
        <v>4365</v>
      </c>
      <c r="G160" s="106" t="s">
        <v>844</v>
      </c>
      <c r="H160" s="106" t="s">
        <v>4885</v>
      </c>
      <c r="I160" s="145">
        <f t="shared" si="2"/>
        <v>328279.875</v>
      </c>
      <c r="J160" s="146">
        <v>52524.78</v>
      </c>
      <c r="K160" s="142"/>
    </row>
    <row r="161" spans="1:11">
      <c r="A161" s="140" t="s">
        <v>4366</v>
      </c>
      <c r="B161" s="141">
        <v>42542</v>
      </c>
      <c r="C161" s="140" t="s">
        <v>4367</v>
      </c>
      <c r="G161" s="106" t="s">
        <v>844</v>
      </c>
      <c r="H161" s="106" t="s">
        <v>4885</v>
      </c>
      <c r="I161" s="145">
        <f t="shared" si="2"/>
        <v>174208.5</v>
      </c>
      <c r="J161" s="146">
        <v>27873.360000000001</v>
      </c>
      <c r="K161" s="142"/>
    </row>
    <row r="162" spans="1:11">
      <c r="A162" s="140" t="s">
        <v>1280</v>
      </c>
      <c r="B162" s="141">
        <v>42542</v>
      </c>
      <c r="C162" s="140" t="s">
        <v>4368</v>
      </c>
      <c r="G162" s="106" t="s">
        <v>844</v>
      </c>
      <c r="H162" s="106" t="s">
        <v>4885</v>
      </c>
      <c r="I162" s="145">
        <f t="shared" si="2"/>
        <v>247280.3125</v>
      </c>
      <c r="J162" s="146">
        <v>39564.85</v>
      </c>
      <c r="K162" s="142"/>
    </row>
    <row r="163" spans="1:11">
      <c r="A163" s="140" t="s">
        <v>1282</v>
      </c>
      <c r="B163" s="141">
        <v>42542</v>
      </c>
      <c r="C163" s="140" t="s">
        <v>4369</v>
      </c>
      <c r="G163" s="106" t="s">
        <v>844</v>
      </c>
      <c r="H163" s="106" t="s">
        <v>4885</v>
      </c>
      <c r="I163" s="145">
        <f t="shared" si="2"/>
        <v>247280.3125</v>
      </c>
      <c r="J163" s="146">
        <v>39564.85</v>
      </c>
      <c r="K163" s="142"/>
    </row>
    <row r="164" spans="1:11">
      <c r="A164" s="140" t="s">
        <v>4371</v>
      </c>
      <c r="B164" s="141">
        <v>42542</v>
      </c>
      <c r="C164" s="140" t="s">
        <v>4370</v>
      </c>
      <c r="G164" s="106" t="s">
        <v>844</v>
      </c>
      <c r="H164" s="106" t="s">
        <v>4885</v>
      </c>
      <c r="I164" s="145">
        <f t="shared" si="2"/>
        <v>247280.3125</v>
      </c>
      <c r="J164" s="146">
        <v>39564.85</v>
      </c>
      <c r="K164" s="142"/>
    </row>
    <row r="165" spans="1:11">
      <c r="A165" s="140" t="s">
        <v>336</v>
      </c>
      <c r="B165" s="141">
        <v>42542</v>
      </c>
      <c r="C165" s="140" t="s">
        <v>4372</v>
      </c>
      <c r="G165" s="106" t="s">
        <v>844</v>
      </c>
      <c r="H165" s="106" t="s">
        <v>4885</v>
      </c>
      <c r="I165" s="145">
        <f t="shared" si="2"/>
        <v>266096.4375</v>
      </c>
      <c r="J165" s="146">
        <v>42575.43</v>
      </c>
      <c r="K165" s="142"/>
    </row>
    <row r="166" spans="1:11">
      <c r="A166" s="140" t="s">
        <v>3149</v>
      </c>
      <c r="B166" s="141">
        <v>42542</v>
      </c>
      <c r="C166" s="140" t="s">
        <v>4373</v>
      </c>
      <c r="G166" s="106" t="s">
        <v>844</v>
      </c>
      <c r="H166" s="106" t="s">
        <v>4885</v>
      </c>
      <c r="I166" s="145">
        <f t="shared" si="2"/>
        <v>564488.8125</v>
      </c>
      <c r="J166" s="146">
        <v>90318.21</v>
      </c>
      <c r="K166" s="142"/>
    </row>
    <row r="167" spans="1:11">
      <c r="A167" s="140" t="s">
        <v>4374</v>
      </c>
      <c r="B167" s="141">
        <v>42542</v>
      </c>
      <c r="C167" s="140" t="s">
        <v>4375</v>
      </c>
      <c r="G167" s="106" t="s">
        <v>844</v>
      </c>
      <c r="H167" s="106" t="s">
        <v>4885</v>
      </c>
      <c r="I167" s="145">
        <f t="shared" si="2"/>
        <v>305874</v>
      </c>
      <c r="J167" s="146">
        <v>48939.839999999997</v>
      </c>
      <c r="K167" s="142"/>
    </row>
    <row r="168" spans="1:11">
      <c r="A168" s="140" t="s">
        <v>1206</v>
      </c>
      <c r="B168" s="141">
        <v>42542</v>
      </c>
      <c r="C168" s="140" t="s">
        <v>4724</v>
      </c>
      <c r="G168" s="145" t="s">
        <v>4188</v>
      </c>
      <c r="H168" s="145" t="s">
        <v>4862</v>
      </c>
      <c r="I168" s="145">
        <f t="shared" si="2"/>
        <v>419.00000000000006</v>
      </c>
      <c r="J168" s="146">
        <v>67.040000000000006</v>
      </c>
      <c r="K168" s="142"/>
    </row>
    <row r="169" spans="1:11">
      <c r="A169" s="140" t="s">
        <v>1206</v>
      </c>
      <c r="B169" s="141">
        <v>42542</v>
      </c>
      <c r="C169" s="140" t="s">
        <v>4724</v>
      </c>
      <c r="G169" s="145" t="s">
        <v>4188</v>
      </c>
      <c r="H169" s="145" t="s">
        <v>4862</v>
      </c>
      <c r="I169" s="145">
        <f t="shared" si="2"/>
        <v>417.25</v>
      </c>
      <c r="J169" s="146">
        <v>66.760000000000005</v>
      </c>
      <c r="K169" s="142"/>
    </row>
    <row r="170" spans="1:11">
      <c r="A170" s="140" t="s">
        <v>1206</v>
      </c>
      <c r="B170" s="141">
        <v>42542</v>
      </c>
      <c r="C170" s="140" t="s">
        <v>4724</v>
      </c>
      <c r="G170" s="145" t="s">
        <v>2484</v>
      </c>
      <c r="H170" s="145" t="s">
        <v>4869</v>
      </c>
      <c r="I170" s="145">
        <f t="shared" si="2"/>
        <v>104.3125</v>
      </c>
      <c r="J170" s="146">
        <v>16.690000000000001</v>
      </c>
      <c r="K170" s="142"/>
    </row>
    <row r="171" spans="1:11">
      <c r="A171" s="140" t="s">
        <v>2412</v>
      </c>
      <c r="B171" s="141">
        <v>42542</v>
      </c>
      <c r="C171" s="140" t="s">
        <v>4739</v>
      </c>
      <c r="G171" s="145" t="s">
        <v>1767</v>
      </c>
      <c r="H171" s="145" t="s">
        <v>1623</v>
      </c>
      <c r="I171" s="145">
        <f t="shared" si="2"/>
        <v>24000</v>
      </c>
      <c r="J171" s="146">
        <v>3840</v>
      </c>
      <c r="K171" s="142"/>
    </row>
    <row r="172" spans="1:11">
      <c r="A172" s="140" t="s">
        <v>4376</v>
      </c>
      <c r="B172" s="141">
        <v>42543</v>
      </c>
      <c r="C172" s="140" t="s">
        <v>4377</v>
      </c>
      <c r="G172" s="106" t="s">
        <v>867</v>
      </c>
      <c r="H172" s="145" t="s">
        <v>868</v>
      </c>
      <c r="I172" s="145">
        <f t="shared" si="2"/>
        <v>404516.25</v>
      </c>
      <c r="J172" s="146">
        <v>64722.6</v>
      </c>
      <c r="K172" s="142"/>
    </row>
    <row r="173" spans="1:11">
      <c r="A173" s="140" t="s">
        <v>4378</v>
      </c>
      <c r="B173" s="141">
        <v>42543</v>
      </c>
      <c r="C173" s="140" t="s">
        <v>4379</v>
      </c>
      <c r="G173" s="106" t="s">
        <v>844</v>
      </c>
      <c r="H173" s="106" t="s">
        <v>4885</v>
      </c>
      <c r="I173" s="145">
        <f t="shared" si="2"/>
        <v>218513.8125</v>
      </c>
      <c r="J173" s="146">
        <v>34962.21</v>
      </c>
      <c r="K173" s="142"/>
    </row>
    <row r="174" spans="1:11">
      <c r="A174" s="140" t="s">
        <v>4380</v>
      </c>
      <c r="B174" s="141">
        <v>42543</v>
      </c>
      <c r="C174" s="140" t="s">
        <v>4381</v>
      </c>
      <c r="G174" s="106" t="s">
        <v>810</v>
      </c>
      <c r="H174" s="145" t="s">
        <v>4809</v>
      </c>
      <c r="I174" s="145">
        <f t="shared" si="2"/>
        <v>235676.5625</v>
      </c>
      <c r="J174" s="146">
        <v>37708.25</v>
      </c>
      <c r="K174" s="142"/>
    </row>
    <row r="175" spans="1:11">
      <c r="A175" s="140" t="s">
        <v>3185</v>
      </c>
      <c r="B175" s="141">
        <v>42543</v>
      </c>
      <c r="C175" s="140" t="s">
        <v>4725</v>
      </c>
      <c r="G175" s="106" t="s">
        <v>4201</v>
      </c>
      <c r="H175" s="145" t="s">
        <v>4184</v>
      </c>
      <c r="I175" s="145">
        <f t="shared" si="2"/>
        <v>30797.4375</v>
      </c>
      <c r="J175" s="146">
        <v>4927.59</v>
      </c>
      <c r="K175" s="142"/>
    </row>
    <row r="176" spans="1:11">
      <c r="A176" s="140" t="s">
        <v>384</v>
      </c>
      <c r="B176" s="141">
        <v>42543</v>
      </c>
      <c r="C176" s="140" t="s">
        <v>4728</v>
      </c>
      <c r="G176" s="145" t="s">
        <v>901</v>
      </c>
      <c r="H176" s="145" t="s">
        <v>902</v>
      </c>
      <c r="I176" s="145">
        <f t="shared" si="2"/>
        <v>14750</v>
      </c>
      <c r="J176" s="146">
        <v>2360</v>
      </c>
      <c r="K176" s="142"/>
    </row>
    <row r="177" spans="1:12">
      <c r="A177" s="140" t="s">
        <v>386</v>
      </c>
      <c r="B177" s="141">
        <v>42543</v>
      </c>
      <c r="C177" s="140" t="s">
        <v>4729</v>
      </c>
      <c r="G177" s="145" t="s">
        <v>904</v>
      </c>
      <c r="H177" s="145" t="s">
        <v>905</v>
      </c>
      <c r="I177" s="145">
        <f t="shared" si="2"/>
        <v>3800</v>
      </c>
      <c r="J177" s="145">
        <v>608</v>
      </c>
      <c r="K177" s="142"/>
    </row>
    <row r="178" spans="1:12">
      <c r="A178" s="140" t="s">
        <v>388</v>
      </c>
      <c r="B178" s="141">
        <v>42543</v>
      </c>
      <c r="C178" s="140" t="s">
        <v>4730</v>
      </c>
      <c r="G178" s="145" t="s">
        <v>898</v>
      </c>
      <c r="H178" s="145" t="s">
        <v>899</v>
      </c>
      <c r="I178" s="145">
        <f t="shared" si="2"/>
        <v>600</v>
      </c>
      <c r="J178" s="145">
        <v>96</v>
      </c>
      <c r="K178" s="142"/>
    </row>
    <row r="179" spans="1:12">
      <c r="A179" s="140" t="s">
        <v>390</v>
      </c>
      <c r="B179" s="141">
        <v>42543</v>
      </c>
      <c r="C179" s="140" t="s">
        <v>4731</v>
      </c>
      <c r="G179" s="145" t="s">
        <v>830</v>
      </c>
      <c r="H179" s="145" t="s">
        <v>1624</v>
      </c>
      <c r="I179" s="145">
        <f t="shared" si="2"/>
        <v>4000</v>
      </c>
      <c r="J179" s="145">
        <v>640</v>
      </c>
      <c r="K179" s="142"/>
    </row>
    <row r="180" spans="1:12">
      <c r="A180" s="140" t="s">
        <v>4053</v>
      </c>
      <c r="B180" s="141">
        <v>42543</v>
      </c>
      <c r="C180" s="140" t="s">
        <v>4732</v>
      </c>
      <c r="G180" s="145" t="s">
        <v>946</v>
      </c>
      <c r="H180" s="145" t="s">
        <v>945</v>
      </c>
      <c r="I180" s="145">
        <f t="shared" si="2"/>
        <v>47491.1875</v>
      </c>
      <c r="J180" s="146">
        <v>7598.59</v>
      </c>
      <c r="K180" s="150">
        <v>5065.7299999999996</v>
      </c>
      <c r="L180" s="142" t="s">
        <v>1009</v>
      </c>
    </row>
    <row r="181" spans="1:12">
      <c r="A181" s="140" t="s">
        <v>392</v>
      </c>
      <c r="B181" s="141">
        <v>42543</v>
      </c>
      <c r="C181" s="140" t="s">
        <v>4733</v>
      </c>
      <c r="G181" s="145" t="s">
        <v>934</v>
      </c>
      <c r="H181" s="145" t="s">
        <v>935</v>
      </c>
      <c r="I181" s="145">
        <f t="shared" si="2"/>
        <v>106000</v>
      </c>
      <c r="J181" s="146">
        <v>16960</v>
      </c>
      <c r="K181" s="142"/>
    </row>
    <row r="182" spans="1:12">
      <c r="A182" s="140" t="s">
        <v>394</v>
      </c>
      <c r="B182" s="141">
        <v>42543</v>
      </c>
      <c r="C182" s="140" t="s">
        <v>4734</v>
      </c>
      <c r="G182" s="145" t="s">
        <v>926</v>
      </c>
      <c r="H182" s="145" t="s">
        <v>927</v>
      </c>
      <c r="I182" s="145">
        <f t="shared" si="2"/>
        <v>5806.1875</v>
      </c>
      <c r="J182" s="145">
        <v>928.99</v>
      </c>
      <c r="K182" s="142"/>
    </row>
    <row r="183" spans="1:12">
      <c r="A183" s="140" t="s">
        <v>396</v>
      </c>
      <c r="B183" s="141">
        <v>42543</v>
      </c>
      <c r="C183" s="140" t="s">
        <v>4735</v>
      </c>
      <c r="G183" s="145" t="s">
        <v>951</v>
      </c>
      <c r="H183" s="145" t="s">
        <v>952</v>
      </c>
      <c r="I183" s="145">
        <f t="shared" si="2"/>
        <v>1794</v>
      </c>
      <c r="J183" s="145">
        <v>287.04000000000002</v>
      </c>
      <c r="K183" s="142"/>
    </row>
    <row r="184" spans="1:12">
      <c r="A184" s="140" t="s">
        <v>398</v>
      </c>
      <c r="B184" s="141">
        <v>42543</v>
      </c>
      <c r="C184" s="140" t="s">
        <v>4736</v>
      </c>
      <c r="G184" s="145" t="s">
        <v>687</v>
      </c>
      <c r="H184" s="145" t="s">
        <v>903</v>
      </c>
      <c r="I184" s="145">
        <f t="shared" si="2"/>
        <v>1348.6875</v>
      </c>
      <c r="J184" s="145">
        <v>215.79</v>
      </c>
      <c r="K184" s="142"/>
    </row>
    <row r="185" spans="1:12">
      <c r="A185" s="140" t="s">
        <v>2415</v>
      </c>
      <c r="B185" s="141">
        <v>42543</v>
      </c>
      <c r="C185" s="140" t="s">
        <v>4740</v>
      </c>
      <c r="G185" s="145" t="s">
        <v>911</v>
      </c>
      <c r="H185" s="145" t="s">
        <v>912</v>
      </c>
      <c r="I185" s="145">
        <f t="shared" si="2"/>
        <v>16049.125</v>
      </c>
      <c r="J185" s="146">
        <v>2567.86</v>
      </c>
      <c r="K185" s="142"/>
    </row>
    <row r="186" spans="1:12">
      <c r="A186" s="140" t="s">
        <v>420</v>
      </c>
      <c r="B186" s="141">
        <v>42543</v>
      </c>
      <c r="C186" s="140" t="s">
        <v>4741</v>
      </c>
      <c r="G186" s="145" t="s">
        <v>1765</v>
      </c>
      <c r="H186" s="145" t="s">
        <v>1621</v>
      </c>
      <c r="I186" s="145">
        <f t="shared" si="2"/>
        <v>7350</v>
      </c>
      <c r="J186" s="146">
        <v>1176</v>
      </c>
      <c r="K186" s="142"/>
    </row>
    <row r="187" spans="1:12">
      <c r="A187" s="140" t="s">
        <v>4061</v>
      </c>
      <c r="B187" s="141">
        <v>42543</v>
      </c>
      <c r="C187" s="140" t="s">
        <v>4745</v>
      </c>
      <c r="G187" s="145" t="s">
        <v>3586</v>
      </c>
      <c r="H187" s="145" t="s">
        <v>4178</v>
      </c>
      <c r="I187" s="145">
        <f t="shared" si="2"/>
        <v>20400</v>
      </c>
      <c r="J187" s="146">
        <v>3264</v>
      </c>
      <c r="K187" s="142"/>
    </row>
    <row r="188" spans="1:12">
      <c r="A188" s="140" t="s">
        <v>4746</v>
      </c>
      <c r="B188" s="141">
        <v>42543</v>
      </c>
      <c r="C188" s="140" t="s">
        <v>4747</v>
      </c>
      <c r="G188" s="145" t="s">
        <v>3586</v>
      </c>
      <c r="H188" s="145" t="s">
        <v>4178</v>
      </c>
      <c r="I188" s="145">
        <f t="shared" si="2"/>
        <v>5100</v>
      </c>
      <c r="J188" s="145">
        <v>816</v>
      </c>
      <c r="K188" s="142"/>
    </row>
    <row r="189" spans="1:12">
      <c r="A189" s="140" t="s">
        <v>3234</v>
      </c>
      <c r="B189" s="141">
        <v>42543</v>
      </c>
      <c r="C189" s="140" t="s">
        <v>4748</v>
      </c>
      <c r="G189" s="145" t="s">
        <v>725</v>
      </c>
      <c r="H189" s="145" t="s">
        <v>921</v>
      </c>
      <c r="I189" s="145">
        <f t="shared" si="2"/>
        <v>10600</v>
      </c>
      <c r="J189" s="146">
        <v>1696</v>
      </c>
      <c r="K189" s="142"/>
    </row>
    <row r="190" spans="1:12">
      <c r="A190" s="140" t="s">
        <v>4382</v>
      </c>
      <c r="B190" s="141">
        <v>42544</v>
      </c>
      <c r="C190" s="140" t="s">
        <v>4383</v>
      </c>
      <c r="G190" s="106" t="s">
        <v>869</v>
      </c>
      <c r="H190" s="145" t="s">
        <v>4810</v>
      </c>
      <c r="I190" s="145">
        <f t="shared" si="2"/>
        <v>198665.375</v>
      </c>
      <c r="J190" s="146">
        <v>31786.46</v>
      </c>
      <c r="K190" s="142"/>
    </row>
    <row r="191" spans="1:12">
      <c r="A191" s="140" t="s">
        <v>4384</v>
      </c>
      <c r="B191" s="141">
        <v>42544</v>
      </c>
      <c r="C191" s="140" t="s">
        <v>4385</v>
      </c>
      <c r="G191" s="106" t="s">
        <v>810</v>
      </c>
      <c r="H191" s="145" t="s">
        <v>3490</v>
      </c>
      <c r="I191" s="145">
        <f t="shared" si="2"/>
        <v>194043.8125</v>
      </c>
      <c r="J191" s="146">
        <v>31047.01</v>
      </c>
      <c r="K191" s="142"/>
    </row>
    <row r="192" spans="1:12">
      <c r="A192" s="140" t="s">
        <v>2405</v>
      </c>
      <c r="B192" s="141">
        <v>42544</v>
      </c>
      <c r="C192" s="140" t="s">
        <v>4737</v>
      </c>
      <c r="G192" s="145" t="s">
        <v>830</v>
      </c>
      <c r="H192" s="145" t="s">
        <v>1624</v>
      </c>
      <c r="I192" s="145">
        <f t="shared" si="2"/>
        <v>9500</v>
      </c>
      <c r="J192" s="146">
        <v>1520</v>
      </c>
      <c r="K192" s="142"/>
    </row>
    <row r="193" spans="1:11">
      <c r="A193" s="140" t="s">
        <v>2409</v>
      </c>
      <c r="B193" s="141">
        <v>42544</v>
      </c>
      <c r="C193" s="140" t="s">
        <v>4738</v>
      </c>
      <c r="G193" s="145" t="s">
        <v>830</v>
      </c>
      <c r="H193" s="145" t="s">
        <v>1624</v>
      </c>
      <c r="I193" s="145">
        <f t="shared" si="2"/>
        <v>3500</v>
      </c>
      <c r="J193" s="145">
        <v>560</v>
      </c>
      <c r="K193" s="142"/>
    </row>
    <row r="194" spans="1:11">
      <c r="A194" s="140" t="s">
        <v>1307</v>
      </c>
      <c r="B194" s="141">
        <v>42544</v>
      </c>
      <c r="C194" s="140" t="s">
        <v>4742</v>
      </c>
      <c r="G194" s="145" t="s">
        <v>936</v>
      </c>
      <c r="H194" s="145" t="s">
        <v>937</v>
      </c>
      <c r="I194" s="145">
        <f t="shared" si="2"/>
        <v>11681</v>
      </c>
      <c r="J194" s="146">
        <v>1868.96</v>
      </c>
      <c r="K194" s="142"/>
    </row>
    <row r="195" spans="1:11">
      <c r="A195" s="140" t="s">
        <v>1309</v>
      </c>
      <c r="B195" s="141">
        <v>42544</v>
      </c>
      <c r="C195" s="140" t="s">
        <v>4743</v>
      </c>
      <c r="G195" s="145" t="s">
        <v>911</v>
      </c>
      <c r="H195" s="145" t="s">
        <v>912</v>
      </c>
      <c r="I195" s="145">
        <f t="shared" si="2"/>
        <v>24805.3125</v>
      </c>
      <c r="J195" s="146">
        <v>3968.85</v>
      </c>
      <c r="K195" s="142"/>
    </row>
    <row r="196" spans="1:11">
      <c r="A196" s="140" t="s">
        <v>4059</v>
      </c>
      <c r="B196" s="141">
        <v>42544</v>
      </c>
      <c r="C196" s="140" t="s">
        <v>4744</v>
      </c>
      <c r="G196" s="145" t="s">
        <v>699</v>
      </c>
      <c r="H196" s="145" t="s">
        <v>900</v>
      </c>
      <c r="I196" s="145">
        <f t="shared" si="2"/>
        <v>4684.625</v>
      </c>
      <c r="J196" s="145">
        <v>749.54</v>
      </c>
      <c r="K196" s="142"/>
    </row>
    <row r="197" spans="1:11">
      <c r="A197" s="140" t="s">
        <v>3236</v>
      </c>
      <c r="B197" s="141">
        <v>42544</v>
      </c>
      <c r="C197" s="140" t="s">
        <v>4749</v>
      </c>
      <c r="G197" s="145" t="s">
        <v>725</v>
      </c>
      <c r="H197" s="145" t="s">
        <v>921</v>
      </c>
      <c r="I197" s="145">
        <f t="shared" si="2"/>
        <v>2500</v>
      </c>
      <c r="J197" s="145">
        <v>400</v>
      </c>
      <c r="K197" s="142"/>
    </row>
    <row r="198" spans="1:11">
      <c r="A198" s="140" t="s">
        <v>4386</v>
      </c>
      <c r="B198" s="141">
        <v>42545</v>
      </c>
      <c r="C198" s="140" t="s">
        <v>4387</v>
      </c>
      <c r="G198" s="106" t="s">
        <v>892</v>
      </c>
      <c r="H198" s="145" t="s">
        <v>4811</v>
      </c>
      <c r="I198" s="145">
        <f t="shared" si="2"/>
        <v>222724.49999999997</v>
      </c>
      <c r="J198" s="146">
        <v>35635.919999999998</v>
      </c>
      <c r="K198" s="142"/>
    </row>
    <row r="199" spans="1:11">
      <c r="A199" s="140" t="s">
        <v>4388</v>
      </c>
      <c r="B199" s="141">
        <v>42545</v>
      </c>
      <c r="C199" s="140" t="s">
        <v>4389</v>
      </c>
      <c r="G199" s="106" t="s">
        <v>844</v>
      </c>
      <c r="H199" s="106" t="s">
        <v>4885</v>
      </c>
      <c r="I199" s="145">
        <f t="shared" si="2"/>
        <v>168777.5</v>
      </c>
      <c r="J199" s="146">
        <v>27004.400000000001</v>
      </c>
      <c r="K199" s="142"/>
    </row>
    <row r="200" spans="1:11">
      <c r="A200" s="140" t="s">
        <v>3191</v>
      </c>
      <c r="B200" s="141">
        <v>42545</v>
      </c>
      <c r="C200" s="140" t="s">
        <v>4390</v>
      </c>
      <c r="G200" s="106" t="s">
        <v>1780</v>
      </c>
      <c r="H200" s="145" t="s">
        <v>4812</v>
      </c>
      <c r="I200" s="145">
        <f t="shared" ref="I200:I263" si="3">+J200/0.16</f>
        <v>174518.875</v>
      </c>
      <c r="J200" s="146">
        <v>27923.02</v>
      </c>
      <c r="K200" s="142"/>
    </row>
    <row r="201" spans="1:11">
      <c r="A201" s="140" t="s">
        <v>368</v>
      </c>
      <c r="B201" s="141">
        <v>42545</v>
      </c>
      <c r="C201" s="140" t="s">
        <v>4391</v>
      </c>
      <c r="G201" s="106" t="s">
        <v>844</v>
      </c>
      <c r="H201" s="106" t="s">
        <v>4885</v>
      </c>
      <c r="I201" s="145">
        <f t="shared" si="3"/>
        <v>328279.875</v>
      </c>
      <c r="J201" s="146">
        <v>52524.78</v>
      </c>
      <c r="K201" s="142"/>
    </row>
    <row r="202" spans="1:11">
      <c r="A202" s="140" t="s">
        <v>4392</v>
      </c>
      <c r="B202" s="141">
        <v>42545</v>
      </c>
      <c r="C202" s="140" t="s">
        <v>4393</v>
      </c>
      <c r="G202" s="106" t="s">
        <v>844</v>
      </c>
      <c r="H202" s="106" t="s">
        <v>4885</v>
      </c>
      <c r="I202" s="145">
        <f t="shared" si="3"/>
        <v>209436.99999999997</v>
      </c>
      <c r="J202" s="146">
        <v>33509.919999999998</v>
      </c>
      <c r="K202" s="142" t="s">
        <v>3631</v>
      </c>
    </row>
    <row r="203" spans="1:11">
      <c r="A203" s="140" t="s">
        <v>4395</v>
      </c>
      <c r="B203" s="141">
        <v>42545</v>
      </c>
      <c r="C203" s="140" t="s">
        <v>4394</v>
      </c>
      <c r="G203" s="106" t="s">
        <v>844</v>
      </c>
      <c r="H203" s="106" t="s">
        <v>4885</v>
      </c>
      <c r="I203" s="145">
        <f t="shared" si="3"/>
        <v>266096.4375</v>
      </c>
      <c r="J203" s="146">
        <v>42575.43</v>
      </c>
      <c r="K203" s="142"/>
    </row>
    <row r="204" spans="1:11">
      <c r="A204" s="140" t="s">
        <v>4396</v>
      </c>
      <c r="B204" s="141">
        <v>42545</v>
      </c>
      <c r="C204" s="140" t="s">
        <v>4397</v>
      </c>
      <c r="G204" s="106" t="s">
        <v>1780</v>
      </c>
      <c r="H204" s="145" t="s">
        <v>3499</v>
      </c>
      <c r="I204" s="145">
        <f t="shared" si="3"/>
        <v>174518.875</v>
      </c>
      <c r="J204" s="146">
        <v>27923.02</v>
      </c>
      <c r="K204" s="142"/>
    </row>
    <row r="205" spans="1:11">
      <c r="A205" s="140" t="s">
        <v>4398</v>
      </c>
      <c r="B205" s="141">
        <v>42545</v>
      </c>
      <c r="C205" s="140" t="s">
        <v>4399</v>
      </c>
      <c r="G205" s="106" t="s">
        <v>844</v>
      </c>
      <c r="H205" s="106" t="s">
        <v>4885</v>
      </c>
      <c r="I205" s="145">
        <f t="shared" si="3"/>
        <v>179465.6875</v>
      </c>
      <c r="J205" s="146">
        <v>28714.51</v>
      </c>
      <c r="K205" s="142"/>
    </row>
    <row r="206" spans="1:11">
      <c r="A206" s="140" t="s">
        <v>4400</v>
      </c>
      <c r="B206" s="141">
        <v>42545</v>
      </c>
      <c r="C206" s="140" t="s">
        <v>4401</v>
      </c>
      <c r="G206" s="106" t="s">
        <v>844</v>
      </c>
      <c r="H206" s="106" t="s">
        <v>4885</v>
      </c>
      <c r="I206" s="145">
        <f t="shared" si="3"/>
        <v>196457.0625</v>
      </c>
      <c r="J206" s="146">
        <v>31433.13</v>
      </c>
      <c r="K206" s="142"/>
    </row>
    <row r="207" spans="1:11">
      <c r="A207" s="140" t="s">
        <v>4402</v>
      </c>
      <c r="B207" s="141">
        <v>42545</v>
      </c>
      <c r="C207" s="140" t="s">
        <v>4403</v>
      </c>
      <c r="G207" s="106" t="s">
        <v>844</v>
      </c>
      <c r="H207" s="106" t="s">
        <v>4885</v>
      </c>
      <c r="I207" s="145">
        <f t="shared" si="3"/>
        <v>196457.0625</v>
      </c>
      <c r="J207" s="146">
        <v>31433.13</v>
      </c>
      <c r="K207" s="142"/>
    </row>
    <row r="208" spans="1:11">
      <c r="A208" s="140" t="s">
        <v>2429</v>
      </c>
      <c r="B208" s="141">
        <v>42545</v>
      </c>
      <c r="C208" s="140" t="s">
        <v>4750</v>
      </c>
      <c r="G208" s="145" t="s">
        <v>4872</v>
      </c>
      <c r="H208" s="145" t="s">
        <v>4873</v>
      </c>
      <c r="I208" s="145">
        <f t="shared" si="3"/>
        <v>433.62499999999994</v>
      </c>
      <c r="J208" s="149">
        <v>69.38</v>
      </c>
      <c r="K208" s="142"/>
    </row>
    <row r="209" spans="1:11">
      <c r="A209" s="140" t="s">
        <v>2429</v>
      </c>
      <c r="B209" s="141">
        <v>42545</v>
      </c>
      <c r="C209" s="140" t="s">
        <v>4750</v>
      </c>
      <c r="G209" s="106" t="s">
        <v>4879</v>
      </c>
      <c r="H209" s="145" t="s">
        <v>4874</v>
      </c>
      <c r="I209" s="145">
        <f t="shared" si="3"/>
        <v>227.56249999999997</v>
      </c>
      <c r="J209" s="149">
        <v>36.409999999999997</v>
      </c>
      <c r="K209" s="142"/>
    </row>
    <row r="210" spans="1:11">
      <c r="A210" s="140" t="s">
        <v>2429</v>
      </c>
      <c r="B210" s="141">
        <v>42545</v>
      </c>
      <c r="C210" s="140" t="s">
        <v>4750</v>
      </c>
      <c r="G210" s="145" t="s">
        <v>4875</v>
      </c>
      <c r="H210" s="145" t="s">
        <v>4876</v>
      </c>
      <c r="I210" s="145">
        <f t="shared" si="3"/>
        <v>22</v>
      </c>
      <c r="J210" s="149">
        <v>3.52</v>
      </c>
      <c r="K210" s="142"/>
    </row>
    <row r="211" spans="1:11">
      <c r="A211" s="140" t="s">
        <v>2429</v>
      </c>
      <c r="B211" s="141">
        <v>42545</v>
      </c>
      <c r="C211" s="140" t="s">
        <v>4750</v>
      </c>
      <c r="G211" s="145" t="s">
        <v>4188</v>
      </c>
      <c r="H211" s="145" t="s">
        <v>4862</v>
      </c>
      <c r="I211" s="145">
        <f t="shared" si="3"/>
        <v>419.00000000000006</v>
      </c>
      <c r="J211" s="149">
        <v>67.040000000000006</v>
      </c>
      <c r="K211" s="142"/>
    </row>
    <row r="212" spans="1:11">
      <c r="A212" s="140" t="s">
        <v>2429</v>
      </c>
      <c r="B212" s="141">
        <v>42545</v>
      </c>
      <c r="C212" s="140" t="s">
        <v>4750</v>
      </c>
      <c r="G212" s="145" t="s">
        <v>4877</v>
      </c>
      <c r="H212" s="145" t="s">
        <v>4878</v>
      </c>
      <c r="I212" s="145">
        <f t="shared" si="3"/>
        <v>157.75</v>
      </c>
      <c r="J212" s="149">
        <v>25.24</v>
      </c>
      <c r="K212" s="142"/>
    </row>
    <row r="213" spans="1:11">
      <c r="A213" s="140" t="s">
        <v>2429</v>
      </c>
      <c r="B213" s="141">
        <v>42545</v>
      </c>
      <c r="C213" s="140" t="s">
        <v>4750</v>
      </c>
      <c r="G213" s="145" t="s">
        <v>2860</v>
      </c>
      <c r="H213" s="145" t="s">
        <v>2861</v>
      </c>
      <c r="I213" s="145">
        <f t="shared" si="3"/>
        <v>1366.375</v>
      </c>
      <c r="J213" s="149">
        <v>218.62</v>
      </c>
      <c r="K213" s="142"/>
    </row>
    <row r="214" spans="1:11">
      <c r="A214" s="140" t="s">
        <v>422</v>
      </c>
      <c r="B214" s="141">
        <v>42545</v>
      </c>
      <c r="C214" s="140" t="s">
        <v>4751</v>
      </c>
      <c r="G214" s="106" t="s">
        <v>4880</v>
      </c>
      <c r="H214" s="145" t="s">
        <v>4857</v>
      </c>
      <c r="I214" s="145">
        <f t="shared" si="3"/>
        <v>4508.3125</v>
      </c>
      <c r="J214" s="149">
        <v>721.33</v>
      </c>
      <c r="K214" s="142"/>
    </row>
    <row r="215" spans="1:11">
      <c r="A215" s="140" t="s">
        <v>436</v>
      </c>
      <c r="B215" s="141">
        <v>42545</v>
      </c>
      <c r="C215" s="140" t="s">
        <v>4752</v>
      </c>
      <c r="G215" s="145" t="s">
        <v>4871</v>
      </c>
      <c r="H215" s="145" t="s">
        <v>4858</v>
      </c>
      <c r="I215" s="145">
        <f t="shared" si="3"/>
        <v>8620.6875</v>
      </c>
      <c r="J215" s="146">
        <v>1379.31</v>
      </c>
      <c r="K215" s="142"/>
    </row>
    <row r="216" spans="1:11">
      <c r="A216" s="140" t="s">
        <v>450</v>
      </c>
      <c r="B216" s="141">
        <v>42545</v>
      </c>
      <c r="C216" s="140" t="s">
        <v>4753</v>
      </c>
      <c r="G216" s="106" t="s">
        <v>4201</v>
      </c>
      <c r="H216" s="145" t="s">
        <v>4184</v>
      </c>
      <c r="I216" s="145">
        <f t="shared" si="3"/>
        <v>194424.5625</v>
      </c>
      <c r="J216" s="146">
        <v>31107.93</v>
      </c>
      <c r="K216" s="142"/>
    </row>
    <row r="217" spans="1:11">
      <c r="A217" s="140" t="s">
        <v>4404</v>
      </c>
      <c r="B217" s="141">
        <v>42546</v>
      </c>
      <c r="C217" s="140" t="s">
        <v>4405</v>
      </c>
      <c r="G217" s="106" t="s">
        <v>844</v>
      </c>
      <c r="H217" s="106" t="s">
        <v>4885</v>
      </c>
      <c r="I217" s="145">
        <f t="shared" si="3"/>
        <v>266096.4375</v>
      </c>
      <c r="J217" s="146">
        <v>42575.43</v>
      </c>
      <c r="K217" s="142"/>
    </row>
    <row r="218" spans="1:11">
      <c r="A218" s="140" t="s">
        <v>4406</v>
      </c>
      <c r="B218" s="141">
        <v>42546</v>
      </c>
      <c r="C218" s="140" t="s">
        <v>4407</v>
      </c>
      <c r="G218" s="106" t="s">
        <v>844</v>
      </c>
      <c r="H218" s="106" t="s">
        <v>4885</v>
      </c>
      <c r="I218" s="145">
        <f t="shared" si="3"/>
        <v>266096.4375</v>
      </c>
      <c r="J218" s="146">
        <v>42575.43</v>
      </c>
      <c r="K218" s="142"/>
    </row>
    <row r="219" spans="1:11">
      <c r="A219" s="140" t="s">
        <v>4408</v>
      </c>
      <c r="B219" s="141">
        <v>42546</v>
      </c>
      <c r="C219" s="140" t="s">
        <v>4409</v>
      </c>
      <c r="G219" s="106" t="s">
        <v>844</v>
      </c>
      <c r="H219" s="106" t="s">
        <v>4885</v>
      </c>
      <c r="I219" s="145">
        <f t="shared" si="3"/>
        <v>266096.4375</v>
      </c>
      <c r="J219" s="146">
        <v>42575.43</v>
      </c>
      <c r="K219" s="142"/>
    </row>
    <row r="220" spans="1:11">
      <c r="A220" s="140" t="s">
        <v>4410</v>
      </c>
      <c r="B220" s="141">
        <v>42546</v>
      </c>
      <c r="C220" s="140" t="s">
        <v>4411</v>
      </c>
      <c r="G220" s="106" t="s">
        <v>4209</v>
      </c>
      <c r="H220" s="145" t="s">
        <v>4813</v>
      </c>
      <c r="I220" s="145">
        <f t="shared" si="3"/>
        <v>149613.6875</v>
      </c>
      <c r="J220" s="146">
        <v>23938.19</v>
      </c>
      <c r="K220" s="142"/>
    </row>
    <row r="221" spans="1:11">
      <c r="A221" s="140" t="s">
        <v>4412</v>
      </c>
      <c r="B221" s="141">
        <v>42548</v>
      </c>
      <c r="C221" s="140" t="s">
        <v>4413</v>
      </c>
      <c r="G221" s="106" t="s">
        <v>862</v>
      </c>
      <c r="H221" s="145" t="s">
        <v>4814</v>
      </c>
      <c r="I221" s="145">
        <f t="shared" si="3"/>
        <v>311260.375</v>
      </c>
      <c r="J221" s="146">
        <v>49801.66</v>
      </c>
      <c r="K221" s="142"/>
    </row>
    <row r="222" spans="1:11">
      <c r="A222" s="140" t="s">
        <v>4414</v>
      </c>
      <c r="B222" s="141">
        <v>42548</v>
      </c>
      <c r="C222" s="140" t="s">
        <v>3707</v>
      </c>
      <c r="G222" s="106" t="s">
        <v>4907</v>
      </c>
      <c r="H222" s="145" t="s">
        <v>4908</v>
      </c>
      <c r="I222" s="145">
        <f t="shared" si="3"/>
        <v>502.9375</v>
      </c>
      <c r="J222" s="146">
        <v>80.47</v>
      </c>
      <c r="K222" s="142"/>
    </row>
    <row r="223" spans="1:11">
      <c r="A223" s="140" t="s">
        <v>4414</v>
      </c>
      <c r="B223" s="141">
        <v>42548</v>
      </c>
      <c r="C223" s="140" t="s">
        <v>3707</v>
      </c>
      <c r="G223" s="106" t="s">
        <v>4909</v>
      </c>
      <c r="H223" s="145" t="s">
        <v>4910</v>
      </c>
      <c r="I223" s="145">
        <f t="shared" si="3"/>
        <v>959.375</v>
      </c>
      <c r="J223" s="146">
        <v>153.5</v>
      </c>
      <c r="K223" s="142"/>
    </row>
    <row r="224" spans="1:11">
      <c r="A224" s="140" t="s">
        <v>4414</v>
      </c>
      <c r="B224" s="141">
        <v>42548</v>
      </c>
      <c r="C224" s="140" t="s">
        <v>3707</v>
      </c>
      <c r="G224" s="106" t="s">
        <v>991</v>
      </c>
      <c r="H224" s="145" t="s">
        <v>2886</v>
      </c>
      <c r="I224" s="145">
        <f t="shared" si="3"/>
        <v>2464.1875</v>
      </c>
      <c r="J224" s="146">
        <v>394.27</v>
      </c>
      <c r="K224" s="142"/>
    </row>
    <row r="225" spans="1:11">
      <c r="A225" s="140" t="s">
        <v>4415</v>
      </c>
      <c r="B225" s="141">
        <v>42548</v>
      </c>
      <c r="C225" s="140" t="s">
        <v>4416</v>
      </c>
      <c r="G225" s="145" t="s">
        <v>4897</v>
      </c>
      <c r="H225" s="145" t="s">
        <v>4815</v>
      </c>
      <c r="I225" s="145">
        <f t="shared" si="3"/>
        <v>288405.25</v>
      </c>
      <c r="J225" s="146">
        <v>46144.84</v>
      </c>
      <c r="K225" s="142"/>
    </row>
    <row r="226" spans="1:11">
      <c r="A226" s="140" t="s">
        <v>4417</v>
      </c>
      <c r="B226" s="141">
        <v>42548</v>
      </c>
      <c r="C226" s="140" t="s">
        <v>4418</v>
      </c>
      <c r="G226" s="106" t="s">
        <v>2868</v>
      </c>
      <c r="H226" s="145" t="s">
        <v>4816</v>
      </c>
      <c r="I226" s="145">
        <f t="shared" si="3"/>
        <v>222724.49999999997</v>
      </c>
      <c r="J226" s="146">
        <v>35635.919999999998</v>
      </c>
      <c r="K226" s="142"/>
    </row>
    <row r="227" spans="1:11">
      <c r="A227" s="140" t="s">
        <v>4419</v>
      </c>
      <c r="B227" s="141">
        <v>42549</v>
      </c>
      <c r="C227" s="140" t="s">
        <v>4420</v>
      </c>
      <c r="G227" s="106" t="s">
        <v>844</v>
      </c>
      <c r="H227" s="106" t="s">
        <v>4885</v>
      </c>
      <c r="I227" s="145">
        <f t="shared" si="3"/>
        <v>305874</v>
      </c>
      <c r="J227" s="146">
        <v>48939.839999999997</v>
      </c>
      <c r="K227" s="142"/>
    </row>
    <row r="228" spans="1:11">
      <c r="A228" s="140" t="s">
        <v>4421</v>
      </c>
      <c r="B228" s="141">
        <v>42549</v>
      </c>
      <c r="C228" s="140" t="s">
        <v>4420</v>
      </c>
      <c r="G228" s="106" t="s">
        <v>844</v>
      </c>
      <c r="H228" s="106" t="s">
        <v>4885</v>
      </c>
      <c r="I228" s="145">
        <f t="shared" si="3"/>
        <v>-305874</v>
      </c>
      <c r="J228" s="146">
        <v>-48939.839999999997</v>
      </c>
      <c r="K228" s="144"/>
    </row>
    <row r="229" spans="1:11">
      <c r="A229" s="140" t="s">
        <v>1419</v>
      </c>
      <c r="B229" s="141">
        <v>42549</v>
      </c>
      <c r="C229" s="140" t="s">
        <v>4420</v>
      </c>
      <c r="G229" s="106" t="s">
        <v>844</v>
      </c>
      <c r="H229" s="106" t="s">
        <v>4885</v>
      </c>
      <c r="I229" s="145">
        <f t="shared" si="3"/>
        <v>305874</v>
      </c>
      <c r="J229" s="146">
        <v>48939.839999999997</v>
      </c>
      <c r="K229" s="142"/>
    </row>
    <row r="230" spans="1:11">
      <c r="A230" s="140" t="s">
        <v>4422</v>
      </c>
      <c r="B230" s="141">
        <v>42549</v>
      </c>
      <c r="C230" s="140" t="s">
        <v>4423</v>
      </c>
      <c r="G230" s="15" t="s">
        <v>869</v>
      </c>
      <c r="H230" s="145" t="s">
        <v>4817</v>
      </c>
      <c r="I230" s="145">
        <f t="shared" si="3"/>
        <v>247590.6875</v>
      </c>
      <c r="J230" s="146">
        <v>39614.51</v>
      </c>
      <c r="K230" s="142"/>
    </row>
    <row r="231" spans="1:11">
      <c r="A231" s="140" t="s">
        <v>4424</v>
      </c>
      <c r="B231" s="141">
        <v>42549</v>
      </c>
      <c r="C231" s="140" t="s">
        <v>4425</v>
      </c>
      <c r="G231" s="106" t="s">
        <v>865</v>
      </c>
      <c r="H231" s="145" t="s">
        <v>4818</v>
      </c>
      <c r="I231" s="145">
        <f t="shared" si="3"/>
        <v>328590.25</v>
      </c>
      <c r="J231" s="146">
        <v>52574.44</v>
      </c>
      <c r="K231" s="142"/>
    </row>
    <row r="232" spans="1:11">
      <c r="A232" s="140" t="s">
        <v>3809</v>
      </c>
      <c r="B232" s="141">
        <v>42549</v>
      </c>
      <c r="C232" s="140" t="s">
        <v>4426</v>
      </c>
      <c r="G232" s="106" t="s">
        <v>844</v>
      </c>
      <c r="H232" s="106" t="s">
        <v>4885</v>
      </c>
      <c r="I232" s="145">
        <f t="shared" si="3"/>
        <v>174208.5</v>
      </c>
      <c r="J232" s="146">
        <v>27873.360000000001</v>
      </c>
      <c r="K232" s="142"/>
    </row>
    <row r="233" spans="1:11">
      <c r="A233" s="140" t="s">
        <v>3811</v>
      </c>
      <c r="B233" s="141">
        <v>42549</v>
      </c>
      <c r="C233" s="140" t="s">
        <v>4427</v>
      </c>
      <c r="G233" s="106" t="s">
        <v>844</v>
      </c>
      <c r="H233" s="106" t="s">
        <v>4885</v>
      </c>
      <c r="I233" s="145">
        <f t="shared" si="3"/>
        <v>305874</v>
      </c>
      <c r="J233" s="146">
        <v>48939.839999999997</v>
      </c>
      <c r="K233" s="142"/>
    </row>
    <row r="234" spans="1:11">
      <c r="A234" s="140" t="s">
        <v>4428</v>
      </c>
      <c r="B234" s="141">
        <v>42549</v>
      </c>
      <c r="C234" s="140" t="s">
        <v>4429</v>
      </c>
      <c r="G234" s="106" t="s">
        <v>844</v>
      </c>
      <c r="H234" s="106" t="s">
        <v>4885</v>
      </c>
      <c r="I234" s="145">
        <f t="shared" si="3"/>
        <v>174208.5</v>
      </c>
      <c r="J234" s="146">
        <v>27873.360000000001</v>
      </c>
      <c r="K234" s="142"/>
    </row>
    <row r="235" spans="1:11">
      <c r="A235" s="140" t="s">
        <v>3813</v>
      </c>
      <c r="B235" s="141">
        <v>42549</v>
      </c>
      <c r="C235" s="140" t="s">
        <v>4430</v>
      </c>
      <c r="G235" s="106" t="s">
        <v>844</v>
      </c>
      <c r="H235" s="106" t="s">
        <v>4885</v>
      </c>
      <c r="I235" s="145">
        <f t="shared" si="3"/>
        <v>174208.5</v>
      </c>
      <c r="J235" s="146">
        <v>27873.360000000001</v>
      </c>
      <c r="K235" s="142"/>
    </row>
    <row r="236" spans="1:11">
      <c r="A236" s="140" t="s">
        <v>4431</v>
      </c>
      <c r="B236" s="141">
        <v>42549</v>
      </c>
      <c r="C236" s="140" t="s">
        <v>4432</v>
      </c>
      <c r="G236" s="106" t="s">
        <v>867</v>
      </c>
      <c r="H236" s="145" t="s">
        <v>4819</v>
      </c>
      <c r="I236" s="145">
        <f t="shared" si="3"/>
        <v>328590.25</v>
      </c>
      <c r="J236" s="146">
        <v>52574.44</v>
      </c>
      <c r="K236" s="142"/>
    </row>
    <row r="237" spans="1:11">
      <c r="A237" s="140" t="s">
        <v>4433</v>
      </c>
      <c r="B237" s="141">
        <v>42549</v>
      </c>
      <c r="C237" s="140" t="s">
        <v>4434</v>
      </c>
      <c r="G237" s="106" t="s">
        <v>844</v>
      </c>
      <c r="H237" s="106" t="s">
        <v>4885</v>
      </c>
      <c r="I237" s="145">
        <f t="shared" si="3"/>
        <v>171831.875</v>
      </c>
      <c r="J237" s="146">
        <v>27493.1</v>
      </c>
      <c r="K237" s="142"/>
    </row>
    <row r="238" spans="1:11">
      <c r="A238" s="140" t="s">
        <v>446</v>
      </c>
      <c r="B238" s="141">
        <v>42549</v>
      </c>
      <c r="C238" s="140" t="s">
        <v>4435</v>
      </c>
      <c r="G238" s="106" t="s">
        <v>844</v>
      </c>
      <c r="H238" s="106" t="s">
        <v>4885</v>
      </c>
      <c r="I238" s="145">
        <f t="shared" si="3"/>
        <v>171831.875</v>
      </c>
      <c r="J238" s="146">
        <v>27493.1</v>
      </c>
      <c r="K238" s="142"/>
    </row>
    <row r="239" spans="1:11">
      <c r="A239" s="140" t="s">
        <v>4436</v>
      </c>
      <c r="B239" s="141">
        <v>42549</v>
      </c>
      <c r="C239" s="140" t="s">
        <v>4435</v>
      </c>
      <c r="G239" s="106" t="s">
        <v>844</v>
      </c>
      <c r="H239" s="106" t="s">
        <v>4885</v>
      </c>
      <c r="I239" s="145">
        <f t="shared" si="3"/>
        <v>-171831.875</v>
      </c>
      <c r="J239" s="146">
        <v>-27493.1</v>
      </c>
      <c r="K239" s="144"/>
    </row>
    <row r="240" spans="1:11">
      <c r="A240" s="140" t="s">
        <v>4437</v>
      </c>
      <c r="B240" s="141">
        <v>42549</v>
      </c>
      <c r="C240" s="140" t="s">
        <v>4434</v>
      </c>
      <c r="G240" s="106" t="s">
        <v>844</v>
      </c>
      <c r="H240" s="106" t="s">
        <v>4885</v>
      </c>
      <c r="I240" s="145">
        <f t="shared" si="3"/>
        <v>-171831.875</v>
      </c>
      <c r="J240" s="146">
        <v>-27493.1</v>
      </c>
      <c r="K240" s="144"/>
    </row>
    <row r="241" spans="1:11">
      <c r="A241" s="140" t="s">
        <v>4438</v>
      </c>
      <c r="B241" s="141">
        <v>42549</v>
      </c>
      <c r="C241" s="140" t="s">
        <v>4439</v>
      </c>
      <c r="G241" s="106" t="s">
        <v>844</v>
      </c>
      <c r="H241" s="106" t="s">
        <v>4885</v>
      </c>
      <c r="I241" s="145">
        <f t="shared" si="3"/>
        <v>171831.875</v>
      </c>
      <c r="J241" s="146">
        <v>27493.1</v>
      </c>
      <c r="K241" s="142"/>
    </row>
    <row r="242" spans="1:11">
      <c r="A242" s="140" t="s">
        <v>4440</v>
      </c>
      <c r="B242" s="141">
        <v>42549</v>
      </c>
      <c r="C242" s="140" t="s">
        <v>4441</v>
      </c>
      <c r="G242" s="106" t="s">
        <v>844</v>
      </c>
      <c r="H242" s="106" t="s">
        <v>4885</v>
      </c>
      <c r="I242" s="145">
        <f t="shared" si="3"/>
        <v>171831.875</v>
      </c>
      <c r="J242" s="146">
        <v>27493.1</v>
      </c>
      <c r="K242" s="142"/>
    </row>
    <row r="243" spans="1:11">
      <c r="A243" s="140" t="s">
        <v>448</v>
      </c>
      <c r="B243" s="141">
        <v>42549</v>
      </c>
      <c r="C243" s="140" t="s">
        <v>4442</v>
      </c>
      <c r="G243" s="106" t="s">
        <v>844</v>
      </c>
      <c r="H243" s="106" t="s">
        <v>4885</v>
      </c>
      <c r="I243" s="145">
        <f t="shared" si="3"/>
        <v>171831.875</v>
      </c>
      <c r="J243" s="146">
        <v>27493.1</v>
      </c>
      <c r="K243" s="142"/>
    </row>
    <row r="244" spans="1:11">
      <c r="A244" s="140" t="s">
        <v>4443</v>
      </c>
      <c r="B244" s="141">
        <v>42549</v>
      </c>
      <c r="C244" s="140" t="s">
        <v>4444</v>
      </c>
      <c r="G244" s="106" t="s">
        <v>844</v>
      </c>
      <c r="H244" s="106" t="s">
        <v>4885</v>
      </c>
      <c r="I244" s="145">
        <f t="shared" si="3"/>
        <v>156297.375</v>
      </c>
      <c r="J244" s="146">
        <v>25007.58</v>
      </c>
      <c r="K244" s="142"/>
    </row>
    <row r="245" spans="1:11">
      <c r="A245" s="140" t="s">
        <v>4529</v>
      </c>
      <c r="B245" s="141">
        <v>42549</v>
      </c>
      <c r="C245" s="140" t="s">
        <v>4530</v>
      </c>
      <c r="G245" s="145" t="s">
        <v>672</v>
      </c>
      <c r="H245" s="145" t="s">
        <v>672</v>
      </c>
      <c r="I245" s="145">
        <f t="shared" si="3"/>
        <v>350</v>
      </c>
      <c r="J245" s="145">
        <v>56</v>
      </c>
      <c r="K245" s="142"/>
    </row>
    <row r="246" spans="1:11">
      <c r="A246" s="140" t="s">
        <v>1319</v>
      </c>
      <c r="B246" s="141">
        <v>42549</v>
      </c>
      <c r="C246" s="140" t="s">
        <v>4754</v>
      </c>
      <c r="G246" s="106" t="s">
        <v>4201</v>
      </c>
      <c r="H246" s="145" t="s">
        <v>4184</v>
      </c>
      <c r="I246" s="145">
        <f t="shared" si="3"/>
        <v>31107.937500000004</v>
      </c>
      <c r="J246" s="146">
        <v>4977.2700000000004</v>
      </c>
      <c r="K246" s="142"/>
    </row>
    <row r="247" spans="1:11">
      <c r="A247" s="140" t="s">
        <v>4755</v>
      </c>
      <c r="B247" s="141">
        <v>42549</v>
      </c>
      <c r="C247" s="140" t="s">
        <v>4756</v>
      </c>
      <c r="G247" s="145" t="s">
        <v>961</v>
      </c>
      <c r="H247" s="145" t="s">
        <v>1818</v>
      </c>
      <c r="I247" s="145">
        <f t="shared" si="3"/>
        <v>6500</v>
      </c>
      <c r="J247" s="146">
        <v>1040</v>
      </c>
      <c r="K247" s="142"/>
    </row>
    <row r="248" spans="1:11">
      <c r="A248" s="140" t="s">
        <v>1437</v>
      </c>
      <c r="B248" s="141">
        <v>42550</v>
      </c>
      <c r="C248" s="140" t="s">
        <v>4445</v>
      </c>
      <c r="G248" s="145" t="s">
        <v>4239</v>
      </c>
      <c r="H248" s="145" t="s">
        <v>4870</v>
      </c>
      <c r="I248" s="145">
        <f t="shared" si="3"/>
        <v>1841.6250000000002</v>
      </c>
      <c r="J248" s="145">
        <v>294.66000000000003</v>
      </c>
      <c r="K248" s="142"/>
    </row>
    <row r="249" spans="1:11">
      <c r="A249" s="140" t="s">
        <v>4446</v>
      </c>
      <c r="B249" s="141">
        <v>42550</v>
      </c>
      <c r="C249" s="140" t="s">
        <v>4447</v>
      </c>
      <c r="G249" s="145" t="s">
        <v>4239</v>
      </c>
      <c r="H249" s="145" t="s">
        <v>4870</v>
      </c>
      <c r="I249" s="145">
        <f t="shared" si="3"/>
        <v>3571.125</v>
      </c>
      <c r="J249" s="145">
        <v>571.38</v>
      </c>
      <c r="K249" s="142"/>
    </row>
    <row r="250" spans="1:11">
      <c r="A250" s="140" t="s">
        <v>1443</v>
      </c>
      <c r="B250" s="141">
        <v>42550</v>
      </c>
      <c r="C250" s="140" t="s">
        <v>4448</v>
      </c>
      <c r="G250" s="145" t="s">
        <v>4239</v>
      </c>
      <c r="H250" s="145" t="s">
        <v>4870</v>
      </c>
      <c r="I250" s="145">
        <f t="shared" si="3"/>
        <v>4210.3125</v>
      </c>
      <c r="J250" s="145">
        <v>673.65</v>
      </c>
      <c r="K250" s="142"/>
    </row>
    <row r="251" spans="1:11">
      <c r="A251" s="140" t="s">
        <v>4070</v>
      </c>
      <c r="B251" s="141">
        <v>42550</v>
      </c>
      <c r="C251" s="140" t="s">
        <v>4757</v>
      </c>
      <c r="G251" s="106" t="s">
        <v>4201</v>
      </c>
      <c r="H251" s="145" t="s">
        <v>4184</v>
      </c>
      <c r="I251" s="145">
        <f t="shared" si="3"/>
        <v>365.9375</v>
      </c>
      <c r="J251" s="145">
        <v>58.55</v>
      </c>
      <c r="K251" s="142"/>
    </row>
    <row r="252" spans="1:11">
      <c r="A252" s="140" t="s">
        <v>3227</v>
      </c>
      <c r="B252" s="141">
        <v>42550</v>
      </c>
      <c r="C252" s="140" t="s">
        <v>4758</v>
      </c>
      <c r="G252" s="106" t="s">
        <v>4201</v>
      </c>
      <c r="H252" s="145" t="s">
        <v>4184</v>
      </c>
      <c r="I252" s="145">
        <f t="shared" si="3"/>
        <v>2640</v>
      </c>
      <c r="J252" s="145">
        <v>422.4</v>
      </c>
      <c r="K252" s="142"/>
    </row>
    <row r="253" spans="1:11">
      <c r="A253" s="140" t="s">
        <v>3473</v>
      </c>
      <c r="B253" s="141">
        <v>42550</v>
      </c>
      <c r="C253" s="140" t="s">
        <v>4759</v>
      </c>
      <c r="G253" s="107" t="s">
        <v>1002</v>
      </c>
      <c r="H253" s="20" t="s">
        <v>984</v>
      </c>
      <c r="I253" s="145">
        <f t="shared" si="3"/>
        <v>1425</v>
      </c>
      <c r="J253" s="145">
        <v>228</v>
      </c>
      <c r="K253" s="142"/>
    </row>
    <row r="254" spans="1:11">
      <c r="A254" s="140" t="s">
        <v>1321</v>
      </c>
      <c r="B254" s="141">
        <v>42550</v>
      </c>
      <c r="C254" s="140" t="s">
        <v>4762</v>
      </c>
      <c r="G254" s="106" t="s">
        <v>4201</v>
      </c>
      <c r="H254" s="145" t="s">
        <v>4184</v>
      </c>
      <c r="I254" s="145">
        <f t="shared" si="3"/>
        <v>217622.1875</v>
      </c>
      <c r="J254" s="146">
        <v>34819.550000000003</v>
      </c>
      <c r="K254" s="142"/>
    </row>
    <row r="255" spans="1:11">
      <c r="A255" s="140" t="s">
        <v>1323</v>
      </c>
      <c r="B255" s="141">
        <v>42550</v>
      </c>
      <c r="C255" s="140" t="s">
        <v>4763</v>
      </c>
      <c r="G255" s="106" t="s">
        <v>4201</v>
      </c>
      <c r="H255" s="145" t="s">
        <v>4184</v>
      </c>
      <c r="I255" s="145">
        <f t="shared" si="3"/>
        <v>3584.5624999999995</v>
      </c>
      <c r="J255" s="145">
        <v>573.53</v>
      </c>
      <c r="K255" s="142"/>
    </row>
    <row r="256" spans="1:11">
      <c r="A256" s="140" t="s">
        <v>1329</v>
      </c>
      <c r="B256" s="141">
        <v>42550</v>
      </c>
      <c r="C256" s="140" t="s">
        <v>4764</v>
      </c>
      <c r="G256" s="145" t="s">
        <v>835</v>
      </c>
      <c r="H256" s="145" t="s">
        <v>836</v>
      </c>
      <c r="I256" s="145">
        <f t="shared" si="3"/>
        <v>1800</v>
      </c>
      <c r="J256" s="145">
        <v>288</v>
      </c>
      <c r="K256" s="142"/>
    </row>
    <row r="257" spans="1:12">
      <c r="A257" s="140" t="s">
        <v>1331</v>
      </c>
      <c r="B257" s="141">
        <v>42550</v>
      </c>
      <c r="C257" s="140" t="s">
        <v>4765</v>
      </c>
      <c r="G257" s="145" t="s">
        <v>725</v>
      </c>
      <c r="H257" s="145" t="s">
        <v>921</v>
      </c>
      <c r="I257" s="145">
        <f t="shared" si="3"/>
        <v>3300</v>
      </c>
      <c r="J257" s="145">
        <v>528</v>
      </c>
      <c r="K257" s="142"/>
    </row>
    <row r="258" spans="1:12">
      <c r="A258" s="140" t="s">
        <v>1333</v>
      </c>
      <c r="B258" s="141">
        <v>42550</v>
      </c>
      <c r="C258" s="140" t="s">
        <v>4766</v>
      </c>
      <c r="G258" s="145" t="s">
        <v>3586</v>
      </c>
      <c r="H258" s="145" t="s">
        <v>4178</v>
      </c>
      <c r="I258" s="145">
        <f t="shared" si="3"/>
        <v>17100</v>
      </c>
      <c r="J258" s="146">
        <v>2736</v>
      </c>
      <c r="K258" s="142"/>
    </row>
    <row r="259" spans="1:12">
      <c r="A259" s="140" t="s">
        <v>1335</v>
      </c>
      <c r="B259" s="141">
        <v>42550</v>
      </c>
      <c r="C259" s="140" t="s">
        <v>4767</v>
      </c>
      <c r="G259" s="145" t="s">
        <v>898</v>
      </c>
      <c r="H259" s="145" t="s">
        <v>899</v>
      </c>
      <c r="I259" s="145">
        <f t="shared" si="3"/>
        <v>900</v>
      </c>
      <c r="J259" s="145">
        <v>144</v>
      </c>
      <c r="K259" s="142"/>
    </row>
    <row r="260" spans="1:12">
      <c r="A260" s="140" t="s">
        <v>4768</v>
      </c>
      <c r="B260" s="141">
        <v>42550</v>
      </c>
      <c r="C260" s="140" t="s">
        <v>4769</v>
      </c>
      <c r="G260" s="145" t="s">
        <v>922</v>
      </c>
      <c r="H260" s="145" t="s">
        <v>958</v>
      </c>
      <c r="I260" s="145">
        <f t="shared" si="3"/>
        <v>6900</v>
      </c>
      <c r="J260" s="146">
        <v>1104</v>
      </c>
      <c r="K260" s="142"/>
    </row>
    <row r="261" spans="1:12">
      <c r="A261" s="140" t="s">
        <v>4085</v>
      </c>
      <c r="B261" s="141">
        <v>42550</v>
      </c>
      <c r="C261" s="140" t="s">
        <v>4770</v>
      </c>
      <c r="G261" s="145" t="s">
        <v>946</v>
      </c>
      <c r="H261" s="145" t="s">
        <v>945</v>
      </c>
      <c r="I261" s="145">
        <f t="shared" si="3"/>
        <v>47491.1875</v>
      </c>
      <c r="J261" s="146">
        <v>7598.59</v>
      </c>
      <c r="K261" s="150">
        <v>5065.7299999999996</v>
      </c>
      <c r="L261" s="142" t="s">
        <v>1009</v>
      </c>
    </row>
    <row r="262" spans="1:12">
      <c r="A262" s="140" t="s">
        <v>4771</v>
      </c>
      <c r="B262" s="141">
        <v>42550</v>
      </c>
      <c r="C262" s="140" t="s">
        <v>4772</v>
      </c>
      <c r="G262" s="106" t="s">
        <v>3591</v>
      </c>
      <c r="H262" s="145" t="s">
        <v>3521</v>
      </c>
      <c r="I262" s="145">
        <f t="shared" si="3"/>
        <v>1970</v>
      </c>
      <c r="J262" s="145">
        <v>315.2</v>
      </c>
      <c r="K262" s="142"/>
    </row>
    <row r="263" spans="1:12">
      <c r="A263" s="140" t="s">
        <v>1609</v>
      </c>
      <c r="B263" s="141">
        <v>42550</v>
      </c>
      <c r="C263" s="140" t="s">
        <v>4773</v>
      </c>
      <c r="G263" s="145" t="s">
        <v>936</v>
      </c>
      <c r="H263" s="145" t="s">
        <v>937</v>
      </c>
      <c r="I263" s="145">
        <f t="shared" si="3"/>
        <v>1482</v>
      </c>
      <c r="J263" s="145">
        <v>237.12</v>
      </c>
      <c r="K263" s="142"/>
    </row>
    <row r="264" spans="1:12">
      <c r="A264" s="140" t="s">
        <v>4774</v>
      </c>
      <c r="B264" s="141">
        <v>42550</v>
      </c>
      <c r="C264" s="140" t="s">
        <v>4775</v>
      </c>
      <c r="G264" s="145" t="s">
        <v>951</v>
      </c>
      <c r="H264" s="145" t="s">
        <v>952</v>
      </c>
      <c r="I264" s="145">
        <f t="shared" ref="I264:I327" si="4">+J264/0.16</f>
        <v>1689.5</v>
      </c>
      <c r="J264" s="145">
        <v>270.32</v>
      </c>
      <c r="K264" s="142"/>
    </row>
    <row r="265" spans="1:12">
      <c r="A265" s="140" t="s">
        <v>1094</v>
      </c>
      <c r="B265" s="141">
        <v>42550</v>
      </c>
      <c r="C265" s="140" t="s">
        <v>4778</v>
      </c>
      <c r="G265" s="145" t="s">
        <v>909</v>
      </c>
      <c r="H265" s="145" t="s">
        <v>910</v>
      </c>
      <c r="I265" s="145">
        <f t="shared" si="4"/>
        <v>4165.6875</v>
      </c>
      <c r="J265" s="145">
        <v>666.51</v>
      </c>
      <c r="K265" s="142"/>
    </row>
    <row r="266" spans="1:12">
      <c r="A266" s="140" t="s">
        <v>1610</v>
      </c>
      <c r="B266" s="141">
        <v>42550</v>
      </c>
      <c r="C266" s="140" t="s">
        <v>4779</v>
      </c>
      <c r="G266" s="145" t="s">
        <v>720</v>
      </c>
      <c r="H266" s="145" t="s">
        <v>721</v>
      </c>
      <c r="I266" s="145">
        <f t="shared" si="4"/>
        <v>419.00000000000006</v>
      </c>
      <c r="J266" s="145">
        <v>67.040000000000006</v>
      </c>
      <c r="K266" s="142"/>
    </row>
    <row r="267" spans="1:12">
      <c r="A267" s="140" t="s">
        <v>1051</v>
      </c>
      <c r="B267" s="141">
        <v>42550</v>
      </c>
      <c r="C267" s="140" t="s">
        <v>4780</v>
      </c>
      <c r="G267" s="145" t="s">
        <v>911</v>
      </c>
      <c r="H267" s="145" t="s">
        <v>912</v>
      </c>
      <c r="I267" s="145">
        <f t="shared" si="4"/>
        <v>15584.437500000002</v>
      </c>
      <c r="J267" s="145">
        <f>933.6+1559.91</f>
        <v>2493.5100000000002</v>
      </c>
      <c r="K267" s="142"/>
    </row>
    <row r="268" spans="1:12">
      <c r="A268" s="140" t="s">
        <v>4092</v>
      </c>
      <c r="B268" s="141">
        <v>42550</v>
      </c>
      <c r="C268" s="140" t="s">
        <v>4781</v>
      </c>
      <c r="G268" s="145" t="s">
        <v>928</v>
      </c>
      <c r="H268" s="145" t="s">
        <v>929</v>
      </c>
      <c r="I268" s="145">
        <f t="shared" si="4"/>
        <v>860</v>
      </c>
      <c r="J268" s="145">
        <v>137.6</v>
      </c>
      <c r="K268" s="142"/>
    </row>
    <row r="269" spans="1:12">
      <c r="A269" s="140" t="s">
        <v>4094</v>
      </c>
      <c r="B269" s="141">
        <v>42550</v>
      </c>
      <c r="C269" s="140" t="s">
        <v>4782</v>
      </c>
      <c r="G269" s="145" t="s">
        <v>951</v>
      </c>
      <c r="H269" s="145" t="s">
        <v>952</v>
      </c>
      <c r="I269" s="145">
        <f t="shared" si="4"/>
        <v>3660</v>
      </c>
      <c r="J269" s="145">
        <v>585.6</v>
      </c>
      <c r="K269" s="142"/>
    </row>
    <row r="270" spans="1:12">
      <c r="A270" s="140" t="s">
        <v>4096</v>
      </c>
      <c r="B270" s="141">
        <v>42550</v>
      </c>
      <c r="C270" s="140" t="s">
        <v>4783</v>
      </c>
      <c r="G270" s="145" t="s">
        <v>687</v>
      </c>
      <c r="H270" s="145" t="s">
        <v>903</v>
      </c>
      <c r="I270" s="145">
        <f t="shared" si="4"/>
        <v>877.5625</v>
      </c>
      <c r="J270" s="145">
        <v>140.41</v>
      </c>
      <c r="K270" s="142"/>
    </row>
    <row r="271" spans="1:12">
      <c r="A271" s="140" t="s">
        <v>4784</v>
      </c>
      <c r="B271" s="141">
        <v>42550</v>
      </c>
      <c r="C271" s="140" t="s">
        <v>4785</v>
      </c>
      <c r="G271" s="145" t="s">
        <v>1767</v>
      </c>
      <c r="H271" s="145" t="s">
        <v>1623</v>
      </c>
      <c r="I271" s="145">
        <f t="shared" si="4"/>
        <v>24000</v>
      </c>
      <c r="J271" s="146">
        <v>3840</v>
      </c>
      <c r="K271" s="142"/>
    </row>
    <row r="272" spans="1:12">
      <c r="A272" s="140" t="s">
        <v>4786</v>
      </c>
      <c r="B272" s="141">
        <v>42550</v>
      </c>
      <c r="C272" s="140" t="s">
        <v>4787</v>
      </c>
      <c r="G272" s="106" t="s">
        <v>4201</v>
      </c>
      <c r="H272" s="145" t="s">
        <v>4184</v>
      </c>
      <c r="I272" s="145">
        <f t="shared" si="4"/>
        <v>5714.25</v>
      </c>
      <c r="J272" s="145">
        <v>914.28</v>
      </c>
      <c r="K272" s="142"/>
    </row>
    <row r="273" spans="1:11">
      <c r="A273" s="140" t="s">
        <v>4788</v>
      </c>
      <c r="B273" s="141">
        <v>42550</v>
      </c>
      <c r="C273" s="140" t="s">
        <v>4789</v>
      </c>
      <c r="G273" s="145" t="s">
        <v>913</v>
      </c>
      <c r="H273" s="145" t="s">
        <v>914</v>
      </c>
      <c r="I273" s="145">
        <f t="shared" si="4"/>
        <v>1610</v>
      </c>
      <c r="J273" s="145">
        <v>257.60000000000002</v>
      </c>
      <c r="K273" s="142"/>
    </row>
    <row r="274" spans="1:11">
      <c r="A274" s="140" t="s">
        <v>4790</v>
      </c>
      <c r="B274" s="141">
        <v>42550</v>
      </c>
      <c r="C274" s="140" t="s">
        <v>4791</v>
      </c>
      <c r="G274" s="145" t="s">
        <v>1780</v>
      </c>
      <c r="H274" s="145" t="s">
        <v>4860</v>
      </c>
      <c r="I274" s="145">
        <f t="shared" si="4"/>
        <v>1034.5</v>
      </c>
      <c r="J274" s="145">
        <v>165.52</v>
      </c>
      <c r="K274" s="142"/>
    </row>
    <row r="275" spans="1:11">
      <c r="A275" s="140" t="s">
        <v>4793</v>
      </c>
      <c r="B275" s="141">
        <v>42550</v>
      </c>
      <c r="C275" s="140" t="s">
        <v>4794</v>
      </c>
      <c r="G275" s="145" t="s">
        <v>830</v>
      </c>
      <c r="H275" s="145" t="s">
        <v>1624</v>
      </c>
      <c r="I275" s="145">
        <f t="shared" si="4"/>
        <v>9200</v>
      </c>
      <c r="J275" s="146">
        <v>1472</v>
      </c>
      <c r="K275" s="142"/>
    </row>
    <row r="276" spans="1:11">
      <c r="A276" s="140" t="s">
        <v>544</v>
      </c>
      <c r="B276" s="141">
        <v>42551</v>
      </c>
      <c r="C276" s="140" t="s">
        <v>4449</v>
      </c>
      <c r="G276" s="106" t="s">
        <v>4208</v>
      </c>
      <c r="H276" s="145" t="s">
        <v>4820</v>
      </c>
      <c r="I276" s="145">
        <f t="shared" si="4"/>
        <v>273833.125</v>
      </c>
      <c r="J276" s="146">
        <v>43813.3</v>
      </c>
      <c r="K276" s="142"/>
    </row>
    <row r="277" spans="1:11">
      <c r="A277" s="140" t="s">
        <v>1586</v>
      </c>
      <c r="B277" s="141">
        <v>42551</v>
      </c>
      <c r="C277" s="140" t="s">
        <v>4450</v>
      </c>
      <c r="G277" s="106" t="s">
        <v>2868</v>
      </c>
      <c r="H277" s="145" t="s">
        <v>4821</v>
      </c>
      <c r="I277" s="145">
        <f t="shared" si="4"/>
        <v>288405.25</v>
      </c>
      <c r="J277" s="146">
        <v>46144.84</v>
      </c>
      <c r="K277" s="142"/>
    </row>
    <row r="278" spans="1:11">
      <c r="A278" s="140" t="s">
        <v>1599</v>
      </c>
      <c r="B278" s="141">
        <v>42551</v>
      </c>
      <c r="C278" s="140" t="s">
        <v>4451</v>
      </c>
      <c r="G278" s="106" t="s">
        <v>1780</v>
      </c>
      <c r="H278" s="145" t="s">
        <v>4812</v>
      </c>
      <c r="I278" s="145">
        <f t="shared" si="4"/>
        <v>157217.125</v>
      </c>
      <c r="J278" s="146">
        <v>25154.74</v>
      </c>
      <c r="K278" s="142"/>
    </row>
    <row r="279" spans="1:11">
      <c r="A279" s="140" t="s">
        <v>3888</v>
      </c>
      <c r="B279" s="141">
        <v>42551</v>
      </c>
      <c r="C279" s="140" t="s">
        <v>4452</v>
      </c>
      <c r="G279" s="106" t="s">
        <v>844</v>
      </c>
      <c r="H279" s="106" t="s">
        <v>4885</v>
      </c>
      <c r="I279" s="145">
        <f t="shared" si="4"/>
        <v>288094.9375</v>
      </c>
      <c r="J279" s="146">
        <v>46095.19</v>
      </c>
      <c r="K279" s="142"/>
    </row>
    <row r="280" spans="1:11">
      <c r="A280" s="140" t="s">
        <v>3894</v>
      </c>
      <c r="B280" s="141">
        <v>42551</v>
      </c>
      <c r="C280" s="140" t="s">
        <v>4453</v>
      </c>
      <c r="G280" s="106" t="s">
        <v>844</v>
      </c>
      <c r="H280" s="106" t="s">
        <v>4885</v>
      </c>
      <c r="I280" s="145">
        <f t="shared" si="4"/>
        <v>310950.0625</v>
      </c>
      <c r="J280" s="146">
        <v>49752.01</v>
      </c>
      <c r="K280" s="142"/>
    </row>
    <row r="281" spans="1:11">
      <c r="A281" s="140" t="s">
        <v>2611</v>
      </c>
      <c r="B281" s="141">
        <v>42551</v>
      </c>
      <c r="C281" s="140" t="s">
        <v>4454</v>
      </c>
      <c r="G281" s="106" t="s">
        <v>846</v>
      </c>
      <c r="H281" s="145" t="s">
        <v>848</v>
      </c>
      <c r="I281" s="145">
        <f t="shared" si="4"/>
        <v>209747.375</v>
      </c>
      <c r="J281" s="146">
        <v>33559.58</v>
      </c>
      <c r="K281" s="142"/>
    </row>
    <row r="282" spans="1:11">
      <c r="A282" s="140" t="s">
        <v>2655</v>
      </c>
      <c r="B282" s="141">
        <v>42551</v>
      </c>
      <c r="C282" s="140" t="s">
        <v>4455</v>
      </c>
      <c r="G282" s="106" t="s">
        <v>892</v>
      </c>
      <c r="H282" s="145" t="s">
        <v>4822</v>
      </c>
      <c r="I282" s="145">
        <f t="shared" si="4"/>
        <v>424616.4375</v>
      </c>
      <c r="J282" s="146">
        <v>67938.63</v>
      </c>
      <c r="K282" s="142"/>
    </row>
    <row r="283" spans="1:11">
      <c r="A283" s="140" t="s">
        <v>2784</v>
      </c>
      <c r="B283" s="141">
        <v>42551</v>
      </c>
      <c r="C283" s="140" t="s">
        <v>4456</v>
      </c>
      <c r="G283" s="107" t="s">
        <v>1000</v>
      </c>
      <c r="H283" s="20" t="s">
        <v>999</v>
      </c>
      <c r="I283" s="145">
        <f t="shared" si="4"/>
        <v>243</v>
      </c>
      <c r="J283" s="145">
        <v>38.880000000000003</v>
      </c>
      <c r="K283" s="142"/>
    </row>
    <row r="284" spans="1:11">
      <c r="A284" s="140" t="s">
        <v>2787</v>
      </c>
      <c r="B284" s="141">
        <v>42551</v>
      </c>
      <c r="C284" s="140" t="s">
        <v>4457</v>
      </c>
      <c r="G284" s="145" t="s">
        <v>4226</v>
      </c>
      <c r="H284" s="145" t="s">
        <v>4227</v>
      </c>
      <c r="I284" s="145">
        <f t="shared" si="4"/>
        <v>14154.624999999998</v>
      </c>
      <c r="J284" s="146">
        <v>2264.7399999999998</v>
      </c>
      <c r="K284" s="142"/>
    </row>
    <row r="285" spans="1:11">
      <c r="A285" s="140" t="s">
        <v>2811</v>
      </c>
      <c r="B285" s="141">
        <v>42551</v>
      </c>
      <c r="C285" s="140" t="s">
        <v>651</v>
      </c>
      <c r="G285" s="106" t="s">
        <v>985</v>
      </c>
      <c r="H285" s="106" t="s">
        <v>986</v>
      </c>
      <c r="I285" s="145">
        <f t="shared" si="4"/>
        <v>634.4375</v>
      </c>
      <c r="J285" s="145">
        <v>101.51</v>
      </c>
      <c r="K285" s="142"/>
    </row>
    <row r="286" spans="1:11">
      <c r="A286" s="140" t="s">
        <v>4458</v>
      </c>
      <c r="B286" s="141">
        <v>42551</v>
      </c>
      <c r="C286" s="140" t="s">
        <v>4459</v>
      </c>
      <c r="G286" s="145" t="s">
        <v>735</v>
      </c>
      <c r="H286" s="145" t="s">
        <v>735</v>
      </c>
      <c r="I286" s="145">
        <f t="shared" si="4"/>
        <v>377.125</v>
      </c>
      <c r="J286" s="145">
        <v>60.34</v>
      </c>
      <c r="K286" s="142"/>
    </row>
    <row r="287" spans="1:11">
      <c r="A287" s="140" t="s">
        <v>4458</v>
      </c>
      <c r="B287" s="141">
        <v>42551</v>
      </c>
      <c r="C287" s="140" t="s">
        <v>4459</v>
      </c>
      <c r="G287" s="145" t="s">
        <v>661</v>
      </c>
      <c r="H287" s="145" t="s">
        <v>661</v>
      </c>
      <c r="I287" s="145">
        <f t="shared" si="4"/>
        <v>396.5625</v>
      </c>
      <c r="J287" s="145">
        <v>63.45</v>
      </c>
      <c r="K287" s="142"/>
    </row>
    <row r="288" spans="1:11">
      <c r="A288" s="140" t="s">
        <v>4458</v>
      </c>
      <c r="B288" s="141">
        <v>42551</v>
      </c>
      <c r="C288" s="140" t="s">
        <v>4459</v>
      </c>
      <c r="G288" s="145" t="s">
        <v>733</v>
      </c>
      <c r="H288" s="145" t="s">
        <v>733</v>
      </c>
      <c r="I288" s="145">
        <f t="shared" si="4"/>
        <v>37.9375</v>
      </c>
      <c r="J288" s="145">
        <v>6.07</v>
      </c>
      <c r="K288" s="142"/>
    </row>
    <row r="289" spans="1:12">
      <c r="A289" s="140" t="s">
        <v>4458</v>
      </c>
      <c r="B289" s="141">
        <v>42551</v>
      </c>
      <c r="C289" s="140" t="s">
        <v>4459</v>
      </c>
      <c r="G289" s="145" t="s">
        <v>731</v>
      </c>
      <c r="H289" s="145" t="s">
        <v>731</v>
      </c>
      <c r="I289" s="145">
        <f t="shared" si="4"/>
        <v>30.1875</v>
      </c>
      <c r="J289" s="145">
        <v>4.83</v>
      </c>
      <c r="K289" s="142"/>
    </row>
    <row r="290" spans="1:12">
      <c r="A290" s="140" t="s">
        <v>4458</v>
      </c>
      <c r="B290" s="141">
        <v>42551</v>
      </c>
      <c r="C290" s="140" t="s">
        <v>4459</v>
      </c>
      <c r="G290" s="145" t="s">
        <v>737</v>
      </c>
      <c r="H290" s="145" t="s">
        <v>737</v>
      </c>
      <c r="I290" s="145">
        <f t="shared" si="4"/>
        <v>398.25</v>
      </c>
      <c r="J290" s="145">
        <v>63.72</v>
      </c>
      <c r="K290" s="142"/>
    </row>
    <row r="291" spans="1:12">
      <c r="A291" s="140" t="s">
        <v>4458</v>
      </c>
      <c r="B291" s="141">
        <v>42551</v>
      </c>
      <c r="C291" s="140" t="s">
        <v>4459</v>
      </c>
      <c r="G291" s="145" t="s">
        <v>795</v>
      </c>
      <c r="H291" s="145" t="s">
        <v>795</v>
      </c>
      <c r="I291" s="145">
        <f t="shared" si="4"/>
        <v>69</v>
      </c>
      <c r="J291" s="145">
        <v>11.04</v>
      </c>
      <c r="K291" s="142"/>
    </row>
    <row r="292" spans="1:12">
      <c r="A292" s="140" t="s">
        <v>3370</v>
      </c>
      <c r="B292" s="141">
        <v>42551</v>
      </c>
      <c r="C292" s="140" t="s">
        <v>4460</v>
      </c>
      <c r="G292" s="145" t="s">
        <v>731</v>
      </c>
      <c r="H292" s="145" t="s">
        <v>731</v>
      </c>
      <c r="I292" s="145">
        <f t="shared" si="4"/>
        <v>176.8125</v>
      </c>
      <c r="J292" s="145">
        <v>28.29</v>
      </c>
      <c r="K292" s="142"/>
    </row>
    <row r="293" spans="1:12">
      <c r="A293" s="140" t="s">
        <v>3370</v>
      </c>
      <c r="B293" s="141">
        <v>42551</v>
      </c>
      <c r="C293" s="140" t="s">
        <v>4460</v>
      </c>
      <c r="G293" s="145" t="s">
        <v>2727</v>
      </c>
      <c r="H293" s="145" t="s">
        <v>2727</v>
      </c>
      <c r="I293" s="145">
        <f t="shared" si="4"/>
        <v>441.375</v>
      </c>
      <c r="J293" s="145">
        <v>70.62</v>
      </c>
      <c r="K293" s="142"/>
    </row>
    <row r="294" spans="1:12">
      <c r="A294" s="140" t="s">
        <v>3370</v>
      </c>
      <c r="B294" s="141">
        <v>42551</v>
      </c>
      <c r="C294" s="140" t="s">
        <v>4460</v>
      </c>
      <c r="G294" s="145" t="s">
        <v>729</v>
      </c>
      <c r="H294" s="145" t="s">
        <v>729</v>
      </c>
      <c r="I294" s="145">
        <f t="shared" si="4"/>
        <v>86.187499999999986</v>
      </c>
      <c r="J294" s="145">
        <v>13.79</v>
      </c>
      <c r="K294" s="142"/>
    </row>
    <row r="295" spans="1:12">
      <c r="A295" s="140" t="s">
        <v>3372</v>
      </c>
      <c r="B295" s="141">
        <v>42551</v>
      </c>
      <c r="C295" s="140" t="s">
        <v>4461</v>
      </c>
      <c r="G295" s="145" t="s">
        <v>672</v>
      </c>
      <c r="H295" s="145" t="s">
        <v>672</v>
      </c>
      <c r="I295" s="145">
        <f t="shared" si="4"/>
        <v>215.49999999999997</v>
      </c>
      <c r="J295" s="145">
        <v>34.479999999999997</v>
      </c>
      <c r="K295" s="142"/>
    </row>
    <row r="296" spans="1:12">
      <c r="A296" s="140" t="s">
        <v>3374</v>
      </c>
      <c r="B296" s="141">
        <v>42551</v>
      </c>
      <c r="C296" s="140" t="s">
        <v>4462</v>
      </c>
      <c r="G296" s="145" t="s">
        <v>672</v>
      </c>
      <c r="H296" s="145" t="s">
        <v>672</v>
      </c>
      <c r="I296" s="145">
        <f t="shared" si="4"/>
        <v>215.49999999999997</v>
      </c>
      <c r="J296" s="145">
        <v>34.479999999999997</v>
      </c>
      <c r="K296" s="142"/>
    </row>
    <row r="297" spans="1:12">
      <c r="A297" s="140" t="s">
        <v>3376</v>
      </c>
      <c r="B297" s="141">
        <v>42551</v>
      </c>
      <c r="C297" s="140" t="s">
        <v>4463</v>
      </c>
      <c r="G297" s="145" t="s">
        <v>672</v>
      </c>
      <c r="H297" s="145" t="s">
        <v>672</v>
      </c>
      <c r="I297" s="145">
        <f t="shared" si="4"/>
        <v>517.25</v>
      </c>
      <c r="J297" s="145">
        <v>82.76</v>
      </c>
      <c r="K297" s="142"/>
    </row>
    <row r="298" spans="1:12">
      <c r="A298" s="140" t="s">
        <v>3378</v>
      </c>
      <c r="B298" s="141">
        <v>42551</v>
      </c>
      <c r="C298" s="140" t="s">
        <v>4464</v>
      </c>
      <c r="G298" s="145" t="s">
        <v>3532</v>
      </c>
      <c r="H298" s="145" t="s">
        <v>3532</v>
      </c>
      <c r="I298" s="145">
        <f t="shared" si="4"/>
        <v>50</v>
      </c>
      <c r="J298" s="145">
        <v>8</v>
      </c>
      <c r="K298" s="142"/>
    </row>
    <row r="299" spans="1:12">
      <c r="A299" s="140" t="s">
        <v>3380</v>
      </c>
      <c r="B299" s="141">
        <v>42551</v>
      </c>
      <c r="C299" s="140" t="s">
        <v>4465</v>
      </c>
      <c r="G299" s="145" t="s">
        <v>3595</v>
      </c>
      <c r="H299" s="145" t="s">
        <v>3595</v>
      </c>
      <c r="I299" s="145">
        <f t="shared" si="4"/>
        <v>850</v>
      </c>
      <c r="J299" s="145">
        <v>136</v>
      </c>
      <c r="K299" s="142"/>
    </row>
    <row r="300" spans="1:12">
      <c r="A300" s="140" t="s">
        <v>3382</v>
      </c>
      <c r="B300" s="141">
        <v>42551</v>
      </c>
      <c r="C300" s="140" t="s">
        <v>4466</v>
      </c>
      <c r="G300" s="145" t="s">
        <v>833</v>
      </c>
      <c r="H300" s="145" t="s">
        <v>833</v>
      </c>
      <c r="I300" s="145">
        <f t="shared" si="4"/>
        <v>310.6875</v>
      </c>
      <c r="J300" s="145">
        <v>49.71</v>
      </c>
      <c r="K300" s="68">
        <v>12.43</v>
      </c>
      <c r="L300" s="68" t="s">
        <v>1009</v>
      </c>
    </row>
    <row r="301" spans="1:12">
      <c r="A301" s="140" t="s">
        <v>4467</v>
      </c>
      <c r="B301" s="141">
        <v>42551</v>
      </c>
      <c r="C301" s="140" t="s">
        <v>4468</v>
      </c>
      <c r="G301" s="145" t="s">
        <v>3532</v>
      </c>
      <c r="H301" s="145" t="s">
        <v>3532</v>
      </c>
      <c r="I301" s="145">
        <f t="shared" si="4"/>
        <v>50</v>
      </c>
      <c r="J301" s="145">
        <v>8</v>
      </c>
      <c r="K301" s="142"/>
    </row>
    <row r="302" spans="1:12">
      <c r="A302" s="140" t="s">
        <v>3386</v>
      </c>
      <c r="B302" s="141">
        <v>42551</v>
      </c>
      <c r="C302" s="140" t="s">
        <v>4469</v>
      </c>
      <c r="G302" s="145" t="s">
        <v>4167</v>
      </c>
      <c r="H302" s="145" t="s">
        <v>4167</v>
      </c>
      <c r="I302" s="145">
        <f t="shared" si="4"/>
        <v>344.8125</v>
      </c>
      <c r="J302" s="145">
        <v>55.17</v>
      </c>
      <c r="K302" s="142"/>
    </row>
    <row r="303" spans="1:12">
      <c r="A303" s="140" t="s">
        <v>3388</v>
      </c>
      <c r="B303" s="141">
        <v>42551</v>
      </c>
      <c r="C303" s="140" t="s">
        <v>4470</v>
      </c>
      <c r="G303" s="145" t="s">
        <v>1682</v>
      </c>
      <c r="H303" s="145" t="s">
        <v>1682</v>
      </c>
      <c r="I303" s="145">
        <f t="shared" si="4"/>
        <v>301.75</v>
      </c>
      <c r="J303" s="145">
        <v>48.28</v>
      </c>
      <c r="K303" s="142"/>
    </row>
    <row r="304" spans="1:12">
      <c r="A304" s="140" t="s">
        <v>3390</v>
      </c>
      <c r="B304" s="141">
        <v>42551</v>
      </c>
      <c r="C304" s="140" t="s">
        <v>4471</v>
      </c>
      <c r="G304" s="145" t="s">
        <v>823</v>
      </c>
      <c r="H304" s="145" t="s">
        <v>823</v>
      </c>
      <c r="I304" s="145">
        <f t="shared" si="4"/>
        <v>210.3125</v>
      </c>
      <c r="J304" s="145">
        <v>33.65</v>
      </c>
      <c r="K304" s="142"/>
    </row>
    <row r="305" spans="1:12">
      <c r="A305" s="140" t="s">
        <v>3392</v>
      </c>
      <c r="B305" s="141">
        <v>42551</v>
      </c>
      <c r="C305" s="140" t="s">
        <v>4472</v>
      </c>
      <c r="G305" s="145" t="s">
        <v>667</v>
      </c>
      <c r="H305" s="145" t="s">
        <v>667</v>
      </c>
      <c r="I305" s="145">
        <f t="shared" si="4"/>
        <v>69.8125</v>
      </c>
      <c r="J305" s="145">
        <v>11.17</v>
      </c>
      <c r="K305" s="142"/>
    </row>
    <row r="306" spans="1:12">
      <c r="A306" s="140" t="s">
        <v>3394</v>
      </c>
      <c r="B306" s="141">
        <v>42551</v>
      </c>
      <c r="C306" s="140" t="s">
        <v>4473</v>
      </c>
      <c r="G306" s="145" t="s">
        <v>670</v>
      </c>
      <c r="H306" s="145" t="s">
        <v>670</v>
      </c>
      <c r="I306" s="145">
        <f t="shared" si="4"/>
        <v>258.375</v>
      </c>
      <c r="J306" s="145">
        <v>41.34</v>
      </c>
      <c r="K306" s="142"/>
    </row>
    <row r="307" spans="1:12">
      <c r="A307" s="140" t="s">
        <v>3402</v>
      </c>
      <c r="B307" s="141">
        <v>42551</v>
      </c>
      <c r="C307" s="140" t="s">
        <v>4474</v>
      </c>
      <c r="G307" s="145" t="s">
        <v>693</v>
      </c>
      <c r="H307" s="145" t="s">
        <v>693</v>
      </c>
      <c r="I307" s="145">
        <f t="shared" si="4"/>
        <v>252.99999999999997</v>
      </c>
      <c r="J307" s="145">
        <v>40.479999999999997</v>
      </c>
      <c r="K307" s="142"/>
    </row>
    <row r="308" spans="1:12">
      <c r="A308" s="140" t="s">
        <v>3404</v>
      </c>
      <c r="B308" s="141">
        <v>42551</v>
      </c>
      <c r="C308" s="140" t="s">
        <v>4475</v>
      </c>
      <c r="G308" s="145" t="s">
        <v>2567</v>
      </c>
      <c r="H308" s="145" t="s">
        <v>2567</v>
      </c>
      <c r="I308" s="145">
        <f t="shared" si="4"/>
        <v>205.18749999999997</v>
      </c>
      <c r="J308" s="145">
        <v>32.83</v>
      </c>
      <c r="K308" s="142"/>
    </row>
    <row r="309" spans="1:12">
      <c r="A309" s="140" t="s">
        <v>4476</v>
      </c>
      <c r="B309" s="141">
        <v>42551</v>
      </c>
      <c r="C309" s="140" t="s">
        <v>4477</v>
      </c>
      <c r="G309" s="145" t="s">
        <v>693</v>
      </c>
      <c r="H309" s="145" t="s">
        <v>693</v>
      </c>
      <c r="I309" s="145">
        <f t="shared" si="4"/>
        <v>850</v>
      </c>
      <c r="J309" s="145">
        <v>136</v>
      </c>
      <c r="K309" s="142"/>
    </row>
    <row r="310" spans="1:12">
      <c r="A310" s="140" t="s">
        <v>3406</v>
      </c>
      <c r="B310" s="141">
        <v>42551</v>
      </c>
      <c r="C310" s="140" t="s">
        <v>4478</v>
      </c>
      <c r="G310" s="145" t="s">
        <v>717</v>
      </c>
      <c r="H310" s="145" t="s">
        <v>717</v>
      </c>
      <c r="I310" s="145">
        <f t="shared" si="4"/>
        <v>939.6875</v>
      </c>
      <c r="J310" s="145">
        <v>150.35</v>
      </c>
      <c r="K310" s="142"/>
    </row>
    <row r="311" spans="1:12">
      <c r="A311" s="140" t="s">
        <v>4480</v>
      </c>
      <c r="B311" s="141">
        <v>42551</v>
      </c>
      <c r="C311" s="140" t="s">
        <v>4481</v>
      </c>
      <c r="G311" s="145" t="s">
        <v>703</v>
      </c>
      <c r="H311" s="145" t="s">
        <v>703</v>
      </c>
      <c r="I311" s="145">
        <f t="shared" si="4"/>
        <v>127.37499999999999</v>
      </c>
      <c r="J311" s="145">
        <v>20.38</v>
      </c>
      <c r="K311" s="142"/>
    </row>
    <row r="312" spans="1:12">
      <c r="A312" s="140" t="s">
        <v>4482</v>
      </c>
      <c r="B312" s="141">
        <v>42551</v>
      </c>
      <c r="C312" s="140" t="s">
        <v>4483</v>
      </c>
      <c r="G312" s="145" t="s">
        <v>674</v>
      </c>
      <c r="H312" s="145" t="s">
        <v>674</v>
      </c>
      <c r="I312" s="145">
        <f t="shared" si="4"/>
        <v>644.25</v>
      </c>
      <c r="J312" s="145">
        <v>103.08</v>
      </c>
      <c r="K312" s="142"/>
    </row>
    <row r="313" spans="1:12">
      <c r="A313" s="140" t="s">
        <v>3412</v>
      </c>
      <c r="B313" s="141">
        <v>42551</v>
      </c>
      <c r="C313" s="140" t="s">
        <v>4484</v>
      </c>
      <c r="G313" s="145" t="s">
        <v>687</v>
      </c>
      <c r="H313" s="145" t="s">
        <v>687</v>
      </c>
      <c r="I313" s="145">
        <f t="shared" si="4"/>
        <v>438.81249999999994</v>
      </c>
      <c r="J313" s="145">
        <v>70.209999999999994</v>
      </c>
      <c r="K313" s="142"/>
    </row>
    <row r="314" spans="1:12">
      <c r="A314" s="140" t="s">
        <v>3414</v>
      </c>
      <c r="B314" s="141">
        <v>42551</v>
      </c>
      <c r="C314" s="140" t="s">
        <v>4485</v>
      </c>
      <c r="G314" s="145" t="s">
        <v>693</v>
      </c>
      <c r="H314" s="145" t="s">
        <v>693</v>
      </c>
      <c r="I314" s="145">
        <f t="shared" si="4"/>
        <v>264</v>
      </c>
      <c r="J314" s="145">
        <v>42.24</v>
      </c>
      <c r="K314" s="142"/>
    </row>
    <row r="315" spans="1:12">
      <c r="A315" s="140" t="s">
        <v>3418</v>
      </c>
      <c r="B315" s="141">
        <v>42551</v>
      </c>
      <c r="C315" s="140" t="s">
        <v>4486</v>
      </c>
      <c r="G315" s="145" t="s">
        <v>685</v>
      </c>
      <c r="H315" s="145" t="s">
        <v>685</v>
      </c>
      <c r="I315" s="145">
        <f t="shared" si="4"/>
        <v>400.75</v>
      </c>
      <c r="J315" s="145">
        <v>64.12</v>
      </c>
      <c r="K315" s="142"/>
    </row>
    <row r="316" spans="1:12">
      <c r="A316" s="140" t="s">
        <v>3420</v>
      </c>
      <c r="B316" s="141">
        <v>42551</v>
      </c>
      <c r="C316" s="140" t="s">
        <v>4487</v>
      </c>
      <c r="G316" s="145" t="s">
        <v>672</v>
      </c>
      <c r="H316" s="145" t="s">
        <v>672</v>
      </c>
      <c r="I316" s="145">
        <f t="shared" si="4"/>
        <v>215.49999999999997</v>
      </c>
      <c r="J316" s="145">
        <v>34.479999999999997</v>
      </c>
      <c r="K316" s="142"/>
    </row>
    <row r="317" spans="1:12">
      <c r="A317" s="140" t="s">
        <v>3422</v>
      </c>
      <c r="B317" s="141">
        <v>42551</v>
      </c>
      <c r="C317" s="140" t="s">
        <v>4488</v>
      </c>
      <c r="G317" s="145" t="s">
        <v>2544</v>
      </c>
      <c r="H317" s="145" t="s">
        <v>2544</v>
      </c>
      <c r="I317" s="145">
        <f t="shared" si="4"/>
        <v>330.1875</v>
      </c>
      <c r="J317" s="145">
        <v>52.83</v>
      </c>
      <c r="K317" s="142"/>
    </row>
    <row r="318" spans="1:12">
      <c r="A318" s="140" t="s">
        <v>3424</v>
      </c>
      <c r="B318" s="141">
        <v>42551</v>
      </c>
      <c r="C318" s="140" t="s">
        <v>4489</v>
      </c>
      <c r="G318" s="145" t="s">
        <v>4823</v>
      </c>
      <c r="H318" s="145" t="s">
        <v>4823</v>
      </c>
      <c r="I318" s="145">
        <f t="shared" si="4"/>
        <v>500</v>
      </c>
      <c r="J318" s="145">
        <v>80</v>
      </c>
      <c r="K318" s="142"/>
    </row>
    <row r="319" spans="1:12">
      <c r="A319" s="140" t="s">
        <v>4490</v>
      </c>
      <c r="B319" s="141">
        <v>42551</v>
      </c>
      <c r="C319" s="140" t="s">
        <v>4491</v>
      </c>
      <c r="G319" s="145" t="s">
        <v>4823</v>
      </c>
      <c r="H319" s="145" t="s">
        <v>4823</v>
      </c>
      <c r="I319" s="145">
        <f t="shared" si="4"/>
        <v>400</v>
      </c>
      <c r="J319" s="145">
        <v>64</v>
      </c>
      <c r="K319" s="142"/>
    </row>
    <row r="320" spans="1:12">
      <c r="A320" s="140" t="s">
        <v>3426</v>
      </c>
      <c r="B320" s="141">
        <v>42551</v>
      </c>
      <c r="C320" s="140" t="s">
        <v>4492</v>
      </c>
      <c r="G320" s="145" t="s">
        <v>833</v>
      </c>
      <c r="H320" s="145" t="s">
        <v>833</v>
      </c>
      <c r="I320" s="145">
        <f t="shared" si="4"/>
        <v>312.5</v>
      </c>
      <c r="J320" s="145">
        <v>50</v>
      </c>
      <c r="K320" s="68">
        <v>12.5</v>
      </c>
      <c r="L320" s="68" t="s">
        <v>1009</v>
      </c>
    </row>
    <row r="321" spans="1:12">
      <c r="A321" s="140" t="s">
        <v>3428</v>
      </c>
      <c r="B321" s="141">
        <v>42551</v>
      </c>
      <c r="C321" s="140" t="s">
        <v>4493</v>
      </c>
      <c r="G321" s="145" t="s">
        <v>833</v>
      </c>
      <c r="H321" s="145" t="s">
        <v>833</v>
      </c>
      <c r="I321" s="145">
        <f t="shared" si="4"/>
        <v>313</v>
      </c>
      <c r="J321" s="145">
        <v>50.08</v>
      </c>
      <c r="K321" s="68">
        <v>12.52</v>
      </c>
      <c r="L321" s="68" t="s">
        <v>1009</v>
      </c>
    </row>
    <row r="322" spans="1:12">
      <c r="A322" s="140" t="s">
        <v>4494</v>
      </c>
      <c r="B322" s="141">
        <v>42551</v>
      </c>
      <c r="C322" s="140" t="s">
        <v>4495</v>
      </c>
      <c r="G322" s="145" t="s">
        <v>672</v>
      </c>
      <c r="H322" s="145" t="s">
        <v>672</v>
      </c>
      <c r="I322" s="145">
        <f t="shared" si="4"/>
        <v>215.49999999999997</v>
      </c>
      <c r="J322" s="145">
        <v>34.479999999999997</v>
      </c>
      <c r="K322" s="142"/>
    </row>
    <row r="323" spans="1:12">
      <c r="A323" s="140" t="s">
        <v>4496</v>
      </c>
      <c r="B323" s="141">
        <v>42551</v>
      </c>
      <c r="C323" s="140" t="s">
        <v>4497</v>
      </c>
      <c r="G323" s="145" t="s">
        <v>2544</v>
      </c>
      <c r="H323" s="145" t="s">
        <v>2544</v>
      </c>
      <c r="I323" s="145">
        <f t="shared" si="4"/>
        <v>727.5625</v>
      </c>
      <c r="J323" s="145">
        <v>116.41</v>
      </c>
      <c r="K323" s="142"/>
    </row>
    <row r="324" spans="1:12">
      <c r="A324" s="140" t="s">
        <v>3430</v>
      </c>
      <c r="B324" s="141">
        <v>42551</v>
      </c>
      <c r="C324" s="140" t="s">
        <v>4498</v>
      </c>
      <c r="G324" s="145" t="s">
        <v>685</v>
      </c>
      <c r="H324" s="145" t="s">
        <v>685</v>
      </c>
      <c r="I324" s="145">
        <f t="shared" si="4"/>
        <v>29.249999999999996</v>
      </c>
      <c r="J324" s="145">
        <v>4.68</v>
      </c>
      <c r="K324" s="142"/>
    </row>
    <row r="325" spans="1:12">
      <c r="A325" s="140" t="s">
        <v>3432</v>
      </c>
      <c r="B325" s="141">
        <v>42551</v>
      </c>
      <c r="C325" s="140" t="s">
        <v>4499</v>
      </c>
      <c r="G325" s="145" t="s">
        <v>1012</v>
      </c>
      <c r="H325" s="145" t="s">
        <v>1012</v>
      </c>
      <c r="I325" s="145">
        <f t="shared" si="4"/>
        <v>177.75</v>
      </c>
      <c r="J325" s="145">
        <v>28.44</v>
      </c>
      <c r="K325" s="142"/>
    </row>
    <row r="326" spans="1:12">
      <c r="A326" s="140" t="s">
        <v>3434</v>
      </c>
      <c r="B326" s="141">
        <v>42551</v>
      </c>
      <c r="C326" s="140" t="s">
        <v>4500</v>
      </c>
      <c r="G326" s="145" t="s">
        <v>670</v>
      </c>
      <c r="H326" s="145" t="s">
        <v>670</v>
      </c>
      <c r="I326" s="145">
        <f t="shared" si="4"/>
        <v>310</v>
      </c>
      <c r="J326" s="145">
        <v>49.6</v>
      </c>
      <c r="K326" s="142"/>
    </row>
    <row r="327" spans="1:12">
      <c r="A327" s="140" t="s">
        <v>3436</v>
      </c>
      <c r="B327" s="141">
        <v>42551</v>
      </c>
      <c r="C327" s="140" t="s">
        <v>4501</v>
      </c>
      <c r="G327" s="145" t="s">
        <v>1687</v>
      </c>
      <c r="H327" s="145" t="s">
        <v>1687</v>
      </c>
      <c r="I327" s="145">
        <f t="shared" si="4"/>
        <v>162.875</v>
      </c>
      <c r="J327" s="145">
        <v>26.06</v>
      </c>
      <c r="K327" s="142"/>
    </row>
    <row r="328" spans="1:12">
      <c r="A328" s="140" t="s">
        <v>3438</v>
      </c>
      <c r="B328" s="141">
        <v>42551</v>
      </c>
      <c r="C328" s="140" t="s">
        <v>4502</v>
      </c>
      <c r="G328" s="145" t="s">
        <v>972</v>
      </c>
      <c r="H328" s="145" t="s">
        <v>972</v>
      </c>
      <c r="I328" s="145">
        <f t="shared" ref="I328:I391" si="5">+J328/0.16</f>
        <v>76.125</v>
      </c>
      <c r="J328" s="145">
        <v>12.18</v>
      </c>
      <c r="K328" s="142"/>
    </row>
    <row r="329" spans="1:12">
      <c r="A329" s="140" t="s">
        <v>3440</v>
      </c>
      <c r="B329" s="141">
        <v>42551</v>
      </c>
      <c r="C329" s="140" t="s">
        <v>4503</v>
      </c>
      <c r="G329" s="145" t="s">
        <v>4143</v>
      </c>
      <c r="H329" s="145" t="s">
        <v>4143</v>
      </c>
      <c r="I329" s="145">
        <f t="shared" si="5"/>
        <v>199.125</v>
      </c>
      <c r="J329" s="145">
        <v>31.86</v>
      </c>
      <c r="K329" s="142"/>
    </row>
    <row r="330" spans="1:12">
      <c r="A330" s="140" t="s">
        <v>3442</v>
      </c>
      <c r="B330" s="141">
        <v>42551</v>
      </c>
      <c r="C330" s="140" t="s">
        <v>4504</v>
      </c>
      <c r="G330" s="145" t="s">
        <v>682</v>
      </c>
      <c r="H330" s="145" t="s">
        <v>682</v>
      </c>
      <c r="I330" s="145">
        <f t="shared" si="5"/>
        <v>297.625</v>
      </c>
      <c r="J330" s="145">
        <v>47.62</v>
      </c>
      <c r="K330" s="142"/>
    </row>
    <row r="331" spans="1:12">
      <c r="A331" s="140" t="s">
        <v>3444</v>
      </c>
      <c r="B331" s="141">
        <v>42551</v>
      </c>
      <c r="C331" s="140" t="s">
        <v>4505</v>
      </c>
      <c r="G331" s="145" t="s">
        <v>3542</v>
      </c>
      <c r="H331" s="145" t="s">
        <v>3542</v>
      </c>
      <c r="I331" s="145">
        <f t="shared" si="5"/>
        <v>74.125</v>
      </c>
      <c r="J331" s="145">
        <v>11.86</v>
      </c>
      <c r="K331" s="142"/>
    </row>
    <row r="332" spans="1:12">
      <c r="A332" s="140" t="s">
        <v>3446</v>
      </c>
      <c r="B332" s="141">
        <v>42551</v>
      </c>
      <c r="C332" s="140" t="s">
        <v>4506</v>
      </c>
      <c r="G332" s="145" t="s">
        <v>1682</v>
      </c>
      <c r="H332" s="145" t="s">
        <v>1682</v>
      </c>
      <c r="I332" s="145">
        <f t="shared" si="5"/>
        <v>68.9375</v>
      </c>
      <c r="J332" s="145">
        <v>11.03</v>
      </c>
      <c r="K332" s="142"/>
    </row>
    <row r="333" spans="1:12">
      <c r="A333" s="140" t="s">
        <v>3448</v>
      </c>
      <c r="B333" s="141">
        <v>42551</v>
      </c>
      <c r="C333" s="140" t="s">
        <v>4507</v>
      </c>
      <c r="G333" s="145" t="s">
        <v>691</v>
      </c>
      <c r="H333" s="145" t="s">
        <v>691</v>
      </c>
      <c r="I333" s="145">
        <f t="shared" si="5"/>
        <v>1601.7499999999998</v>
      </c>
      <c r="J333" s="145">
        <v>256.27999999999997</v>
      </c>
      <c r="K333" s="142"/>
    </row>
    <row r="334" spans="1:12">
      <c r="A334" s="140" t="s">
        <v>3450</v>
      </c>
      <c r="B334" s="141">
        <v>42551</v>
      </c>
      <c r="C334" s="140" t="s">
        <v>4508</v>
      </c>
      <c r="G334" s="145" t="s">
        <v>685</v>
      </c>
      <c r="H334" s="145" t="s">
        <v>685</v>
      </c>
      <c r="I334" s="145">
        <f t="shared" si="5"/>
        <v>77</v>
      </c>
      <c r="J334" s="145">
        <v>12.32</v>
      </c>
      <c r="K334" s="142"/>
    </row>
    <row r="335" spans="1:12">
      <c r="A335" s="140" t="s">
        <v>4509</v>
      </c>
      <c r="B335" s="141">
        <v>42551</v>
      </c>
      <c r="C335" s="140" t="s">
        <v>4510</v>
      </c>
      <c r="G335" s="145" t="s">
        <v>666</v>
      </c>
      <c r="H335" s="145" t="s">
        <v>666</v>
      </c>
      <c r="I335" s="145">
        <f t="shared" si="5"/>
        <v>532.3125</v>
      </c>
      <c r="J335" s="145">
        <v>85.17</v>
      </c>
      <c r="K335" s="142"/>
    </row>
    <row r="336" spans="1:12">
      <c r="A336" s="140" t="s">
        <v>3452</v>
      </c>
      <c r="B336" s="141">
        <v>42551</v>
      </c>
      <c r="C336" s="140" t="s">
        <v>4511</v>
      </c>
      <c r="G336" s="145" t="s">
        <v>4167</v>
      </c>
      <c r="H336" s="145" t="s">
        <v>4167</v>
      </c>
      <c r="I336" s="145">
        <f t="shared" si="5"/>
        <v>258.5625</v>
      </c>
      <c r="J336" s="145">
        <v>41.37</v>
      </c>
      <c r="K336" s="142"/>
    </row>
    <row r="337" spans="1:11">
      <c r="A337" s="140" t="s">
        <v>3454</v>
      </c>
      <c r="B337" s="141">
        <v>42551</v>
      </c>
      <c r="C337" s="140" t="s">
        <v>4512</v>
      </c>
      <c r="G337" s="145" t="s">
        <v>703</v>
      </c>
      <c r="H337" s="145" t="s">
        <v>703</v>
      </c>
      <c r="I337" s="145">
        <f t="shared" si="5"/>
        <v>378.25</v>
      </c>
      <c r="J337" s="145">
        <v>60.52</v>
      </c>
      <c r="K337" s="142"/>
    </row>
    <row r="338" spans="1:11">
      <c r="A338" s="140" t="s">
        <v>3462</v>
      </c>
      <c r="B338" s="141">
        <v>42551</v>
      </c>
      <c r="C338" s="140" t="s">
        <v>4513</v>
      </c>
      <c r="G338" s="145" t="s">
        <v>4886</v>
      </c>
      <c r="H338" s="145" t="s">
        <v>4886</v>
      </c>
      <c r="I338" s="145">
        <f t="shared" si="5"/>
        <v>110</v>
      </c>
      <c r="J338" s="145">
        <v>17.600000000000001</v>
      </c>
      <c r="K338" s="142"/>
    </row>
    <row r="339" spans="1:11">
      <c r="A339" s="140" t="s">
        <v>3464</v>
      </c>
      <c r="B339" s="141">
        <v>42551</v>
      </c>
      <c r="C339" s="140" t="s">
        <v>4514</v>
      </c>
      <c r="G339" s="145" t="s">
        <v>4887</v>
      </c>
      <c r="H339" s="145" t="s">
        <v>4887</v>
      </c>
      <c r="I339" s="145">
        <f t="shared" si="5"/>
        <v>387.9375</v>
      </c>
      <c r="J339" s="145">
        <v>62.07</v>
      </c>
      <c r="K339" s="142"/>
    </row>
    <row r="340" spans="1:11">
      <c r="A340" s="140" t="s">
        <v>3466</v>
      </c>
      <c r="B340" s="141">
        <v>42551</v>
      </c>
      <c r="C340" s="140" t="s">
        <v>4515</v>
      </c>
      <c r="G340" s="145" t="s">
        <v>685</v>
      </c>
      <c r="H340" s="145" t="s">
        <v>685</v>
      </c>
      <c r="I340" s="145">
        <f t="shared" si="5"/>
        <v>74.125</v>
      </c>
      <c r="J340" s="145">
        <v>11.86</v>
      </c>
      <c r="K340" s="142"/>
    </row>
    <row r="341" spans="1:11">
      <c r="A341" s="140" t="s">
        <v>3470</v>
      </c>
      <c r="B341" s="141">
        <v>42551</v>
      </c>
      <c r="C341" s="140" t="s">
        <v>4516</v>
      </c>
      <c r="G341" s="145" t="s">
        <v>705</v>
      </c>
      <c r="H341" s="145" t="s">
        <v>705</v>
      </c>
      <c r="I341" s="145">
        <f t="shared" si="5"/>
        <v>370.6875</v>
      </c>
      <c r="J341" s="145">
        <v>59.31</v>
      </c>
      <c r="K341" s="142"/>
    </row>
    <row r="342" spans="1:11">
      <c r="A342" s="140" t="s">
        <v>4517</v>
      </c>
      <c r="B342" s="141">
        <v>42551</v>
      </c>
      <c r="C342" s="140" t="s">
        <v>4518</v>
      </c>
      <c r="G342" s="145" t="s">
        <v>670</v>
      </c>
      <c r="H342" s="145" t="s">
        <v>670</v>
      </c>
      <c r="I342" s="145">
        <f t="shared" si="5"/>
        <v>258.375</v>
      </c>
      <c r="J342" s="145">
        <v>41.34</v>
      </c>
      <c r="K342" s="142"/>
    </row>
    <row r="343" spans="1:11">
      <c r="A343" s="140" t="s">
        <v>4519</v>
      </c>
      <c r="B343" s="141">
        <v>42551</v>
      </c>
      <c r="C343" s="140" t="s">
        <v>4520</v>
      </c>
      <c r="G343" s="145" t="s">
        <v>693</v>
      </c>
      <c r="H343" s="145" t="s">
        <v>693</v>
      </c>
      <c r="I343" s="145">
        <f t="shared" si="5"/>
        <v>136.0625</v>
      </c>
      <c r="J343" s="145">
        <v>21.77</v>
      </c>
      <c r="K343" s="142"/>
    </row>
    <row r="344" spans="1:11">
      <c r="A344" s="140" t="s">
        <v>4521</v>
      </c>
      <c r="B344" s="141">
        <v>42551</v>
      </c>
      <c r="C344" s="140" t="s">
        <v>4522</v>
      </c>
      <c r="G344" s="145" t="s">
        <v>1683</v>
      </c>
      <c r="H344" s="145" t="s">
        <v>1683</v>
      </c>
      <c r="I344" s="145">
        <f t="shared" si="5"/>
        <v>63.812500000000007</v>
      </c>
      <c r="J344" s="145">
        <v>10.210000000000001</v>
      </c>
      <c r="K344" s="142"/>
    </row>
    <row r="345" spans="1:11">
      <c r="A345" s="140" t="s">
        <v>4523</v>
      </c>
      <c r="B345" s="141">
        <v>42551</v>
      </c>
      <c r="C345" s="140" t="s">
        <v>4524</v>
      </c>
      <c r="G345" s="145" t="s">
        <v>670</v>
      </c>
      <c r="H345" s="145" t="s">
        <v>670</v>
      </c>
      <c r="I345" s="145">
        <f t="shared" si="5"/>
        <v>172.37499999999997</v>
      </c>
      <c r="J345" s="145">
        <v>27.58</v>
      </c>
      <c r="K345" s="142"/>
    </row>
    <row r="346" spans="1:11">
      <c r="A346" s="140" t="s">
        <v>4525</v>
      </c>
      <c r="B346" s="141">
        <v>42551</v>
      </c>
      <c r="C346" s="140" t="s">
        <v>4526</v>
      </c>
      <c r="G346" s="145" t="s">
        <v>678</v>
      </c>
      <c r="H346" s="145" t="s">
        <v>678</v>
      </c>
      <c r="I346" s="145">
        <f t="shared" si="5"/>
        <v>380</v>
      </c>
      <c r="J346" s="145">
        <v>60.8</v>
      </c>
      <c r="K346" s="142"/>
    </row>
    <row r="347" spans="1:11">
      <c r="A347" s="140" t="s">
        <v>4527</v>
      </c>
      <c r="B347" s="141">
        <v>42551</v>
      </c>
      <c r="C347" s="140" t="s">
        <v>4528</v>
      </c>
      <c r="G347" s="145" t="s">
        <v>4167</v>
      </c>
      <c r="H347" s="145" t="s">
        <v>4167</v>
      </c>
      <c r="I347" s="145">
        <f t="shared" si="5"/>
        <v>603.375</v>
      </c>
      <c r="J347" s="145">
        <v>96.54</v>
      </c>
      <c r="K347" s="142"/>
    </row>
    <row r="348" spans="1:11">
      <c r="A348" s="140" t="s">
        <v>4531</v>
      </c>
      <c r="B348" s="141">
        <v>42551</v>
      </c>
      <c r="C348" s="140" t="s">
        <v>4532</v>
      </c>
      <c r="G348" s="145" t="s">
        <v>737</v>
      </c>
      <c r="H348" s="145" t="s">
        <v>737</v>
      </c>
      <c r="I348" s="145">
        <f t="shared" si="5"/>
        <v>21.5625</v>
      </c>
      <c r="J348" s="145">
        <v>3.45</v>
      </c>
      <c r="K348" s="142"/>
    </row>
    <row r="349" spans="1:11">
      <c r="A349" s="140" t="s">
        <v>4533</v>
      </c>
      <c r="B349" s="141">
        <v>42551</v>
      </c>
      <c r="C349" s="140" t="s">
        <v>4534</v>
      </c>
      <c r="G349" s="145" t="s">
        <v>731</v>
      </c>
      <c r="H349" s="145" t="s">
        <v>731</v>
      </c>
      <c r="I349" s="145">
        <f t="shared" si="5"/>
        <v>86.25</v>
      </c>
      <c r="J349" s="145">
        <v>13.8</v>
      </c>
      <c r="K349" s="142"/>
    </row>
    <row r="350" spans="1:11">
      <c r="A350" s="140" t="s">
        <v>4535</v>
      </c>
      <c r="B350" s="141">
        <v>42551</v>
      </c>
      <c r="C350" s="140" t="s">
        <v>4536</v>
      </c>
      <c r="G350" s="145" t="s">
        <v>733</v>
      </c>
      <c r="H350" s="145" t="s">
        <v>733</v>
      </c>
      <c r="I350" s="145">
        <f t="shared" si="5"/>
        <v>37.9375</v>
      </c>
      <c r="J350" s="145">
        <v>6.07</v>
      </c>
      <c r="K350" s="142"/>
    </row>
    <row r="351" spans="1:11">
      <c r="A351" s="140" t="s">
        <v>4537</v>
      </c>
      <c r="B351" s="141">
        <v>42551</v>
      </c>
      <c r="C351" s="140" t="s">
        <v>4538</v>
      </c>
      <c r="G351" s="145" t="s">
        <v>687</v>
      </c>
      <c r="H351" s="145" t="s">
        <v>3531</v>
      </c>
      <c r="I351" s="145">
        <f t="shared" si="5"/>
        <v>93.9375</v>
      </c>
      <c r="J351" s="145">
        <v>15.03</v>
      </c>
      <c r="K351" s="142"/>
    </row>
    <row r="352" spans="1:11">
      <c r="A352" s="140" t="s">
        <v>4539</v>
      </c>
      <c r="B352" s="141">
        <v>42551</v>
      </c>
      <c r="C352" s="140" t="s">
        <v>4540</v>
      </c>
      <c r="G352" s="145" t="s">
        <v>687</v>
      </c>
      <c r="H352" s="145" t="s">
        <v>687</v>
      </c>
      <c r="I352" s="145">
        <f t="shared" si="5"/>
        <v>170.6875</v>
      </c>
      <c r="J352" s="145">
        <v>27.31</v>
      </c>
      <c r="K352" s="142"/>
    </row>
    <row r="353" spans="1:11" s="142" customFormat="1">
      <c r="A353" s="142" t="s">
        <v>4541</v>
      </c>
      <c r="B353" s="143">
        <v>42551</v>
      </c>
      <c r="C353" s="142" t="s">
        <v>4542</v>
      </c>
      <c r="G353" s="145" t="s">
        <v>674</v>
      </c>
      <c r="H353" s="145" t="s">
        <v>674</v>
      </c>
      <c r="I353" s="145">
        <f t="shared" si="5"/>
        <v>349.6875</v>
      </c>
      <c r="J353" s="145">
        <v>55.95</v>
      </c>
    </row>
    <row r="354" spans="1:11" s="142" customFormat="1">
      <c r="A354" s="142" t="s">
        <v>4543</v>
      </c>
      <c r="B354" s="143">
        <v>42551</v>
      </c>
      <c r="C354" s="142" t="s">
        <v>4544</v>
      </c>
      <c r="G354" s="145" t="s">
        <v>703</v>
      </c>
      <c r="H354" s="145" t="s">
        <v>703</v>
      </c>
      <c r="I354" s="145">
        <f t="shared" si="5"/>
        <v>505.625</v>
      </c>
      <c r="J354" s="145">
        <v>80.900000000000006</v>
      </c>
    </row>
    <row r="355" spans="1:11" s="142" customFormat="1">
      <c r="A355" s="142" t="s">
        <v>4545</v>
      </c>
      <c r="B355" s="143">
        <v>42551</v>
      </c>
      <c r="C355" s="142" t="s">
        <v>4546</v>
      </c>
      <c r="G355" s="145" t="s">
        <v>1682</v>
      </c>
      <c r="H355" s="145" t="s">
        <v>1682</v>
      </c>
      <c r="I355" s="145">
        <f t="shared" si="5"/>
        <v>137.0625</v>
      </c>
      <c r="J355" s="145">
        <v>21.93</v>
      </c>
    </row>
    <row r="356" spans="1:11">
      <c r="A356" s="140" t="s">
        <v>4547</v>
      </c>
      <c r="B356" s="141">
        <v>42551</v>
      </c>
      <c r="C356" s="140" t="s">
        <v>4548</v>
      </c>
      <c r="G356" s="145" t="s">
        <v>667</v>
      </c>
      <c r="H356" s="145" t="s">
        <v>667</v>
      </c>
      <c r="I356" s="145">
        <f t="shared" si="5"/>
        <v>79.3125</v>
      </c>
      <c r="J356" s="145">
        <v>12.69</v>
      </c>
      <c r="K356" s="142"/>
    </row>
    <row r="357" spans="1:11">
      <c r="A357" s="140" t="s">
        <v>4549</v>
      </c>
      <c r="B357" s="141">
        <v>42551</v>
      </c>
      <c r="C357" s="140" t="s">
        <v>4550</v>
      </c>
      <c r="G357" s="145" t="s">
        <v>1669</v>
      </c>
      <c r="H357" s="145" t="s">
        <v>1669</v>
      </c>
      <c r="I357" s="145">
        <f t="shared" si="5"/>
        <v>1191.875</v>
      </c>
      <c r="J357" s="145">
        <v>190.7</v>
      </c>
      <c r="K357" s="142"/>
    </row>
    <row r="358" spans="1:11">
      <c r="A358" s="140" t="s">
        <v>4551</v>
      </c>
      <c r="B358" s="141">
        <v>42551</v>
      </c>
      <c r="C358" s="140" t="s">
        <v>4552</v>
      </c>
      <c r="G358" s="145" t="s">
        <v>2544</v>
      </c>
      <c r="H358" s="145" t="s">
        <v>2544</v>
      </c>
      <c r="I358" s="145">
        <f t="shared" si="5"/>
        <v>1353.4375</v>
      </c>
      <c r="J358" s="145">
        <v>216.55</v>
      </c>
      <c r="K358" s="142"/>
    </row>
    <row r="359" spans="1:11">
      <c r="A359" s="140" t="s">
        <v>4553</v>
      </c>
      <c r="B359" s="141">
        <v>42551</v>
      </c>
      <c r="C359" s="140" t="s">
        <v>4554</v>
      </c>
      <c r="G359" s="145" t="s">
        <v>4824</v>
      </c>
      <c r="H359" s="145" t="s">
        <v>4824</v>
      </c>
      <c r="I359" s="145">
        <f t="shared" si="5"/>
        <v>1000</v>
      </c>
      <c r="J359" s="145">
        <v>160</v>
      </c>
      <c r="K359" s="142"/>
    </row>
    <row r="360" spans="1:11">
      <c r="A360" s="140" t="s">
        <v>4555</v>
      </c>
      <c r="B360" s="141">
        <v>42551</v>
      </c>
      <c r="C360" s="140" t="s">
        <v>4556</v>
      </c>
      <c r="G360" s="145" t="s">
        <v>4825</v>
      </c>
      <c r="H360" s="145" t="s">
        <v>4825</v>
      </c>
      <c r="I360" s="145">
        <f t="shared" si="5"/>
        <v>86.187499999999986</v>
      </c>
      <c r="J360" s="145">
        <v>13.79</v>
      </c>
      <c r="K360" s="142"/>
    </row>
    <row r="361" spans="1:11">
      <c r="A361" s="140" t="s">
        <v>4557</v>
      </c>
      <c r="B361" s="141">
        <v>42551</v>
      </c>
      <c r="C361" s="140" t="s">
        <v>4558</v>
      </c>
      <c r="G361" s="145" t="s">
        <v>672</v>
      </c>
      <c r="H361" s="145" t="s">
        <v>672</v>
      </c>
      <c r="I361" s="145">
        <f t="shared" si="5"/>
        <v>215.49999999999997</v>
      </c>
      <c r="J361" s="145">
        <v>34.479999999999997</v>
      </c>
      <c r="K361" s="142"/>
    </row>
    <row r="362" spans="1:11">
      <c r="A362" s="140" t="s">
        <v>4559</v>
      </c>
      <c r="B362" s="141">
        <v>42551</v>
      </c>
      <c r="C362" s="140" t="s">
        <v>4560</v>
      </c>
      <c r="G362" s="145" t="s">
        <v>672</v>
      </c>
      <c r="H362" s="145" t="s">
        <v>672</v>
      </c>
      <c r="I362" s="145">
        <f t="shared" si="5"/>
        <v>215.49999999999997</v>
      </c>
      <c r="J362" s="145">
        <v>34.479999999999997</v>
      </c>
      <c r="K362" s="142"/>
    </row>
    <row r="363" spans="1:11">
      <c r="A363" s="140" t="s">
        <v>4561</v>
      </c>
      <c r="B363" s="141">
        <v>42551</v>
      </c>
      <c r="C363" s="140" t="s">
        <v>4562</v>
      </c>
      <c r="G363" s="145" t="s">
        <v>685</v>
      </c>
      <c r="H363" s="145" t="s">
        <v>685</v>
      </c>
      <c r="I363" s="145">
        <f t="shared" si="5"/>
        <v>149.125</v>
      </c>
      <c r="J363" s="145">
        <v>23.86</v>
      </c>
      <c r="K363" s="142"/>
    </row>
    <row r="364" spans="1:11">
      <c r="A364" s="140" t="s">
        <v>4563</v>
      </c>
      <c r="B364" s="141">
        <v>42551</v>
      </c>
      <c r="C364" s="140" t="s">
        <v>4564</v>
      </c>
      <c r="G364" s="145" t="s">
        <v>1679</v>
      </c>
      <c r="H364" s="145" t="s">
        <v>1679</v>
      </c>
      <c r="I364" s="145">
        <f t="shared" si="5"/>
        <v>403.125</v>
      </c>
      <c r="J364" s="145">
        <v>64.5</v>
      </c>
      <c r="K364" s="142"/>
    </row>
    <row r="365" spans="1:11">
      <c r="A365" s="140" t="s">
        <v>4565</v>
      </c>
      <c r="B365" s="141">
        <v>42551</v>
      </c>
      <c r="C365" s="140" t="s">
        <v>4566</v>
      </c>
      <c r="G365" s="145" t="s">
        <v>1679</v>
      </c>
      <c r="H365" s="145" t="s">
        <v>1679</v>
      </c>
      <c r="I365" s="145">
        <f t="shared" si="5"/>
        <v>367.1875</v>
      </c>
      <c r="J365" s="145">
        <v>58.75</v>
      </c>
      <c r="K365" s="142"/>
    </row>
    <row r="366" spans="1:11">
      <c r="A366" s="140" t="s">
        <v>4567</v>
      </c>
      <c r="B366" s="141">
        <v>42551</v>
      </c>
      <c r="C366" s="140" t="s">
        <v>4568</v>
      </c>
      <c r="G366" s="145" t="s">
        <v>9</v>
      </c>
      <c r="H366" s="145" t="s">
        <v>9</v>
      </c>
      <c r="I366" s="145">
        <f t="shared" si="5"/>
        <v>219.8125</v>
      </c>
      <c r="J366" s="145">
        <v>35.17</v>
      </c>
      <c r="K366" s="142"/>
    </row>
    <row r="367" spans="1:11">
      <c r="A367" s="140" t="s">
        <v>4567</v>
      </c>
      <c r="B367" s="141">
        <v>42551</v>
      </c>
      <c r="C367" s="140" t="s">
        <v>4568</v>
      </c>
      <c r="G367" s="145" t="s">
        <v>749</v>
      </c>
      <c r="H367" s="145" t="s">
        <v>749</v>
      </c>
      <c r="I367" s="145">
        <f t="shared" si="5"/>
        <v>458.62499999999994</v>
      </c>
      <c r="J367" s="145">
        <v>73.38</v>
      </c>
      <c r="K367" s="142"/>
    </row>
    <row r="368" spans="1:11">
      <c r="A368" s="140" t="s">
        <v>4567</v>
      </c>
      <c r="B368" s="141">
        <v>42551</v>
      </c>
      <c r="C368" s="140" t="s">
        <v>4568</v>
      </c>
      <c r="G368" s="145" t="s">
        <v>661</v>
      </c>
      <c r="H368" s="145" t="s">
        <v>661</v>
      </c>
      <c r="I368" s="145">
        <f t="shared" si="5"/>
        <v>58.625000000000007</v>
      </c>
      <c r="J368" s="145">
        <v>9.3800000000000008</v>
      </c>
      <c r="K368" s="142"/>
    </row>
    <row r="369" spans="1:11">
      <c r="A369" s="140" t="s">
        <v>4567</v>
      </c>
      <c r="B369" s="141">
        <v>42551</v>
      </c>
      <c r="C369" s="140" t="s">
        <v>4568</v>
      </c>
      <c r="G369" s="145" t="s">
        <v>1743</v>
      </c>
      <c r="H369" s="145" t="s">
        <v>1743</v>
      </c>
      <c r="I369" s="145">
        <f t="shared" si="5"/>
        <v>303.5</v>
      </c>
      <c r="J369" s="145">
        <v>48.56</v>
      </c>
      <c r="K369" s="142"/>
    </row>
    <row r="370" spans="1:11">
      <c r="A370" s="140" t="s">
        <v>4567</v>
      </c>
      <c r="B370" s="141">
        <v>42551</v>
      </c>
      <c r="C370" s="140" t="s">
        <v>4568</v>
      </c>
      <c r="G370" s="145" t="s">
        <v>731</v>
      </c>
      <c r="H370" s="145" t="s">
        <v>731</v>
      </c>
      <c r="I370" s="145">
        <f t="shared" si="5"/>
        <v>116.43749999999999</v>
      </c>
      <c r="J370" s="145">
        <v>18.63</v>
      </c>
      <c r="K370" s="142"/>
    </row>
    <row r="371" spans="1:11">
      <c r="A371" s="140" t="s">
        <v>4567</v>
      </c>
      <c r="B371" s="141">
        <v>42551</v>
      </c>
      <c r="C371" s="140" t="s">
        <v>4568</v>
      </c>
      <c r="G371" s="145" t="s">
        <v>1746</v>
      </c>
      <c r="H371" s="145" t="s">
        <v>1746</v>
      </c>
      <c r="I371" s="145">
        <f t="shared" si="5"/>
        <v>441.125</v>
      </c>
      <c r="J371" s="145">
        <v>70.58</v>
      </c>
      <c r="K371" s="142"/>
    </row>
    <row r="372" spans="1:11">
      <c r="A372" s="140" t="s">
        <v>4567</v>
      </c>
      <c r="B372" s="141">
        <v>42551</v>
      </c>
      <c r="C372" s="140" t="s">
        <v>4568</v>
      </c>
      <c r="G372" s="145" t="s">
        <v>1744</v>
      </c>
      <c r="H372" s="145" t="s">
        <v>1744</v>
      </c>
      <c r="I372" s="145">
        <f t="shared" si="5"/>
        <v>515.4375</v>
      </c>
      <c r="J372" s="145">
        <v>82.47</v>
      </c>
      <c r="K372" s="142"/>
    </row>
    <row r="373" spans="1:11">
      <c r="A373" s="140" t="s">
        <v>4567</v>
      </c>
      <c r="B373" s="141">
        <v>42551</v>
      </c>
      <c r="C373" s="140" t="s">
        <v>4568</v>
      </c>
      <c r="G373" s="145" t="s">
        <v>4826</v>
      </c>
      <c r="H373" s="145" t="s">
        <v>4826</v>
      </c>
      <c r="I373" s="145">
        <f t="shared" si="5"/>
        <v>107.8125</v>
      </c>
      <c r="J373" s="145">
        <v>17.25</v>
      </c>
      <c r="K373" s="142"/>
    </row>
    <row r="374" spans="1:11">
      <c r="A374" s="140" t="s">
        <v>4569</v>
      </c>
      <c r="B374" s="141">
        <v>42551</v>
      </c>
      <c r="C374" s="140" t="s">
        <v>4570</v>
      </c>
      <c r="G374" s="145" t="s">
        <v>9</v>
      </c>
      <c r="H374" s="145" t="s">
        <v>9</v>
      </c>
      <c r="I374" s="145">
        <f t="shared" si="5"/>
        <v>271.5625</v>
      </c>
      <c r="J374" s="145">
        <v>43.45</v>
      </c>
      <c r="K374" s="142"/>
    </row>
    <row r="375" spans="1:11">
      <c r="A375" s="140" t="s">
        <v>4569</v>
      </c>
      <c r="B375" s="141">
        <v>42551</v>
      </c>
      <c r="C375" s="140" t="s">
        <v>4570</v>
      </c>
      <c r="G375" s="145" t="s">
        <v>1743</v>
      </c>
      <c r="H375" s="145" t="s">
        <v>1743</v>
      </c>
      <c r="I375" s="145">
        <f t="shared" si="5"/>
        <v>174.1875</v>
      </c>
      <c r="J375" s="145">
        <v>27.87</v>
      </c>
      <c r="K375" s="142"/>
    </row>
    <row r="376" spans="1:11">
      <c r="A376" s="140" t="s">
        <v>4569</v>
      </c>
      <c r="B376" s="141">
        <v>42551</v>
      </c>
      <c r="C376" s="140" t="s">
        <v>4570</v>
      </c>
      <c r="G376" s="145" t="s">
        <v>2876</v>
      </c>
      <c r="H376" s="145" t="s">
        <v>2876</v>
      </c>
      <c r="I376" s="145">
        <f t="shared" si="5"/>
        <v>120.68749999999999</v>
      </c>
      <c r="J376" s="145">
        <v>19.309999999999999</v>
      </c>
      <c r="K376" s="142"/>
    </row>
    <row r="377" spans="1:11">
      <c r="A377" s="140" t="s">
        <v>4569</v>
      </c>
      <c r="B377" s="141">
        <v>42551</v>
      </c>
      <c r="C377" s="140" t="s">
        <v>4570</v>
      </c>
      <c r="G377" s="145" t="s">
        <v>731</v>
      </c>
      <c r="H377" s="145" t="s">
        <v>731</v>
      </c>
      <c r="I377" s="145">
        <f t="shared" si="5"/>
        <v>305.25</v>
      </c>
      <c r="J377" s="145">
        <v>48.84</v>
      </c>
      <c r="K377" s="142"/>
    </row>
    <row r="378" spans="1:11">
      <c r="A378" s="140" t="s">
        <v>4569</v>
      </c>
      <c r="B378" s="141">
        <v>42551</v>
      </c>
      <c r="C378" s="140" t="s">
        <v>4570</v>
      </c>
      <c r="G378" s="145" t="s">
        <v>2484</v>
      </c>
      <c r="H378" s="145" t="s">
        <v>2484</v>
      </c>
      <c r="I378" s="145">
        <f t="shared" si="5"/>
        <v>27.5625</v>
      </c>
      <c r="J378" s="145">
        <v>4.41</v>
      </c>
      <c r="K378" s="142"/>
    </row>
    <row r="379" spans="1:11">
      <c r="A379" s="140" t="s">
        <v>4569</v>
      </c>
      <c r="B379" s="141">
        <v>42551</v>
      </c>
      <c r="C379" s="140" t="s">
        <v>4570</v>
      </c>
      <c r="G379" s="145" t="s">
        <v>1746</v>
      </c>
      <c r="H379" s="145" t="s">
        <v>1746</v>
      </c>
      <c r="I379" s="145">
        <f t="shared" si="5"/>
        <v>335.1875</v>
      </c>
      <c r="J379" s="145">
        <v>53.63</v>
      </c>
      <c r="K379" s="142"/>
    </row>
    <row r="380" spans="1:11">
      <c r="A380" s="140" t="s">
        <v>4569</v>
      </c>
      <c r="B380" s="141">
        <v>42551</v>
      </c>
      <c r="C380" s="140" t="s">
        <v>4570</v>
      </c>
      <c r="G380" s="145" t="s">
        <v>4827</v>
      </c>
      <c r="H380" s="145" t="s">
        <v>4827</v>
      </c>
      <c r="I380" s="145">
        <f t="shared" si="5"/>
        <v>419.00000000000006</v>
      </c>
      <c r="J380" s="145">
        <v>67.040000000000006</v>
      </c>
      <c r="K380" s="142"/>
    </row>
    <row r="381" spans="1:11">
      <c r="A381" s="140" t="s">
        <v>4571</v>
      </c>
      <c r="B381" s="141">
        <v>42551</v>
      </c>
      <c r="C381" s="140" t="s">
        <v>4572</v>
      </c>
      <c r="G381" s="145" t="s">
        <v>9</v>
      </c>
      <c r="H381" s="145" t="s">
        <v>9</v>
      </c>
      <c r="I381" s="145">
        <f t="shared" si="5"/>
        <v>271.5625</v>
      </c>
      <c r="J381" s="145">
        <v>43.45</v>
      </c>
      <c r="K381" s="142"/>
    </row>
    <row r="382" spans="1:11">
      <c r="A382" s="140" t="s">
        <v>4571</v>
      </c>
      <c r="B382" s="141">
        <v>42551</v>
      </c>
      <c r="C382" s="140" t="s">
        <v>4572</v>
      </c>
      <c r="G382" s="145" t="s">
        <v>749</v>
      </c>
      <c r="H382" s="145" t="s">
        <v>749</v>
      </c>
      <c r="I382" s="145">
        <f t="shared" si="5"/>
        <v>458.62499999999994</v>
      </c>
      <c r="J382" s="145">
        <v>73.38</v>
      </c>
      <c r="K382" s="142"/>
    </row>
    <row r="383" spans="1:11">
      <c r="A383" s="140" t="s">
        <v>4571</v>
      </c>
      <c r="B383" s="141">
        <v>42551</v>
      </c>
      <c r="C383" s="140" t="s">
        <v>4572</v>
      </c>
      <c r="G383" s="145" t="s">
        <v>661</v>
      </c>
      <c r="H383" s="145" t="s">
        <v>661</v>
      </c>
      <c r="I383" s="145">
        <f t="shared" si="5"/>
        <v>58.625000000000007</v>
      </c>
      <c r="J383" s="145">
        <v>9.3800000000000008</v>
      </c>
      <c r="K383" s="142"/>
    </row>
    <row r="384" spans="1:11">
      <c r="A384" s="140" t="s">
        <v>4571</v>
      </c>
      <c r="B384" s="141">
        <v>42551</v>
      </c>
      <c r="C384" s="140" t="s">
        <v>4572</v>
      </c>
      <c r="G384" s="145" t="s">
        <v>1743</v>
      </c>
      <c r="H384" s="145" t="s">
        <v>1743</v>
      </c>
      <c r="I384" s="145">
        <f t="shared" si="5"/>
        <v>303.5</v>
      </c>
      <c r="J384" s="145">
        <v>48.56</v>
      </c>
      <c r="K384" s="142"/>
    </row>
    <row r="385" spans="1:11">
      <c r="A385" s="140" t="s">
        <v>4571</v>
      </c>
      <c r="B385" s="141">
        <v>42551</v>
      </c>
      <c r="C385" s="140" t="s">
        <v>4572</v>
      </c>
      <c r="G385" s="145" t="s">
        <v>731</v>
      </c>
      <c r="H385" s="145" t="s">
        <v>731</v>
      </c>
      <c r="I385" s="145">
        <f t="shared" si="5"/>
        <v>447.4375</v>
      </c>
      <c r="J385" s="145">
        <v>71.59</v>
      </c>
      <c r="K385" s="142"/>
    </row>
    <row r="386" spans="1:11">
      <c r="A386" s="140" t="s">
        <v>4571</v>
      </c>
      <c r="B386" s="141">
        <v>42551</v>
      </c>
      <c r="C386" s="140" t="s">
        <v>4572</v>
      </c>
      <c r="G386" s="145" t="s">
        <v>4828</v>
      </c>
      <c r="H386" s="145" t="s">
        <v>4828</v>
      </c>
      <c r="I386" s="145">
        <f t="shared" si="5"/>
        <v>216.75</v>
      </c>
      <c r="J386" s="145">
        <v>34.68</v>
      </c>
      <c r="K386" s="142"/>
    </row>
    <row r="387" spans="1:11">
      <c r="A387" s="140" t="s">
        <v>4571</v>
      </c>
      <c r="B387" s="141">
        <v>42551</v>
      </c>
      <c r="C387" s="140" t="s">
        <v>4572</v>
      </c>
      <c r="G387" s="145" t="s">
        <v>1744</v>
      </c>
      <c r="H387" s="145" t="s">
        <v>1744</v>
      </c>
      <c r="I387" s="145">
        <f t="shared" si="5"/>
        <v>882.25</v>
      </c>
      <c r="J387" s="145">
        <v>141.16</v>
      </c>
      <c r="K387" s="142"/>
    </row>
    <row r="388" spans="1:11">
      <c r="A388" s="140" t="s">
        <v>4571</v>
      </c>
      <c r="B388" s="141">
        <v>42551</v>
      </c>
      <c r="C388" s="140" t="s">
        <v>4572</v>
      </c>
      <c r="G388" s="145" t="s">
        <v>729</v>
      </c>
      <c r="H388" s="145" t="s">
        <v>729</v>
      </c>
      <c r="I388" s="145">
        <f t="shared" si="5"/>
        <v>86.187499999999986</v>
      </c>
      <c r="J388" s="145">
        <v>13.79</v>
      </c>
      <c r="K388" s="142"/>
    </row>
    <row r="389" spans="1:11">
      <c r="A389" s="140" t="s">
        <v>4573</v>
      </c>
      <c r="B389" s="141">
        <v>42551</v>
      </c>
      <c r="C389" s="140" t="s">
        <v>3707</v>
      </c>
      <c r="G389" s="145" t="s">
        <v>661</v>
      </c>
      <c r="H389" s="145" t="s">
        <v>719</v>
      </c>
      <c r="I389" s="145">
        <f t="shared" si="5"/>
        <v>581.875</v>
      </c>
      <c r="J389" s="145">
        <v>93.1</v>
      </c>
      <c r="K389" s="142" t="s">
        <v>3631</v>
      </c>
    </row>
    <row r="390" spans="1:11">
      <c r="A390" s="140" t="s">
        <v>4573</v>
      </c>
      <c r="B390" s="141">
        <v>42551</v>
      </c>
      <c r="C390" s="140" t="s">
        <v>3707</v>
      </c>
      <c r="G390" s="145" t="s">
        <v>4899</v>
      </c>
      <c r="H390" s="145" t="s">
        <v>4898</v>
      </c>
      <c r="I390" s="145">
        <f t="shared" si="5"/>
        <v>120.68749999999999</v>
      </c>
      <c r="J390" s="145">
        <v>19.309999999999999</v>
      </c>
      <c r="K390" s="142"/>
    </row>
    <row r="391" spans="1:11">
      <c r="A391" s="140" t="s">
        <v>4573</v>
      </c>
      <c r="B391" s="141">
        <v>42551</v>
      </c>
      <c r="C391" s="140" t="s">
        <v>3707</v>
      </c>
      <c r="G391" s="145" t="s">
        <v>4899</v>
      </c>
      <c r="H391" s="145" t="s">
        <v>4898</v>
      </c>
      <c r="I391" s="145">
        <f t="shared" si="5"/>
        <v>1529.4375</v>
      </c>
      <c r="J391" s="145">
        <v>244.71</v>
      </c>
      <c r="K391" s="142"/>
    </row>
    <row r="392" spans="1:11">
      <c r="A392" s="140" t="s">
        <v>4574</v>
      </c>
      <c r="B392" s="141">
        <v>42551</v>
      </c>
      <c r="C392" s="140" t="s">
        <v>4575</v>
      </c>
      <c r="G392" s="145" t="s">
        <v>9</v>
      </c>
      <c r="H392" s="145" t="s">
        <v>9</v>
      </c>
      <c r="I392" s="145">
        <f t="shared" ref="I392:I455" si="6">+J392/0.16</f>
        <v>271.5625</v>
      </c>
      <c r="J392" s="145">
        <v>43.45</v>
      </c>
      <c r="K392" s="142"/>
    </row>
    <row r="393" spans="1:11">
      <c r="A393" s="140" t="s">
        <v>4574</v>
      </c>
      <c r="B393" s="141">
        <v>42551</v>
      </c>
      <c r="C393" s="140" t="s">
        <v>4575</v>
      </c>
      <c r="G393" s="145" t="s">
        <v>749</v>
      </c>
      <c r="H393" s="145" t="s">
        <v>749</v>
      </c>
      <c r="I393" s="145">
        <f t="shared" si="6"/>
        <v>558.625</v>
      </c>
      <c r="J393" s="145">
        <v>89.38</v>
      </c>
      <c r="K393" s="142"/>
    </row>
    <row r="394" spans="1:11">
      <c r="A394" s="140" t="s">
        <v>4574</v>
      </c>
      <c r="B394" s="141">
        <v>42551</v>
      </c>
      <c r="C394" s="140" t="s">
        <v>4575</v>
      </c>
      <c r="G394" s="145" t="s">
        <v>1743</v>
      </c>
      <c r="H394" s="145" t="s">
        <v>1743</v>
      </c>
      <c r="I394" s="145">
        <f t="shared" si="6"/>
        <v>215.5625</v>
      </c>
      <c r="J394" s="145">
        <v>34.49</v>
      </c>
      <c r="K394" s="142"/>
    </row>
    <row r="395" spans="1:11">
      <c r="A395" s="140" t="s">
        <v>4574</v>
      </c>
      <c r="B395" s="141">
        <v>42551</v>
      </c>
      <c r="C395" s="140" t="s">
        <v>4575</v>
      </c>
      <c r="G395" s="145" t="s">
        <v>4888</v>
      </c>
      <c r="H395" s="145" t="s">
        <v>4888</v>
      </c>
      <c r="I395" s="145">
        <f t="shared" si="6"/>
        <v>211.1875</v>
      </c>
      <c r="J395" s="145">
        <v>33.79</v>
      </c>
      <c r="K395" s="142"/>
    </row>
    <row r="396" spans="1:11">
      <c r="A396" s="140" t="s">
        <v>4574</v>
      </c>
      <c r="B396" s="141">
        <v>42551</v>
      </c>
      <c r="C396" s="140" t="s">
        <v>4575</v>
      </c>
      <c r="G396" s="145" t="s">
        <v>4889</v>
      </c>
      <c r="H396" s="145" t="s">
        <v>4889</v>
      </c>
      <c r="I396" s="145">
        <f t="shared" si="6"/>
        <v>438.375</v>
      </c>
      <c r="J396" s="145">
        <v>70.14</v>
      </c>
      <c r="K396" s="142"/>
    </row>
    <row r="397" spans="1:11">
      <c r="A397" s="140" t="s">
        <v>4574</v>
      </c>
      <c r="B397" s="141">
        <v>42551</v>
      </c>
      <c r="C397" s="140" t="s">
        <v>4575</v>
      </c>
      <c r="G397" s="145" t="s">
        <v>731</v>
      </c>
      <c r="H397" s="145" t="s">
        <v>731</v>
      </c>
      <c r="I397" s="145">
        <f t="shared" si="6"/>
        <v>142.3125</v>
      </c>
      <c r="J397" s="145">
        <v>22.77</v>
      </c>
      <c r="K397" s="142"/>
    </row>
    <row r="398" spans="1:11">
      <c r="A398" s="140" t="s">
        <v>4574</v>
      </c>
      <c r="B398" s="141">
        <v>42551</v>
      </c>
      <c r="C398" s="140" t="s">
        <v>4575</v>
      </c>
      <c r="G398" s="145" t="s">
        <v>4153</v>
      </c>
      <c r="H398" s="145" t="s">
        <v>4153</v>
      </c>
      <c r="I398" s="145">
        <f t="shared" si="6"/>
        <v>209.50000000000003</v>
      </c>
      <c r="J398" s="145">
        <v>33.520000000000003</v>
      </c>
      <c r="K398" s="142"/>
    </row>
    <row r="399" spans="1:11">
      <c r="A399" s="140" t="s">
        <v>4574</v>
      </c>
      <c r="B399" s="141">
        <v>42551</v>
      </c>
      <c r="C399" s="140" t="s">
        <v>4575</v>
      </c>
      <c r="G399" s="145" t="s">
        <v>729</v>
      </c>
      <c r="H399" s="145" t="s">
        <v>729</v>
      </c>
      <c r="I399" s="145">
        <f t="shared" si="6"/>
        <v>86.187499999999986</v>
      </c>
      <c r="J399" s="145">
        <v>13.79</v>
      </c>
      <c r="K399" s="142"/>
    </row>
    <row r="400" spans="1:11">
      <c r="A400" s="140" t="s">
        <v>4576</v>
      </c>
      <c r="B400" s="141">
        <v>42551</v>
      </c>
      <c r="C400" s="140" t="s">
        <v>4577</v>
      </c>
      <c r="G400" s="145" t="s">
        <v>731</v>
      </c>
      <c r="H400" s="145" t="s">
        <v>731</v>
      </c>
      <c r="I400" s="145">
        <f t="shared" si="6"/>
        <v>56.0625</v>
      </c>
      <c r="J400" s="145">
        <v>8.9700000000000006</v>
      </c>
      <c r="K400" s="142"/>
    </row>
    <row r="401" spans="1:11">
      <c r="A401" s="140" t="s">
        <v>4578</v>
      </c>
      <c r="B401" s="141">
        <v>42551</v>
      </c>
      <c r="C401" s="140" t="s">
        <v>4579</v>
      </c>
      <c r="G401" s="145" t="s">
        <v>9</v>
      </c>
      <c r="H401" s="145" t="s">
        <v>9</v>
      </c>
      <c r="I401" s="145">
        <f t="shared" si="6"/>
        <v>120.68749999999999</v>
      </c>
      <c r="J401" s="145">
        <v>19.309999999999999</v>
      </c>
      <c r="K401" s="142"/>
    </row>
    <row r="402" spans="1:11" s="142" customFormat="1">
      <c r="A402" s="142" t="s">
        <v>4578</v>
      </c>
      <c r="B402" s="143">
        <v>42551</v>
      </c>
      <c r="C402" s="142" t="s">
        <v>4579</v>
      </c>
      <c r="G402" s="145" t="s">
        <v>749</v>
      </c>
      <c r="H402" s="145" t="s">
        <v>749</v>
      </c>
      <c r="I402" s="145">
        <f t="shared" si="6"/>
        <v>281.0625</v>
      </c>
      <c r="J402" s="145">
        <v>44.97</v>
      </c>
    </row>
    <row r="403" spans="1:11" s="142" customFormat="1">
      <c r="A403" s="142" t="s">
        <v>4578</v>
      </c>
      <c r="B403" s="143">
        <v>42551</v>
      </c>
      <c r="C403" s="142" t="s">
        <v>4579</v>
      </c>
      <c r="G403" s="145" t="s">
        <v>661</v>
      </c>
      <c r="H403" s="145" t="s">
        <v>661</v>
      </c>
      <c r="I403" s="145">
        <f t="shared" si="6"/>
        <v>58.625000000000007</v>
      </c>
      <c r="J403" s="145">
        <v>9.3800000000000008</v>
      </c>
    </row>
    <row r="404" spans="1:11" s="142" customFormat="1">
      <c r="A404" s="142" t="s">
        <v>4578</v>
      </c>
      <c r="B404" s="143">
        <v>42551</v>
      </c>
      <c r="C404" s="142" t="s">
        <v>4579</v>
      </c>
      <c r="G404" s="145" t="s">
        <v>731</v>
      </c>
      <c r="H404" s="145" t="s">
        <v>731</v>
      </c>
      <c r="I404" s="145">
        <f t="shared" si="6"/>
        <v>116.43749999999999</v>
      </c>
      <c r="J404" s="145">
        <v>18.63</v>
      </c>
    </row>
    <row r="405" spans="1:11" s="142" customFormat="1">
      <c r="A405" s="142" t="s">
        <v>4578</v>
      </c>
      <c r="B405" s="143">
        <v>42551</v>
      </c>
      <c r="C405" s="142" t="s">
        <v>4579</v>
      </c>
      <c r="G405" s="145" t="s">
        <v>4829</v>
      </c>
      <c r="H405" s="145" t="s">
        <v>4829</v>
      </c>
      <c r="I405" s="145">
        <f t="shared" si="6"/>
        <v>330.875</v>
      </c>
      <c r="J405" s="145">
        <v>52.94</v>
      </c>
    </row>
    <row r="406" spans="1:11" s="142" customFormat="1">
      <c r="A406" s="142" t="s">
        <v>4578</v>
      </c>
      <c r="B406" s="143">
        <v>42551</v>
      </c>
      <c r="C406" s="142" t="s">
        <v>4579</v>
      </c>
      <c r="G406" s="145" t="s">
        <v>729</v>
      </c>
      <c r="H406" s="145" t="s">
        <v>729</v>
      </c>
      <c r="I406" s="145">
        <f t="shared" si="6"/>
        <v>86.187499999999986</v>
      </c>
      <c r="J406" s="145">
        <v>13.79</v>
      </c>
    </row>
    <row r="407" spans="1:11" s="142" customFormat="1">
      <c r="A407" s="142" t="s">
        <v>4580</v>
      </c>
      <c r="B407" s="143">
        <v>42551</v>
      </c>
      <c r="C407" s="142" t="s">
        <v>4581</v>
      </c>
      <c r="G407" s="145" t="s">
        <v>4149</v>
      </c>
      <c r="H407" s="145" t="s">
        <v>4149</v>
      </c>
      <c r="I407" s="145">
        <f t="shared" si="6"/>
        <v>125.875</v>
      </c>
      <c r="J407" s="145">
        <v>20.14</v>
      </c>
    </row>
    <row r="408" spans="1:11" s="142" customFormat="1">
      <c r="A408" s="142" t="s">
        <v>4580</v>
      </c>
      <c r="B408" s="143">
        <v>42551</v>
      </c>
      <c r="C408" s="142" t="s">
        <v>4581</v>
      </c>
      <c r="G408" s="145" t="s">
        <v>9</v>
      </c>
      <c r="H408" s="145" t="s">
        <v>9</v>
      </c>
      <c r="I408" s="145">
        <f t="shared" si="6"/>
        <v>219.8125</v>
      </c>
      <c r="J408" s="145">
        <v>35.17</v>
      </c>
    </row>
    <row r="409" spans="1:11" s="142" customFormat="1">
      <c r="A409" s="142" t="s">
        <v>4580</v>
      </c>
      <c r="B409" s="143">
        <v>42551</v>
      </c>
      <c r="C409" s="142" t="s">
        <v>4581</v>
      </c>
      <c r="G409" s="145" t="s">
        <v>661</v>
      </c>
      <c r="H409" s="145" t="s">
        <v>661</v>
      </c>
      <c r="I409" s="145">
        <f t="shared" si="6"/>
        <v>328.4375</v>
      </c>
      <c r="J409" s="145">
        <v>52.55</v>
      </c>
    </row>
    <row r="410" spans="1:11" s="142" customFormat="1">
      <c r="A410" s="142" t="s">
        <v>4580</v>
      </c>
      <c r="B410" s="143">
        <v>42551</v>
      </c>
      <c r="C410" s="142" t="s">
        <v>4581</v>
      </c>
      <c r="G410" s="145" t="s">
        <v>4830</v>
      </c>
      <c r="H410" s="145" t="s">
        <v>4830</v>
      </c>
      <c r="I410" s="145">
        <f t="shared" si="6"/>
        <v>698.375</v>
      </c>
      <c r="J410" s="145">
        <v>111.74</v>
      </c>
    </row>
    <row r="411" spans="1:11" s="142" customFormat="1">
      <c r="A411" s="142" t="s">
        <v>4580</v>
      </c>
      <c r="B411" s="143">
        <v>42551</v>
      </c>
      <c r="C411" s="142" t="s">
        <v>4581</v>
      </c>
      <c r="G411" s="145" t="s">
        <v>729</v>
      </c>
      <c r="H411" s="145" t="s">
        <v>729</v>
      </c>
      <c r="I411" s="145">
        <f t="shared" si="6"/>
        <v>86.187499999999986</v>
      </c>
      <c r="J411" s="145">
        <v>13.79</v>
      </c>
    </row>
    <row r="412" spans="1:11">
      <c r="A412" s="140" t="s">
        <v>4580</v>
      </c>
      <c r="B412" s="141">
        <v>42551</v>
      </c>
      <c r="C412" s="140" t="s">
        <v>4581</v>
      </c>
      <c r="G412" s="145" t="s">
        <v>729</v>
      </c>
      <c r="H412" s="145" t="s">
        <v>729</v>
      </c>
      <c r="I412" s="145">
        <f t="shared" si="6"/>
        <v>116.43749999999999</v>
      </c>
      <c r="J412" s="145">
        <v>18.63</v>
      </c>
      <c r="K412" s="142"/>
    </row>
    <row r="413" spans="1:11">
      <c r="A413" s="140" t="s">
        <v>4582</v>
      </c>
      <c r="B413" s="141">
        <v>42551</v>
      </c>
      <c r="C413" s="140" t="s">
        <v>4583</v>
      </c>
      <c r="G413" s="145" t="s">
        <v>731</v>
      </c>
      <c r="H413" s="145" t="s">
        <v>731</v>
      </c>
      <c r="I413" s="145">
        <f t="shared" si="6"/>
        <v>56.0625</v>
      </c>
      <c r="J413" s="145">
        <v>8.9700000000000006</v>
      </c>
      <c r="K413" s="142"/>
    </row>
    <row r="414" spans="1:11">
      <c r="A414" s="140" t="s">
        <v>4584</v>
      </c>
      <c r="B414" s="141">
        <v>42551</v>
      </c>
      <c r="C414" s="140" t="s">
        <v>4585</v>
      </c>
      <c r="G414" s="145" t="s">
        <v>9</v>
      </c>
      <c r="H414" s="145" t="s">
        <v>9</v>
      </c>
      <c r="I414" s="145">
        <f t="shared" si="6"/>
        <v>271.5625</v>
      </c>
      <c r="J414" s="145">
        <v>43.45</v>
      </c>
      <c r="K414" s="142"/>
    </row>
    <row r="415" spans="1:11">
      <c r="A415" s="140" t="s">
        <v>4584</v>
      </c>
      <c r="B415" s="141">
        <v>42551</v>
      </c>
      <c r="C415" s="140" t="s">
        <v>4585</v>
      </c>
      <c r="G415" s="145" t="s">
        <v>661</v>
      </c>
      <c r="H415" s="145" t="s">
        <v>661</v>
      </c>
      <c r="I415" s="145">
        <f t="shared" si="6"/>
        <v>328.4375</v>
      </c>
      <c r="J415" s="145">
        <v>52.55</v>
      </c>
      <c r="K415" s="142"/>
    </row>
    <row r="416" spans="1:11">
      <c r="A416" s="140" t="s">
        <v>4584</v>
      </c>
      <c r="B416" s="141">
        <v>42551</v>
      </c>
      <c r="C416" s="140" t="s">
        <v>4585</v>
      </c>
      <c r="G416" s="145" t="s">
        <v>1743</v>
      </c>
      <c r="H416" s="145" t="s">
        <v>1743</v>
      </c>
      <c r="I416" s="145">
        <f t="shared" si="6"/>
        <v>1003.5</v>
      </c>
      <c r="J416" s="145">
        <v>160.56</v>
      </c>
      <c r="K416" s="142"/>
    </row>
    <row r="417" spans="1:11">
      <c r="A417" s="140" t="s">
        <v>4584</v>
      </c>
      <c r="B417" s="141">
        <v>42551</v>
      </c>
      <c r="C417" s="140" t="s">
        <v>4585</v>
      </c>
      <c r="G417" s="145" t="s">
        <v>4831</v>
      </c>
      <c r="H417" s="145" t="s">
        <v>4831</v>
      </c>
      <c r="I417" s="145">
        <f t="shared" si="6"/>
        <v>772</v>
      </c>
      <c r="J417" s="145">
        <v>123.52</v>
      </c>
      <c r="K417" s="142"/>
    </row>
    <row r="418" spans="1:11">
      <c r="A418" s="140" t="s">
        <v>4584</v>
      </c>
      <c r="B418" s="141">
        <v>42551</v>
      </c>
      <c r="C418" s="140" t="s">
        <v>4585</v>
      </c>
      <c r="G418" s="145" t="s">
        <v>4832</v>
      </c>
      <c r="H418" s="145" t="s">
        <v>4832</v>
      </c>
      <c r="I418" s="145">
        <f t="shared" si="6"/>
        <v>754.25</v>
      </c>
      <c r="J418" s="145">
        <v>120.68</v>
      </c>
      <c r="K418" s="142"/>
    </row>
    <row r="419" spans="1:11">
      <c r="A419" s="140" t="s">
        <v>4584</v>
      </c>
      <c r="B419" s="141">
        <v>42551</v>
      </c>
      <c r="C419" s="140" t="s">
        <v>4585</v>
      </c>
      <c r="G419" s="145" t="s">
        <v>731</v>
      </c>
      <c r="H419" s="145" t="s">
        <v>731</v>
      </c>
      <c r="I419" s="145">
        <f t="shared" si="6"/>
        <v>138</v>
      </c>
      <c r="J419" s="145">
        <v>22.08</v>
      </c>
      <c r="K419" s="142"/>
    </row>
    <row r="420" spans="1:11">
      <c r="A420" s="140" t="s">
        <v>4584</v>
      </c>
      <c r="B420" s="141">
        <v>42551</v>
      </c>
      <c r="C420" s="140" t="s">
        <v>4585</v>
      </c>
      <c r="G420" s="145" t="s">
        <v>731</v>
      </c>
      <c r="H420" s="145" t="s">
        <v>731</v>
      </c>
      <c r="I420" s="145">
        <f t="shared" si="6"/>
        <v>155.25</v>
      </c>
      <c r="J420" s="145">
        <v>24.84</v>
      </c>
      <c r="K420" s="142"/>
    </row>
    <row r="421" spans="1:11">
      <c r="A421" s="140" t="s">
        <v>4584</v>
      </c>
      <c r="B421" s="141">
        <v>42551</v>
      </c>
      <c r="C421" s="140" t="s">
        <v>4585</v>
      </c>
      <c r="G421" s="145" t="s">
        <v>4833</v>
      </c>
      <c r="H421" s="145" t="s">
        <v>4833</v>
      </c>
      <c r="I421" s="145">
        <f t="shared" si="6"/>
        <v>98.25</v>
      </c>
      <c r="J421" s="145">
        <v>15.72</v>
      </c>
      <c r="K421" s="142"/>
    </row>
    <row r="422" spans="1:11">
      <c r="A422" s="140" t="s">
        <v>4584</v>
      </c>
      <c r="B422" s="141">
        <v>42551</v>
      </c>
      <c r="C422" s="140" t="s">
        <v>4585</v>
      </c>
      <c r="G422" s="145" t="s">
        <v>1626</v>
      </c>
      <c r="H422" s="145" t="s">
        <v>1626</v>
      </c>
      <c r="I422" s="145">
        <f t="shared" si="6"/>
        <v>120.68749999999999</v>
      </c>
      <c r="J422" s="145">
        <v>19.309999999999999</v>
      </c>
      <c r="K422" s="142"/>
    </row>
    <row r="423" spans="1:11">
      <c r="A423" s="140" t="s">
        <v>4584</v>
      </c>
      <c r="B423" s="141">
        <v>42551</v>
      </c>
      <c r="C423" s="140" t="s">
        <v>4585</v>
      </c>
      <c r="G423" s="145" t="s">
        <v>4834</v>
      </c>
      <c r="H423" s="145" t="s">
        <v>4834</v>
      </c>
      <c r="I423" s="145">
        <f t="shared" si="6"/>
        <v>210.0625</v>
      </c>
      <c r="J423" s="145">
        <v>33.61</v>
      </c>
      <c r="K423" s="142"/>
    </row>
    <row r="424" spans="1:11">
      <c r="A424" s="140" t="s">
        <v>4584</v>
      </c>
      <c r="B424" s="141">
        <v>42551</v>
      </c>
      <c r="C424" s="140" t="s">
        <v>4585</v>
      </c>
      <c r="G424" s="145" t="s">
        <v>777</v>
      </c>
      <c r="H424" s="145" t="s">
        <v>777</v>
      </c>
      <c r="I424" s="145">
        <f t="shared" si="6"/>
        <v>293.3125</v>
      </c>
      <c r="J424" s="145">
        <v>46.93</v>
      </c>
      <c r="K424" s="142"/>
    </row>
    <row r="425" spans="1:11">
      <c r="A425" s="140" t="s">
        <v>4584</v>
      </c>
      <c r="B425" s="141">
        <v>42551</v>
      </c>
      <c r="C425" s="140" t="s">
        <v>4585</v>
      </c>
      <c r="G425" s="145" t="s">
        <v>729</v>
      </c>
      <c r="H425" s="145" t="s">
        <v>729</v>
      </c>
      <c r="I425" s="145">
        <f t="shared" si="6"/>
        <v>86.187499999999986</v>
      </c>
      <c r="J425" s="145">
        <v>13.79</v>
      </c>
      <c r="K425" s="142"/>
    </row>
    <row r="426" spans="1:11">
      <c r="A426" s="140" t="s">
        <v>4586</v>
      </c>
      <c r="B426" s="141">
        <v>42551</v>
      </c>
      <c r="C426" s="140" t="s">
        <v>4587</v>
      </c>
      <c r="G426" s="145" t="s">
        <v>4835</v>
      </c>
      <c r="H426" s="145" t="s">
        <v>4835</v>
      </c>
      <c r="I426" s="145">
        <f t="shared" si="6"/>
        <v>50</v>
      </c>
      <c r="J426" s="145">
        <v>8</v>
      </c>
      <c r="K426" s="142"/>
    </row>
    <row r="427" spans="1:11">
      <c r="A427" s="140" t="s">
        <v>4588</v>
      </c>
      <c r="B427" s="141">
        <v>42551</v>
      </c>
      <c r="C427" s="140" t="s">
        <v>4589</v>
      </c>
      <c r="G427" s="145" t="s">
        <v>4913</v>
      </c>
      <c r="H427" s="145" t="s">
        <v>4913</v>
      </c>
      <c r="I427" s="145">
        <f t="shared" si="6"/>
        <v>386</v>
      </c>
      <c r="J427" s="145">
        <v>61.76</v>
      </c>
      <c r="K427" s="142"/>
    </row>
    <row r="428" spans="1:11">
      <c r="A428" s="140" t="s">
        <v>4588</v>
      </c>
      <c r="B428" s="141">
        <v>42551</v>
      </c>
      <c r="C428" s="140" t="s">
        <v>4589</v>
      </c>
      <c r="G428" s="145" t="s">
        <v>769</v>
      </c>
      <c r="H428" s="145" t="s">
        <v>769</v>
      </c>
      <c r="I428" s="145">
        <f t="shared" si="6"/>
        <v>86.187499999999986</v>
      </c>
      <c r="J428" s="145">
        <v>13.79</v>
      </c>
      <c r="K428" s="142"/>
    </row>
    <row r="429" spans="1:11">
      <c r="A429" s="140" t="s">
        <v>4588</v>
      </c>
      <c r="B429" s="141">
        <v>42551</v>
      </c>
      <c r="C429" s="140" t="s">
        <v>4589</v>
      </c>
      <c r="G429" s="145" t="s">
        <v>661</v>
      </c>
      <c r="H429" s="145" t="s">
        <v>661</v>
      </c>
      <c r="I429" s="145">
        <f t="shared" si="6"/>
        <v>215.49999999999997</v>
      </c>
      <c r="J429" s="145">
        <v>34.479999999999997</v>
      </c>
      <c r="K429" s="142"/>
    </row>
    <row r="430" spans="1:11">
      <c r="A430" s="140" t="s">
        <v>4588</v>
      </c>
      <c r="B430" s="141">
        <v>42551</v>
      </c>
      <c r="C430" s="140" t="s">
        <v>4589</v>
      </c>
      <c r="G430" s="145" t="s">
        <v>731</v>
      </c>
      <c r="H430" s="145" t="s">
        <v>731</v>
      </c>
      <c r="I430" s="145">
        <f t="shared" si="6"/>
        <v>176.8125</v>
      </c>
      <c r="J430" s="145">
        <v>28.29</v>
      </c>
      <c r="K430" s="142"/>
    </row>
    <row r="431" spans="1:11">
      <c r="A431" s="140" t="s">
        <v>4590</v>
      </c>
      <c r="B431" s="141">
        <v>42551</v>
      </c>
      <c r="C431" s="140" t="s">
        <v>4591</v>
      </c>
      <c r="G431" s="145" t="s">
        <v>661</v>
      </c>
      <c r="H431" s="145" t="s">
        <v>661</v>
      </c>
      <c r="I431" s="145">
        <f t="shared" si="6"/>
        <v>396.5625</v>
      </c>
      <c r="J431" s="145">
        <v>63.45</v>
      </c>
      <c r="K431" s="142"/>
    </row>
    <row r="432" spans="1:11">
      <c r="A432" s="140" t="s">
        <v>4590</v>
      </c>
      <c r="B432" s="141">
        <v>42551</v>
      </c>
      <c r="C432" s="140" t="s">
        <v>4591</v>
      </c>
      <c r="G432" s="145" t="s">
        <v>746</v>
      </c>
      <c r="H432" s="145" t="s">
        <v>746</v>
      </c>
      <c r="I432" s="145">
        <f t="shared" si="6"/>
        <v>77.5625</v>
      </c>
      <c r="J432" s="145">
        <v>12.41</v>
      </c>
      <c r="K432" s="142"/>
    </row>
    <row r="433" spans="1:11">
      <c r="A433" s="140" t="s">
        <v>4590</v>
      </c>
      <c r="B433" s="141">
        <v>42551</v>
      </c>
      <c r="C433" s="140" t="s">
        <v>4591</v>
      </c>
      <c r="G433" s="145" t="s">
        <v>4837</v>
      </c>
      <c r="H433" s="145" t="s">
        <v>4837</v>
      </c>
      <c r="I433" s="145">
        <f t="shared" si="6"/>
        <v>441.1875</v>
      </c>
      <c r="J433" s="145">
        <v>70.59</v>
      </c>
      <c r="K433" s="142"/>
    </row>
    <row r="434" spans="1:11">
      <c r="A434" s="140" t="s">
        <v>4590</v>
      </c>
      <c r="B434" s="141">
        <v>42551</v>
      </c>
      <c r="C434" s="140" t="s">
        <v>4591</v>
      </c>
      <c r="G434" s="145" t="s">
        <v>737</v>
      </c>
      <c r="H434" s="145" t="s">
        <v>737</v>
      </c>
      <c r="I434" s="145">
        <f t="shared" si="6"/>
        <v>398.25</v>
      </c>
      <c r="J434" s="145">
        <v>63.72</v>
      </c>
      <c r="K434" s="142"/>
    </row>
    <row r="435" spans="1:11">
      <c r="A435" s="140" t="s">
        <v>4592</v>
      </c>
      <c r="B435" s="141">
        <v>42551</v>
      </c>
      <c r="C435" s="140" t="s">
        <v>4593</v>
      </c>
      <c r="G435" s="145" t="s">
        <v>661</v>
      </c>
      <c r="H435" s="145" t="s">
        <v>661</v>
      </c>
      <c r="I435" s="145">
        <f t="shared" si="6"/>
        <v>328.4375</v>
      </c>
      <c r="J435" s="145">
        <v>52.55</v>
      </c>
      <c r="K435" s="142"/>
    </row>
    <row r="436" spans="1:11">
      <c r="A436" s="140" t="s">
        <v>4592</v>
      </c>
      <c r="B436" s="141">
        <v>42551</v>
      </c>
      <c r="C436" s="140" t="s">
        <v>4593</v>
      </c>
      <c r="G436" s="145" t="s">
        <v>1747</v>
      </c>
      <c r="H436" s="145" t="s">
        <v>1747</v>
      </c>
      <c r="I436" s="145">
        <f t="shared" si="6"/>
        <v>335.1875</v>
      </c>
      <c r="J436" s="145">
        <v>53.63</v>
      </c>
      <c r="K436" s="142"/>
    </row>
    <row r="437" spans="1:11">
      <c r="A437" s="140" t="s">
        <v>4592</v>
      </c>
      <c r="B437" s="141">
        <v>42551</v>
      </c>
      <c r="C437" s="140" t="s">
        <v>4593</v>
      </c>
      <c r="G437" s="145" t="s">
        <v>731</v>
      </c>
      <c r="H437" s="145" t="s">
        <v>731</v>
      </c>
      <c r="I437" s="145">
        <f t="shared" si="6"/>
        <v>176.8125</v>
      </c>
      <c r="J437" s="145">
        <v>28.29</v>
      </c>
      <c r="K437" s="142"/>
    </row>
    <row r="438" spans="1:11">
      <c r="A438" s="140" t="s">
        <v>4592</v>
      </c>
      <c r="B438" s="141">
        <v>42551</v>
      </c>
      <c r="C438" s="140" t="s">
        <v>4593</v>
      </c>
      <c r="G438" s="145" t="s">
        <v>729</v>
      </c>
      <c r="H438" s="145" t="s">
        <v>729</v>
      </c>
      <c r="I438" s="145">
        <f t="shared" si="6"/>
        <v>86.187499999999986</v>
      </c>
      <c r="J438" s="145">
        <v>13.79</v>
      </c>
      <c r="K438" s="142"/>
    </row>
    <row r="439" spans="1:11">
      <c r="A439" s="140" t="s">
        <v>4594</v>
      </c>
      <c r="B439" s="141">
        <v>42551</v>
      </c>
      <c r="C439" s="140" t="s">
        <v>4595</v>
      </c>
      <c r="G439" s="145" t="s">
        <v>661</v>
      </c>
      <c r="H439" s="145" t="s">
        <v>661</v>
      </c>
      <c r="I439" s="145">
        <f t="shared" si="6"/>
        <v>315.5</v>
      </c>
      <c r="J439" s="145">
        <v>50.48</v>
      </c>
      <c r="K439" s="142"/>
    </row>
    <row r="440" spans="1:11">
      <c r="A440" s="140" t="s">
        <v>4594</v>
      </c>
      <c r="B440" s="141">
        <v>42551</v>
      </c>
      <c r="C440" s="140" t="s">
        <v>4595</v>
      </c>
      <c r="G440" s="145" t="s">
        <v>818</v>
      </c>
      <c r="H440" s="145" t="s">
        <v>818</v>
      </c>
      <c r="I440" s="145">
        <f t="shared" si="6"/>
        <v>86.187499999999986</v>
      </c>
      <c r="J440" s="145">
        <v>13.79</v>
      </c>
      <c r="K440" s="142"/>
    </row>
    <row r="441" spans="1:11">
      <c r="A441" s="140" t="s">
        <v>4594</v>
      </c>
      <c r="B441" s="141">
        <v>42551</v>
      </c>
      <c r="C441" s="140" t="s">
        <v>4595</v>
      </c>
      <c r="G441" s="145" t="s">
        <v>764</v>
      </c>
      <c r="H441" s="145" t="s">
        <v>764</v>
      </c>
      <c r="I441" s="145">
        <f t="shared" si="6"/>
        <v>335.1875</v>
      </c>
      <c r="J441" s="145">
        <v>53.63</v>
      </c>
      <c r="K441" s="142"/>
    </row>
    <row r="442" spans="1:11">
      <c r="A442" s="140" t="s">
        <v>4596</v>
      </c>
      <c r="B442" s="141">
        <v>42551</v>
      </c>
      <c r="C442" s="140" t="s">
        <v>4597</v>
      </c>
      <c r="G442" s="145" t="s">
        <v>9</v>
      </c>
      <c r="H442" s="145" t="s">
        <v>9</v>
      </c>
      <c r="I442" s="145">
        <f t="shared" si="6"/>
        <v>271.5625</v>
      </c>
      <c r="J442" s="145">
        <v>43.45</v>
      </c>
      <c r="K442" s="142"/>
    </row>
    <row r="443" spans="1:11">
      <c r="A443" s="140" t="s">
        <v>4596</v>
      </c>
      <c r="B443" s="141">
        <v>42551</v>
      </c>
      <c r="C443" s="140" t="s">
        <v>4597</v>
      </c>
      <c r="G443" s="145" t="s">
        <v>661</v>
      </c>
      <c r="H443" s="145" t="s">
        <v>661</v>
      </c>
      <c r="I443" s="145">
        <f t="shared" si="6"/>
        <v>253.43749999999997</v>
      </c>
      <c r="J443" s="145">
        <v>40.549999999999997</v>
      </c>
      <c r="K443" s="142"/>
    </row>
    <row r="444" spans="1:11">
      <c r="A444" s="140" t="s">
        <v>4596</v>
      </c>
      <c r="B444" s="141">
        <v>42551</v>
      </c>
      <c r="C444" s="140" t="s">
        <v>4597</v>
      </c>
      <c r="G444" s="145" t="s">
        <v>1743</v>
      </c>
      <c r="H444" s="145" t="s">
        <v>1743</v>
      </c>
      <c r="I444" s="145">
        <f t="shared" si="6"/>
        <v>448.3125</v>
      </c>
      <c r="J444" s="145">
        <v>71.73</v>
      </c>
      <c r="K444" s="142"/>
    </row>
    <row r="445" spans="1:11" s="142" customFormat="1">
      <c r="A445" s="142" t="s">
        <v>4596</v>
      </c>
      <c r="B445" s="143">
        <v>42551</v>
      </c>
      <c r="C445" s="142" t="s">
        <v>4597</v>
      </c>
      <c r="G445" s="145" t="s">
        <v>2876</v>
      </c>
      <c r="H445" s="145" t="s">
        <v>2876</v>
      </c>
      <c r="I445" s="145">
        <f t="shared" si="6"/>
        <v>81.875</v>
      </c>
      <c r="J445" s="145">
        <v>13.1</v>
      </c>
    </row>
    <row r="446" spans="1:11" s="142" customFormat="1">
      <c r="A446" s="142" t="s">
        <v>4596</v>
      </c>
      <c r="B446" s="143">
        <v>42551</v>
      </c>
      <c r="C446" s="142" t="s">
        <v>4597</v>
      </c>
      <c r="G446" s="145" t="s">
        <v>2873</v>
      </c>
      <c r="H446" s="145" t="s">
        <v>2873</v>
      </c>
      <c r="I446" s="145">
        <f t="shared" si="6"/>
        <v>335.1875</v>
      </c>
      <c r="J446" s="145">
        <v>53.63</v>
      </c>
    </row>
    <row r="447" spans="1:11" s="142" customFormat="1">
      <c r="A447" s="142" t="s">
        <v>4596</v>
      </c>
      <c r="B447" s="143">
        <v>42551</v>
      </c>
      <c r="C447" s="142" t="s">
        <v>4597</v>
      </c>
      <c r="G447" s="145" t="s">
        <v>731</v>
      </c>
      <c r="H447" s="145" t="s">
        <v>731</v>
      </c>
      <c r="I447" s="145">
        <f t="shared" si="6"/>
        <v>68.9375</v>
      </c>
      <c r="J447" s="145">
        <v>11.03</v>
      </c>
    </row>
    <row r="448" spans="1:11" s="142" customFormat="1">
      <c r="A448" s="142" t="s">
        <v>4596</v>
      </c>
      <c r="B448" s="143">
        <v>42551</v>
      </c>
      <c r="C448" s="142" t="s">
        <v>4597</v>
      </c>
      <c r="G448" s="145" t="s">
        <v>731</v>
      </c>
      <c r="H448" s="145" t="s">
        <v>731</v>
      </c>
      <c r="I448" s="145">
        <f t="shared" si="6"/>
        <v>352.625</v>
      </c>
      <c r="J448" s="145">
        <v>56.42</v>
      </c>
    </row>
    <row r="449" spans="1:11" s="142" customFormat="1">
      <c r="A449" s="142" t="s">
        <v>4596</v>
      </c>
      <c r="B449" s="143">
        <v>42551</v>
      </c>
      <c r="C449" s="142" t="s">
        <v>4597</v>
      </c>
      <c r="G449" s="145" t="s">
        <v>4838</v>
      </c>
      <c r="H449" s="145" t="s">
        <v>4838</v>
      </c>
      <c r="I449" s="145">
        <f t="shared" si="6"/>
        <v>463.1875</v>
      </c>
      <c r="J449" s="145">
        <v>74.11</v>
      </c>
    </row>
    <row r="450" spans="1:11" s="142" customFormat="1">
      <c r="A450" s="142" t="s">
        <v>4598</v>
      </c>
      <c r="B450" s="143">
        <v>42551</v>
      </c>
      <c r="C450" s="142" t="s">
        <v>4599</v>
      </c>
      <c r="G450" s="145" t="s">
        <v>2868</v>
      </c>
      <c r="H450" s="145" t="s">
        <v>2868</v>
      </c>
      <c r="I450" s="145">
        <f t="shared" si="6"/>
        <v>51.749999999999993</v>
      </c>
      <c r="J450" s="145">
        <v>8.2799999999999994</v>
      </c>
    </row>
    <row r="451" spans="1:11">
      <c r="A451" s="140" t="s">
        <v>4600</v>
      </c>
      <c r="B451" s="141">
        <v>42551</v>
      </c>
      <c r="C451" s="140" t="s">
        <v>4601</v>
      </c>
      <c r="G451" s="145" t="s">
        <v>1693</v>
      </c>
      <c r="H451" s="145" t="s">
        <v>1693</v>
      </c>
      <c r="I451" s="145">
        <f t="shared" si="6"/>
        <v>21.5625</v>
      </c>
      <c r="J451" s="145">
        <v>3.45</v>
      </c>
      <c r="K451" s="142"/>
    </row>
    <row r="452" spans="1:11">
      <c r="A452" s="140" t="s">
        <v>4600</v>
      </c>
      <c r="B452" s="141">
        <v>42551</v>
      </c>
      <c r="C452" s="140" t="s">
        <v>4601</v>
      </c>
      <c r="G452" s="145" t="s">
        <v>1694</v>
      </c>
      <c r="H452" s="145" t="s">
        <v>1694</v>
      </c>
      <c r="I452" s="145">
        <f t="shared" si="6"/>
        <v>19.8125</v>
      </c>
      <c r="J452" s="145">
        <v>3.17</v>
      </c>
      <c r="K452" s="142"/>
    </row>
    <row r="453" spans="1:11">
      <c r="A453" s="140" t="s">
        <v>4600</v>
      </c>
      <c r="B453" s="141">
        <v>42551</v>
      </c>
      <c r="C453" s="140" t="s">
        <v>4601</v>
      </c>
      <c r="G453" s="145" t="s">
        <v>731</v>
      </c>
      <c r="H453" s="145" t="s">
        <v>731</v>
      </c>
      <c r="I453" s="145">
        <f t="shared" si="6"/>
        <v>77.625</v>
      </c>
      <c r="J453" s="145">
        <v>12.42</v>
      </c>
      <c r="K453" s="142"/>
    </row>
    <row r="454" spans="1:11">
      <c r="A454" s="140" t="s">
        <v>4600</v>
      </c>
      <c r="B454" s="141">
        <v>42551</v>
      </c>
      <c r="C454" s="140" t="s">
        <v>4601</v>
      </c>
      <c r="G454" s="145" t="s">
        <v>1697</v>
      </c>
      <c r="H454" s="145" t="s">
        <v>1697</v>
      </c>
      <c r="I454" s="145">
        <f t="shared" si="6"/>
        <v>50.875</v>
      </c>
      <c r="J454" s="145">
        <v>8.14</v>
      </c>
      <c r="K454" s="142"/>
    </row>
    <row r="455" spans="1:11">
      <c r="A455" s="140" t="s">
        <v>4600</v>
      </c>
      <c r="B455" s="141">
        <v>42551</v>
      </c>
      <c r="C455" s="140" t="s">
        <v>4601</v>
      </c>
      <c r="G455" s="145" t="s">
        <v>807</v>
      </c>
      <c r="H455" s="145" t="s">
        <v>807</v>
      </c>
      <c r="I455" s="145">
        <f t="shared" si="6"/>
        <v>775.875</v>
      </c>
      <c r="J455" s="145">
        <v>124.14</v>
      </c>
      <c r="K455" s="142"/>
    </row>
    <row r="456" spans="1:11">
      <c r="A456" s="140" t="s">
        <v>4600</v>
      </c>
      <c r="B456" s="141">
        <v>42551</v>
      </c>
      <c r="C456" s="140" t="s">
        <v>4601</v>
      </c>
      <c r="G456" s="145" t="s">
        <v>3551</v>
      </c>
      <c r="H456" s="145" t="s">
        <v>3551</v>
      </c>
      <c r="I456" s="145">
        <f t="shared" ref="I456:I519" si="7">+J456/0.16</f>
        <v>112.0625</v>
      </c>
      <c r="J456" s="145">
        <v>17.93</v>
      </c>
      <c r="K456" s="142"/>
    </row>
    <row r="457" spans="1:11">
      <c r="A457" s="140" t="s">
        <v>4600</v>
      </c>
      <c r="B457" s="141">
        <v>42551</v>
      </c>
      <c r="C457" s="140" t="s">
        <v>4601</v>
      </c>
      <c r="G457" s="145" t="s">
        <v>1710</v>
      </c>
      <c r="H457" s="145" t="s">
        <v>1710</v>
      </c>
      <c r="I457" s="145">
        <f t="shared" si="7"/>
        <v>417.5</v>
      </c>
      <c r="J457" s="145">
        <v>66.8</v>
      </c>
      <c r="K457" s="142"/>
    </row>
    <row r="458" spans="1:11">
      <c r="A458" s="140" t="s">
        <v>4600</v>
      </c>
      <c r="B458" s="141">
        <v>42551</v>
      </c>
      <c r="C458" s="140" t="s">
        <v>4601</v>
      </c>
      <c r="G458" s="145" t="s">
        <v>4839</v>
      </c>
      <c r="H458" s="145" t="s">
        <v>4839</v>
      </c>
      <c r="I458" s="145">
        <f t="shared" si="7"/>
        <v>293.1875</v>
      </c>
      <c r="J458" s="145">
        <v>46.91</v>
      </c>
      <c r="K458" s="142"/>
    </row>
    <row r="459" spans="1:11">
      <c r="A459" s="140" t="s">
        <v>4602</v>
      </c>
      <c r="B459" s="141">
        <v>42551</v>
      </c>
      <c r="C459" s="140" t="s">
        <v>4603</v>
      </c>
      <c r="G459" s="145" t="s">
        <v>9</v>
      </c>
      <c r="H459" s="145" t="s">
        <v>9</v>
      </c>
      <c r="I459" s="145">
        <f t="shared" si="7"/>
        <v>271.5625</v>
      </c>
      <c r="J459" s="145">
        <v>43.45</v>
      </c>
      <c r="K459" s="142"/>
    </row>
    <row r="460" spans="1:11">
      <c r="A460" s="140" t="s">
        <v>4602</v>
      </c>
      <c r="B460" s="141">
        <v>42551</v>
      </c>
      <c r="C460" s="140" t="s">
        <v>4603</v>
      </c>
      <c r="G460" s="145" t="s">
        <v>749</v>
      </c>
      <c r="H460" s="145" t="s">
        <v>749</v>
      </c>
      <c r="I460" s="145">
        <f t="shared" si="7"/>
        <v>558.625</v>
      </c>
      <c r="J460" s="145">
        <v>89.38</v>
      </c>
      <c r="K460" s="142"/>
    </row>
    <row r="461" spans="1:11">
      <c r="A461" s="140" t="s">
        <v>4602</v>
      </c>
      <c r="B461" s="141">
        <v>42551</v>
      </c>
      <c r="C461" s="140" t="s">
        <v>4603</v>
      </c>
      <c r="G461" s="145" t="s">
        <v>1743</v>
      </c>
      <c r="H461" s="145" t="s">
        <v>1743</v>
      </c>
      <c r="I461" s="145">
        <f t="shared" si="7"/>
        <v>905.18750000000011</v>
      </c>
      <c r="J461" s="145">
        <v>144.83000000000001</v>
      </c>
      <c r="K461" s="142"/>
    </row>
    <row r="462" spans="1:11">
      <c r="A462" s="140" t="s">
        <v>4602</v>
      </c>
      <c r="B462" s="141">
        <v>42551</v>
      </c>
      <c r="C462" s="140" t="s">
        <v>4603</v>
      </c>
      <c r="G462" s="145" t="s">
        <v>2876</v>
      </c>
      <c r="H462" s="145" t="s">
        <v>2876</v>
      </c>
      <c r="I462" s="145">
        <f t="shared" si="7"/>
        <v>110.31249999999999</v>
      </c>
      <c r="J462" s="145">
        <v>17.649999999999999</v>
      </c>
      <c r="K462" s="142"/>
    </row>
    <row r="463" spans="1:11">
      <c r="A463" s="140" t="s">
        <v>4602</v>
      </c>
      <c r="B463" s="141">
        <v>42551</v>
      </c>
      <c r="C463" s="140" t="s">
        <v>4603</v>
      </c>
      <c r="G463" s="145" t="s">
        <v>4890</v>
      </c>
      <c r="H463" s="145" t="s">
        <v>4890</v>
      </c>
      <c r="I463" s="145">
        <f t="shared" si="7"/>
        <v>617.9375</v>
      </c>
      <c r="J463" s="145">
        <v>98.87</v>
      </c>
      <c r="K463" s="142"/>
    </row>
    <row r="464" spans="1:11">
      <c r="A464" s="140" t="s">
        <v>4602</v>
      </c>
      <c r="B464" s="141">
        <v>42551</v>
      </c>
      <c r="C464" s="140" t="s">
        <v>4603</v>
      </c>
      <c r="G464" s="145" t="s">
        <v>2873</v>
      </c>
      <c r="H464" s="145" t="s">
        <v>2873</v>
      </c>
      <c r="I464" s="145">
        <f t="shared" si="7"/>
        <v>335.1875</v>
      </c>
      <c r="J464" s="145">
        <v>53.63</v>
      </c>
      <c r="K464" s="142"/>
    </row>
    <row r="465" spans="1:11">
      <c r="A465" s="140" t="s">
        <v>4602</v>
      </c>
      <c r="B465" s="141">
        <v>42551</v>
      </c>
      <c r="C465" s="140" t="s">
        <v>4603</v>
      </c>
      <c r="G465" s="145" t="s">
        <v>1704</v>
      </c>
      <c r="H465" s="145" t="s">
        <v>1704</v>
      </c>
      <c r="I465" s="145">
        <f t="shared" si="7"/>
        <v>14.624999999999998</v>
      </c>
      <c r="J465" s="145">
        <v>2.34</v>
      </c>
      <c r="K465" s="142"/>
    </row>
    <row r="466" spans="1:11">
      <c r="A466" s="140" t="s">
        <v>4602</v>
      </c>
      <c r="B466" s="141">
        <v>42551</v>
      </c>
      <c r="C466" s="140" t="s">
        <v>4603</v>
      </c>
      <c r="G466" s="145" t="s">
        <v>1704</v>
      </c>
      <c r="H466" s="145" t="s">
        <v>1704</v>
      </c>
      <c r="I466" s="145">
        <f t="shared" si="7"/>
        <v>17.25</v>
      </c>
      <c r="J466" s="145">
        <v>2.76</v>
      </c>
      <c r="K466" s="142"/>
    </row>
    <row r="467" spans="1:11">
      <c r="A467" s="140" t="s">
        <v>4602</v>
      </c>
      <c r="B467" s="141">
        <v>42551</v>
      </c>
      <c r="C467" s="140" t="s">
        <v>4603</v>
      </c>
      <c r="G467" s="145" t="s">
        <v>2799</v>
      </c>
      <c r="H467" s="145" t="s">
        <v>2799</v>
      </c>
      <c r="I467" s="145">
        <f t="shared" si="7"/>
        <v>670.375</v>
      </c>
      <c r="J467" s="145">
        <v>107.26</v>
      </c>
      <c r="K467" s="142"/>
    </row>
    <row r="468" spans="1:11">
      <c r="A468" s="140" t="s">
        <v>4602</v>
      </c>
      <c r="B468" s="141">
        <v>42551</v>
      </c>
      <c r="C468" s="140" t="s">
        <v>4603</v>
      </c>
      <c r="G468" s="145" t="s">
        <v>731</v>
      </c>
      <c r="H468" s="145" t="s">
        <v>731</v>
      </c>
      <c r="I468" s="145">
        <f t="shared" si="7"/>
        <v>20.6875</v>
      </c>
      <c r="J468" s="145">
        <v>3.31</v>
      </c>
      <c r="K468" s="142"/>
    </row>
    <row r="469" spans="1:11">
      <c r="A469" s="140" t="s">
        <v>4602</v>
      </c>
      <c r="B469" s="141">
        <v>42551</v>
      </c>
      <c r="C469" s="140" t="s">
        <v>4603</v>
      </c>
      <c r="G469" s="145" t="s">
        <v>731</v>
      </c>
      <c r="H469" s="145" t="s">
        <v>731</v>
      </c>
      <c r="I469" s="145">
        <f t="shared" si="7"/>
        <v>99.1875</v>
      </c>
      <c r="J469" s="145">
        <v>15.87</v>
      </c>
      <c r="K469" s="142"/>
    </row>
    <row r="470" spans="1:11">
      <c r="A470" s="140" t="s">
        <v>4602</v>
      </c>
      <c r="B470" s="141">
        <v>42551</v>
      </c>
      <c r="C470" s="140" t="s">
        <v>4603</v>
      </c>
      <c r="G470" s="145" t="s">
        <v>731</v>
      </c>
      <c r="H470" s="145" t="s">
        <v>731</v>
      </c>
      <c r="I470" s="145">
        <f t="shared" si="7"/>
        <v>228.5</v>
      </c>
      <c r="J470" s="145">
        <v>36.56</v>
      </c>
      <c r="K470" s="142"/>
    </row>
    <row r="471" spans="1:11">
      <c r="A471" s="140" t="s">
        <v>4602</v>
      </c>
      <c r="B471" s="141">
        <v>42551</v>
      </c>
      <c r="C471" s="140" t="s">
        <v>4603</v>
      </c>
      <c r="G471" s="145" t="s">
        <v>4891</v>
      </c>
      <c r="H471" s="145" t="s">
        <v>4891</v>
      </c>
      <c r="I471" s="145">
        <f t="shared" si="7"/>
        <v>75</v>
      </c>
      <c r="J471" s="145">
        <v>12</v>
      </c>
      <c r="K471" s="142"/>
    </row>
    <row r="472" spans="1:11">
      <c r="A472" s="140" t="s">
        <v>4604</v>
      </c>
      <c r="B472" s="141">
        <v>42551</v>
      </c>
      <c r="C472" s="140" t="s">
        <v>4605</v>
      </c>
      <c r="G472" s="145" t="s">
        <v>661</v>
      </c>
      <c r="H472" s="145" t="s">
        <v>661</v>
      </c>
      <c r="I472" s="145">
        <f t="shared" si="7"/>
        <v>36.1875</v>
      </c>
      <c r="J472" s="145">
        <v>5.79</v>
      </c>
      <c r="K472" s="142"/>
    </row>
    <row r="473" spans="1:11">
      <c r="A473" s="140" t="s">
        <v>4604</v>
      </c>
      <c r="B473" s="141">
        <v>42551</v>
      </c>
      <c r="C473" s="140" t="s">
        <v>4605</v>
      </c>
      <c r="G473" s="145" t="s">
        <v>661</v>
      </c>
      <c r="H473" s="145" t="s">
        <v>661</v>
      </c>
      <c r="I473" s="145">
        <f t="shared" si="7"/>
        <v>176.75</v>
      </c>
      <c r="J473" s="145">
        <v>28.28</v>
      </c>
      <c r="K473" s="142"/>
    </row>
    <row r="474" spans="1:11">
      <c r="A474" s="140" t="s">
        <v>4604</v>
      </c>
      <c r="B474" s="141">
        <v>42551</v>
      </c>
      <c r="C474" s="140" t="s">
        <v>4605</v>
      </c>
      <c r="G474" s="145" t="s">
        <v>731</v>
      </c>
      <c r="H474" s="145" t="s">
        <v>731</v>
      </c>
      <c r="I474" s="145">
        <f t="shared" si="7"/>
        <v>176.8125</v>
      </c>
      <c r="J474" s="145">
        <v>28.29</v>
      </c>
      <c r="K474" s="142"/>
    </row>
    <row r="475" spans="1:11">
      <c r="A475" s="140" t="s">
        <v>4604</v>
      </c>
      <c r="B475" s="141">
        <v>42551</v>
      </c>
      <c r="C475" s="140" t="s">
        <v>4605</v>
      </c>
      <c r="G475" s="145" t="s">
        <v>1701</v>
      </c>
      <c r="H475" s="145" t="s">
        <v>1701</v>
      </c>
      <c r="I475" s="145">
        <f t="shared" si="7"/>
        <v>43.125</v>
      </c>
      <c r="J475" s="145">
        <v>6.9</v>
      </c>
      <c r="K475" s="142"/>
    </row>
    <row r="476" spans="1:11">
      <c r="A476" s="140" t="s">
        <v>4604</v>
      </c>
      <c r="B476" s="141">
        <v>42551</v>
      </c>
      <c r="C476" s="140" t="s">
        <v>4605</v>
      </c>
      <c r="G476" s="145" t="s">
        <v>663</v>
      </c>
      <c r="H476" s="145" t="s">
        <v>663</v>
      </c>
      <c r="I476" s="145">
        <f t="shared" si="7"/>
        <v>502.87499999999994</v>
      </c>
      <c r="J476" s="145">
        <v>80.459999999999994</v>
      </c>
      <c r="K476" s="142"/>
    </row>
    <row r="477" spans="1:11">
      <c r="A477" s="140" t="s">
        <v>4606</v>
      </c>
      <c r="B477" s="141">
        <v>42551</v>
      </c>
      <c r="C477" s="140" t="s">
        <v>4607</v>
      </c>
      <c r="G477" s="145" t="s">
        <v>9</v>
      </c>
      <c r="H477" s="145" t="s">
        <v>9</v>
      </c>
      <c r="I477" s="145">
        <f t="shared" si="7"/>
        <v>271.5625</v>
      </c>
      <c r="J477" s="145">
        <v>43.45</v>
      </c>
      <c r="K477" s="142"/>
    </row>
    <row r="478" spans="1:11">
      <c r="A478" s="140" t="s">
        <v>4606</v>
      </c>
      <c r="B478" s="141">
        <v>42551</v>
      </c>
      <c r="C478" s="140" t="s">
        <v>4607</v>
      </c>
      <c r="G478" s="145" t="s">
        <v>749</v>
      </c>
      <c r="H478" s="145" t="s">
        <v>749</v>
      </c>
      <c r="I478" s="145">
        <f t="shared" si="7"/>
        <v>458.62499999999994</v>
      </c>
      <c r="J478" s="145">
        <v>73.38</v>
      </c>
      <c r="K478" s="142"/>
    </row>
    <row r="479" spans="1:11">
      <c r="A479" s="140" t="s">
        <v>4606</v>
      </c>
      <c r="B479" s="141">
        <v>42551</v>
      </c>
      <c r="C479" s="140" t="s">
        <v>4607</v>
      </c>
      <c r="G479" s="145" t="s">
        <v>661</v>
      </c>
      <c r="H479" s="145" t="s">
        <v>661</v>
      </c>
      <c r="I479" s="145">
        <f t="shared" si="7"/>
        <v>49.125</v>
      </c>
      <c r="J479" s="145">
        <v>7.86</v>
      </c>
      <c r="K479" s="142"/>
    </row>
    <row r="480" spans="1:11">
      <c r="A480" s="140" t="s">
        <v>4606</v>
      </c>
      <c r="B480" s="141">
        <v>42551</v>
      </c>
      <c r="C480" s="140" t="s">
        <v>4607</v>
      </c>
      <c r="G480" s="145" t="s">
        <v>731</v>
      </c>
      <c r="H480" s="145" t="s">
        <v>731</v>
      </c>
      <c r="I480" s="145">
        <f t="shared" si="7"/>
        <v>56.0625</v>
      </c>
      <c r="J480" s="145">
        <v>8.9700000000000006</v>
      </c>
      <c r="K480" s="142"/>
    </row>
    <row r="481" spans="1:11">
      <c r="A481" s="140" t="s">
        <v>4606</v>
      </c>
      <c r="B481" s="141">
        <v>42551</v>
      </c>
      <c r="C481" s="140" t="s">
        <v>4607</v>
      </c>
      <c r="G481" s="145" t="s">
        <v>731</v>
      </c>
      <c r="H481" s="145" t="s">
        <v>731</v>
      </c>
      <c r="I481" s="145">
        <f t="shared" si="7"/>
        <v>60.375</v>
      </c>
      <c r="J481" s="145">
        <v>9.66</v>
      </c>
      <c r="K481" s="142"/>
    </row>
    <row r="482" spans="1:11">
      <c r="A482" s="140" t="s">
        <v>4606</v>
      </c>
      <c r="B482" s="141">
        <v>42551</v>
      </c>
      <c r="C482" s="140" t="s">
        <v>4607</v>
      </c>
      <c r="G482" s="145" t="s">
        <v>2623</v>
      </c>
      <c r="H482" s="145" t="s">
        <v>2623</v>
      </c>
      <c r="I482" s="145">
        <f t="shared" si="7"/>
        <v>419.00000000000006</v>
      </c>
      <c r="J482" s="145">
        <v>67.040000000000006</v>
      </c>
      <c r="K482" s="142"/>
    </row>
    <row r="483" spans="1:11">
      <c r="A483" s="140" t="s">
        <v>4606</v>
      </c>
      <c r="B483" s="141">
        <v>42551</v>
      </c>
      <c r="C483" s="140" t="s">
        <v>4607</v>
      </c>
      <c r="G483" s="145" t="s">
        <v>4840</v>
      </c>
      <c r="H483" s="145" t="s">
        <v>4840</v>
      </c>
      <c r="I483" s="145">
        <f t="shared" si="7"/>
        <v>91.375</v>
      </c>
      <c r="J483" s="145">
        <v>14.62</v>
      </c>
      <c r="K483" s="142"/>
    </row>
    <row r="484" spans="1:11">
      <c r="A484" s="140" t="s">
        <v>4608</v>
      </c>
      <c r="B484" s="141">
        <v>42551</v>
      </c>
      <c r="C484" s="140" t="s">
        <v>4609</v>
      </c>
      <c r="G484" s="145" t="s">
        <v>769</v>
      </c>
      <c r="H484" s="145" t="s">
        <v>769</v>
      </c>
      <c r="I484" s="145">
        <f t="shared" si="7"/>
        <v>94.8125</v>
      </c>
      <c r="J484" s="145">
        <v>15.17</v>
      </c>
      <c r="K484" s="142"/>
    </row>
    <row r="485" spans="1:11">
      <c r="A485" s="140" t="s">
        <v>4608</v>
      </c>
      <c r="B485" s="141">
        <v>42551</v>
      </c>
      <c r="C485" s="140" t="s">
        <v>4609</v>
      </c>
      <c r="G485" s="145" t="s">
        <v>661</v>
      </c>
      <c r="H485" s="145" t="s">
        <v>661</v>
      </c>
      <c r="I485" s="145">
        <f t="shared" si="7"/>
        <v>36.1875</v>
      </c>
      <c r="J485" s="145">
        <v>5.79</v>
      </c>
      <c r="K485" s="142"/>
    </row>
    <row r="486" spans="1:11">
      <c r="A486" s="140" t="s">
        <v>4608</v>
      </c>
      <c r="B486" s="141">
        <v>42551</v>
      </c>
      <c r="C486" s="140" t="s">
        <v>4609</v>
      </c>
      <c r="G486" s="145" t="s">
        <v>813</v>
      </c>
      <c r="H486" s="145" t="s">
        <v>813</v>
      </c>
      <c r="I486" s="145">
        <f t="shared" si="7"/>
        <v>63.749999999999993</v>
      </c>
      <c r="J486" s="145">
        <v>10.199999999999999</v>
      </c>
      <c r="K486" s="142"/>
    </row>
    <row r="487" spans="1:11">
      <c r="A487" s="140" t="s">
        <v>4608</v>
      </c>
      <c r="B487" s="141">
        <v>42551</v>
      </c>
      <c r="C487" s="140" t="s">
        <v>4609</v>
      </c>
      <c r="G487" s="145" t="s">
        <v>816</v>
      </c>
      <c r="H487" s="145" t="s">
        <v>816</v>
      </c>
      <c r="I487" s="145">
        <f t="shared" si="7"/>
        <v>226.75</v>
      </c>
      <c r="J487" s="145">
        <v>36.28</v>
      </c>
      <c r="K487" s="142"/>
    </row>
    <row r="488" spans="1:11">
      <c r="A488" s="140" t="s">
        <v>4608</v>
      </c>
      <c r="B488" s="141">
        <v>42551</v>
      </c>
      <c r="C488" s="140" t="s">
        <v>4609</v>
      </c>
      <c r="G488" s="145" t="s">
        <v>815</v>
      </c>
      <c r="H488" s="145" t="s">
        <v>815</v>
      </c>
      <c r="I488" s="145">
        <f t="shared" si="7"/>
        <v>335.1875</v>
      </c>
      <c r="J488" s="145">
        <v>53.63</v>
      </c>
      <c r="K488" s="142"/>
    </row>
    <row r="489" spans="1:11">
      <c r="A489" s="140" t="s">
        <v>4610</v>
      </c>
      <c r="B489" s="141">
        <v>42551</v>
      </c>
      <c r="C489" s="140" t="s">
        <v>4611</v>
      </c>
      <c r="G489" s="145" t="s">
        <v>1704</v>
      </c>
      <c r="H489" s="145" t="s">
        <v>1704</v>
      </c>
      <c r="I489" s="145">
        <f t="shared" si="7"/>
        <v>30.1875</v>
      </c>
      <c r="J489" s="145">
        <v>4.83</v>
      </c>
      <c r="K489" s="142"/>
    </row>
    <row r="490" spans="1:11">
      <c r="A490" s="140" t="s">
        <v>4610</v>
      </c>
      <c r="B490" s="141">
        <v>42551</v>
      </c>
      <c r="C490" s="140" t="s">
        <v>4611</v>
      </c>
      <c r="G490" s="145" t="s">
        <v>3547</v>
      </c>
      <c r="H490" s="145" t="s">
        <v>3547</v>
      </c>
      <c r="I490" s="145">
        <f t="shared" si="7"/>
        <v>95.6875</v>
      </c>
      <c r="J490" s="145">
        <v>15.31</v>
      </c>
      <c r="K490" s="142"/>
    </row>
    <row r="491" spans="1:11">
      <c r="A491" s="140" t="s">
        <v>4610</v>
      </c>
      <c r="B491" s="141">
        <v>42551</v>
      </c>
      <c r="C491" s="140" t="s">
        <v>4611</v>
      </c>
      <c r="G491" s="145" t="s">
        <v>807</v>
      </c>
      <c r="H491" s="145" t="s">
        <v>807</v>
      </c>
      <c r="I491" s="145">
        <f t="shared" si="7"/>
        <v>728.4375</v>
      </c>
      <c r="J491" s="145">
        <v>116.55</v>
      </c>
      <c r="K491" s="142"/>
    </row>
    <row r="492" spans="1:11">
      <c r="A492" s="140" t="s">
        <v>4610</v>
      </c>
      <c r="B492" s="141">
        <v>42551</v>
      </c>
      <c r="C492" s="140" t="s">
        <v>4611</v>
      </c>
      <c r="G492" s="145" t="s">
        <v>737</v>
      </c>
      <c r="H492" s="145" t="s">
        <v>737</v>
      </c>
      <c r="I492" s="145">
        <f t="shared" si="7"/>
        <v>222.43750000000003</v>
      </c>
      <c r="J492" s="145">
        <v>35.590000000000003</v>
      </c>
      <c r="K492" s="142"/>
    </row>
    <row r="493" spans="1:11">
      <c r="A493" s="140" t="s">
        <v>4610</v>
      </c>
      <c r="B493" s="141">
        <v>42551</v>
      </c>
      <c r="C493" s="140" t="s">
        <v>4611</v>
      </c>
      <c r="G493" s="145" t="s">
        <v>803</v>
      </c>
      <c r="H493" s="145" t="s">
        <v>803</v>
      </c>
      <c r="I493" s="145">
        <f t="shared" si="7"/>
        <v>823.75</v>
      </c>
      <c r="J493" s="145">
        <v>131.80000000000001</v>
      </c>
      <c r="K493" s="142"/>
    </row>
    <row r="494" spans="1:11">
      <c r="A494" s="140" t="s">
        <v>4610</v>
      </c>
      <c r="B494" s="141">
        <v>42551</v>
      </c>
      <c r="C494" s="140" t="s">
        <v>4611</v>
      </c>
      <c r="G494" s="145" t="s">
        <v>805</v>
      </c>
      <c r="H494" s="145" t="s">
        <v>805</v>
      </c>
      <c r="I494" s="145">
        <f t="shared" si="7"/>
        <v>335.1875</v>
      </c>
      <c r="J494" s="145">
        <v>53.63</v>
      </c>
      <c r="K494" s="142"/>
    </row>
    <row r="495" spans="1:11">
      <c r="A495" s="140" t="s">
        <v>4612</v>
      </c>
      <c r="B495" s="141">
        <v>42551</v>
      </c>
      <c r="C495" s="140" t="s">
        <v>4613</v>
      </c>
      <c r="G495" s="145" t="s">
        <v>735</v>
      </c>
      <c r="H495" s="145" t="s">
        <v>735</v>
      </c>
      <c r="I495" s="145">
        <f t="shared" si="7"/>
        <v>607.5</v>
      </c>
      <c r="J495" s="145">
        <v>97.2</v>
      </c>
      <c r="K495" s="142"/>
    </row>
    <row r="496" spans="1:11">
      <c r="A496" s="140" t="s">
        <v>4612</v>
      </c>
      <c r="B496" s="141">
        <v>42551</v>
      </c>
      <c r="C496" s="140" t="s">
        <v>4613</v>
      </c>
      <c r="G496" s="145" t="s">
        <v>661</v>
      </c>
      <c r="H496" s="145" t="s">
        <v>661</v>
      </c>
      <c r="I496" s="145">
        <f t="shared" si="7"/>
        <v>396.5625</v>
      </c>
      <c r="J496" s="145">
        <v>63.45</v>
      </c>
      <c r="K496" s="142"/>
    </row>
    <row r="497" spans="1:11" s="142" customFormat="1">
      <c r="A497" s="142" t="s">
        <v>4612</v>
      </c>
      <c r="B497" s="143">
        <v>42551</v>
      </c>
      <c r="C497" s="142" t="s">
        <v>4613</v>
      </c>
      <c r="G497" s="145" t="s">
        <v>737</v>
      </c>
      <c r="H497" s="145" t="s">
        <v>737</v>
      </c>
      <c r="I497" s="145">
        <f t="shared" si="7"/>
        <v>398.25</v>
      </c>
      <c r="J497" s="145">
        <v>63.72</v>
      </c>
    </row>
    <row r="498" spans="1:11" s="142" customFormat="1">
      <c r="A498" s="142" t="s">
        <v>4612</v>
      </c>
      <c r="B498" s="143">
        <v>42551</v>
      </c>
      <c r="C498" s="142" t="s">
        <v>4613</v>
      </c>
      <c r="G498" s="145" t="s">
        <v>795</v>
      </c>
      <c r="H498" s="145" t="s">
        <v>795</v>
      </c>
      <c r="I498" s="145">
        <f t="shared" si="7"/>
        <v>69</v>
      </c>
      <c r="J498" s="145">
        <v>11.04</v>
      </c>
    </row>
    <row r="499" spans="1:11" s="142" customFormat="1">
      <c r="A499" s="142" t="s">
        <v>4614</v>
      </c>
      <c r="B499" s="143">
        <v>42551</v>
      </c>
      <c r="C499" s="142" t="s">
        <v>4615</v>
      </c>
      <c r="G499" s="145" t="s">
        <v>769</v>
      </c>
      <c r="H499" s="145" t="s">
        <v>769</v>
      </c>
      <c r="I499" s="145">
        <f t="shared" si="7"/>
        <v>98.25</v>
      </c>
      <c r="J499" s="145">
        <v>15.72</v>
      </c>
    </row>
    <row r="500" spans="1:11">
      <c r="A500" s="140" t="s">
        <v>4614</v>
      </c>
      <c r="B500" s="141">
        <v>42551</v>
      </c>
      <c r="C500" s="140" t="s">
        <v>4615</v>
      </c>
      <c r="G500" s="145" t="s">
        <v>661</v>
      </c>
      <c r="H500" s="145" t="s">
        <v>661</v>
      </c>
      <c r="I500" s="145">
        <f t="shared" si="7"/>
        <v>328.4375</v>
      </c>
      <c r="J500" s="145">
        <v>52.55</v>
      </c>
      <c r="K500" s="142"/>
    </row>
    <row r="501" spans="1:11">
      <c r="A501" s="140" t="s">
        <v>4614</v>
      </c>
      <c r="B501" s="141">
        <v>42551</v>
      </c>
      <c r="C501" s="140" t="s">
        <v>4615</v>
      </c>
      <c r="G501" s="145" t="s">
        <v>1755</v>
      </c>
      <c r="H501" s="145" t="s">
        <v>1755</v>
      </c>
      <c r="I501" s="145">
        <f t="shared" si="7"/>
        <v>377.125</v>
      </c>
      <c r="J501" s="145">
        <v>60.34</v>
      </c>
      <c r="K501" s="142"/>
    </row>
    <row r="502" spans="1:11">
      <c r="A502" s="140" t="s">
        <v>4614</v>
      </c>
      <c r="B502" s="141">
        <v>42551</v>
      </c>
      <c r="C502" s="140" t="s">
        <v>4615</v>
      </c>
      <c r="G502" s="145" t="s">
        <v>731</v>
      </c>
      <c r="H502" s="145" t="s">
        <v>731</v>
      </c>
      <c r="I502" s="145">
        <f t="shared" si="7"/>
        <v>116.43749999999999</v>
      </c>
      <c r="J502" s="145">
        <v>18.63</v>
      </c>
      <c r="K502" s="142"/>
    </row>
    <row r="503" spans="1:11">
      <c r="A503" s="140" t="s">
        <v>4616</v>
      </c>
      <c r="B503" s="141">
        <v>42551</v>
      </c>
      <c r="C503" s="140" t="s">
        <v>4617</v>
      </c>
      <c r="G503" s="145" t="s">
        <v>661</v>
      </c>
      <c r="H503" s="145" t="s">
        <v>661</v>
      </c>
      <c r="I503" s="145">
        <f t="shared" si="7"/>
        <v>253.43749999999997</v>
      </c>
      <c r="J503" s="145">
        <v>40.549999999999997</v>
      </c>
      <c r="K503" s="142"/>
    </row>
    <row r="504" spans="1:11">
      <c r="A504" s="140" t="s">
        <v>4616</v>
      </c>
      <c r="B504" s="141">
        <v>42551</v>
      </c>
      <c r="C504" s="140" t="s">
        <v>4617</v>
      </c>
      <c r="G504" s="145" t="s">
        <v>731</v>
      </c>
      <c r="H504" s="145" t="s">
        <v>731</v>
      </c>
      <c r="I504" s="145">
        <f t="shared" si="7"/>
        <v>176.8125</v>
      </c>
      <c r="J504" s="145">
        <v>28.29</v>
      </c>
      <c r="K504" s="142"/>
    </row>
    <row r="505" spans="1:11">
      <c r="A505" s="140" t="s">
        <v>4616</v>
      </c>
      <c r="B505" s="141">
        <v>42551</v>
      </c>
      <c r="C505" s="140" t="s">
        <v>4617</v>
      </c>
      <c r="G505" s="145" t="s">
        <v>663</v>
      </c>
      <c r="H505" s="145" t="s">
        <v>663</v>
      </c>
      <c r="I505" s="145">
        <f t="shared" si="7"/>
        <v>335.25</v>
      </c>
      <c r="J505" s="145">
        <v>53.64</v>
      </c>
      <c r="K505" s="142"/>
    </row>
    <row r="506" spans="1:11">
      <c r="A506" s="140" t="s">
        <v>4616</v>
      </c>
      <c r="B506" s="141">
        <v>42551</v>
      </c>
      <c r="C506" s="140" t="s">
        <v>4617</v>
      </c>
      <c r="G506" s="145" t="s">
        <v>729</v>
      </c>
      <c r="H506" s="145" t="s">
        <v>729</v>
      </c>
      <c r="I506" s="145">
        <f t="shared" si="7"/>
        <v>86.187499999999986</v>
      </c>
      <c r="J506" s="145">
        <v>13.79</v>
      </c>
      <c r="K506" s="142"/>
    </row>
    <row r="507" spans="1:11">
      <c r="A507" s="140" t="s">
        <v>4618</v>
      </c>
      <c r="B507" s="141">
        <v>42551</v>
      </c>
      <c r="C507" s="140" t="s">
        <v>4619</v>
      </c>
      <c r="G507" s="145" t="s">
        <v>972</v>
      </c>
      <c r="H507" s="145" t="s">
        <v>4841</v>
      </c>
      <c r="I507" s="145">
        <f t="shared" si="7"/>
        <v>85.75</v>
      </c>
      <c r="J507" s="145">
        <v>13.72</v>
      </c>
      <c r="K507" s="142"/>
    </row>
    <row r="508" spans="1:11">
      <c r="A508" s="140" t="s">
        <v>4620</v>
      </c>
      <c r="B508" s="141">
        <v>42551</v>
      </c>
      <c r="C508" s="140" t="s">
        <v>4621</v>
      </c>
      <c r="G508" s="145" t="s">
        <v>1732</v>
      </c>
      <c r="H508" s="145" t="s">
        <v>1732</v>
      </c>
      <c r="I508" s="145">
        <f t="shared" si="7"/>
        <v>155.1875</v>
      </c>
      <c r="J508" s="145">
        <v>24.83</v>
      </c>
      <c r="K508" s="142"/>
    </row>
    <row r="509" spans="1:11">
      <c r="A509" s="140" t="s">
        <v>4620</v>
      </c>
      <c r="B509" s="141">
        <v>42551</v>
      </c>
      <c r="C509" s="140" t="s">
        <v>4621</v>
      </c>
      <c r="G509" s="145" t="s">
        <v>731</v>
      </c>
      <c r="H509" s="145" t="s">
        <v>731</v>
      </c>
      <c r="I509" s="145">
        <f t="shared" si="7"/>
        <v>30.1875</v>
      </c>
      <c r="J509" s="145">
        <v>4.83</v>
      </c>
      <c r="K509" s="142"/>
    </row>
    <row r="510" spans="1:11">
      <c r="A510" s="140" t="s">
        <v>4620</v>
      </c>
      <c r="B510" s="141">
        <v>42551</v>
      </c>
      <c r="C510" s="140" t="s">
        <v>4621</v>
      </c>
      <c r="G510" s="145" t="s">
        <v>1733</v>
      </c>
      <c r="H510" s="145" t="s">
        <v>1733</v>
      </c>
      <c r="I510" s="145">
        <f t="shared" si="7"/>
        <v>419.18749999999994</v>
      </c>
      <c r="J510" s="145">
        <v>67.069999999999993</v>
      </c>
      <c r="K510" s="142"/>
    </row>
    <row r="511" spans="1:11">
      <c r="A511" s="140" t="s">
        <v>4620</v>
      </c>
      <c r="B511" s="141">
        <v>42551</v>
      </c>
      <c r="C511" s="140" t="s">
        <v>4621</v>
      </c>
      <c r="G511" s="145" t="s">
        <v>661</v>
      </c>
      <c r="H511" s="145" t="s">
        <v>719</v>
      </c>
      <c r="I511" s="145">
        <f t="shared" si="7"/>
        <v>133.625</v>
      </c>
      <c r="J511" s="145">
        <v>21.38</v>
      </c>
      <c r="K511" s="142"/>
    </row>
    <row r="512" spans="1:11">
      <c r="A512" s="140" t="s">
        <v>4622</v>
      </c>
      <c r="B512" s="141">
        <v>42551</v>
      </c>
      <c r="C512" s="140" t="s">
        <v>4623</v>
      </c>
      <c r="G512" s="145" t="s">
        <v>1732</v>
      </c>
      <c r="H512" s="145" t="s">
        <v>1732</v>
      </c>
      <c r="I512" s="145">
        <f t="shared" si="7"/>
        <v>155.1875</v>
      </c>
      <c r="J512" s="145">
        <v>24.83</v>
      </c>
      <c r="K512" s="142"/>
    </row>
    <row r="513" spans="1:11">
      <c r="A513" s="140" t="s">
        <v>4622</v>
      </c>
      <c r="B513" s="141">
        <v>42551</v>
      </c>
      <c r="C513" s="140" t="s">
        <v>4623</v>
      </c>
      <c r="G513" s="145" t="s">
        <v>731</v>
      </c>
      <c r="H513" s="145" t="s">
        <v>731</v>
      </c>
      <c r="I513" s="145">
        <f t="shared" si="7"/>
        <v>30.1875</v>
      </c>
      <c r="J513" s="145">
        <v>4.83</v>
      </c>
      <c r="K513" s="142"/>
    </row>
    <row r="514" spans="1:11">
      <c r="A514" s="140" t="s">
        <v>4622</v>
      </c>
      <c r="B514" s="141">
        <v>42551</v>
      </c>
      <c r="C514" s="140" t="s">
        <v>4623</v>
      </c>
      <c r="G514" s="145" t="s">
        <v>4843</v>
      </c>
      <c r="H514" s="145" t="s">
        <v>4843</v>
      </c>
      <c r="I514" s="145">
        <f t="shared" si="7"/>
        <v>87</v>
      </c>
      <c r="J514" s="145">
        <v>13.92</v>
      </c>
      <c r="K514" s="142"/>
    </row>
    <row r="515" spans="1:11">
      <c r="A515" s="140" t="s">
        <v>4624</v>
      </c>
      <c r="B515" s="141">
        <v>42551</v>
      </c>
      <c r="C515" s="140" t="s">
        <v>4625</v>
      </c>
      <c r="G515" s="145" t="s">
        <v>661</v>
      </c>
      <c r="H515" s="145" t="s">
        <v>661</v>
      </c>
      <c r="I515" s="145">
        <f t="shared" si="7"/>
        <v>49.125</v>
      </c>
      <c r="J515" s="145">
        <v>7.86</v>
      </c>
      <c r="K515" s="142"/>
    </row>
    <row r="516" spans="1:11">
      <c r="A516" s="140" t="s">
        <v>4624</v>
      </c>
      <c r="B516" s="141">
        <v>42551</v>
      </c>
      <c r="C516" s="140" t="s">
        <v>4625</v>
      </c>
      <c r="G516" s="145" t="s">
        <v>731</v>
      </c>
      <c r="H516" s="145" t="s">
        <v>731</v>
      </c>
      <c r="I516" s="145">
        <f t="shared" si="7"/>
        <v>56.0625</v>
      </c>
      <c r="J516" s="145">
        <v>8.9700000000000006</v>
      </c>
      <c r="K516" s="142"/>
    </row>
    <row r="517" spans="1:11">
      <c r="A517" s="140" t="s">
        <v>4624</v>
      </c>
      <c r="B517" s="141">
        <v>42551</v>
      </c>
      <c r="C517" s="140" t="s">
        <v>4625</v>
      </c>
      <c r="G517" s="145" t="s">
        <v>816</v>
      </c>
      <c r="H517" s="145" t="s">
        <v>816</v>
      </c>
      <c r="I517" s="145">
        <f t="shared" si="7"/>
        <v>226.75</v>
      </c>
      <c r="J517" s="145">
        <v>36.28</v>
      </c>
      <c r="K517" s="142"/>
    </row>
    <row r="518" spans="1:11">
      <c r="A518" s="140" t="s">
        <v>4624</v>
      </c>
      <c r="B518" s="141">
        <v>42551</v>
      </c>
      <c r="C518" s="140" t="s">
        <v>4625</v>
      </c>
      <c r="G518" s="145" t="s">
        <v>815</v>
      </c>
      <c r="H518" s="145" t="s">
        <v>815</v>
      </c>
      <c r="I518" s="145">
        <f t="shared" si="7"/>
        <v>335.1875</v>
      </c>
      <c r="J518" s="145">
        <v>53.63</v>
      </c>
      <c r="K518" s="142"/>
    </row>
    <row r="519" spans="1:11">
      <c r="A519" s="140" t="s">
        <v>4626</v>
      </c>
      <c r="B519" s="141">
        <v>42551</v>
      </c>
      <c r="C519" s="140" t="s">
        <v>4627</v>
      </c>
      <c r="G519" s="145" t="s">
        <v>749</v>
      </c>
      <c r="H519" s="145" t="s">
        <v>749</v>
      </c>
      <c r="I519" s="145">
        <f t="shared" si="7"/>
        <v>1004.3125</v>
      </c>
      <c r="J519" s="145">
        <v>160.69</v>
      </c>
      <c r="K519" s="142"/>
    </row>
    <row r="520" spans="1:11">
      <c r="A520" s="140" t="s">
        <v>4626</v>
      </c>
      <c r="B520" s="141">
        <v>42551</v>
      </c>
      <c r="C520" s="140" t="s">
        <v>4627</v>
      </c>
      <c r="G520" s="145" t="s">
        <v>735</v>
      </c>
      <c r="H520" s="145" t="s">
        <v>735</v>
      </c>
      <c r="I520" s="145">
        <f t="shared" ref="I520:I565" si="8">+J520/0.16</f>
        <v>455.625</v>
      </c>
      <c r="J520" s="145">
        <v>72.900000000000006</v>
      </c>
      <c r="K520" s="142"/>
    </row>
    <row r="521" spans="1:11">
      <c r="A521" s="140" t="s">
        <v>4626</v>
      </c>
      <c r="B521" s="141">
        <v>42551</v>
      </c>
      <c r="C521" s="140" t="s">
        <v>4627</v>
      </c>
      <c r="G521" s="145" t="s">
        <v>744</v>
      </c>
      <c r="H521" s="145" t="s">
        <v>744</v>
      </c>
      <c r="I521" s="145">
        <f t="shared" si="8"/>
        <v>319.8125</v>
      </c>
      <c r="J521" s="145">
        <v>51.17</v>
      </c>
      <c r="K521" s="142"/>
    </row>
    <row r="522" spans="1:11">
      <c r="A522" s="140" t="s">
        <v>4626</v>
      </c>
      <c r="B522" s="141">
        <v>42551</v>
      </c>
      <c r="C522" s="140" t="s">
        <v>4627</v>
      </c>
      <c r="G522" s="145" t="s">
        <v>4137</v>
      </c>
      <c r="H522" s="145" t="s">
        <v>4137</v>
      </c>
      <c r="I522" s="145">
        <f t="shared" si="8"/>
        <v>266.375</v>
      </c>
      <c r="J522" s="145">
        <v>42.62</v>
      </c>
      <c r="K522" s="142"/>
    </row>
    <row r="523" spans="1:11" s="142" customFormat="1">
      <c r="A523" s="142" t="s">
        <v>4626</v>
      </c>
      <c r="B523" s="143">
        <v>42551</v>
      </c>
      <c r="C523" s="142" t="s">
        <v>4627</v>
      </c>
      <c r="G523" s="145" t="s">
        <v>4138</v>
      </c>
      <c r="H523" s="145" t="s">
        <v>4138</v>
      </c>
      <c r="I523" s="145">
        <f t="shared" si="8"/>
        <v>402.56249999999994</v>
      </c>
      <c r="J523" s="145">
        <v>64.41</v>
      </c>
    </row>
    <row r="524" spans="1:11" s="142" customFormat="1">
      <c r="A524" s="142" t="s">
        <v>4626</v>
      </c>
      <c r="B524" s="143">
        <v>42551</v>
      </c>
      <c r="C524" s="142" t="s">
        <v>4627</v>
      </c>
      <c r="G524" s="145" t="s">
        <v>1704</v>
      </c>
      <c r="H524" s="145" t="s">
        <v>1704</v>
      </c>
      <c r="I524" s="145">
        <f t="shared" si="8"/>
        <v>17.25</v>
      </c>
      <c r="J524" s="145">
        <v>2.76</v>
      </c>
    </row>
    <row r="525" spans="1:11" s="142" customFormat="1">
      <c r="A525" s="142" t="s">
        <v>4626</v>
      </c>
      <c r="B525" s="143">
        <v>42551</v>
      </c>
      <c r="C525" s="142" t="s">
        <v>4627</v>
      </c>
      <c r="G525" s="145" t="s">
        <v>4844</v>
      </c>
      <c r="H525" s="145" t="s">
        <v>4844</v>
      </c>
      <c r="I525" s="145">
        <f t="shared" si="8"/>
        <v>68.125</v>
      </c>
      <c r="J525" s="145">
        <v>10.9</v>
      </c>
    </row>
    <row r="526" spans="1:11" s="142" customFormat="1">
      <c r="A526" s="142" t="s">
        <v>4626</v>
      </c>
      <c r="B526" s="143">
        <v>42551</v>
      </c>
      <c r="C526" s="142" t="s">
        <v>4627</v>
      </c>
      <c r="G526" s="145" t="s">
        <v>731</v>
      </c>
      <c r="H526" s="145" t="s">
        <v>731</v>
      </c>
      <c r="I526" s="145">
        <f t="shared" si="8"/>
        <v>56.0625</v>
      </c>
      <c r="J526" s="145">
        <v>8.9700000000000006</v>
      </c>
    </row>
    <row r="527" spans="1:11" s="142" customFormat="1">
      <c r="A527" s="142" t="s">
        <v>4626</v>
      </c>
      <c r="B527" s="143">
        <v>42551</v>
      </c>
      <c r="C527" s="142" t="s">
        <v>4627</v>
      </c>
      <c r="G527" s="145" t="s">
        <v>4845</v>
      </c>
      <c r="H527" s="145" t="s">
        <v>4845</v>
      </c>
      <c r="I527" s="145">
        <f t="shared" si="8"/>
        <v>137.9375</v>
      </c>
      <c r="J527" s="145">
        <v>22.07</v>
      </c>
    </row>
    <row r="528" spans="1:11" s="142" customFormat="1">
      <c r="A528" s="142" t="s">
        <v>4626</v>
      </c>
      <c r="B528" s="143">
        <v>42551</v>
      </c>
      <c r="C528" s="142" t="s">
        <v>4627</v>
      </c>
      <c r="G528" s="145" t="s">
        <v>737</v>
      </c>
      <c r="H528" s="145" t="s">
        <v>737</v>
      </c>
      <c r="I528" s="145">
        <f t="shared" si="8"/>
        <v>398.25</v>
      </c>
      <c r="J528" s="145">
        <v>63.72</v>
      </c>
    </row>
    <row r="529" spans="1:11">
      <c r="A529" s="140" t="s">
        <v>4626</v>
      </c>
      <c r="B529" s="141">
        <v>42551</v>
      </c>
      <c r="C529" s="140" t="s">
        <v>4627</v>
      </c>
      <c r="G529" s="145" t="s">
        <v>795</v>
      </c>
      <c r="H529" s="145" t="s">
        <v>795</v>
      </c>
      <c r="I529" s="145">
        <f t="shared" si="8"/>
        <v>69</v>
      </c>
      <c r="J529" s="145">
        <v>11.04</v>
      </c>
      <c r="K529" s="142"/>
    </row>
    <row r="530" spans="1:11">
      <c r="A530" s="140" t="s">
        <v>4626</v>
      </c>
      <c r="B530" s="141">
        <v>42551</v>
      </c>
      <c r="C530" s="140" t="s">
        <v>4627</v>
      </c>
      <c r="G530" s="145" t="s">
        <v>4846</v>
      </c>
      <c r="H530" s="145" t="s">
        <v>4846</v>
      </c>
      <c r="I530" s="145">
        <f t="shared" si="8"/>
        <v>418.9375</v>
      </c>
      <c r="J530" s="145">
        <v>67.03</v>
      </c>
      <c r="K530" s="142"/>
    </row>
    <row r="531" spans="1:11">
      <c r="A531" s="140" t="s">
        <v>4626</v>
      </c>
      <c r="B531" s="141">
        <v>42551</v>
      </c>
      <c r="C531" s="140" t="s">
        <v>4627</v>
      </c>
      <c r="G531" s="145" t="s">
        <v>4847</v>
      </c>
      <c r="H531" s="145" t="s">
        <v>4847</v>
      </c>
      <c r="I531" s="145">
        <f t="shared" si="8"/>
        <v>551.375</v>
      </c>
      <c r="J531" s="145">
        <v>88.22</v>
      </c>
      <c r="K531" s="142"/>
    </row>
    <row r="532" spans="1:11">
      <c r="A532" s="140" t="s">
        <v>4628</v>
      </c>
      <c r="B532" s="141">
        <v>42551</v>
      </c>
      <c r="C532" s="140" t="s">
        <v>4629</v>
      </c>
      <c r="G532" s="145" t="s">
        <v>9</v>
      </c>
      <c r="H532" s="145" t="s">
        <v>9</v>
      </c>
      <c r="I532" s="145">
        <f t="shared" si="8"/>
        <v>271.5625</v>
      </c>
      <c r="J532" s="145">
        <v>43.45</v>
      </c>
      <c r="K532" s="142"/>
    </row>
    <row r="533" spans="1:11">
      <c r="A533" s="140" t="s">
        <v>4628</v>
      </c>
      <c r="B533" s="141">
        <v>42551</v>
      </c>
      <c r="C533" s="140" t="s">
        <v>4629</v>
      </c>
      <c r="G533" s="145" t="s">
        <v>749</v>
      </c>
      <c r="H533" s="145" t="s">
        <v>749</v>
      </c>
      <c r="I533" s="145">
        <f t="shared" si="8"/>
        <v>458.62499999999994</v>
      </c>
      <c r="J533" s="145">
        <v>73.38</v>
      </c>
      <c r="K533" s="142"/>
    </row>
    <row r="534" spans="1:11">
      <c r="A534" s="140" t="s">
        <v>4628</v>
      </c>
      <c r="B534" s="141">
        <v>42551</v>
      </c>
      <c r="C534" s="140" t="s">
        <v>4629</v>
      </c>
      <c r="G534" s="145" t="s">
        <v>661</v>
      </c>
      <c r="H534" s="145" t="s">
        <v>661</v>
      </c>
      <c r="I534" s="145">
        <f t="shared" si="8"/>
        <v>58.625000000000007</v>
      </c>
      <c r="J534" s="145">
        <v>9.3800000000000008</v>
      </c>
      <c r="K534" s="142"/>
    </row>
    <row r="535" spans="1:11">
      <c r="A535" s="140" t="s">
        <v>4628</v>
      </c>
      <c r="B535" s="141">
        <v>42551</v>
      </c>
      <c r="C535" s="140" t="s">
        <v>4629</v>
      </c>
      <c r="G535" s="145" t="s">
        <v>731</v>
      </c>
      <c r="H535" s="145" t="s">
        <v>731</v>
      </c>
      <c r="I535" s="145">
        <f t="shared" si="8"/>
        <v>56.0625</v>
      </c>
      <c r="J535" s="145">
        <v>8.9700000000000006</v>
      </c>
      <c r="K535" s="142"/>
    </row>
    <row r="536" spans="1:11">
      <c r="A536" s="140" t="s">
        <v>4628</v>
      </c>
      <c r="B536" s="141">
        <v>42551</v>
      </c>
      <c r="C536" s="140" t="s">
        <v>4629</v>
      </c>
      <c r="G536" s="145" t="s">
        <v>731</v>
      </c>
      <c r="H536" s="145" t="s">
        <v>731</v>
      </c>
      <c r="I536" s="145">
        <f t="shared" si="8"/>
        <v>86.25</v>
      </c>
      <c r="J536" s="145">
        <v>13.8</v>
      </c>
      <c r="K536" s="142"/>
    </row>
    <row r="537" spans="1:11">
      <c r="A537" s="140" t="s">
        <v>4628</v>
      </c>
      <c r="B537" s="141">
        <v>42551</v>
      </c>
      <c r="C537" s="140" t="s">
        <v>4629</v>
      </c>
      <c r="G537" s="145" t="s">
        <v>4848</v>
      </c>
      <c r="H537" s="145" t="s">
        <v>4848</v>
      </c>
      <c r="I537" s="145">
        <f t="shared" si="8"/>
        <v>551.4375</v>
      </c>
      <c r="J537" s="145">
        <v>88.23</v>
      </c>
      <c r="K537" s="142"/>
    </row>
    <row r="538" spans="1:11">
      <c r="A538" s="140" t="s">
        <v>4630</v>
      </c>
      <c r="B538" s="141">
        <v>42551</v>
      </c>
      <c r="C538" s="140" t="s">
        <v>4631</v>
      </c>
      <c r="G538" s="145" t="s">
        <v>735</v>
      </c>
      <c r="H538" s="145" t="s">
        <v>735</v>
      </c>
      <c r="I538" s="145">
        <f t="shared" si="8"/>
        <v>354.375</v>
      </c>
      <c r="J538" s="145">
        <v>56.7</v>
      </c>
      <c r="K538" s="142"/>
    </row>
    <row r="539" spans="1:11">
      <c r="A539" s="140" t="s">
        <v>4630</v>
      </c>
      <c r="B539" s="141">
        <v>42551</v>
      </c>
      <c r="C539" s="140" t="s">
        <v>4631</v>
      </c>
      <c r="G539" s="145" t="s">
        <v>661</v>
      </c>
      <c r="H539" s="145" t="s">
        <v>661</v>
      </c>
      <c r="I539" s="145">
        <f t="shared" si="8"/>
        <v>396.5625</v>
      </c>
      <c r="J539" s="145">
        <v>63.45</v>
      </c>
      <c r="K539" s="142"/>
    </row>
    <row r="540" spans="1:11">
      <c r="A540" s="140" t="s">
        <v>4630</v>
      </c>
      <c r="B540" s="141">
        <v>42551</v>
      </c>
      <c r="C540" s="140" t="s">
        <v>4631</v>
      </c>
      <c r="G540" s="145" t="s">
        <v>731</v>
      </c>
      <c r="H540" s="145" t="s">
        <v>731</v>
      </c>
      <c r="I540" s="145">
        <f t="shared" si="8"/>
        <v>56.0625</v>
      </c>
      <c r="J540" s="145">
        <v>8.9700000000000006</v>
      </c>
      <c r="K540" s="142"/>
    </row>
    <row r="541" spans="1:11">
      <c r="A541" s="140" t="s">
        <v>4630</v>
      </c>
      <c r="B541" s="141">
        <v>42551</v>
      </c>
      <c r="C541" s="140" t="s">
        <v>4631</v>
      </c>
      <c r="G541" s="145" t="s">
        <v>1722</v>
      </c>
      <c r="H541" s="145" t="s">
        <v>1722</v>
      </c>
      <c r="I541" s="145">
        <f t="shared" si="8"/>
        <v>94.8125</v>
      </c>
      <c r="J541" s="145">
        <v>15.17</v>
      </c>
      <c r="K541" s="142"/>
    </row>
    <row r="542" spans="1:11">
      <c r="A542" s="140" t="s">
        <v>4630</v>
      </c>
      <c r="B542" s="141">
        <v>42551</v>
      </c>
      <c r="C542" s="140" t="s">
        <v>4631</v>
      </c>
      <c r="G542" s="145" t="s">
        <v>737</v>
      </c>
      <c r="H542" s="145" t="s">
        <v>737</v>
      </c>
      <c r="I542" s="145">
        <f t="shared" si="8"/>
        <v>398.25</v>
      </c>
      <c r="J542" s="145">
        <v>63.72</v>
      </c>
      <c r="K542" s="142"/>
    </row>
    <row r="543" spans="1:11">
      <c r="A543" s="140" t="s">
        <v>4630</v>
      </c>
      <c r="B543" s="141">
        <v>42551</v>
      </c>
      <c r="C543" s="140" t="s">
        <v>4631</v>
      </c>
      <c r="G543" s="145" t="s">
        <v>795</v>
      </c>
      <c r="H543" s="145" t="s">
        <v>795</v>
      </c>
      <c r="I543" s="145">
        <f t="shared" si="8"/>
        <v>60.3125</v>
      </c>
      <c r="J543" s="145">
        <v>9.65</v>
      </c>
      <c r="K543" s="142"/>
    </row>
    <row r="544" spans="1:11">
      <c r="A544" s="140" t="s">
        <v>4630</v>
      </c>
      <c r="B544" s="141">
        <v>42551</v>
      </c>
      <c r="C544" s="140" t="s">
        <v>4631</v>
      </c>
      <c r="G544" s="145" t="s">
        <v>2711</v>
      </c>
      <c r="H544" s="145" t="s">
        <v>2711</v>
      </c>
      <c r="I544" s="145">
        <f t="shared" si="8"/>
        <v>510.75</v>
      </c>
      <c r="J544" s="145">
        <v>81.72</v>
      </c>
      <c r="K544" s="142"/>
    </row>
    <row r="545" spans="1:11">
      <c r="A545" s="140" t="s">
        <v>4630</v>
      </c>
      <c r="B545" s="141">
        <v>42551</v>
      </c>
      <c r="C545" s="140" t="s">
        <v>4631</v>
      </c>
      <c r="G545" s="145" t="s">
        <v>1725</v>
      </c>
      <c r="H545" s="145" t="s">
        <v>1725</v>
      </c>
      <c r="I545" s="145">
        <f t="shared" si="8"/>
        <v>227.5</v>
      </c>
      <c r="J545" s="145">
        <v>36.4</v>
      </c>
      <c r="K545" s="142"/>
    </row>
    <row r="546" spans="1:11">
      <c r="A546" s="140" t="s">
        <v>4630</v>
      </c>
      <c r="B546" s="141">
        <v>42551</v>
      </c>
      <c r="C546" s="140" t="s">
        <v>4631</v>
      </c>
      <c r="G546" s="145" t="s">
        <v>748</v>
      </c>
      <c r="H546" s="145" t="s">
        <v>748</v>
      </c>
      <c r="I546" s="145">
        <f t="shared" si="8"/>
        <v>288.8125</v>
      </c>
      <c r="J546" s="145">
        <v>46.21</v>
      </c>
      <c r="K546" s="142"/>
    </row>
    <row r="547" spans="1:11">
      <c r="A547" s="140" t="s">
        <v>4632</v>
      </c>
      <c r="B547" s="141">
        <v>42551</v>
      </c>
      <c r="C547" s="140" t="s">
        <v>4633</v>
      </c>
      <c r="G547" s="145" t="s">
        <v>661</v>
      </c>
      <c r="H547" s="145" t="s">
        <v>661</v>
      </c>
      <c r="I547" s="145">
        <f t="shared" si="8"/>
        <v>328.4375</v>
      </c>
      <c r="J547" s="145">
        <v>52.55</v>
      </c>
      <c r="K547" s="142"/>
    </row>
    <row r="548" spans="1:11">
      <c r="A548" s="140" t="s">
        <v>4632</v>
      </c>
      <c r="B548" s="141">
        <v>42551</v>
      </c>
      <c r="C548" s="140" t="s">
        <v>4633</v>
      </c>
      <c r="G548" s="145" t="s">
        <v>731</v>
      </c>
      <c r="H548" s="145" t="s">
        <v>731</v>
      </c>
      <c r="I548" s="145">
        <f t="shared" si="8"/>
        <v>176.8125</v>
      </c>
      <c r="J548" s="145">
        <v>28.29</v>
      </c>
      <c r="K548" s="142"/>
    </row>
    <row r="549" spans="1:11">
      <c r="A549" s="140" t="s">
        <v>4632</v>
      </c>
      <c r="B549" s="141">
        <v>42551</v>
      </c>
      <c r="C549" s="140" t="s">
        <v>4633</v>
      </c>
      <c r="G549" s="145" t="s">
        <v>2681</v>
      </c>
      <c r="H549" s="145" t="s">
        <v>2681</v>
      </c>
      <c r="I549" s="145">
        <f t="shared" si="8"/>
        <v>388.1875</v>
      </c>
      <c r="J549" s="145">
        <v>62.11</v>
      </c>
      <c r="K549" s="142"/>
    </row>
    <row r="550" spans="1:11">
      <c r="A550" s="140" t="s">
        <v>4632</v>
      </c>
      <c r="B550" s="141">
        <v>42551</v>
      </c>
      <c r="C550" s="140" t="s">
        <v>4633</v>
      </c>
      <c r="G550" s="145" t="s">
        <v>729</v>
      </c>
      <c r="H550" s="145" t="s">
        <v>729</v>
      </c>
      <c r="I550" s="145">
        <f t="shared" si="8"/>
        <v>86.187499999999986</v>
      </c>
      <c r="J550" s="145">
        <v>13.79</v>
      </c>
      <c r="K550" s="142"/>
    </row>
    <row r="551" spans="1:11">
      <c r="A551" s="140" t="s">
        <v>4634</v>
      </c>
      <c r="B551" s="141">
        <v>42551</v>
      </c>
      <c r="C551" s="140" t="s">
        <v>4635</v>
      </c>
      <c r="G551" s="145" t="s">
        <v>2585</v>
      </c>
      <c r="H551" s="145" t="s">
        <v>2585</v>
      </c>
      <c r="I551" s="145">
        <f t="shared" si="8"/>
        <v>86.187499999999986</v>
      </c>
      <c r="J551" s="145">
        <v>13.79</v>
      </c>
      <c r="K551" s="142"/>
    </row>
    <row r="552" spans="1:11">
      <c r="A552" s="140" t="s">
        <v>4636</v>
      </c>
      <c r="B552" s="141">
        <v>42551</v>
      </c>
      <c r="C552" s="140" t="s">
        <v>4637</v>
      </c>
      <c r="G552" s="145" t="s">
        <v>4167</v>
      </c>
      <c r="H552" s="145" t="s">
        <v>4167</v>
      </c>
      <c r="I552" s="145">
        <f t="shared" si="8"/>
        <v>258.5625</v>
      </c>
      <c r="J552" s="145">
        <v>41.37</v>
      </c>
      <c r="K552" s="142" t="s">
        <v>3631</v>
      </c>
    </row>
    <row r="553" spans="1:11">
      <c r="A553" s="140" t="s">
        <v>4638</v>
      </c>
      <c r="B553" s="141">
        <v>42551</v>
      </c>
      <c r="C553" s="140" t="s">
        <v>3733</v>
      </c>
      <c r="G553" s="145" t="s">
        <v>789</v>
      </c>
      <c r="H553" s="145" t="s">
        <v>4900</v>
      </c>
      <c r="I553" s="145">
        <f t="shared" si="8"/>
        <v>544.75</v>
      </c>
      <c r="J553" s="145">
        <v>87.16</v>
      </c>
      <c r="K553" s="142"/>
    </row>
    <row r="554" spans="1:11">
      <c r="A554" s="140" t="s">
        <v>4638</v>
      </c>
      <c r="B554" s="141">
        <v>42551</v>
      </c>
      <c r="C554" s="140" t="s">
        <v>3733</v>
      </c>
      <c r="G554" s="145" t="s">
        <v>2889</v>
      </c>
      <c r="H554" s="145" t="s">
        <v>2890</v>
      </c>
      <c r="I554" s="145">
        <f t="shared" si="8"/>
        <v>82.125</v>
      </c>
      <c r="J554" s="145">
        <v>13.14</v>
      </c>
      <c r="K554" s="142"/>
    </row>
    <row r="555" spans="1:11">
      <c r="A555" s="140" t="s">
        <v>4638</v>
      </c>
      <c r="B555" s="141">
        <v>42551</v>
      </c>
      <c r="C555" s="140" t="s">
        <v>3733</v>
      </c>
      <c r="G555" s="145" t="s">
        <v>1013</v>
      </c>
      <c r="H555" s="145" t="s">
        <v>988</v>
      </c>
      <c r="I555" s="145">
        <f t="shared" si="8"/>
        <v>210.3125</v>
      </c>
      <c r="J555" s="145">
        <v>33.65</v>
      </c>
      <c r="K555" s="142"/>
    </row>
    <row r="556" spans="1:11">
      <c r="A556" s="140" t="s">
        <v>4638</v>
      </c>
      <c r="B556" s="141">
        <v>42551</v>
      </c>
      <c r="C556" s="140" t="s">
        <v>3733</v>
      </c>
      <c r="G556" s="145" t="s">
        <v>764</v>
      </c>
      <c r="H556" s="145" t="s">
        <v>765</v>
      </c>
      <c r="I556" s="145">
        <f t="shared" si="8"/>
        <v>220.5625</v>
      </c>
      <c r="J556" s="145">
        <v>35.29</v>
      </c>
      <c r="K556" s="142"/>
    </row>
    <row r="557" spans="1:11">
      <c r="A557" s="140" t="s">
        <v>4638</v>
      </c>
      <c r="B557" s="141">
        <v>42551</v>
      </c>
      <c r="C557" s="140" t="s">
        <v>3733</v>
      </c>
      <c r="G557" s="145" t="s">
        <v>991</v>
      </c>
      <c r="H557" s="145" t="s">
        <v>2886</v>
      </c>
      <c r="I557" s="145">
        <f t="shared" si="8"/>
        <v>2464.1875</v>
      </c>
      <c r="J557" s="145">
        <v>394.27</v>
      </c>
      <c r="K557" s="142"/>
    </row>
    <row r="558" spans="1:11">
      <c r="A558" s="140" t="s">
        <v>4638</v>
      </c>
      <c r="B558" s="141">
        <v>42551</v>
      </c>
      <c r="C558" s="140" t="s">
        <v>3733</v>
      </c>
      <c r="G558" s="145" t="s">
        <v>9</v>
      </c>
      <c r="H558" s="145" t="s">
        <v>4901</v>
      </c>
      <c r="I558" s="145">
        <f t="shared" si="8"/>
        <v>271.5625</v>
      </c>
      <c r="J558" s="145">
        <v>43.45</v>
      </c>
      <c r="K558" s="142"/>
    </row>
    <row r="559" spans="1:11">
      <c r="A559" s="140" t="s">
        <v>4638</v>
      </c>
      <c r="B559" s="141">
        <v>42551</v>
      </c>
      <c r="C559" s="140" t="s">
        <v>3733</v>
      </c>
      <c r="G559" s="145" t="s">
        <v>2889</v>
      </c>
      <c r="H559" s="145" t="s">
        <v>2890</v>
      </c>
      <c r="I559" s="145">
        <f t="shared" si="8"/>
        <v>344.8125</v>
      </c>
      <c r="J559" s="145">
        <v>55.17</v>
      </c>
      <c r="K559" s="142"/>
    </row>
    <row r="560" spans="1:11">
      <c r="A560" s="140" t="s">
        <v>4639</v>
      </c>
      <c r="B560" s="141">
        <v>42551</v>
      </c>
      <c r="C560" s="140" t="s">
        <v>3707</v>
      </c>
      <c r="G560" s="106" t="s">
        <v>991</v>
      </c>
      <c r="H560" s="145" t="s">
        <v>2886</v>
      </c>
      <c r="I560" s="145">
        <f t="shared" si="8"/>
        <v>1848.125</v>
      </c>
      <c r="J560" s="146">
        <v>295.7</v>
      </c>
      <c r="K560" s="142"/>
    </row>
    <row r="561" spans="1:11">
      <c r="A561" s="140" t="s">
        <v>4639</v>
      </c>
      <c r="B561" s="141">
        <v>42551</v>
      </c>
      <c r="C561" s="140" t="s">
        <v>3707</v>
      </c>
      <c r="G561" s="106" t="s">
        <v>661</v>
      </c>
      <c r="H561" s="145" t="s">
        <v>719</v>
      </c>
      <c r="I561" s="145">
        <f t="shared" si="8"/>
        <v>599.125</v>
      </c>
      <c r="J561" s="146">
        <v>95.86</v>
      </c>
      <c r="K561" s="142"/>
    </row>
    <row r="562" spans="1:11">
      <c r="A562" s="140" t="s">
        <v>4639</v>
      </c>
      <c r="B562" s="141">
        <v>42551</v>
      </c>
      <c r="C562" s="140" t="s">
        <v>3707</v>
      </c>
      <c r="G562" s="106" t="s">
        <v>991</v>
      </c>
      <c r="H562" s="145" t="s">
        <v>2886</v>
      </c>
      <c r="I562" s="145">
        <f t="shared" si="8"/>
        <v>115.5</v>
      </c>
      <c r="J562" s="146">
        <v>18.48</v>
      </c>
      <c r="K562" s="142"/>
    </row>
    <row r="563" spans="1:11">
      <c r="A563" s="140" t="s">
        <v>4776</v>
      </c>
      <c r="B563" s="141">
        <v>42551</v>
      </c>
      <c r="C563" s="140" t="s">
        <v>4777</v>
      </c>
      <c r="G563" s="145" t="s">
        <v>3589</v>
      </c>
      <c r="H563" s="145" t="s">
        <v>3498</v>
      </c>
      <c r="I563" s="145">
        <f t="shared" si="8"/>
        <v>9000</v>
      </c>
      <c r="J563" s="146">
        <v>1440</v>
      </c>
      <c r="K563" s="142"/>
    </row>
    <row r="564" spans="1:11">
      <c r="A564" s="140" t="s">
        <v>4098</v>
      </c>
      <c r="B564" s="141">
        <v>42551</v>
      </c>
      <c r="C564" s="140" t="s">
        <v>4792</v>
      </c>
      <c r="G564" s="106" t="s">
        <v>957</v>
      </c>
      <c r="H564" s="145" t="s">
        <v>1925</v>
      </c>
      <c r="I564" s="145">
        <f t="shared" si="8"/>
        <v>4800</v>
      </c>
      <c r="J564" s="145">
        <v>768</v>
      </c>
      <c r="K564" s="142"/>
    </row>
    <row r="565" spans="1:11">
      <c r="A565" s="140" t="s">
        <v>4795</v>
      </c>
      <c r="B565" s="141">
        <v>42551</v>
      </c>
      <c r="C565" s="140" t="s">
        <v>4000</v>
      </c>
      <c r="G565" s="107" t="s">
        <v>1002</v>
      </c>
      <c r="H565" s="20" t="s">
        <v>984</v>
      </c>
      <c r="I565" s="145">
        <f t="shared" si="8"/>
        <v>968.99999999999989</v>
      </c>
      <c r="J565" s="145">
        <v>155.04</v>
      </c>
      <c r="K565" s="142"/>
    </row>
    <row r="567" spans="1:11">
      <c r="H567" s="145" t="s">
        <v>4904</v>
      </c>
      <c r="I567" s="142">
        <f>+SUM(I7:I565)</f>
        <v>30771421.6875</v>
      </c>
      <c r="J567">
        <f>+SUM(J7:J565)</f>
        <v>4923427.4699999969</v>
      </c>
      <c r="K567" s="142">
        <f>+SUM(K7:K565)</f>
        <v>38740.349999999991</v>
      </c>
    </row>
    <row r="569" spans="1:11">
      <c r="H569" s="142" t="s">
        <v>4903</v>
      </c>
    </row>
    <row r="570" spans="1:11">
      <c r="A570" s="142" t="s">
        <v>370</v>
      </c>
      <c r="B570" s="143">
        <v>42543</v>
      </c>
      <c r="C570" s="142" t="s">
        <v>4726</v>
      </c>
      <c r="D570" s="142"/>
      <c r="E570" s="142"/>
      <c r="F570" s="142"/>
      <c r="G570" s="145"/>
      <c r="H570" s="145" t="s">
        <v>4856</v>
      </c>
      <c r="I570" s="145"/>
      <c r="J570" s="145">
        <v>-560</v>
      </c>
      <c r="K570" s="17" t="s">
        <v>4902</v>
      </c>
    </row>
    <row r="571" spans="1:11">
      <c r="A571" s="142" t="s">
        <v>372</v>
      </c>
      <c r="B571" s="143">
        <v>42543</v>
      </c>
      <c r="C571" s="142" t="s">
        <v>4037</v>
      </c>
      <c r="D571" s="142"/>
      <c r="E571" s="142"/>
      <c r="F571" s="142"/>
      <c r="G571" s="145"/>
      <c r="H571" s="145" t="s">
        <v>4856</v>
      </c>
      <c r="I571" s="145"/>
      <c r="J571" s="146">
        <v>-1520</v>
      </c>
      <c r="K571" s="17" t="s">
        <v>4902</v>
      </c>
    </row>
    <row r="573" spans="1:11">
      <c r="J573" s="147">
        <f>+J567+J570+J571</f>
        <v>4921347.4699999969</v>
      </c>
    </row>
    <row r="574" spans="1:11">
      <c r="H574" s="142" t="s">
        <v>4905</v>
      </c>
      <c r="J574">
        <f>5584031.48-662683.96</f>
        <v>4921347.5200000005</v>
      </c>
    </row>
    <row r="575" spans="1:11">
      <c r="H575" s="142" t="s">
        <v>1006</v>
      </c>
      <c r="J575" s="144">
        <f>+J573-J574</f>
        <v>-5.0000003539025784E-2</v>
      </c>
    </row>
    <row r="579" spans="1:11">
      <c r="A579" s="142"/>
      <c r="B579" s="142"/>
      <c r="C579" s="142"/>
      <c r="D579" s="142"/>
      <c r="E579" s="142"/>
      <c r="F579" s="142"/>
      <c r="G579" s="142"/>
      <c r="H579" s="142"/>
      <c r="I579" s="142"/>
      <c r="J579" s="144"/>
      <c r="K579" s="142"/>
    </row>
    <row r="580" spans="1:11">
      <c r="A580" s="2"/>
      <c r="B580" s="1"/>
      <c r="C580" s="1"/>
      <c r="D580" s="1"/>
      <c r="E580" s="1"/>
      <c r="F580" s="1"/>
      <c r="G580" s="56" t="s">
        <v>0</v>
      </c>
      <c r="H580" s="1"/>
      <c r="I580" s="1"/>
      <c r="J580" s="5"/>
      <c r="K580" s="142"/>
    </row>
    <row r="581" spans="1:11">
      <c r="A581" s="2"/>
      <c r="B581" s="1"/>
      <c r="C581" s="1"/>
      <c r="D581" s="1"/>
      <c r="E581" s="1"/>
      <c r="F581" s="1"/>
      <c r="G581" s="56" t="s">
        <v>4911</v>
      </c>
      <c r="H581" s="1"/>
      <c r="I581" s="1"/>
      <c r="J581" s="5"/>
      <c r="K581" s="142"/>
    </row>
    <row r="582" spans="1:11">
      <c r="A582" s="2"/>
      <c r="B582" s="1"/>
      <c r="C582" s="1"/>
      <c r="D582" s="1"/>
      <c r="E582" s="1"/>
      <c r="F582" s="1"/>
      <c r="G582" s="56" t="s">
        <v>1</v>
      </c>
      <c r="H582" s="1"/>
      <c r="I582" s="1"/>
      <c r="J582" s="5"/>
      <c r="K582" s="142"/>
    </row>
    <row r="583" spans="1:11">
      <c r="A583" s="1"/>
      <c r="B583" s="1"/>
      <c r="C583" s="1"/>
      <c r="D583" s="1"/>
      <c r="E583" s="1"/>
      <c r="F583" s="1"/>
      <c r="G583" s="3"/>
      <c r="H583" s="1"/>
      <c r="I583" s="1"/>
      <c r="J583" s="1"/>
      <c r="K583" s="142"/>
    </row>
    <row r="584" spans="1:11">
      <c r="A584" s="1"/>
      <c r="B584" s="1"/>
      <c r="C584" s="1"/>
      <c r="D584" s="1"/>
      <c r="E584" s="1"/>
      <c r="F584" s="1"/>
      <c r="G584" s="6"/>
      <c r="H584" s="4"/>
      <c r="I584" s="4"/>
      <c r="J584" s="4"/>
      <c r="K584" s="142"/>
    </row>
    <row r="585" spans="1:11" ht="17.25" thickBot="1">
      <c r="A585" s="51"/>
      <c r="B585" s="51"/>
      <c r="C585" s="51" t="s">
        <v>4</v>
      </c>
      <c r="D585" s="51"/>
      <c r="E585" s="51"/>
      <c r="F585" s="51"/>
      <c r="G585" s="52" t="s">
        <v>5</v>
      </c>
      <c r="H585" s="53" t="s">
        <v>6</v>
      </c>
      <c r="I585" s="54" t="s">
        <v>8</v>
      </c>
      <c r="J585" s="55" t="s">
        <v>1008</v>
      </c>
      <c r="K585" s="55" t="s">
        <v>1009</v>
      </c>
    </row>
    <row r="586" spans="1:11">
      <c r="A586" s="37" t="s">
        <v>1010</v>
      </c>
      <c r="B586" s="38">
        <v>85</v>
      </c>
      <c r="G586" s="145" t="s">
        <v>4863</v>
      </c>
      <c r="H586" s="145" t="s">
        <v>4864</v>
      </c>
      <c r="I586">
        <f t="shared" ref="I586:I649" si="9">SUMIF($G$7:$G$565,G586,$J$7:$J$565)</f>
        <v>32.409999999999997</v>
      </c>
      <c r="J586">
        <f>+I586/0.16</f>
        <v>202.56249999999997</v>
      </c>
    </row>
    <row r="587" spans="1:11">
      <c r="A587" s="37" t="s">
        <v>1010</v>
      </c>
      <c r="B587" s="38">
        <v>85</v>
      </c>
      <c r="G587" s="145" t="s">
        <v>4149</v>
      </c>
      <c r="H587" s="145" t="s">
        <v>4149</v>
      </c>
      <c r="I587" s="142">
        <f t="shared" si="9"/>
        <v>20.14</v>
      </c>
      <c r="J587" s="142">
        <f t="shared" ref="J587:J650" si="10">+I587/0.16</f>
        <v>125.875</v>
      </c>
    </row>
    <row r="588" spans="1:11">
      <c r="A588" s="37" t="s">
        <v>1010</v>
      </c>
      <c r="B588" s="38">
        <v>85</v>
      </c>
      <c r="G588" s="145" t="s">
        <v>904</v>
      </c>
      <c r="H588" s="145" t="s">
        <v>905</v>
      </c>
      <c r="I588" s="142">
        <f t="shared" si="9"/>
        <v>1552</v>
      </c>
      <c r="J588" s="142">
        <f t="shared" si="10"/>
        <v>9700</v>
      </c>
    </row>
    <row r="589" spans="1:11">
      <c r="A589" s="37" t="s">
        <v>1010</v>
      </c>
      <c r="B589" s="38">
        <v>85</v>
      </c>
      <c r="G589" s="145" t="s">
        <v>9</v>
      </c>
      <c r="H589" s="145" t="s">
        <v>9</v>
      </c>
      <c r="I589" s="142">
        <f t="shared" si="9"/>
        <v>480.69999999999993</v>
      </c>
      <c r="J589" s="142">
        <f t="shared" si="10"/>
        <v>3004.3749999999995</v>
      </c>
    </row>
    <row r="590" spans="1:11">
      <c r="A590" s="37" t="s">
        <v>1010</v>
      </c>
      <c r="B590" s="38">
        <v>85</v>
      </c>
      <c r="G590" s="145" t="s">
        <v>4866</v>
      </c>
      <c r="H590" s="145" t="s">
        <v>4859</v>
      </c>
      <c r="I590" s="142">
        <f t="shared" si="9"/>
        <v>455.59</v>
      </c>
      <c r="J590" s="142">
        <f t="shared" si="10"/>
        <v>2847.4375</v>
      </c>
    </row>
    <row r="591" spans="1:11">
      <c r="A591" s="37" t="s">
        <v>1010</v>
      </c>
      <c r="B591" s="38">
        <v>85</v>
      </c>
      <c r="G591" s="106" t="s">
        <v>2870</v>
      </c>
      <c r="H591" s="145" t="s">
        <v>4805</v>
      </c>
      <c r="I591" s="142">
        <f t="shared" si="9"/>
        <v>40560.94</v>
      </c>
      <c r="J591" s="142">
        <f t="shared" si="10"/>
        <v>253505.875</v>
      </c>
    </row>
    <row r="592" spans="1:11">
      <c r="A592" s="37" t="s">
        <v>1010</v>
      </c>
      <c r="B592" s="38">
        <v>85</v>
      </c>
      <c r="G592" s="145" t="s">
        <v>749</v>
      </c>
      <c r="H592" s="145" t="s">
        <v>749</v>
      </c>
      <c r="I592" s="142">
        <f t="shared" si="9"/>
        <v>677.93999999999994</v>
      </c>
      <c r="J592" s="142">
        <f t="shared" si="10"/>
        <v>4237.1249999999991</v>
      </c>
    </row>
    <row r="593" spans="1:12">
      <c r="A593" s="37" t="s">
        <v>1010</v>
      </c>
      <c r="B593" s="38">
        <v>85</v>
      </c>
      <c r="G593" s="106" t="s">
        <v>985</v>
      </c>
      <c r="H593" s="106" t="s">
        <v>986</v>
      </c>
      <c r="I593" s="142">
        <f t="shared" si="9"/>
        <v>101.51</v>
      </c>
      <c r="J593" s="142">
        <f t="shared" si="10"/>
        <v>634.4375</v>
      </c>
    </row>
    <row r="594" spans="1:12">
      <c r="A594" s="37" t="s">
        <v>1010</v>
      </c>
      <c r="B594" s="38">
        <v>85</v>
      </c>
      <c r="G594" s="145" t="s">
        <v>735</v>
      </c>
      <c r="H594" s="145" t="s">
        <v>735</v>
      </c>
      <c r="I594" s="142">
        <f t="shared" si="9"/>
        <v>287.14000000000004</v>
      </c>
      <c r="J594" s="142">
        <f t="shared" si="10"/>
        <v>1794.6250000000002</v>
      </c>
    </row>
    <row r="595" spans="1:12">
      <c r="A595" s="37" t="s">
        <v>1010</v>
      </c>
      <c r="B595" s="38">
        <v>85</v>
      </c>
      <c r="G595" s="145" t="s">
        <v>4913</v>
      </c>
      <c r="H595" s="145" t="s">
        <v>4913</v>
      </c>
      <c r="I595" s="142">
        <f t="shared" si="9"/>
        <v>61.76</v>
      </c>
      <c r="J595" s="142">
        <f t="shared" si="10"/>
        <v>386</v>
      </c>
    </row>
    <row r="596" spans="1:12">
      <c r="A596" s="37" t="s">
        <v>1010</v>
      </c>
      <c r="B596" s="38">
        <v>85</v>
      </c>
      <c r="G596" s="145" t="s">
        <v>4825</v>
      </c>
      <c r="H596" s="145" t="s">
        <v>4825</v>
      </c>
      <c r="I596" s="142">
        <f t="shared" si="9"/>
        <v>13.79</v>
      </c>
      <c r="J596" s="142">
        <f t="shared" si="10"/>
        <v>86.187499999999986</v>
      </c>
    </row>
    <row r="597" spans="1:12">
      <c r="A597" s="37" t="s">
        <v>1010</v>
      </c>
      <c r="B597" s="38">
        <v>85</v>
      </c>
      <c r="G597" s="145" t="s">
        <v>4238</v>
      </c>
      <c r="H597" s="145" t="s">
        <v>4186</v>
      </c>
      <c r="I597" s="142">
        <f t="shared" si="9"/>
        <v>216</v>
      </c>
      <c r="J597" s="142">
        <f t="shared" si="10"/>
        <v>1350</v>
      </c>
    </row>
    <row r="598" spans="1:12">
      <c r="A598" s="37" t="s">
        <v>1010</v>
      </c>
      <c r="B598" s="38">
        <v>85</v>
      </c>
      <c r="G598" s="145" t="s">
        <v>670</v>
      </c>
      <c r="H598" s="145" t="s">
        <v>670</v>
      </c>
      <c r="I598" s="142">
        <f t="shared" si="9"/>
        <v>159.86000000000001</v>
      </c>
      <c r="J598" s="142">
        <f t="shared" si="10"/>
        <v>999.12500000000011</v>
      </c>
    </row>
    <row r="599" spans="1:12">
      <c r="A599" s="37" t="s">
        <v>1010</v>
      </c>
      <c r="B599" s="38">
        <v>85</v>
      </c>
      <c r="G599" s="145" t="s">
        <v>769</v>
      </c>
      <c r="H599" s="145" t="s">
        <v>769</v>
      </c>
      <c r="I599" s="142">
        <f t="shared" si="9"/>
        <v>44.68</v>
      </c>
      <c r="J599" s="142">
        <f t="shared" si="10"/>
        <v>279.25</v>
      </c>
    </row>
    <row r="600" spans="1:12">
      <c r="A600" s="37" t="s">
        <v>1010</v>
      </c>
      <c r="B600" s="38">
        <v>85</v>
      </c>
      <c r="G600" s="145" t="s">
        <v>1732</v>
      </c>
      <c r="H600" s="145" t="s">
        <v>1732</v>
      </c>
      <c r="I600" s="142">
        <f t="shared" si="9"/>
        <v>49.66</v>
      </c>
      <c r="J600" s="142">
        <f t="shared" si="10"/>
        <v>310.375</v>
      </c>
    </row>
    <row r="601" spans="1:12">
      <c r="A601" s="37" t="s">
        <v>1010</v>
      </c>
      <c r="B601" s="38">
        <v>85</v>
      </c>
      <c r="G601" s="145" t="s">
        <v>661</v>
      </c>
      <c r="H601" s="145" t="s">
        <v>661</v>
      </c>
      <c r="I601" s="142">
        <f t="shared" si="9"/>
        <v>986.05</v>
      </c>
      <c r="J601" s="142">
        <f t="shared" si="10"/>
        <v>6162.8125</v>
      </c>
    </row>
    <row r="602" spans="1:12">
      <c r="A602" s="37" t="s">
        <v>1010</v>
      </c>
      <c r="B602" s="38">
        <v>85</v>
      </c>
      <c r="G602" s="145" t="s">
        <v>1743</v>
      </c>
      <c r="H602" s="145" t="s">
        <v>1743</v>
      </c>
      <c r="I602" s="142">
        <f t="shared" si="9"/>
        <v>536.6</v>
      </c>
      <c r="J602" s="142">
        <f t="shared" si="10"/>
        <v>3353.75</v>
      </c>
    </row>
    <row r="603" spans="1:12">
      <c r="A603" s="37" t="s">
        <v>1010</v>
      </c>
      <c r="B603" s="38">
        <v>85</v>
      </c>
      <c r="G603" s="106" t="s">
        <v>957</v>
      </c>
      <c r="H603" s="145" t="s">
        <v>1925</v>
      </c>
      <c r="I603" s="142">
        <f t="shared" si="9"/>
        <v>768</v>
      </c>
      <c r="J603" s="142">
        <f t="shared" si="10"/>
        <v>4800</v>
      </c>
    </row>
    <row r="604" spans="1:12">
      <c r="A604" s="37" t="s">
        <v>1010</v>
      </c>
      <c r="B604" s="38">
        <v>85</v>
      </c>
      <c r="G604" s="106" t="s">
        <v>881</v>
      </c>
      <c r="H604" s="145" t="s">
        <v>1629</v>
      </c>
      <c r="I604" s="142">
        <f t="shared" si="9"/>
        <v>40919.39</v>
      </c>
      <c r="J604" s="142">
        <f t="shared" si="10"/>
        <v>255746.1875</v>
      </c>
    </row>
    <row r="605" spans="1:12">
      <c r="A605" s="37" t="s">
        <v>1010</v>
      </c>
      <c r="B605" s="38">
        <v>85</v>
      </c>
      <c r="G605" s="145" t="s">
        <v>746</v>
      </c>
      <c r="H605" s="145" t="s">
        <v>746</v>
      </c>
      <c r="I605" s="142">
        <f t="shared" si="9"/>
        <v>12.41</v>
      </c>
      <c r="J605" s="142">
        <f t="shared" si="10"/>
        <v>77.5625</v>
      </c>
    </row>
    <row r="606" spans="1:12">
      <c r="A606" s="37" t="s">
        <v>1010</v>
      </c>
      <c r="B606" s="38">
        <v>85</v>
      </c>
      <c r="G606" s="145" t="s">
        <v>3589</v>
      </c>
      <c r="H606" s="145" t="s">
        <v>3498</v>
      </c>
      <c r="I606" s="142">
        <f t="shared" si="9"/>
        <v>1440</v>
      </c>
      <c r="J606" s="142">
        <f t="shared" si="10"/>
        <v>9000</v>
      </c>
    </row>
    <row r="607" spans="1:12">
      <c r="A607" s="37" t="s">
        <v>1010</v>
      </c>
      <c r="B607" s="38">
        <v>85</v>
      </c>
      <c r="G607" s="106" t="s">
        <v>888</v>
      </c>
      <c r="H607" s="145" t="s">
        <v>1906</v>
      </c>
      <c r="I607" s="142">
        <f t="shared" si="9"/>
        <v>35635.919999999998</v>
      </c>
      <c r="J607" s="142">
        <f t="shared" si="10"/>
        <v>222724.49999999997</v>
      </c>
      <c r="K607" s="142"/>
      <c r="L607" s="142"/>
    </row>
    <row r="608" spans="1:12">
      <c r="A608" s="37" t="s">
        <v>1010</v>
      </c>
      <c r="B608" s="38">
        <v>85</v>
      </c>
      <c r="G608" s="107" t="s">
        <v>1002</v>
      </c>
      <c r="H608" s="20" t="s">
        <v>984</v>
      </c>
      <c r="I608" s="142">
        <f t="shared" si="9"/>
        <v>383.03999999999996</v>
      </c>
      <c r="J608" s="142">
        <f t="shared" si="10"/>
        <v>2393.9999999999995</v>
      </c>
      <c r="K608" s="142"/>
      <c r="L608" s="142"/>
    </row>
    <row r="609" spans="1:12">
      <c r="A609" s="37" t="s">
        <v>1010</v>
      </c>
      <c r="B609" s="38">
        <v>85</v>
      </c>
      <c r="G609" s="107" t="s">
        <v>1000</v>
      </c>
      <c r="H609" s="20" t="s">
        <v>999</v>
      </c>
      <c r="I609" s="142">
        <f t="shared" si="9"/>
        <v>38.880000000000003</v>
      </c>
      <c r="J609" s="142">
        <f t="shared" si="10"/>
        <v>243</v>
      </c>
      <c r="K609" s="142"/>
      <c r="L609" s="142"/>
    </row>
    <row r="610" spans="1:12">
      <c r="A610" s="37" t="s">
        <v>1010</v>
      </c>
      <c r="B610" s="38">
        <v>85</v>
      </c>
      <c r="G610" s="145" t="s">
        <v>4887</v>
      </c>
      <c r="H610" s="145" t="s">
        <v>4887</v>
      </c>
      <c r="I610" s="142">
        <f t="shared" si="9"/>
        <v>62.07</v>
      </c>
      <c r="J610" s="142">
        <f t="shared" si="10"/>
        <v>387.9375</v>
      </c>
      <c r="K610" s="142"/>
      <c r="L610" s="142"/>
    </row>
    <row r="611" spans="1:12">
      <c r="A611" s="37" t="s">
        <v>1010</v>
      </c>
      <c r="B611" s="37" t="s">
        <v>1011</v>
      </c>
      <c r="G611" s="145" t="s">
        <v>946</v>
      </c>
      <c r="H611" s="145" t="s">
        <v>945</v>
      </c>
      <c r="I611" s="142">
        <f t="shared" si="9"/>
        <v>15197.18</v>
      </c>
      <c r="J611" s="142">
        <f t="shared" si="10"/>
        <v>94982.375</v>
      </c>
      <c r="K611" s="150">
        <f>5065.73*2</f>
        <v>10131.459999999999</v>
      </c>
      <c r="L611" s="142" t="s">
        <v>1009</v>
      </c>
    </row>
    <row r="612" spans="1:12">
      <c r="A612" s="37" t="s">
        <v>1010</v>
      </c>
      <c r="B612" s="38">
        <v>85</v>
      </c>
      <c r="G612" s="145" t="s">
        <v>744</v>
      </c>
      <c r="H612" s="145" t="s">
        <v>744</v>
      </c>
      <c r="I612" s="142">
        <f t="shared" si="9"/>
        <v>51.17</v>
      </c>
      <c r="J612" s="142">
        <f t="shared" si="10"/>
        <v>319.8125</v>
      </c>
      <c r="K612" s="142"/>
      <c r="L612" s="142"/>
    </row>
    <row r="613" spans="1:12">
      <c r="A613" s="37" t="s">
        <v>1010</v>
      </c>
      <c r="B613" s="38">
        <v>85</v>
      </c>
      <c r="G613" s="145" t="s">
        <v>4137</v>
      </c>
      <c r="H613" s="145" t="s">
        <v>4137</v>
      </c>
      <c r="I613" s="142">
        <f t="shared" si="9"/>
        <v>42.62</v>
      </c>
      <c r="J613" s="142">
        <f t="shared" si="10"/>
        <v>266.375</v>
      </c>
      <c r="K613" s="142"/>
      <c r="L613" s="142"/>
    </row>
    <row r="614" spans="1:12">
      <c r="A614" s="37" t="s">
        <v>1010</v>
      </c>
      <c r="B614" s="38">
        <v>85</v>
      </c>
      <c r="G614" s="145" t="s">
        <v>1755</v>
      </c>
      <c r="H614" s="145" t="s">
        <v>1755</v>
      </c>
      <c r="I614" s="142">
        <f t="shared" si="9"/>
        <v>60.34</v>
      </c>
      <c r="J614" s="142">
        <f t="shared" si="10"/>
        <v>377.125</v>
      </c>
      <c r="K614" s="142"/>
      <c r="L614" s="142"/>
    </row>
    <row r="615" spans="1:12">
      <c r="A615" s="37" t="s">
        <v>1010</v>
      </c>
      <c r="B615" s="38">
        <v>85</v>
      </c>
      <c r="G615" s="145" t="s">
        <v>1693</v>
      </c>
      <c r="H615" s="145" t="s">
        <v>1693</v>
      </c>
      <c r="I615" s="142">
        <f t="shared" si="9"/>
        <v>3.45</v>
      </c>
      <c r="J615" s="142">
        <f t="shared" si="10"/>
        <v>21.5625</v>
      </c>
      <c r="K615" s="142"/>
      <c r="L615" s="142"/>
    </row>
    <row r="616" spans="1:12">
      <c r="A616" s="37" t="s">
        <v>1010</v>
      </c>
      <c r="B616" s="38">
        <v>85</v>
      </c>
      <c r="G616" s="145" t="s">
        <v>1683</v>
      </c>
      <c r="H616" s="145" t="s">
        <v>1683</v>
      </c>
      <c r="I616" s="142">
        <f t="shared" si="9"/>
        <v>10.210000000000001</v>
      </c>
      <c r="J616" s="142">
        <f t="shared" si="10"/>
        <v>63.812500000000007</v>
      </c>
      <c r="K616" s="142"/>
      <c r="L616" s="142"/>
    </row>
    <row r="617" spans="1:12">
      <c r="A617" s="37" t="s">
        <v>1010</v>
      </c>
      <c r="B617" s="38">
        <v>85</v>
      </c>
      <c r="G617" s="106" t="s">
        <v>862</v>
      </c>
      <c r="H617" s="145" t="s">
        <v>4801</v>
      </c>
      <c r="I617" s="142">
        <f t="shared" si="9"/>
        <v>95946.5</v>
      </c>
      <c r="J617" s="142">
        <f t="shared" si="10"/>
        <v>599665.625</v>
      </c>
      <c r="K617" s="142"/>
      <c r="L617" s="142"/>
    </row>
    <row r="618" spans="1:12">
      <c r="A618" s="37" t="s">
        <v>1010</v>
      </c>
      <c r="B618" s="38">
        <v>85</v>
      </c>
      <c r="G618" s="145" t="s">
        <v>4888</v>
      </c>
      <c r="H618" s="145" t="s">
        <v>4888</v>
      </c>
      <c r="I618" s="142">
        <f t="shared" si="9"/>
        <v>33.79</v>
      </c>
      <c r="J618" s="142">
        <f t="shared" si="10"/>
        <v>211.1875</v>
      </c>
      <c r="K618" s="142"/>
      <c r="L618" s="142"/>
    </row>
    <row r="619" spans="1:12">
      <c r="A619" s="37" t="s">
        <v>1010</v>
      </c>
      <c r="B619" s="38">
        <v>85</v>
      </c>
      <c r="G619" s="145" t="s">
        <v>2876</v>
      </c>
      <c r="H619" s="145" t="s">
        <v>2876</v>
      </c>
      <c r="I619" s="142">
        <f t="shared" si="9"/>
        <v>50.059999999999995</v>
      </c>
      <c r="J619" s="142">
        <f t="shared" si="10"/>
        <v>312.87499999999994</v>
      </c>
      <c r="K619" s="142"/>
      <c r="L619" s="142"/>
    </row>
    <row r="620" spans="1:12">
      <c r="A620" s="37" t="s">
        <v>1010</v>
      </c>
      <c r="B620" s="38">
        <v>85</v>
      </c>
      <c r="G620" s="145" t="s">
        <v>4877</v>
      </c>
      <c r="H620" s="145" t="s">
        <v>4878</v>
      </c>
      <c r="I620" s="142">
        <f t="shared" si="9"/>
        <v>25.24</v>
      </c>
      <c r="J620" s="142">
        <f t="shared" si="10"/>
        <v>157.75</v>
      </c>
      <c r="K620" s="142"/>
      <c r="L620" s="142"/>
    </row>
    <row r="621" spans="1:12">
      <c r="A621" s="37" t="s">
        <v>1010</v>
      </c>
      <c r="B621" s="38">
        <v>85</v>
      </c>
      <c r="G621" s="145" t="s">
        <v>1679</v>
      </c>
      <c r="H621" s="145" t="s">
        <v>1679</v>
      </c>
      <c r="I621" s="142">
        <f t="shared" si="9"/>
        <v>123.25</v>
      </c>
      <c r="J621" s="142">
        <f t="shared" si="10"/>
        <v>770.3125</v>
      </c>
      <c r="K621" s="142"/>
      <c r="L621" s="142"/>
    </row>
    <row r="622" spans="1:12">
      <c r="A622" s="37" t="s">
        <v>1010</v>
      </c>
      <c r="B622" s="38">
        <v>85</v>
      </c>
      <c r="G622" s="145" t="s">
        <v>4906</v>
      </c>
      <c r="H622" s="145" t="s">
        <v>4851</v>
      </c>
      <c r="I622" s="142">
        <f t="shared" si="9"/>
        <v>584.32000000000005</v>
      </c>
      <c r="J622" s="142">
        <f t="shared" si="10"/>
        <v>3652.0000000000005</v>
      </c>
      <c r="K622" s="142"/>
      <c r="L622" s="142"/>
    </row>
    <row r="623" spans="1:12">
      <c r="A623" s="37" t="s">
        <v>1010</v>
      </c>
      <c r="B623" s="38">
        <v>85</v>
      </c>
      <c r="G623" s="145" t="s">
        <v>4138</v>
      </c>
      <c r="H623" s="145" t="s">
        <v>4138</v>
      </c>
      <c r="I623" s="142">
        <f t="shared" si="9"/>
        <v>64.41</v>
      </c>
      <c r="J623" s="142">
        <f t="shared" si="10"/>
        <v>402.56249999999994</v>
      </c>
      <c r="K623" s="142"/>
      <c r="L623" s="142"/>
    </row>
    <row r="624" spans="1:12">
      <c r="A624" s="37" t="s">
        <v>1010</v>
      </c>
      <c r="B624" s="38">
        <v>85</v>
      </c>
      <c r="G624" s="106" t="s">
        <v>4893</v>
      </c>
      <c r="H624" s="145" t="s">
        <v>4894</v>
      </c>
      <c r="I624" s="142">
        <f t="shared" si="9"/>
        <v>9.52</v>
      </c>
      <c r="J624" s="142">
        <f t="shared" si="10"/>
        <v>59.499999999999993</v>
      </c>
      <c r="K624" s="142"/>
      <c r="L624" s="142"/>
    </row>
    <row r="625" spans="1:12">
      <c r="A625" s="37" t="s">
        <v>1010</v>
      </c>
      <c r="B625" s="38">
        <v>85</v>
      </c>
      <c r="G625" s="145" t="s">
        <v>2889</v>
      </c>
      <c r="H625" s="145" t="s">
        <v>2890</v>
      </c>
      <c r="I625" s="142">
        <f t="shared" si="9"/>
        <v>68.31</v>
      </c>
      <c r="J625" s="142">
        <f t="shared" si="10"/>
        <v>426.9375</v>
      </c>
      <c r="K625" s="142"/>
      <c r="L625" s="142"/>
    </row>
    <row r="626" spans="1:12">
      <c r="A626" s="37" t="s">
        <v>1010</v>
      </c>
      <c r="B626" s="38">
        <v>85</v>
      </c>
      <c r="G626" s="145" t="s">
        <v>2544</v>
      </c>
      <c r="H626" s="145" t="s">
        <v>2544</v>
      </c>
      <c r="I626" s="142">
        <f t="shared" si="9"/>
        <v>385.79</v>
      </c>
      <c r="J626" s="142">
        <f t="shared" si="10"/>
        <v>2411.1875</v>
      </c>
      <c r="K626" s="142"/>
      <c r="L626" s="142"/>
    </row>
    <row r="627" spans="1:12">
      <c r="A627" s="37" t="s">
        <v>1010</v>
      </c>
      <c r="B627" s="38">
        <v>85</v>
      </c>
      <c r="G627" s="145" t="s">
        <v>897</v>
      </c>
      <c r="H627" s="145" t="s">
        <v>896</v>
      </c>
      <c r="I627" s="142">
        <f t="shared" si="9"/>
        <v>3885.2400000000002</v>
      </c>
      <c r="J627" s="142">
        <f t="shared" si="10"/>
        <v>24282.75</v>
      </c>
      <c r="K627" s="142"/>
      <c r="L627" s="142"/>
    </row>
    <row r="628" spans="1:12">
      <c r="A628" s="37" t="s">
        <v>1010</v>
      </c>
      <c r="B628" s="38">
        <v>85</v>
      </c>
      <c r="G628" s="145" t="s">
        <v>4882</v>
      </c>
      <c r="H628" s="145" t="s">
        <v>4852</v>
      </c>
      <c r="I628" s="142">
        <f t="shared" si="9"/>
        <v>7135.9500000000007</v>
      </c>
      <c r="J628" s="142">
        <f t="shared" si="10"/>
        <v>44599.6875</v>
      </c>
      <c r="K628" s="142"/>
      <c r="L628" s="142"/>
    </row>
    <row r="629" spans="1:12">
      <c r="A629" s="37" t="s">
        <v>1010</v>
      </c>
      <c r="B629" s="38">
        <v>85</v>
      </c>
      <c r="G629" s="145" t="s">
        <v>964</v>
      </c>
      <c r="H629" s="145" t="s">
        <v>965</v>
      </c>
      <c r="I629" s="142">
        <f t="shared" si="9"/>
        <v>2993.8</v>
      </c>
      <c r="J629" s="142">
        <f t="shared" si="10"/>
        <v>18711.25</v>
      </c>
      <c r="K629" s="142"/>
      <c r="L629" s="142"/>
    </row>
    <row r="630" spans="1:12">
      <c r="A630" s="37" t="s">
        <v>1010</v>
      </c>
      <c r="B630" s="38">
        <v>85</v>
      </c>
      <c r="G630" s="145" t="s">
        <v>4889</v>
      </c>
      <c r="H630" s="145" t="s">
        <v>4889</v>
      </c>
      <c r="I630" s="142">
        <f t="shared" si="9"/>
        <v>70.14</v>
      </c>
      <c r="J630" s="142">
        <f t="shared" si="10"/>
        <v>438.375</v>
      </c>
      <c r="K630" s="142"/>
      <c r="L630" s="142"/>
    </row>
    <row r="631" spans="1:12">
      <c r="A631" s="37" t="s">
        <v>1010</v>
      </c>
      <c r="B631" s="38">
        <v>85</v>
      </c>
      <c r="G631" s="145" t="s">
        <v>1747</v>
      </c>
      <c r="H631" s="145" t="s">
        <v>1747</v>
      </c>
      <c r="I631" s="142">
        <f t="shared" si="9"/>
        <v>53.63</v>
      </c>
      <c r="J631" s="142">
        <f t="shared" si="10"/>
        <v>335.1875</v>
      </c>
      <c r="K631" s="142"/>
      <c r="L631" s="142"/>
    </row>
    <row r="632" spans="1:12">
      <c r="A632" s="37" t="s">
        <v>1010</v>
      </c>
      <c r="B632" s="38">
        <v>85</v>
      </c>
      <c r="G632" s="145" t="s">
        <v>733</v>
      </c>
      <c r="H632" s="145" t="s">
        <v>733</v>
      </c>
      <c r="I632" s="142">
        <f t="shared" si="9"/>
        <v>12.14</v>
      </c>
      <c r="J632" s="142">
        <f t="shared" si="10"/>
        <v>75.875</v>
      </c>
      <c r="K632" s="142"/>
      <c r="L632" s="142"/>
    </row>
    <row r="633" spans="1:12">
      <c r="A633" s="37" t="s">
        <v>1010</v>
      </c>
      <c r="B633" s="38">
        <v>85</v>
      </c>
      <c r="G633" s="145" t="s">
        <v>4890</v>
      </c>
      <c r="H633" s="145" t="s">
        <v>4890</v>
      </c>
      <c r="I633" s="142">
        <f t="shared" si="9"/>
        <v>98.87</v>
      </c>
      <c r="J633" s="142">
        <f t="shared" si="10"/>
        <v>617.9375</v>
      </c>
      <c r="K633" s="142"/>
      <c r="L633" s="142"/>
    </row>
    <row r="634" spans="1:12">
      <c r="A634" s="37" t="s">
        <v>1010</v>
      </c>
      <c r="B634" s="38">
        <v>85</v>
      </c>
      <c r="G634" s="145" t="s">
        <v>1687</v>
      </c>
      <c r="H634" s="145" t="s">
        <v>1687</v>
      </c>
      <c r="I634" s="142">
        <f t="shared" si="9"/>
        <v>26.06</v>
      </c>
      <c r="J634" s="142">
        <f t="shared" si="10"/>
        <v>162.875</v>
      </c>
      <c r="K634" s="142"/>
      <c r="L634" s="142"/>
    </row>
    <row r="635" spans="1:12">
      <c r="A635" s="37" t="s">
        <v>1010</v>
      </c>
      <c r="B635" s="38">
        <v>85</v>
      </c>
      <c r="G635" s="145" t="s">
        <v>4831</v>
      </c>
      <c r="H635" s="145" t="s">
        <v>4831</v>
      </c>
      <c r="I635" s="142">
        <f t="shared" si="9"/>
        <v>123.52</v>
      </c>
      <c r="J635" s="142">
        <f t="shared" si="10"/>
        <v>772</v>
      </c>
      <c r="K635" s="142"/>
      <c r="L635" s="142"/>
    </row>
    <row r="636" spans="1:12">
      <c r="A636" s="37" t="s">
        <v>1010</v>
      </c>
      <c r="B636" s="38">
        <v>85</v>
      </c>
      <c r="G636" s="145" t="s">
        <v>2873</v>
      </c>
      <c r="H636" s="145" t="s">
        <v>2873</v>
      </c>
      <c r="I636" s="142">
        <f t="shared" si="9"/>
        <v>107.26</v>
      </c>
      <c r="J636" s="142">
        <f t="shared" si="10"/>
        <v>670.375</v>
      </c>
      <c r="K636" s="142"/>
      <c r="L636" s="142"/>
    </row>
    <row r="637" spans="1:12">
      <c r="A637" s="37" t="s">
        <v>1010</v>
      </c>
      <c r="B637" s="38">
        <v>85</v>
      </c>
      <c r="G637" s="145" t="s">
        <v>1704</v>
      </c>
      <c r="H637" s="145" t="s">
        <v>1704</v>
      </c>
      <c r="I637" s="142">
        <f t="shared" si="9"/>
        <v>12.69</v>
      </c>
      <c r="J637" s="142">
        <f t="shared" si="10"/>
        <v>79.3125</v>
      </c>
      <c r="K637" s="142"/>
      <c r="L637" s="142"/>
    </row>
    <row r="638" spans="1:12">
      <c r="A638" s="37" t="s">
        <v>1010</v>
      </c>
      <c r="B638" s="38">
        <v>85</v>
      </c>
      <c r="G638" s="145" t="s">
        <v>2567</v>
      </c>
      <c r="H638" s="145" t="s">
        <v>2567</v>
      </c>
      <c r="I638" s="142">
        <f t="shared" si="9"/>
        <v>32.83</v>
      </c>
      <c r="J638" s="142">
        <f t="shared" si="10"/>
        <v>205.18749999999997</v>
      </c>
      <c r="K638" s="142"/>
      <c r="L638" s="142"/>
    </row>
    <row r="639" spans="1:12">
      <c r="A639" s="37" t="s">
        <v>1010</v>
      </c>
      <c r="B639" s="38">
        <v>85</v>
      </c>
      <c r="G639" s="106" t="s">
        <v>810</v>
      </c>
      <c r="H639" s="145" t="s">
        <v>4809</v>
      </c>
      <c r="I639" s="142">
        <f t="shared" si="9"/>
        <v>68755.259999999995</v>
      </c>
      <c r="J639" s="142">
        <f t="shared" si="10"/>
        <v>429720.37499999994</v>
      </c>
      <c r="K639" s="142"/>
      <c r="L639" s="142"/>
    </row>
    <row r="640" spans="1:12">
      <c r="A640" s="37" t="s">
        <v>1010</v>
      </c>
      <c r="B640" s="38">
        <v>85</v>
      </c>
      <c r="G640" s="106" t="s">
        <v>1777</v>
      </c>
      <c r="H640" s="145" t="s">
        <v>4800</v>
      </c>
      <c r="I640" s="142">
        <f t="shared" si="9"/>
        <v>67938.63</v>
      </c>
      <c r="J640" s="142">
        <f t="shared" si="10"/>
        <v>424616.4375</v>
      </c>
      <c r="K640" s="142"/>
      <c r="L640" s="142"/>
    </row>
    <row r="641" spans="1:12">
      <c r="A641" s="37" t="s">
        <v>1010</v>
      </c>
      <c r="B641" s="38">
        <v>85</v>
      </c>
      <c r="G641" s="106" t="s">
        <v>1778</v>
      </c>
      <c r="H641" s="145" t="s">
        <v>4804</v>
      </c>
      <c r="I641" s="142">
        <f t="shared" si="9"/>
        <v>26640.42</v>
      </c>
      <c r="J641" s="142">
        <f t="shared" si="10"/>
        <v>166502.625</v>
      </c>
      <c r="K641" s="142"/>
      <c r="L641" s="142"/>
    </row>
    <row r="642" spans="1:12">
      <c r="A642" s="37" t="s">
        <v>1010</v>
      </c>
      <c r="B642" s="38">
        <v>85</v>
      </c>
      <c r="G642" s="106" t="s">
        <v>870</v>
      </c>
      <c r="H642" s="145" t="s">
        <v>4803</v>
      </c>
      <c r="I642" s="142">
        <f t="shared" si="9"/>
        <v>57039.360000000001</v>
      </c>
      <c r="J642" s="142">
        <f t="shared" si="10"/>
        <v>356496</v>
      </c>
      <c r="K642" s="142"/>
      <c r="L642" s="142"/>
    </row>
    <row r="643" spans="1:12">
      <c r="A643" s="37" t="s">
        <v>1010</v>
      </c>
      <c r="B643" s="38">
        <v>85</v>
      </c>
      <c r="G643" s="145" t="s">
        <v>1694</v>
      </c>
      <c r="H643" s="145" t="s">
        <v>1694</v>
      </c>
      <c r="I643" s="142">
        <f t="shared" si="9"/>
        <v>3.17</v>
      </c>
      <c r="J643" s="142">
        <f t="shared" si="10"/>
        <v>19.8125</v>
      </c>
      <c r="K643" s="142"/>
      <c r="L643" s="142"/>
    </row>
    <row r="644" spans="1:12">
      <c r="A644" s="37" t="s">
        <v>1010</v>
      </c>
      <c r="B644" s="38">
        <v>85</v>
      </c>
      <c r="G644" s="145" t="s">
        <v>4865</v>
      </c>
      <c r="H644" s="145" t="s">
        <v>4855</v>
      </c>
      <c r="I644" s="142">
        <f t="shared" si="9"/>
        <v>22425.83</v>
      </c>
      <c r="J644" s="142">
        <f t="shared" si="10"/>
        <v>140161.4375</v>
      </c>
      <c r="K644" s="142"/>
      <c r="L644" s="142"/>
    </row>
    <row r="645" spans="1:12">
      <c r="A645" s="37" t="s">
        <v>1010</v>
      </c>
      <c r="B645" s="38">
        <v>85</v>
      </c>
      <c r="G645" s="145" t="s">
        <v>4832</v>
      </c>
      <c r="H645" s="145" t="s">
        <v>4832</v>
      </c>
      <c r="I645" s="142">
        <f t="shared" si="9"/>
        <v>120.68</v>
      </c>
      <c r="J645" s="142">
        <f t="shared" si="10"/>
        <v>754.25</v>
      </c>
      <c r="K645" s="142"/>
      <c r="L645" s="142"/>
    </row>
    <row r="646" spans="1:12">
      <c r="A646" s="37" t="s">
        <v>1010</v>
      </c>
      <c r="B646" s="38">
        <v>85</v>
      </c>
      <c r="G646" s="145" t="s">
        <v>934</v>
      </c>
      <c r="H646" s="145" t="s">
        <v>935</v>
      </c>
      <c r="I646" s="142">
        <f t="shared" si="9"/>
        <v>16960</v>
      </c>
      <c r="J646" s="142">
        <f t="shared" si="10"/>
        <v>106000</v>
      </c>
      <c r="K646" s="142"/>
      <c r="L646" s="142"/>
    </row>
    <row r="647" spans="1:12">
      <c r="A647" s="37" t="s">
        <v>1010</v>
      </c>
      <c r="B647" s="38">
        <v>85</v>
      </c>
      <c r="G647" s="145" t="s">
        <v>672</v>
      </c>
      <c r="H647" s="145" t="s">
        <v>672</v>
      </c>
      <c r="I647" s="142">
        <f t="shared" si="9"/>
        <v>345.64</v>
      </c>
      <c r="J647" s="142">
        <f t="shared" si="10"/>
        <v>2160.25</v>
      </c>
      <c r="K647" s="142"/>
      <c r="L647" s="142"/>
    </row>
    <row r="648" spans="1:12">
      <c r="A648" s="37" t="s">
        <v>1010</v>
      </c>
      <c r="B648" s="38">
        <v>85</v>
      </c>
      <c r="G648" s="106" t="s">
        <v>4879</v>
      </c>
      <c r="H648" s="145" t="s">
        <v>4874</v>
      </c>
      <c r="I648" s="142">
        <f t="shared" si="9"/>
        <v>36.409999999999997</v>
      </c>
      <c r="J648" s="142">
        <f t="shared" si="10"/>
        <v>227.56249999999997</v>
      </c>
      <c r="K648" s="142"/>
      <c r="L648" s="142"/>
    </row>
    <row r="649" spans="1:12">
      <c r="A649" s="37" t="s">
        <v>1010</v>
      </c>
      <c r="B649" s="38">
        <v>85</v>
      </c>
      <c r="G649" s="145" t="s">
        <v>1669</v>
      </c>
      <c r="H649" s="145" t="s">
        <v>1669</v>
      </c>
      <c r="I649" s="142">
        <f t="shared" si="9"/>
        <v>190.7</v>
      </c>
      <c r="J649" s="142">
        <f t="shared" si="10"/>
        <v>1191.875</v>
      </c>
      <c r="K649" s="142"/>
      <c r="L649" s="142"/>
    </row>
    <row r="650" spans="1:12">
      <c r="A650" s="37" t="s">
        <v>1010</v>
      </c>
      <c r="B650" s="38">
        <v>85</v>
      </c>
      <c r="G650" s="145" t="s">
        <v>2799</v>
      </c>
      <c r="H650" s="145" t="s">
        <v>2799</v>
      </c>
      <c r="I650" s="142">
        <f t="shared" ref="I650:I713" si="11">SUMIF($G$7:$G$565,G650,$J$7:$J$565)</f>
        <v>107.26</v>
      </c>
      <c r="J650" s="142">
        <f t="shared" si="10"/>
        <v>670.375</v>
      </c>
      <c r="K650" s="142"/>
      <c r="L650" s="142"/>
    </row>
    <row r="651" spans="1:12">
      <c r="A651" s="37" t="s">
        <v>1010</v>
      </c>
      <c r="B651" s="38">
        <v>85</v>
      </c>
      <c r="G651" s="145" t="s">
        <v>4886</v>
      </c>
      <c r="H651" s="145" t="s">
        <v>4886</v>
      </c>
      <c r="I651" s="142">
        <f t="shared" si="11"/>
        <v>17.600000000000001</v>
      </c>
      <c r="J651" s="142">
        <f t="shared" ref="J651:J713" si="12">+I651/0.16</f>
        <v>110</v>
      </c>
      <c r="K651" s="142"/>
      <c r="L651" s="142"/>
    </row>
    <row r="652" spans="1:12">
      <c r="A652" s="37" t="s">
        <v>1010</v>
      </c>
      <c r="B652" s="38">
        <v>85</v>
      </c>
      <c r="G652" s="106" t="s">
        <v>4907</v>
      </c>
      <c r="H652" s="145" t="s">
        <v>4908</v>
      </c>
      <c r="I652" s="142">
        <f t="shared" si="11"/>
        <v>80.47</v>
      </c>
      <c r="J652" s="142">
        <f t="shared" si="12"/>
        <v>502.9375</v>
      </c>
      <c r="K652" s="142"/>
      <c r="L652" s="142"/>
    </row>
    <row r="653" spans="1:12">
      <c r="A653" s="37" t="s">
        <v>1010</v>
      </c>
      <c r="B653" s="38">
        <v>85</v>
      </c>
      <c r="G653" s="145" t="s">
        <v>666</v>
      </c>
      <c r="H653" s="145" t="s">
        <v>666</v>
      </c>
      <c r="I653" s="142">
        <f t="shared" si="11"/>
        <v>85.17</v>
      </c>
      <c r="J653" s="142">
        <f t="shared" si="12"/>
        <v>532.3125</v>
      </c>
      <c r="K653" s="142"/>
      <c r="L653" s="142"/>
    </row>
    <row r="654" spans="1:12">
      <c r="A654" s="37" t="s">
        <v>1010</v>
      </c>
      <c r="B654" s="38">
        <v>85</v>
      </c>
      <c r="G654" s="145" t="s">
        <v>4143</v>
      </c>
      <c r="H654" s="145" t="s">
        <v>4143</v>
      </c>
      <c r="I654" s="142">
        <f t="shared" si="11"/>
        <v>31.86</v>
      </c>
      <c r="J654" s="142">
        <f t="shared" si="12"/>
        <v>199.125</v>
      </c>
      <c r="K654" s="142"/>
      <c r="L654" s="142"/>
    </row>
    <row r="655" spans="1:12">
      <c r="A655" s="37" t="s">
        <v>1010</v>
      </c>
      <c r="B655" s="38">
        <v>85</v>
      </c>
      <c r="G655" s="145" t="s">
        <v>966</v>
      </c>
      <c r="H655" s="145" t="s">
        <v>967</v>
      </c>
      <c r="I655" s="142">
        <f t="shared" si="11"/>
        <v>806.62</v>
      </c>
      <c r="J655" s="142">
        <f t="shared" si="12"/>
        <v>5041.375</v>
      </c>
      <c r="K655" s="142"/>
      <c r="L655" s="142"/>
    </row>
    <row r="656" spans="1:12">
      <c r="A656" s="37" t="s">
        <v>1010</v>
      </c>
      <c r="B656" s="38">
        <v>85</v>
      </c>
      <c r="G656" s="145" t="s">
        <v>3542</v>
      </c>
      <c r="H656" s="145" t="s">
        <v>3542</v>
      </c>
      <c r="I656" s="142">
        <f t="shared" si="11"/>
        <v>11.86</v>
      </c>
      <c r="J656" s="142">
        <f t="shared" si="12"/>
        <v>74.125</v>
      </c>
      <c r="K656" s="142"/>
      <c r="L656" s="142"/>
    </row>
    <row r="657" spans="1:12">
      <c r="A657" s="37" t="s">
        <v>1010</v>
      </c>
      <c r="B657" s="38">
        <v>85</v>
      </c>
      <c r="G657" s="145" t="s">
        <v>4844</v>
      </c>
      <c r="H657" s="145" t="s">
        <v>4844</v>
      </c>
      <c r="I657" s="142">
        <f t="shared" si="11"/>
        <v>10.9</v>
      </c>
      <c r="J657" s="142">
        <f t="shared" si="12"/>
        <v>68.125</v>
      </c>
      <c r="K657" s="142"/>
      <c r="L657" s="142"/>
    </row>
    <row r="658" spans="1:12">
      <c r="A658" s="37" t="s">
        <v>1010</v>
      </c>
      <c r="B658" s="37" t="s">
        <v>1011</v>
      </c>
      <c r="G658" s="145" t="s">
        <v>833</v>
      </c>
      <c r="H658" s="145" t="s">
        <v>833</v>
      </c>
      <c r="I658" s="142">
        <f t="shared" si="11"/>
        <v>149.79000000000002</v>
      </c>
      <c r="J658" s="142">
        <f t="shared" si="12"/>
        <v>936.18750000000011</v>
      </c>
      <c r="K658" s="142">
        <v>37.450000000000003</v>
      </c>
      <c r="L658" s="142" t="s">
        <v>1009</v>
      </c>
    </row>
    <row r="659" spans="1:12">
      <c r="A659" s="37" t="s">
        <v>1010</v>
      </c>
      <c r="B659" s="38">
        <v>85</v>
      </c>
      <c r="G659" s="145" t="s">
        <v>693</v>
      </c>
      <c r="H659" s="145" t="s">
        <v>693</v>
      </c>
      <c r="I659" s="142">
        <f t="shared" si="11"/>
        <v>240.49</v>
      </c>
      <c r="J659" s="142">
        <f t="shared" si="12"/>
        <v>1503.0625</v>
      </c>
      <c r="K659" s="142"/>
      <c r="L659" s="142"/>
    </row>
    <row r="660" spans="1:12">
      <c r="A660" s="37" t="s">
        <v>1010</v>
      </c>
      <c r="B660" s="38">
        <v>85</v>
      </c>
      <c r="G660" s="145" t="s">
        <v>813</v>
      </c>
      <c r="H660" s="145" t="s">
        <v>813</v>
      </c>
      <c r="I660" s="142">
        <f t="shared" si="11"/>
        <v>10.199999999999999</v>
      </c>
      <c r="J660" s="142">
        <f t="shared" si="12"/>
        <v>63.749999999999993</v>
      </c>
      <c r="K660" s="142"/>
      <c r="L660" s="142"/>
    </row>
    <row r="661" spans="1:12">
      <c r="A661" s="37" t="s">
        <v>1010</v>
      </c>
      <c r="B661" s="38">
        <v>85</v>
      </c>
      <c r="G661" s="106" t="s">
        <v>731</v>
      </c>
      <c r="H661" s="145" t="s">
        <v>732</v>
      </c>
      <c r="I661" s="142">
        <f t="shared" si="11"/>
        <v>673.49000000000012</v>
      </c>
      <c r="J661" s="142">
        <f t="shared" si="12"/>
        <v>4209.3125000000009</v>
      </c>
      <c r="K661" s="142"/>
      <c r="L661" s="142"/>
    </row>
    <row r="662" spans="1:12">
      <c r="A662" s="37" t="s">
        <v>1010</v>
      </c>
      <c r="B662" s="38">
        <v>85</v>
      </c>
      <c r="G662" s="145" t="s">
        <v>1682</v>
      </c>
      <c r="H662" s="145" t="s">
        <v>1682</v>
      </c>
      <c r="I662" s="142">
        <f t="shared" si="11"/>
        <v>81.240000000000009</v>
      </c>
      <c r="J662" s="142">
        <f t="shared" si="12"/>
        <v>507.75000000000006</v>
      </c>
      <c r="K662" s="142"/>
      <c r="L662" s="142"/>
    </row>
    <row r="663" spans="1:12">
      <c r="A663" s="37" t="s">
        <v>1010</v>
      </c>
      <c r="B663" s="38">
        <v>85</v>
      </c>
      <c r="G663" s="145" t="s">
        <v>4167</v>
      </c>
      <c r="H663" s="145" t="s">
        <v>4167</v>
      </c>
      <c r="I663" s="142">
        <f t="shared" si="11"/>
        <v>234.45</v>
      </c>
      <c r="J663" s="142">
        <f t="shared" si="12"/>
        <v>1465.3125</v>
      </c>
      <c r="K663" s="142"/>
      <c r="L663" s="142"/>
    </row>
    <row r="664" spans="1:12">
      <c r="A664" s="37" t="s">
        <v>1010</v>
      </c>
      <c r="B664" s="38">
        <v>85</v>
      </c>
      <c r="G664" s="106" t="s">
        <v>867</v>
      </c>
      <c r="H664" s="145" t="s">
        <v>868</v>
      </c>
      <c r="I664" s="142">
        <f t="shared" si="11"/>
        <v>117297.04000000001</v>
      </c>
      <c r="J664" s="142">
        <f t="shared" si="12"/>
        <v>733106.5</v>
      </c>
      <c r="K664" s="142"/>
      <c r="L664" s="142"/>
    </row>
    <row r="665" spans="1:12">
      <c r="A665" s="37" t="s">
        <v>1010</v>
      </c>
      <c r="B665" s="38">
        <v>85</v>
      </c>
      <c r="G665" s="145" t="s">
        <v>4833</v>
      </c>
      <c r="H665" s="145" t="s">
        <v>4833</v>
      </c>
      <c r="I665" s="142">
        <f t="shared" si="11"/>
        <v>15.72</v>
      </c>
      <c r="J665" s="142">
        <f t="shared" si="12"/>
        <v>98.25</v>
      </c>
      <c r="K665" s="142"/>
      <c r="L665" s="142"/>
    </row>
    <row r="666" spans="1:12">
      <c r="A666" s="37" t="s">
        <v>1010</v>
      </c>
      <c r="B666" s="38">
        <v>85</v>
      </c>
      <c r="G666" s="145" t="s">
        <v>3591</v>
      </c>
      <c r="H666" s="145" t="s">
        <v>3521</v>
      </c>
      <c r="I666" s="142">
        <f t="shared" si="11"/>
        <v>758.83999999999992</v>
      </c>
      <c r="J666" s="142">
        <f t="shared" si="12"/>
        <v>4742.7499999999991</v>
      </c>
      <c r="K666" s="142"/>
      <c r="L666" s="142"/>
    </row>
    <row r="667" spans="1:12">
      <c r="A667" s="37" t="s">
        <v>1010</v>
      </c>
      <c r="B667" s="38">
        <v>85</v>
      </c>
      <c r="G667" s="145" t="s">
        <v>3547</v>
      </c>
      <c r="H667" s="145" t="s">
        <v>3547</v>
      </c>
      <c r="I667" s="142">
        <f t="shared" si="11"/>
        <v>15.31</v>
      </c>
      <c r="J667" s="142">
        <f t="shared" si="12"/>
        <v>95.6875</v>
      </c>
      <c r="K667" s="142"/>
      <c r="L667" s="142"/>
    </row>
    <row r="668" spans="1:12">
      <c r="A668" s="37" t="s">
        <v>1010</v>
      </c>
      <c r="B668" s="38">
        <v>85</v>
      </c>
      <c r="G668" s="145" t="s">
        <v>951</v>
      </c>
      <c r="H668" s="145" t="s">
        <v>952</v>
      </c>
      <c r="I668" s="142">
        <f t="shared" si="11"/>
        <v>1931.7599999999998</v>
      </c>
      <c r="J668" s="142">
        <f t="shared" si="12"/>
        <v>12073.499999999998</v>
      </c>
      <c r="K668" s="142"/>
      <c r="L668" s="142"/>
    </row>
    <row r="669" spans="1:12">
      <c r="A669" s="37" t="s">
        <v>1010</v>
      </c>
      <c r="B669" s="38">
        <v>85</v>
      </c>
      <c r="G669" s="145" t="s">
        <v>909</v>
      </c>
      <c r="H669" s="145" t="s">
        <v>910</v>
      </c>
      <c r="I669" s="142">
        <f t="shared" si="11"/>
        <v>1347.5900000000001</v>
      </c>
      <c r="J669" s="142">
        <f t="shared" si="12"/>
        <v>8422.4375</v>
      </c>
      <c r="K669" s="142"/>
      <c r="L669" s="142"/>
    </row>
    <row r="670" spans="1:12">
      <c r="A670" s="37" t="s">
        <v>1010</v>
      </c>
      <c r="B670" s="38">
        <v>85</v>
      </c>
      <c r="G670" s="145" t="s">
        <v>1722</v>
      </c>
      <c r="H670" s="145" t="s">
        <v>1722</v>
      </c>
      <c r="I670" s="142">
        <f t="shared" si="11"/>
        <v>15.17</v>
      </c>
      <c r="J670" s="142">
        <f t="shared" si="12"/>
        <v>94.8125</v>
      </c>
      <c r="K670" s="142"/>
      <c r="L670" s="142"/>
    </row>
    <row r="671" spans="1:12">
      <c r="A671" s="37" t="s">
        <v>1010</v>
      </c>
      <c r="B671" s="38">
        <v>85</v>
      </c>
      <c r="G671" s="145" t="s">
        <v>4153</v>
      </c>
      <c r="H671" s="145" t="s">
        <v>4153</v>
      </c>
      <c r="I671" s="142">
        <f t="shared" si="11"/>
        <v>33.520000000000003</v>
      </c>
      <c r="J671" s="142">
        <f t="shared" si="12"/>
        <v>209.50000000000003</v>
      </c>
      <c r="K671" s="142"/>
      <c r="L671" s="142"/>
    </row>
    <row r="672" spans="1:12">
      <c r="A672" s="37" t="s">
        <v>1010</v>
      </c>
      <c r="B672" s="38">
        <v>85</v>
      </c>
      <c r="G672" s="145" t="s">
        <v>816</v>
      </c>
      <c r="H672" s="145" t="s">
        <v>816</v>
      </c>
      <c r="I672" s="142">
        <f t="shared" si="11"/>
        <v>72.56</v>
      </c>
      <c r="J672" s="142">
        <f t="shared" si="12"/>
        <v>453.5</v>
      </c>
      <c r="K672" s="142"/>
      <c r="L672" s="142"/>
    </row>
    <row r="673" spans="1:12">
      <c r="A673" s="37" t="s">
        <v>1010</v>
      </c>
      <c r="B673" s="38">
        <v>85</v>
      </c>
      <c r="G673" s="145" t="s">
        <v>1733</v>
      </c>
      <c r="H673" s="145" t="s">
        <v>1733</v>
      </c>
      <c r="I673" s="142">
        <f t="shared" si="11"/>
        <v>67.069999999999993</v>
      </c>
      <c r="J673" s="142">
        <f t="shared" si="12"/>
        <v>419.18749999999994</v>
      </c>
      <c r="K673" s="142"/>
      <c r="L673" s="142"/>
    </row>
    <row r="674" spans="1:12">
      <c r="A674" s="37" t="s">
        <v>1010</v>
      </c>
      <c r="B674" s="38">
        <v>85</v>
      </c>
      <c r="G674" s="145" t="s">
        <v>4875</v>
      </c>
      <c r="H674" s="145" t="s">
        <v>4876</v>
      </c>
      <c r="I674" s="142">
        <f t="shared" si="11"/>
        <v>3.52</v>
      </c>
      <c r="J674" s="142">
        <f t="shared" si="12"/>
        <v>22</v>
      </c>
      <c r="K674" s="142"/>
      <c r="L674" s="142"/>
    </row>
    <row r="675" spans="1:12">
      <c r="A675" s="37" t="s">
        <v>1010</v>
      </c>
      <c r="B675" s="38">
        <v>85</v>
      </c>
      <c r="G675" s="145" t="s">
        <v>830</v>
      </c>
      <c r="H675" s="145" t="s">
        <v>1624</v>
      </c>
      <c r="I675" s="142">
        <f t="shared" si="11"/>
        <v>11328</v>
      </c>
      <c r="J675" s="142">
        <f t="shared" si="12"/>
        <v>70800</v>
      </c>
      <c r="K675" s="142"/>
      <c r="L675" s="142"/>
    </row>
    <row r="676" spans="1:12">
      <c r="A676" s="37" t="s">
        <v>1010</v>
      </c>
      <c r="B676" s="38">
        <v>85</v>
      </c>
      <c r="G676" s="145" t="s">
        <v>789</v>
      </c>
      <c r="H676" s="145" t="s">
        <v>4900</v>
      </c>
      <c r="I676" s="142">
        <f t="shared" si="11"/>
        <v>87.16</v>
      </c>
      <c r="J676" s="142">
        <f t="shared" si="12"/>
        <v>544.75</v>
      </c>
      <c r="K676" s="142"/>
      <c r="L676" s="142"/>
    </row>
    <row r="677" spans="1:12">
      <c r="A677" s="37" t="s">
        <v>1010</v>
      </c>
      <c r="B677" s="38">
        <v>85</v>
      </c>
      <c r="G677" s="106" t="s">
        <v>869</v>
      </c>
      <c r="H677" s="145" t="s">
        <v>4810</v>
      </c>
      <c r="I677" s="142">
        <f t="shared" si="11"/>
        <v>71400.97</v>
      </c>
      <c r="J677" s="142">
        <f t="shared" si="12"/>
        <v>446256.0625</v>
      </c>
      <c r="K677" s="142"/>
      <c r="L677" s="142"/>
    </row>
    <row r="678" spans="1:12">
      <c r="A678" s="37" t="s">
        <v>1010</v>
      </c>
      <c r="B678" s="38">
        <v>85</v>
      </c>
      <c r="G678" s="145" t="s">
        <v>1701</v>
      </c>
      <c r="H678" s="145" t="s">
        <v>1701</v>
      </c>
      <c r="I678" s="142">
        <f t="shared" si="11"/>
        <v>6.9</v>
      </c>
      <c r="J678" s="142">
        <f t="shared" si="12"/>
        <v>43.125</v>
      </c>
      <c r="K678" s="142"/>
      <c r="L678" s="142"/>
    </row>
    <row r="679" spans="1:12">
      <c r="A679" s="37" t="s">
        <v>1010</v>
      </c>
      <c r="B679" s="38">
        <v>85</v>
      </c>
      <c r="G679" s="145" t="s">
        <v>3580</v>
      </c>
      <c r="H679" s="145" t="s">
        <v>3504</v>
      </c>
      <c r="I679" s="142">
        <f t="shared" si="11"/>
        <v>13951.52</v>
      </c>
      <c r="J679" s="142">
        <f t="shared" si="12"/>
        <v>87197</v>
      </c>
      <c r="K679" s="142"/>
      <c r="L679" s="142"/>
    </row>
    <row r="680" spans="1:12">
      <c r="A680" s="37" t="s">
        <v>1010</v>
      </c>
      <c r="B680" s="38">
        <v>85</v>
      </c>
      <c r="G680" s="145" t="s">
        <v>4837</v>
      </c>
      <c r="H680" s="145" t="s">
        <v>4837</v>
      </c>
      <c r="I680" s="142">
        <f t="shared" si="11"/>
        <v>70.59</v>
      </c>
      <c r="J680" s="142">
        <f t="shared" si="12"/>
        <v>441.1875</v>
      </c>
      <c r="K680" s="142"/>
      <c r="L680" s="142"/>
    </row>
    <row r="681" spans="1:12">
      <c r="A681" s="37" t="s">
        <v>1010</v>
      </c>
      <c r="B681" s="38">
        <v>85</v>
      </c>
      <c r="G681" s="145" t="s">
        <v>4891</v>
      </c>
      <c r="H681" s="145" t="s">
        <v>4891</v>
      </c>
      <c r="I681" s="142">
        <f t="shared" si="11"/>
        <v>12</v>
      </c>
      <c r="J681" s="142">
        <f t="shared" si="12"/>
        <v>75</v>
      </c>
      <c r="K681" s="142"/>
      <c r="L681" s="142"/>
    </row>
    <row r="682" spans="1:12">
      <c r="A682" s="37" t="s">
        <v>1010</v>
      </c>
      <c r="B682" s="38">
        <v>85</v>
      </c>
      <c r="G682" s="145" t="s">
        <v>1770</v>
      </c>
      <c r="H682" s="145" t="s">
        <v>1642</v>
      </c>
      <c r="I682" s="142">
        <f t="shared" si="11"/>
        <v>1902.3</v>
      </c>
      <c r="J682" s="142">
        <f t="shared" si="12"/>
        <v>11889.375</v>
      </c>
      <c r="K682" s="142"/>
      <c r="L682" s="142"/>
    </row>
    <row r="683" spans="1:12">
      <c r="A683" s="37" t="s">
        <v>1010</v>
      </c>
      <c r="B683" s="38">
        <v>85</v>
      </c>
      <c r="G683" s="145" t="s">
        <v>2484</v>
      </c>
      <c r="H683" s="145" t="s">
        <v>4869</v>
      </c>
      <c r="I683" s="142">
        <f t="shared" si="11"/>
        <v>21.1</v>
      </c>
      <c r="J683" s="142">
        <f t="shared" si="12"/>
        <v>131.875</v>
      </c>
      <c r="K683" s="142"/>
      <c r="L683" s="142"/>
    </row>
    <row r="684" spans="1:12">
      <c r="A684" s="37" t="s">
        <v>1010</v>
      </c>
      <c r="B684" s="38">
        <v>85</v>
      </c>
      <c r="G684" s="145" t="s">
        <v>1012</v>
      </c>
      <c r="H684" s="145" t="s">
        <v>1012</v>
      </c>
      <c r="I684" s="142">
        <f t="shared" si="11"/>
        <v>28.44</v>
      </c>
      <c r="J684" s="142">
        <f t="shared" si="12"/>
        <v>177.75</v>
      </c>
      <c r="K684" s="142"/>
      <c r="L684" s="142"/>
    </row>
    <row r="685" spans="1:12">
      <c r="A685" s="37" t="s">
        <v>1010</v>
      </c>
      <c r="B685" s="38">
        <v>85</v>
      </c>
      <c r="G685" s="145" t="s">
        <v>4838</v>
      </c>
      <c r="H685" s="145" t="s">
        <v>4838</v>
      </c>
      <c r="I685" s="142">
        <f t="shared" si="11"/>
        <v>74.11</v>
      </c>
      <c r="J685" s="142">
        <f t="shared" si="12"/>
        <v>463.1875</v>
      </c>
      <c r="K685" s="142"/>
      <c r="L685" s="142"/>
    </row>
    <row r="686" spans="1:12">
      <c r="A686" s="37" t="s">
        <v>1010</v>
      </c>
      <c r="B686" s="38">
        <v>85</v>
      </c>
      <c r="G686" s="145" t="s">
        <v>4899</v>
      </c>
      <c r="H686" s="145" t="s">
        <v>4898</v>
      </c>
      <c r="I686" s="142">
        <f t="shared" si="11"/>
        <v>264.02</v>
      </c>
      <c r="J686" s="142">
        <f t="shared" si="12"/>
        <v>1650.1249999999998</v>
      </c>
      <c r="K686" s="142"/>
      <c r="L686" s="142"/>
    </row>
    <row r="687" spans="1:12">
      <c r="A687" s="37" t="s">
        <v>1010</v>
      </c>
      <c r="B687" s="38">
        <v>85</v>
      </c>
      <c r="G687" s="145" t="s">
        <v>825</v>
      </c>
      <c r="H687" s="145" t="s">
        <v>906</v>
      </c>
      <c r="I687" s="142">
        <f t="shared" si="11"/>
        <v>1075.8600000000001</v>
      </c>
      <c r="J687" s="142">
        <f t="shared" si="12"/>
        <v>6724.1250000000009</v>
      </c>
      <c r="K687" s="142"/>
      <c r="L687" s="142"/>
    </row>
    <row r="688" spans="1:12">
      <c r="A688" s="37" t="s">
        <v>1010</v>
      </c>
      <c r="B688" s="38">
        <v>85</v>
      </c>
      <c r="G688" s="145" t="s">
        <v>930</v>
      </c>
      <c r="H688" s="145" t="s">
        <v>931</v>
      </c>
      <c r="I688" s="142">
        <f t="shared" si="11"/>
        <v>1800</v>
      </c>
      <c r="J688" s="142">
        <f t="shared" si="12"/>
        <v>11250</v>
      </c>
      <c r="K688" s="142"/>
      <c r="L688" s="142"/>
    </row>
    <row r="689" spans="1:12">
      <c r="A689" s="37" t="s">
        <v>1010</v>
      </c>
      <c r="B689" s="38">
        <v>85</v>
      </c>
      <c r="G689" s="106" t="s">
        <v>4201</v>
      </c>
      <c r="H689" s="145" t="s">
        <v>4184</v>
      </c>
      <c r="I689" s="142">
        <f t="shared" si="11"/>
        <v>372128.96000000008</v>
      </c>
      <c r="J689" s="142">
        <f t="shared" si="12"/>
        <v>2325806.0000000005</v>
      </c>
      <c r="K689" s="142"/>
      <c r="L689" s="142"/>
    </row>
    <row r="690" spans="1:12">
      <c r="A690" s="37" t="s">
        <v>1010</v>
      </c>
      <c r="B690" s="38">
        <v>85</v>
      </c>
      <c r="G690" s="106" t="s">
        <v>991</v>
      </c>
      <c r="H690" s="145" t="s">
        <v>2886</v>
      </c>
      <c r="I690" s="142">
        <f t="shared" si="11"/>
        <v>1102.72</v>
      </c>
      <c r="J690" s="142">
        <f t="shared" si="12"/>
        <v>6892</v>
      </c>
      <c r="K690" s="142"/>
      <c r="L690" s="142"/>
    </row>
    <row r="691" spans="1:12">
      <c r="A691" s="37" t="s">
        <v>1010</v>
      </c>
      <c r="B691" s="38">
        <v>85</v>
      </c>
      <c r="G691" s="145" t="s">
        <v>919</v>
      </c>
      <c r="H691" s="145" t="s">
        <v>920</v>
      </c>
      <c r="I691" s="142">
        <f t="shared" si="11"/>
        <v>574.84</v>
      </c>
      <c r="J691" s="142">
        <f t="shared" si="12"/>
        <v>3592.75</v>
      </c>
      <c r="K691" s="142"/>
      <c r="L691" s="142"/>
    </row>
    <row r="692" spans="1:12">
      <c r="A692" s="37" t="s">
        <v>1010</v>
      </c>
      <c r="B692" s="38">
        <v>85</v>
      </c>
      <c r="G692" s="145" t="s">
        <v>972</v>
      </c>
      <c r="H692" s="145" t="s">
        <v>972</v>
      </c>
      <c r="I692" s="142">
        <f t="shared" si="11"/>
        <v>25.9</v>
      </c>
      <c r="J692" s="142">
        <f t="shared" si="12"/>
        <v>161.875</v>
      </c>
      <c r="K692" s="142"/>
      <c r="L692" s="142"/>
    </row>
    <row r="693" spans="1:12">
      <c r="A693" s="37" t="s">
        <v>1010</v>
      </c>
      <c r="B693" s="38">
        <v>85</v>
      </c>
      <c r="G693" s="106" t="s">
        <v>1780</v>
      </c>
      <c r="H693" s="145" t="s">
        <v>4807</v>
      </c>
      <c r="I693" s="142">
        <f t="shared" si="11"/>
        <v>106321.04000000001</v>
      </c>
      <c r="J693" s="142">
        <f t="shared" si="12"/>
        <v>664506.5</v>
      </c>
      <c r="K693" s="142"/>
      <c r="L693" s="142"/>
    </row>
    <row r="694" spans="1:12">
      <c r="A694" s="37" t="s">
        <v>1010</v>
      </c>
      <c r="B694" s="38">
        <v>85</v>
      </c>
      <c r="G694" s="145" t="s">
        <v>895</v>
      </c>
      <c r="H694" s="145" t="s">
        <v>894</v>
      </c>
      <c r="I694" s="142">
        <f t="shared" si="11"/>
        <v>1028.74</v>
      </c>
      <c r="J694" s="142">
        <f t="shared" si="12"/>
        <v>6429.625</v>
      </c>
      <c r="K694" s="142"/>
      <c r="L694" s="142"/>
    </row>
    <row r="695" spans="1:12">
      <c r="A695" s="37" t="s">
        <v>1010</v>
      </c>
      <c r="B695" s="37" t="s">
        <v>1011</v>
      </c>
      <c r="G695" s="145" t="s">
        <v>976</v>
      </c>
      <c r="H695" s="145" t="s">
        <v>1646</v>
      </c>
      <c r="I695" s="142">
        <f t="shared" si="11"/>
        <v>21428.58</v>
      </c>
      <c r="J695" s="142">
        <f t="shared" si="12"/>
        <v>133928.625</v>
      </c>
      <c r="K695" s="150">
        <v>14285.72</v>
      </c>
      <c r="L695" s="142" t="s">
        <v>1009</v>
      </c>
    </row>
    <row r="696" spans="1:12">
      <c r="A696" s="37" t="s">
        <v>1010</v>
      </c>
      <c r="B696" s="38">
        <v>85</v>
      </c>
      <c r="G696" s="145" t="s">
        <v>2585</v>
      </c>
      <c r="H696" s="145" t="s">
        <v>2585</v>
      </c>
      <c r="I696" s="142">
        <f t="shared" si="11"/>
        <v>13.79</v>
      </c>
      <c r="J696" s="142">
        <f t="shared" si="12"/>
        <v>86.187499999999986</v>
      </c>
      <c r="K696" s="142"/>
      <c r="L696" s="142"/>
    </row>
    <row r="697" spans="1:12">
      <c r="A697" s="37" t="s">
        <v>1010</v>
      </c>
      <c r="B697" s="38">
        <v>85</v>
      </c>
      <c r="G697" s="145" t="s">
        <v>682</v>
      </c>
      <c r="H697" s="145" t="s">
        <v>682</v>
      </c>
      <c r="I697" s="142">
        <f t="shared" si="11"/>
        <v>47.62</v>
      </c>
      <c r="J697" s="142">
        <f t="shared" si="12"/>
        <v>297.625</v>
      </c>
      <c r="K697" s="142"/>
      <c r="L697" s="142"/>
    </row>
    <row r="698" spans="1:12">
      <c r="A698" s="37" t="s">
        <v>1010</v>
      </c>
      <c r="B698" s="38">
        <v>85</v>
      </c>
      <c r="G698" s="145" t="s">
        <v>913</v>
      </c>
      <c r="H698" s="145" t="s">
        <v>914</v>
      </c>
      <c r="I698" s="142">
        <f t="shared" si="11"/>
        <v>3057.6</v>
      </c>
      <c r="J698" s="142">
        <f t="shared" si="12"/>
        <v>19110</v>
      </c>
      <c r="K698" s="142"/>
      <c r="L698" s="142"/>
    </row>
    <row r="699" spans="1:12">
      <c r="A699" s="37" t="s">
        <v>1010</v>
      </c>
      <c r="B699" s="38">
        <v>85</v>
      </c>
      <c r="G699" s="145" t="s">
        <v>928</v>
      </c>
      <c r="H699" s="145" t="s">
        <v>929</v>
      </c>
      <c r="I699" s="142">
        <f t="shared" si="11"/>
        <v>2057.6</v>
      </c>
      <c r="J699" s="142">
        <f t="shared" si="12"/>
        <v>12860</v>
      </c>
      <c r="K699" s="142"/>
      <c r="L699" s="142"/>
    </row>
    <row r="700" spans="1:12">
      <c r="A700" s="37" t="s">
        <v>1010</v>
      </c>
      <c r="B700" s="38">
        <v>85</v>
      </c>
      <c r="G700" s="145" t="s">
        <v>4845</v>
      </c>
      <c r="H700" s="145" t="s">
        <v>4845</v>
      </c>
      <c r="I700" s="142">
        <f t="shared" si="11"/>
        <v>22.07</v>
      </c>
      <c r="J700" s="142">
        <f t="shared" si="12"/>
        <v>137.9375</v>
      </c>
      <c r="K700" s="142"/>
      <c r="L700" s="142"/>
    </row>
    <row r="701" spans="1:12">
      <c r="A701" s="37" t="s">
        <v>1010</v>
      </c>
      <c r="B701" s="38">
        <v>85</v>
      </c>
      <c r="G701" s="145" t="s">
        <v>3595</v>
      </c>
      <c r="H701" s="145" t="s">
        <v>3595</v>
      </c>
      <c r="I701" s="142">
        <f t="shared" si="11"/>
        <v>136</v>
      </c>
      <c r="J701" s="142">
        <f t="shared" si="12"/>
        <v>850</v>
      </c>
      <c r="K701" s="142"/>
      <c r="L701" s="142"/>
    </row>
    <row r="702" spans="1:12">
      <c r="A702" s="37" t="s">
        <v>1010</v>
      </c>
      <c r="B702" s="38">
        <v>85</v>
      </c>
      <c r="G702" s="145" t="s">
        <v>3532</v>
      </c>
      <c r="H702" s="145" t="s">
        <v>3532</v>
      </c>
      <c r="I702" s="142">
        <f t="shared" si="11"/>
        <v>16</v>
      </c>
      <c r="J702" s="142">
        <f t="shared" si="12"/>
        <v>100</v>
      </c>
      <c r="K702" s="142"/>
      <c r="L702" s="142"/>
    </row>
    <row r="703" spans="1:12">
      <c r="A703" s="37" t="s">
        <v>1010</v>
      </c>
      <c r="B703" s="38">
        <v>85</v>
      </c>
      <c r="G703" s="145" t="s">
        <v>926</v>
      </c>
      <c r="H703" s="145" t="s">
        <v>927</v>
      </c>
      <c r="I703" s="142">
        <f t="shared" si="11"/>
        <v>928.99</v>
      </c>
      <c r="J703" s="142">
        <f t="shared" si="12"/>
        <v>5806.1875</v>
      </c>
      <c r="K703" s="142"/>
      <c r="L703" s="142"/>
    </row>
    <row r="704" spans="1:12">
      <c r="A704" s="37" t="s">
        <v>1010</v>
      </c>
      <c r="B704" s="38">
        <v>85</v>
      </c>
      <c r="G704" s="145" t="s">
        <v>4872</v>
      </c>
      <c r="H704" s="145" t="s">
        <v>4873</v>
      </c>
      <c r="I704" s="142">
        <f t="shared" si="11"/>
        <v>69.38</v>
      </c>
      <c r="J704" s="142">
        <f t="shared" si="12"/>
        <v>433.62499999999994</v>
      </c>
      <c r="K704" s="142"/>
      <c r="L704" s="142"/>
    </row>
    <row r="705" spans="1:12">
      <c r="A705" s="37" t="s">
        <v>1010</v>
      </c>
      <c r="B705" s="38">
        <v>85</v>
      </c>
      <c r="G705" s="145" t="s">
        <v>1626</v>
      </c>
      <c r="H705" s="145" t="s">
        <v>1626</v>
      </c>
      <c r="I705" s="142">
        <f t="shared" si="11"/>
        <v>19.309999999999999</v>
      </c>
      <c r="J705" s="142">
        <f t="shared" si="12"/>
        <v>120.68749999999999</v>
      </c>
      <c r="K705" s="142"/>
      <c r="L705" s="142"/>
    </row>
    <row r="706" spans="1:12">
      <c r="A706" s="37" t="s">
        <v>1010</v>
      </c>
      <c r="B706" s="38">
        <v>85</v>
      </c>
      <c r="G706" s="145" t="s">
        <v>818</v>
      </c>
      <c r="H706" s="145" t="s">
        <v>818</v>
      </c>
      <c r="I706" s="142">
        <f t="shared" si="11"/>
        <v>13.79</v>
      </c>
      <c r="J706" s="142">
        <f t="shared" si="12"/>
        <v>86.187499999999986</v>
      </c>
      <c r="K706" s="142"/>
      <c r="L706" s="142"/>
    </row>
    <row r="707" spans="1:12">
      <c r="A707" s="37" t="s">
        <v>1010</v>
      </c>
      <c r="B707" s="38">
        <v>85</v>
      </c>
      <c r="G707" s="145" t="s">
        <v>4871</v>
      </c>
      <c r="H707" s="145" t="s">
        <v>4858</v>
      </c>
      <c r="I707" s="142">
        <f t="shared" si="11"/>
        <v>1379.31</v>
      </c>
      <c r="J707" s="142">
        <f t="shared" si="12"/>
        <v>8620.6875</v>
      </c>
      <c r="K707" s="142"/>
      <c r="L707" s="142"/>
    </row>
    <row r="708" spans="1:12">
      <c r="A708" s="37" t="s">
        <v>1010</v>
      </c>
      <c r="B708" s="38">
        <v>85</v>
      </c>
      <c r="G708" s="145" t="s">
        <v>4824</v>
      </c>
      <c r="H708" s="145" t="s">
        <v>4824</v>
      </c>
      <c r="I708" s="142">
        <f t="shared" si="11"/>
        <v>160</v>
      </c>
      <c r="J708" s="142">
        <f t="shared" si="12"/>
        <v>1000</v>
      </c>
      <c r="K708" s="142"/>
      <c r="L708" s="142"/>
    </row>
    <row r="709" spans="1:12">
      <c r="A709" s="37" t="s">
        <v>1010</v>
      </c>
      <c r="B709" s="38">
        <v>85</v>
      </c>
      <c r="G709" s="106" t="s">
        <v>981</v>
      </c>
      <c r="H709" s="145" t="s">
        <v>4850</v>
      </c>
      <c r="I709" s="142">
        <f t="shared" si="11"/>
        <v>1351.45</v>
      </c>
      <c r="J709" s="142">
        <f t="shared" si="12"/>
        <v>8446.5625</v>
      </c>
      <c r="K709" s="142"/>
      <c r="L709" s="142"/>
    </row>
    <row r="710" spans="1:12">
      <c r="A710" s="37" t="s">
        <v>1010</v>
      </c>
      <c r="B710" s="38">
        <v>85</v>
      </c>
      <c r="G710" s="145" t="s">
        <v>674</v>
      </c>
      <c r="H710" s="145" t="s">
        <v>674</v>
      </c>
      <c r="I710" s="142">
        <f t="shared" si="11"/>
        <v>159.03</v>
      </c>
      <c r="J710" s="142">
        <f t="shared" si="12"/>
        <v>993.9375</v>
      </c>
      <c r="K710" s="142"/>
      <c r="L710" s="142"/>
    </row>
    <row r="711" spans="1:12">
      <c r="A711" s="37" t="s">
        <v>1010</v>
      </c>
      <c r="B711" s="38">
        <v>85</v>
      </c>
      <c r="G711" s="145" t="s">
        <v>901</v>
      </c>
      <c r="H711" s="145" t="s">
        <v>902</v>
      </c>
      <c r="I711" s="142">
        <f t="shared" si="11"/>
        <v>2360</v>
      </c>
      <c r="J711" s="142">
        <f t="shared" si="12"/>
        <v>14750</v>
      </c>
      <c r="K711" s="142"/>
      <c r="L711" s="142"/>
    </row>
    <row r="712" spans="1:12">
      <c r="A712" s="37" t="s">
        <v>1010</v>
      </c>
      <c r="B712" s="38">
        <v>85</v>
      </c>
      <c r="G712" s="145" t="s">
        <v>703</v>
      </c>
      <c r="H712" s="145" t="s">
        <v>703</v>
      </c>
      <c r="I712" s="142">
        <f t="shared" si="11"/>
        <v>161.80000000000001</v>
      </c>
      <c r="J712" s="142">
        <f t="shared" si="12"/>
        <v>1011.25</v>
      </c>
      <c r="K712" s="142"/>
      <c r="L712" s="142"/>
    </row>
    <row r="713" spans="1:12">
      <c r="A713" s="37" t="s">
        <v>1010</v>
      </c>
      <c r="B713" s="38">
        <v>85</v>
      </c>
      <c r="G713" s="145" t="s">
        <v>1765</v>
      </c>
      <c r="H713" s="145" t="s">
        <v>1621</v>
      </c>
      <c r="I713" s="142">
        <f t="shared" si="11"/>
        <v>1176</v>
      </c>
      <c r="J713" s="142">
        <f t="shared" si="12"/>
        <v>7350</v>
      </c>
      <c r="K713" s="142"/>
      <c r="L713" s="142"/>
    </row>
    <row r="714" spans="1:12">
      <c r="A714" s="37" t="s">
        <v>1010</v>
      </c>
      <c r="B714" s="38">
        <v>85</v>
      </c>
      <c r="G714" s="145" t="s">
        <v>835</v>
      </c>
      <c r="H714" s="145" t="s">
        <v>836</v>
      </c>
      <c r="I714" s="142">
        <f t="shared" ref="I714:I777" si="13">SUMIF($G$7:$G$565,G714,$J$7:$J$565)</f>
        <v>560</v>
      </c>
      <c r="J714" s="142">
        <f t="shared" ref="J714:J777" si="14">+I714/0.16</f>
        <v>3500</v>
      </c>
      <c r="K714" s="142"/>
      <c r="L714" s="142"/>
    </row>
    <row r="715" spans="1:12">
      <c r="A715" s="37" t="s">
        <v>1010</v>
      </c>
      <c r="B715" s="38">
        <v>85</v>
      </c>
      <c r="G715" s="145" t="s">
        <v>4881</v>
      </c>
      <c r="H715" s="145" t="s">
        <v>4849</v>
      </c>
      <c r="I715" s="142">
        <f t="shared" si="13"/>
        <v>605.76</v>
      </c>
      <c r="J715" s="142">
        <f t="shared" si="14"/>
        <v>3786</v>
      </c>
      <c r="K715" s="142"/>
      <c r="L715" s="142"/>
    </row>
    <row r="716" spans="1:12">
      <c r="A716" s="37" t="s">
        <v>1010</v>
      </c>
      <c r="B716" s="38">
        <v>85</v>
      </c>
      <c r="G716" s="145" t="s">
        <v>1697</v>
      </c>
      <c r="H716" s="145" t="s">
        <v>1697</v>
      </c>
      <c r="I716" s="142">
        <f t="shared" si="13"/>
        <v>8.14</v>
      </c>
      <c r="J716" s="142">
        <f t="shared" si="14"/>
        <v>50.875</v>
      </c>
      <c r="K716" s="142"/>
      <c r="L716" s="142"/>
    </row>
    <row r="717" spans="1:12">
      <c r="A717" s="37" t="s">
        <v>1010</v>
      </c>
      <c r="B717" s="38">
        <v>85</v>
      </c>
      <c r="G717" s="145" t="s">
        <v>3572</v>
      </c>
      <c r="H717" s="145" t="s">
        <v>3492</v>
      </c>
      <c r="I717" s="142">
        <f t="shared" si="13"/>
        <v>1396.22</v>
      </c>
      <c r="J717" s="142">
        <f t="shared" si="14"/>
        <v>8726.375</v>
      </c>
      <c r="K717" s="142"/>
      <c r="L717" s="142"/>
    </row>
    <row r="718" spans="1:12">
      <c r="A718" s="37" t="s">
        <v>1010</v>
      </c>
      <c r="B718" s="37" t="s">
        <v>1011</v>
      </c>
      <c r="G718" s="145" t="s">
        <v>975</v>
      </c>
      <c r="H718" s="145" t="s">
        <v>974</v>
      </c>
      <c r="I718" s="142">
        <f t="shared" si="13"/>
        <v>21428.58</v>
      </c>
      <c r="J718" s="142">
        <f t="shared" si="14"/>
        <v>133928.625</v>
      </c>
      <c r="K718" s="150">
        <v>14285.72</v>
      </c>
      <c r="L718" s="142" t="s">
        <v>1009</v>
      </c>
    </row>
    <row r="719" spans="1:12">
      <c r="A719" s="37" t="s">
        <v>1010</v>
      </c>
      <c r="B719" s="38">
        <v>85</v>
      </c>
      <c r="G719" s="145" t="s">
        <v>4868</v>
      </c>
      <c r="H719" s="145" t="s">
        <v>4853</v>
      </c>
      <c r="I719" s="142">
        <f t="shared" si="13"/>
        <v>35.31</v>
      </c>
      <c r="J719" s="142">
        <f t="shared" si="14"/>
        <v>220.6875</v>
      </c>
      <c r="K719" s="142"/>
      <c r="L719" s="142"/>
    </row>
    <row r="720" spans="1:12">
      <c r="A720" s="37" t="s">
        <v>1010</v>
      </c>
      <c r="B720" s="38">
        <v>85</v>
      </c>
      <c r="G720" s="145" t="s">
        <v>1013</v>
      </c>
      <c r="H720" s="145" t="s">
        <v>988</v>
      </c>
      <c r="I720" s="142">
        <f t="shared" si="13"/>
        <v>33.65</v>
      </c>
      <c r="J720" s="142">
        <f t="shared" si="14"/>
        <v>210.3125</v>
      </c>
      <c r="K720" s="142"/>
      <c r="L720" s="142"/>
    </row>
    <row r="721" spans="1:12">
      <c r="A721" s="37" t="s">
        <v>1010</v>
      </c>
      <c r="B721" s="38">
        <v>85</v>
      </c>
      <c r="G721" s="106" t="s">
        <v>4909</v>
      </c>
      <c r="H721" s="145" t="s">
        <v>4910</v>
      </c>
      <c r="I721" s="142">
        <f t="shared" si="13"/>
        <v>153.5</v>
      </c>
      <c r="J721" s="142">
        <f t="shared" si="14"/>
        <v>959.375</v>
      </c>
      <c r="K721" s="142"/>
      <c r="L721" s="142"/>
    </row>
    <row r="722" spans="1:12">
      <c r="A722" s="37" t="s">
        <v>1010</v>
      </c>
      <c r="B722" s="38">
        <v>85</v>
      </c>
      <c r="G722" s="145" t="s">
        <v>685</v>
      </c>
      <c r="H722" s="145" t="s">
        <v>685</v>
      </c>
      <c r="I722" s="142">
        <f t="shared" si="13"/>
        <v>116.84</v>
      </c>
      <c r="J722" s="142">
        <f t="shared" si="14"/>
        <v>730.25</v>
      </c>
      <c r="K722" s="142"/>
      <c r="L722" s="142"/>
    </row>
    <row r="723" spans="1:12">
      <c r="A723" s="37" t="s">
        <v>1010</v>
      </c>
      <c r="B723" s="38">
        <v>85</v>
      </c>
      <c r="G723" s="106" t="s">
        <v>838</v>
      </c>
      <c r="H723" s="145" t="s">
        <v>4802</v>
      </c>
      <c r="I723" s="142">
        <f t="shared" si="13"/>
        <v>76147.209999999992</v>
      </c>
      <c r="J723" s="142">
        <f t="shared" si="14"/>
        <v>475920.06249999994</v>
      </c>
      <c r="K723" s="142"/>
      <c r="L723" s="142"/>
    </row>
    <row r="724" spans="1:12">
      <c r="A724" s="37" t="s">
        <v>1010</v>
      </c>
      <c r="B724" s="38">
        <v>85</v>
      </c>
      <c r="G724" s="145" t="s">
        <v>687</v>
      </c>
      <c r="H724" s="145" t="s">
        <v>903</v>
      </c>
      <c r="I724" s="142">
        <f t="shared" si="13"/>
        <v>1798.63</v>
      </c>
      <c r="J724" s="142">
        <f t="shared" si="14"/>
        <v>11241.4375</v>
      </c>
      <c r="K724" s="142"/>
      <c r="L724" s="142"/>
    </row>
    <row r="725" spans="1:12">
      <c r="A725" s="37" t="s">
        <v>1010</v>
      </c>
      <c r="B725" s="38">
        <v>85</v>
      </c>
      <c r="G725" s="145" t="s">
        <v>4823</v>
      </c>
      <c r="H725" s="145" t="s">
        <v>4823</v>
      </c>
      <c r="I725" s="142">
        <f t="shared" si="13"/>
        <v>144</v>
      </c>
      <c r="J725" s="142">
        <f t="shared" si="14"/>
        <v>900</v>
      </c>
      <c r="K725" s="142"/>
      <c r="L725" s="142"/>
    </row>
    <row r="726" spans="1:12">
      <c r="A726" s="37" t="s">
        <v>1010</v>
      </c>
      <c r="B726" s="38">
        <v>85</v>
      </c>
      <c r="G726" s="145" t="s">
        <v>4834</v>
      </c>
      <c r="H726" s="145" t="s">
        <v>4834</v>
      </c>
      <c r="I726" s="142">
        <f t="shared" si="13"/>
        <v>33.61</v>
      </c>
      <c r="J726" s="142">
        <f t="shared" si="14"/>
        <v>210.0625</v>
      </c>
      <c r="K726" s="142"/>
      <c r="L726" s="142"/>
    </row>
    <row r="727" spans="1:12">
      <c r="A727" s="37" t="s">
        <v>1010</v>
      </c>
      <c r="B727" s="38">
        <v>85</v>
      </c>
      <c r="G727" s="145" t="s">
        <v>1746</v>
      </c>
      <c r="H727" s="145" t="s">
        <v>1746</v>
      </c>
      <c r="I727" s="142">
        <f t="shared" si="13"/>
        <v>124.21000000000001</v>
      </c>
      <c r="J727" s="142">
        <f t="shared" si="14"/>
        <v>776.3125</v>
      </c>
      <c r="K727" s="142"/>
      <c r="L727" s="142"/>
    </row>
    <row r="728" spans="1:12">
      <c r="A728" s="37" t="s">
        <v>1010</v>
      </c>
      <c r="B728" s="38">
        <v>85</v>
      </c>
      <c r="G728" s="145" t="s">
        <v>815</v>
      </c>
      <c r="H728" s="145" t="s">
        <v>815</v>
      </c>
      <c r="I728" s="142">
        <f t="shared" si="13"/>
        <v>107.26</v>
      </c>
      <c r="J728" s="142">
        <f t="shared" si="14"/>
        <v>670.375</v>
      </c>
      <c r="K728" s="142"/>
      <c r="L728" s="142"/>
    </row>
    <row r="729" spans="1:12">
      <c r="A729" s="37" t="s">
        <v>1010</v>
      </c>
      <c r="B729" s="38">
        <v>85</v>
      </c>
      <c r="G729" s="145" t="s">
        <v>807</v>
      </c>
      <c r="H729" s="145" t="s">
        <v>807</v>
      </c>
      <c r="I729" s="142">
        <f t="shared" si="13"/>
        <v>240.69</v>
      </c>
      <c r="J729" s="142">
        <f t="shared" si="14"/>
        <v>1504.3125</v>
      </c>
      <c r="K729" s="142"/>
      <c r="L729" s="142"/>
    </row>
    <row r="730" spans="1:12">
      <c r="A730" s="37" t="s">
        <v>1010</v>
      </c>
      <c r="B730" s="38">
        <v>85</v>
      </c>
      <c r="G730" s="145" t="s">
        <v>725</v>
      </c>
      <c r="H730" s="145" t="s">
        <v>921</v>
      </c>
      <c r="I730" s="142">
        <f t="shared" si="13"/>
        <v>5680</v>
      </c>
      <c r="J730" s="142">
        <f t="shared" si="14"/>
        <v>35500</v>
      </c>
      <c r="K730" s="142"/>
      <c r="L730" s="142"/>
    </row>
    <row r="731" spans="1:12">
      <c r="A731" s="37" t="s">
        <v>1010</v>
      </c>
      <c r="B731" s="38">
        <v>85</v>
      </c>
      <c r="G731" s="145" t="s">
        <v>2623</v>
      </c>
      <c r="H731" s="145" t="s">
        <v>2623</v>
      </c>
      <c r="I731" s="142">
        <f t="shared" si="13"/>
        <v>67.040000000000006</v>
      </c>
      <c r="J731" s="142">
        <f t="shared" si="14"/>
        <v>419.00000000000006</v>
      </c>
      <c r="K731" s="142"/>
      <c r="L731" s="142"/>
    </row>
    <row r="732" spans="1:12">
      <c r="A732" s="37" t="s">
        <v>1010</v>
      </c>
      <c r="B732" s="38">
        <v>85</v>
      </c>
      <c r="G732" s="145" t="s">
        <v>4827</v>
      </c>
      <c r="H732" s="145" t="s">
        <v>4827</v>
      </c>
      <c r="I732" s="142">
        <f t="shared" si="13"/>
        <v>67.040000000000006</v>
      </c>
      <c r="J732" s="142">
        <f t="shared" si="14"/>
        <v>419.00000000000006</v>
      </c>
      <c r="K732" s="142"/>
      <c r="L732" s="142"/>
    </row>
    <row r="733" spans="1:12">
      <c r="A733" s="37" t="s">
        <v>1010</v>
      </c>
      <c r="B733" s="38">
        <v>85</v>
      </c>
      <c r="G733" s="145" t="s">
        <v>777</v>
      </c>
      <c r="H733" s="145" t="s">
        <v>777</v>
      </c>
      <c r="I733" s="142">
        <f t="shared" si="13"/>
        <v>46.93</v>
      </c>
      <c r="J733" s="142">
        <f t="shared" si="14"/>
        <v>293.3125</v>
      </c>
      <c r="K733" s="142"/>
      <c r="L733" s="142"/>
    </row>
    <row r="734" spans="1:12">
      <c r="A734" s="37" t="s">
        <v>1010</v>
      </c>
      <c r="B734" s="38">
        <v>85</v>
      </c>
      <c r="G734" s="145" t="s">
        <v>4848</v>
      </c>
      <c r="H734" s="145" t="s">
        <v>4848</v>
      </c>
      <c r="I734" s="142">
        <f t="shared" si="13"/>
        <v>88.23</v>
      </c>
      <c r="J734" s="142">
        <f t="shared" si="14"/>
        <v>551.4375</v>
      </c>
      <c r="K734" s="142"/>
      <c r="L734" s="142"/>
    </row>
    <row r="735" spans="1:12">
      <c r="A735" s="37" t="s">
        <v>1010</v>
      </c>
      <c r="B735" s="38">
        <v>85</v>
      </c>
      <c r="G735" s="145" t="s">
        <v>908</v>
      </c>
      <c r="H735" s="145" t="s">
        <v>907</v>
      </c>
      <c r="I735" s="142">
        <f t="shared" si="13"/>
        <v>2144</v>
      </c>
      <c r="J735" s="142">
        <f t="shared" si="14"/>
        <v>13400</v>
      </c>
      <c r="K735" s="142"/>
      <c r="L735" s="142"/>
    </row>
    <row r="736" spans="1:12">
      <c r="A736" s="37" t="s">
        <v>1010</v>
      </c>
      <c r="B736" s="38">
        <v>85</v>
      </c>
      <c r="G736" s="145" t="s">
        <v>2860</v>
      </c>
      <c r="H736" s="145" t="s">
        <v>3485</v>
      </c>
      <c r="I736" s="142">
        <f t="shared" si="13"/>
        <v>422.34000000000003</v>
      </c>
      <c r="J736" s="142">
        <f t="shared" si="14"/>
        <v>2639.625</v>
      </c>
      <c r="K736" s="142"/>
      <c r="L736" s="142"/>
    </row>
    <row r="737" spans="1:12">
      <c r="A737" s="37" t="s">
        <v>1010</v>
      </c>
      <c r="B737" s="38">
        <v>85</v>
      </c>
      <c r="G737" s="145" t="s">
        <v>4226</v>
      </c>
      <c r="H737" s="145" t="s">
        <v>4227</v>
      </c>
      <c r="I737" s="142">
        <f t="shared" si="13"/>
        <v>2264.7399999999998</v>
      </c>
      <c r="J737" s="142">
        <f t="shared" si="14"/>
        <v>14154.624999999998</v>
      </c>
      <c r="K737" s="142"/>
      <c r="L737" s="142"/>
    </row>
    <row r="738" spans="1:12">
      <c r="A738" s="37" t="s">
        <v>1010</v>
      </c>
      <c r="B738" s="38">
        <v>85</v>
      </c>
      <c r="G738" s="106" t="s">
        <v>4209</v>
      </c>
      <c r="H738" s="145" t="s">
        <v>4806</v>
      </c>
      <c r="I738" s="142">
        <f t="shared" si="13"/>
        <v>54985.2</v>
      </c>
      <c r="J738" s="142">
        <f t="shared" si="14"/>
        <v>343657.5</v>
      </c>
      <c r="K738" s="142"/>
      <c r="L738" s="142"/>
    </row>
    <row r="739" spans="1:12">
      <c r="A739" s="37" t="s">
        <v>1010</v>
      </c>
      <c r="B739" s="38">
        <v>85</v>
      </c>
      <c r="G739" s="145" t="s">
        <v>4897</v>
      </c>
      <c r="H739" s="145" t="s">
        <v>4815</v>
      </c>
      <c r="I739" s="142">
        <f t="shared" si="13"/>
        <v>46144.84</v>
      </c>
      <c r="J739" s="142">
        <f t="shared" si="14"/>
        <v>288405.25</v>
      </c>
      <c r="K739" s="142"/>
      <c r="L739" s="142"/>
    </row>
    <row r="740" spans="1:12">
      <c r="A740" s="37" t="s">
        <v>1010</v>
      </c>
      <c r="B740" s="38">
        <v>85</v>
      </c>
      <c r="G740" s="145" t="s">
        <v>3551</v>
      </c>
      <c r="H740" s="145" t="s">
        <v>3551</v>
      </c>
      <c r="I740" s="142">
        <f t="shared" si="13"/>
        <v>17.93</v>
      </c>
      <c r="J740" s="142">
        <f t="shared" si="14"/>
        <v>112.0625</v>
      </c>
      <c r="K740" s="142"/>
      <c r="L740" s="142"/>
    </row>
    <row r="741" spans="1:12">
      <c r="A741" s="37" t="s">
        <v>1010</v>
      </c>
      <c r="B741" s="38">
        <v>85</v>
      </c>
      <c r="G741" s="145" t="s">
        <v>823</v>
      </c>
      <c r="H741" s="145" t="s">
        <v>823</v>
      </c>
      <c r="I741" s="142">
        <f t="shared" si="13"/>
        <v>33.65</v>
      </c>
      <c r="J741" s="142">
        <f t="shared" si="14"/>
        <v>210.3125</v>
      </c>
      <c r="K741" s="142"/>
      <c r="L741" s="142"/>
    </row>
    <row r="742" spans="1:12">
      <c r="A742" s="37" t="s">
        <v>1010</v>
      </c>
      <c r="B742" s="38">
        <v>85</v>
      </c>
      <c r="G742" s="145" t="s">
        <v>4239</v>
      </c>
      <c r="H742" s="145" t="s">
        <v>4870</v>
      </c>
      <c r="I742" s="142">
        <f t="shared" si="13"/>
        <v>1539.69</v>
      </c>
      <c r="J742" s="142">
        <f t="shared" si="14"/>
        <v>9623.0625</v>
      </c>
      <c r="K742" s="142"/>
      <c r="L742" s="142"/>
    </row>
    <row r="743" spans="1:12">
      <c r="A743" s="37" t="s">
        <v>1010</v>
      </c>
      <c r="B743" s="38">
        <v>85</v>
      </c>
      <c r="G743" s="145" t="s">
        <v>936</v>
      </c>
      <c r="H743" s="145" t="s">
        <v>937</v>
      </c>
      <c r="I743" s="142">
        <f t="shared" si="13"/>
        <v>14461.28</v>
      </c>
      <c r="J743" s="142">
        <f t="shared" si="14"/>
        <v>90383</v>
      </c>
      <c r="K743" s="142"/>
      <c r="L743" s="142"/>
    </row>
    <row r="744" spans="1:12">
      <c r="A744" s="37" t="s">
        <v>1010</v>
      </c>
      <c r="B744" s="38">
        <v>85</v>
      </c>
      <c r="G744" s="145" t="s">
        <v>4843</v>
      </c>
      <c r="H744" s="145" t="s">
        <v>4843</v>
      </c>
      <c r="I744" s="142">
        <f t="shared" si="13"/>
        <v>13.92</v>
      </c>
      <c r="J744" s="142">
        <f t="shared" si="14"/>
        <v>87</v>
      </c>
      <c r="K744" s="142"/>
      <c r="L744" s="142"/>
    </row>
    <row r="745" spans="1:12">
      <c r="A745" s="37" t="s">
        <v>1010</v>
      </c>
      <c r="B745" s="38">
        <v>85</v>
      </c>
      <c r="G745" s="145" t="s">
        <v>737</v>
      </c>
      <c r="H745" s="145" t="s">
        <v>737</v>
      </c>
      <c r="I745" s="142">
        <f t="shared" si="13"/>
        <v>357.64</v>
      </c>
      <c r="J745" s="142">
        <f t="shared" si="14"/>
        <v>2235.25</v>
      </c>
      <c r="K745" s="142"/>
      <c r="L745" s="142"/>
    </row>
    <row r="746" spans="1:12">
      <c r="A746" s="37" t="s">
        <v>1010</v>
      </c>
      <c r="B746" s="38">
        <v>85</v>
      </c>
      <c r="G746" s="145" t="s">
        <v>898</v>
      </c>
      <c r="H746" s="145" t="s">
        <v>899</v>
      </c>
      <c r="I746" s="142">
        <f t="shared" si="13"/>
        <v>1008</v>
      </c>
      <c r="J746" s="142">
        <f t="shared" si="14"/>
        <v>6300</v>
      </c>
      <c r="K746" s="142"/>
      <c r="L746" s="142"/>
    </row>
    <row r="747" spans="1:12">
      <c r="A747" s="37" t="s">
        <v>1010</v>
      </c>
      <c r="B747" s="38">
        <v>85</v>
      </c>
      <c r="G747" s="145" t="s">
        <v>4884</v>
      </c>
      <c r="H747" s="145" t="s">
        <v>4854</v>
      </c>
      <c r="I747" s="142">
        <f t="shared" si="13"/>
        <v>112</v>
      </c>
      <c r="J747" s="142">
        <f t="shared" si="14"/>
        <v>700</v>
      </c>
      <c r="K747" s="142"/>
      <c r="L747" s="142"/>
    </row>
    <row r="748" spans="1:12">
      <c r="A748" s="37" t="s">
        <v>1010</v>
      </c>
      <c r="B748" s="38">
        <v>85</v>
      </c>
      <c r="G748" s="145" t="s">
        <v>699</v>
      </c>
      <c r="H748" s="145" t="s">
        <v>900</v>
      </c>
      <c r="I748" s="142">
        <f t="shared" si="13"/>
        <v>749.54</v>
      </c>
      <c r="J748" s="142">
        <f t="shared" si="14"/>
        <v>4684.625</v>
      </c>
      <c r="K748" s="142"/>
      <c r="L748" s="142"/>
    </row>
    <row r="749" spans="1:12">
      <c r="A749" s="37" t="s">
        <v>1010</v>
      </c>
      <c r="B749" s="38">
        <v>85</v>
      </c>
      <c r="G749" s="145" t="s">
        <v>1767</v>
      </c>
      <c r="H749" s="145" t="s">
        <v>1623</v>
      </c>
      <c r="I749" s="142">
        <f t="shared" si="13"/>
        <v>7680</v>
      </c>
      <c r="J749" s="142">
        <f t="shared" si="14"/>
        <v>48000</v>
      </c>
      <c r="K749" s="142"/>
      <c r="L749" s="142"/>
    </row>
    <row r="750" spans="1:12">
      <c r="A750" s="37" t="s">
        <v>1010</v>
      </c>
      <c r="B750" s="38">
        <v>85</v>
      </c>
      <c r="G750" s="145" t="s">
        <v>717</v>
      </c>
      <c r="H750" s="145" t="s">
        <v>717</v>
      </c>
      <c r="I750" s="142">
        <f t="shared" si="13"/>
        <v>150.35</v>
      </c>
      <c r="J750" s="142">
        <f t="shared" si="14"/>
        <v>939.6875</v>
      </c>
      <c r="K750" s="142"/>
      <c r="L750" s="142"/>
    </row>
    <row r="751" spans="1:12">
      <c r="A751" s="37" t="s">
        <v>1010</v>
      </c>
      <c r="B751" s="38">
        <v>85</v>
      </c>
      <c r="G751" s="145" t="s">
        <v>3586</v>
      </c>
      <c r="H751" s="145" t="s">
        <v>4178</v>
      </c>
      <c r="I751" s="142">
        <f t="shared" si="13"/>
        <v>12944</v>
      </c>
      <c r="J751" s="142">
        <f t="shared" si="14"/>
        <v>80900</v>
      </c>
      <c r="K751" s="142"/>
      <c r="L751" s="142"/>
    </row>
    <row r="752" spans="1:12">
      <c r="A752" s="37" t="s">
        <v>1010</v>
      </c>
      <c r="B752" s="38">
        <v>85</v>
      </c>
      <c r="G752" s="145" t="s">
        <v>795</v>
      </c>
      <c r="H752" s="145" t="s">
        <v>795</v>
      </c>
      <c r="I752" s="142">
        <f t="shared" si="13"/>
        <v>42.769999999999996</v>
      </c>
      <c r="J752" s="142">
        <f t="shared" si="14"/>
        <v>267.31249999999994</v>
      </c>
      <c r="K752" s="142"/>
      <c r="L752" s="142"/>
    </row>
    <row r="753" spans="1:12">
      <c r="A753" s="37" t="s">
        <v>1010</v>
      </c>
      <c r="B753" s="38">
        <v>85</v>
      </c>
      <c r="G753" s="145" t="s">
        <v>691</v>
      </c>
      <c r="H753" s="145" t="s">
        <v>691</v>
      </c>
      <c r="I753" s="142">
        <f t="shared" si="13"/>
        <v>256.27999999999997</v>
      </c>
      <c r="J753" s="142">
        <f t="shared" si="14"/>
        <v>1601.7499999999998</v>
      </c>
      <c r="K753" s="142"/>
      <c r="L753" s="142"/>
    </row>
    <row r="754" spans="1:12">
      <c r="A754" s="37" t="s">
        <v>1010</v>
      </c>
      <c r="B754" s="38">
        <v>85</v>
      </c>
      <c r="G754" s="145" t="s">
        <v>720</v>
      </c>
      <c r="H754" s="145" t="s">
        <v>721</v>
      </c>
      <c r="I754" s="142">
        <f t="shared" si="13"/>
        <v>280.64</v>
      </c>
      <c r="J754" s="142">
        <f t="shared" si="14"/>
        <v>1753.9999999999998</v>
      </c>
      <c r="K754" s="142"/>
      <c r="L754" s="142"/>
    </row>
    <row r="755" spans="1:12">
      <c r="A755" s="37" t="s">
        <v>1010</v>
      </c>
      <c r="B755" s="38">
        <v>85</v>
      </c>
      <c r="G755" s="145" t="s">
        <v>4830</v>
      </c>
      <c r="H755" s="145" t="s">
        <v>4830</v>
      </c>
      <c r="I755" s="142">
        <f t="shared" si="13"/>
        <v>111.74</v>
      </c>
      <c r="J755" s="142">
        <f t="shared" si="14"/>
        <v>698.375</v>
      </c>
      <c r="K755" s="142"/>
      <c r="L755" s="142"/>
    </row>
    <row r="756" spans="1:12">
      <c r="A756" s="37" t="s">
        <v>1010</v>
      </c>
      <c r="B756" s="38">
        <v>85</v>
      </c>
      <c r="G756" s="106" t="s">
        <v>4896</v>
      </c>
      <c r="H756" s="106" t="s">
        <v>4895</v>
      </c>
      <c r="I756" s="142">
        <f t="shared" si="13"/>
        <v>22.07</v>
      </c>
      <c r="J756" s="142">
        <f t="shared" si="14"/>
        <v>137.9375</v>
      </c>
      <c r="K756" s="142"/>
      <c r="L756" s="142"/>
    </row>
    <row r="757" spans="1:12">
      <c r="A757" s="37" t="s">
        <v>1010</v>
      </c>
      <c r="B757" s="38">
        <v>85</v>
      </c>
      <c r="G757" s="145" t="s">
        <v>4828</v>
      </c>
      <c r="H757" s="145" t="s">
        <v>4828</v>
      </c>
      <c r="I757" s="142">
        <f t="shared" si="13"/>
        <v>34.68</v>
      </c>
      <c r="J757" s="142">
        <f t="shared" si="14"/>
        <v>216.75</v>
      </c>
      <c r="K757" s="142"/>
      <c r="L757" s="142"/>
    </row>
    <row r="758" spans="1:12">
      <c r="A758" s="37" t="s">
        <v>1010</v>
      </c>
      <c r="B758" s="38">
        <v>85</v>
      </c>
      <c r="G758" s="145" t="s">
        <v>4846</v>
      </c>
      <c r="H758" s="145" t="s">
        <v>4846</v>
      </c>
      <c r="I758" s="142">
        <f t="shared" si="13"/>
        <v>67.03</v>
      </c>
      <c r="J758" s="142">
        <f t="shared" si="14"/>
        <v>418.9375</v>
      </c>
      <c r="K758" s="142"/>
      <c r="L758" s="142"/>
    </row>
    <row r="759" spans="1:12">
      <c r="A759" s="37" t="s">
        <v>1010</v>
      </c>
      <c r="B759" s="38">
        <v>85</v>
      </c>
      <c r="G759" s="145" t="s">
        <v>4829</v>
      </c>
      <c r="H759" s="145" t="s">
        <v>4829</v>
      </c>
      <c r="I759" s="142">
        <f t="shared" si="13"/>
        <v>52.94</v>
      </c>
      <c r="J759" s="142">
        <f t="shared" si="14"/>
        <v>330.875</v>
      </c>
      <c r="K759" s="142"/>
      <c r="L759" s="142"/>
    </row>
    <row r="760" spans="1:12">
      <c r="A760" s="37" t="s">
        <v>1010</v>
      </c>
      <c r="B760" s="38">
        <v>85</v>
      </c>
      <c r="G760" s="145" t="s">
        <v>911</v>
      </c>
      <c r="H760" s="145" t="s">
        <v>912</v>
      </c>
      <c r="I760" s="142">
        <f t="shared" si="13"/>
        <v>13523.93</v>
      </c>
      <c r="J760" s="142">
        <f t="shared" si="14"/>
        <v>84524.5625</v>
      </c>
      <c r="K760" s="142"/>
      <c r="L760" s="142"/>
    </row>
    <row r="761" spans="1:12">
      <c r="A761" s="37" t="s">
        <v>1010</v>
      </c>
      <c r="B761" s="38">
        <v>85</v>
      </c>
      <c r="G761" s="145" t="s">
        <v>1710</v>
      </c>
      <c r="H761" s="145" t="s">
        <v>1710</v>
      </c>
      <c r="I761" s="142">
        <f t="shared" si="13"/>
        <v>66.8</v>
      </c>
      <c r="J761" s="142">
        <f t="shared" si="14"/>
        <v>417.5</v>
      </c>
      <c r="K761" s="142"/>
      <c r="L761" s="142"/>
    </row>
    <row r="762" spans="1:12">
      <c r="A762" s="37" t="s">
        <v>1010</v>
      </c>
      <c r="B762" s="38">
        <v>85</v>
      </c>
      <c r="G762" s="145" t="s">
        <v>943</v>
      </c>
      <c r="H762" s="145" t="s">
        <v>944</v>
      </c>
      <c r="I762" s="142">
        <f t="shared" si="13"/>
        <v>267.86</v>
      </c>
      <c r="J762" s="142">
        <f t="shared" si="14"/>
        <v>1674.125</v>
      </c>
      <c r="K762" s="142"/>
      <c r="L762" s="142"/>
    </row>
    <row r="763" spans="1:12">
      <c r="A763" s="37" t="s">
        <v>1010</v>
      </c>
      <c r="B763" s="38">
        <v>85</v>
      </c>
      <c r="G763" s="145" t="s">
        <v>1744</v>
      </c>
      <c r="H763" s="145" t="s">
        <v>1744</v>
      </c>
      <c r="I763" s="142">
        <f t="shared" si="13"/>
        <v>223.63</v>
      </c>
      <c r="J763" s="142">
        <f t="shared" si="14"/>
        <v>1397.6875</v>
      </c>
      <c r="K763" s="142"/>
      <c r="L763" s="142"/>
    </row>
    <row r="764" spans="1:12">
      <c r="A764" s="37" t="s">
        <v>1010</v>
      </c>
      <c r="B764" s="38">
        <v>85</v>
      </c>
      <c r="G764" s="145" t="s">
        <v>803</v>
      </c>
      <c r="H764" s="145" t="s">
        <v>803</v>
      </c>
      <c r="I764" s="142">
        <f t="shared" si="13"/>
        <v>131.80000000000001</v>
      </c>
      <c r="J764" s="142">
        <f t="shared" si="14"/>
        <v>823.75</v>
      </c>
      <c r="K764" s="142"/>
      <c r="L764" s="142"/>
    </row>
    <row r="765" spans="1:12">
      <c r="A765" s="37" t="s">
        <v>1010</v>
      </c>
      <c r="B765" s="38">
        <v>85</v>
      </c>
      <c r="G765" s="145" t="s">
        <v>2681</v>
      </c>
      <c r="H765" s="145" t="s">
        <v>2681</v>
      </c>
      <c r="I765" s="142">
        <f t="shared" si="13"/>
        <v>62.11</v>
      </c>
      <c r="J765" s="142">
        <f t="shared" si="14"/>
        <v>388.1875</v>
      </c>
      <c r="K765" s="142"/>
      <c r="L765" s="142"/>
    </row>
    <row r="766" spans="1:12">
      <c r="A766" s="37" t="s">
        <v>1010</v>
      </c>
      <c r="B766" s="38">
        <v>85</v>
      </c>
      <c r="G766" s="106" t="s">
        <v>4208</v>
      </c>
      <c r="H766" s="145" t="s">
        <v>4820</v>
      </c>
      <c r="I766" s="142">
        <f t="shared" si="13"/>
        <v>43813.3</v>
      </c>
      <c r="J766" s="142">
        <f t="shared" si="14"/>
        <v>273833.125</v>
      </c>
      <c r="K766" s="142"/>
      <c r="L766" s="142"/>
    </row>
    <row r="767" spans="1:12">
      <c r="A767" s="37" t="s">
        <v>1010</v>
      </c>
      <c r="B767" s="38">
        <v>85</v>
      </c>
      <c r="G767" s="145" t="s">
        <v>4188</v>
      </c>
      <c r="H767" s="145" t="s">
        <v>4862</v>
      </c>
      <c r="I767" s="142">
        <f t="shared" si="13"/>
        <v>361.74</v>
      </c>
      <c r="J767" s="142">
        <f t="shared" si="14"/>
        <v>2260.875</v>
      </c>
      <c r="K767" s="142"/>
      <c r="L767" s="142"/>
    </row>
    <row r="768" spans="1:12">
      <c r="A768" s="37" t="s">
        <v>1010</v>
      </c>
      <c r="B768" s="38">
        <v>85</v>
      </c>
      <c r="G768" s="145" t="s">
        <v>4847</v>
      </c>
      <c r="H768" s="145" t="s">
        <v>4847</v>
      </c>
      <c r="I768" s="142">
        <f t="shared" si="13"/>
        <v>88.22</v>
      </c>
      <c r="J768" s="142">
        <f t="shared" si="14"/>
        <v>551.375</v>
      </c>
      <c r="K768" s="142"/>
      <c r="L768" s="142"/>
    </row>
    <row r="769" spans="1:12">
      <c r="A769" s="37" t="s">
        <v>1010</v>
      </c>
      <c r="B769" s="38">
        <v>85</v>
      </c>
      <c r="G769" s="145" t="s">
        <v>2727</v>
      </c>
      <c r="H769" s="145" t="s">
        <v>2727</v>
      </c>
      <c r="I769" s="142">
        <f t="shared" si="13"/>
        <v>70.62</v>
      </c>
      <c r="J769" s="142">
        <f t="shared" si="14"/>
        <v>441.375</v>
      </c>
      <c r="K769" s="142"/>
      <c r="L769" s="142"/>
    </row>
    <row r="770" spans="1:12">
      <c r="A770" s="37" t="s">
        <v>1010</v>
      </c>
      <c r="B770" s="38">
        <v>85</v>
      </c>
      <c r="G770" s="145" t="s">
        <v>764</v>
      </c>
      <c r="H770" s="145" t="s">
        <v>764</v>
      </c>
      <c r="I770" s="142">
        <f t="shared" si="13"/>
        <v>88.92</v>
      </c>
      <c r="J770" s="142">
        <f t="shared" si="14"/>
        <v>555.75</v>
      </c>
      <c r="K770" s="142"/>
      <c r="L770" s="142"/>
    </row>
    <row r="771" spans="1:12">
      <c r="A771" s="37" t="s">
        <v>1010</v>
      </c>
      <c r="B771" s="38">
        <v>85</v>
      </c>
      <c r="G771" s="145" t="s">
        <v>4839</v>
      </c>
      <c r="H771" s="145" t="s">
        <v>4839</v>
      </c>
      <c r="I771" s="142">
        <f t="shared" si="13"/>
        <v>46.91</v>
      </c>
      <c r="J771" s="142">
        <f t="shared" si="14"/>
        <v>293.1875</v>
      </c>
      <c r="K771" s="142"/>
      <c r="L771" s="142"/>
    </row>
    <row r="772" spans="1:12">
      <c r="A772" s="37" t="s">
        <v>1010</v>
      </c>
      <c r="B772" s="38">
        <v>85</v>
      </c>
      <c r="G772" s="145" t="s">
        <v>4835</v>
      </c>
      <c r="H772" s="145" t="s">
        <v>4835</v>
      </c>
      <c r="I772" s="142">
        <f t="shared" si="13"/>
        <v>8</v>
      </c>
      <c r="J772" s="142">
        <f t="shared" si="14"/>
        <v>50</v>
      </c>
      <c r="K772" s="142"/>
      <c r="L772" s="142"/>
    </row>
    <row r="773" spans="1:12">
      <c r="A773" s="37" t="s">
        <v>1010</v>
      </c>
      <c r="B773" s="38">
        <v>85</v>
      </c>
      <c r="G773" s="145" t="s">
        <v>663</v>
      </c>
      <c r="H773" s="145" t="s">
        <v>663</v>
      </c>
      <c r="I773" s="142">
        <f t="shared" si="13"/>
        <v>134.1</v>
      </c>
      <c r="J773" s="142">
        <f t="shared" si="14"/>
        <v>838.125</v>
      </c>
      <c r="K773" s="142"/>
      <c r="L773" s="142"/>
    </row>
    <row r="774" spans="1:12">
      <c r="A774" s="37" t="s">
        <v>1010</v>
      </c>
      <c r="B774" s="38">
        <v>85</v>
      </c>
      <c r="G774" s="145" t="s">
        <v>2711</v>
      </c>
      <c r="H774" s="145" t="s">
        <v>2711</v>
      </c>
      <c r="I774" s="142">
        <f t="shared" si="13"/>
        <v>81.72</v>
      </c>
      <c r="J774" s="142">
        <f t="shared" si="14"/>
        <v>510.75</v>
      </c>
      <c r="K774" s="142"/>
      <c r="L774" s="142"/>
    </row>
    <row r="775" spans="1:12">
      <c r="A775" s="37" t="s">
        <v>1010</v>
      </c>
      <c r="B775" s="38">
        <v>85</v>
      </c>
      <c r="G775" s="145" t="s">
        <v>922</v>
      </c>
      <c r="H775" s="145" t="s">
        <v>958</v>
      </c>
      <c r="I775" s="142">
        <f t="shared" si="13"/>
        <v>2544</v>
      </c>
      <c r="J775" s="142">
        <f t="shared" si="14"/>
        <v>15900</v>
      </c>
      <c r="K775" s="142"/>
      <c r="L775" s="142"/>
    </row>
    <row r="776" spans="1:12">
      <c r="A776" s="37" t="s">
        <v>1010</v>
      </c>
      <c r="B776" s="38">
        <v>85</v>
      </c>
      <c r="G776" s="145" t="s">
        <v>1725</v>
      </c>
      <c r="H776" s="145" t="s">
        <v>1725</v>
      </c>
      <c r="I776" s="142">
        <f t="shared" si="13"/>
        <v>36.4</v>
      </c>
      <c r="J776" s="142">
        <f t="shared" si="14"/>
        <v>227.5</v>
      </c>
      <c r="K776" s="142"/>
      <c r="L776" s="142"/>
    </row>
    <row r="777" spans="1:12">
      <c r="A777" s="37" t="s">
        <v>1010</v>
      </c>
      <c r="B777" s="38">
        <v>85</v>
      </c>
      <c r="G777" s="106" t="s">
        <v>4880</v>
      </c>
      <c r="H777" s="145" t="s">
        <v>4857</v>
      </c>
      <c r="I777" s="142">
        <f t="shared" si="13"/>
        <v>721.33</v>
      </c>
      <c r="J777" s="142">
        <f t="shared" si="14"/>
        <v>4508.3125</v>
      </c>
      <c r="K777" s="142"/>
      <c r="L777" s="142"/>
    </row>
    <row r="778" spans="1:12">
      <c r="A778" s="37" t="s">
        <v>1010</v>
      </c>
      <c r="B778" s="38">
        <v>85</v>
      </c>
      <c r="G778" s="145" t="s">
        <v>961</v>
      </c>
      <c r="H778" s="145" t="s">
        <v>1818</v>
      </c>
      <c r="I778" s="142">
        <f t="shared" ref="I778:I794" si="15">SUMIF($G$7:$G$565,G778,$J$7:$J$565)</f>
        <v>35686.15</v>
      </c>
      <c r="J778" s="142">
        <f t="shared" ref="J778:J794" si="16">+I778/0.16</f>
        <v>223038.4375</v>
      </c>
      <c r="K778" s="142"/>
      <c r="L778" s="142"/>
    </row>
    <row r="779" spans="1:12">
      <c r="A779" s="37" t="s">
        <v>1010</v>
      </c>
      <c r="B779" s="38">
        <v>85</v>
      </c>
      <c r="G779" s="145" t="s">
        <v>805</v>
      </c>
      <c r="H779" s="145" t="s">
        <v>805</v>
      </c>
      <c r="I779" s="142">
        <f t="shared" si="15"/>
        <v>53.63</v>
      </c>
      <c r="J779" s="142">
        <f t="shared" si="16"/>
        <v>335.1875</v>
      </c>
      <c r="K779" s="142"/>
      <c r="L779" s="142"/>
    </row>
    <row r="780" spans="1:12">
      <c r="A780" s="37" t="s">
        <v>1010</v>
      </c>
      <c r="B780" s="38">
        <v>85</v>
      </c>
      <c r="G780" s="145" t="s">
        <v>748</v>
      </c>
      <c r="H780" s="145" t="s">
        <v>748</v>
      </c>
      <c r="I780" s="142">
        <f t="shared" si="15"/>
        <v>46.21</v>
      </c>
      <c r="J780" s="142">
        <f t="shared" si="16"/>
        <v>288.8125</v>
      </c>
      <c r="K780" s="142"/>
      <c r="L780" s="142"/>
    </row>
    <row r="781" spans="1:12">
      <c r="A781" s="37" t="s">
        <v>1010</v>
      </c>
      <c r="B781" s="38">
        <v>85</v>
      </c>
      <c r="G781" s="145" t="s">
        <v>970</v>
      </c>
      <c r="H781" s="145" t="s">
        <v>971</v>
      </c>
      <c r="I781" s="142">
        <f t="shared" si="15"/>
        <v>2793.75</v>
      </c>
      <c r="J781" s="142">
        <f t="shared" si="16"/>
        <v>17460.9375</v>
      </c>
      <c r="K781" s="142"/>
      <c r="L781" s="142"/>
    </row>
    <row r="782" spans="1:12">
      <c r="A782" s="37" t="s">
        <v>1010</v>
      </c>
      <c r="B782" s="38">
        <v>85</v>
      </c>
      <c r="G782" s="106" t="s">
        <v>844</v>
      </c>
      <c r="H782" s="106" t="s">
        <v>4885</v>
      </c>
      <c r="I782" s="142">
        <f t="shared" si="15"/>
        <v>2958274.669999999</v>
      </c>
      <c r="J782" s="142">
        <f t="shared" si="16"/>
        <v>18489216.687499993</v>
      </c>
      <c r="K782" s="142"/>
      <c r="L782" s="142"/>
    </row>
    <row r="783" spans="1:12">
      <c r="A783" s="37" t="s">
        <v>1010</v>
      </c>
      <c r="B783" s="38">
        <v>85</v>
      </c>
      <c r="G783" s="145" t="s">
        <v>4826</v>
      </c>
      <c r="H783" s="145" t="s">
        <v>4826</v>
      </c>
      <c r="I783" s="142">
        <f t="shared" si="15"/>
        <v>17.25</v>
      </c>
      <c r="J783" s="142">
        <f t="shared" si="16"/>
        <v>107.8125</v>
      </c>
      <c r="K783" s="142"/>
      <c r="L783" s="142"/>
    </row>
    <row r="784" spans="1:12">
      <c r="A784" s="37" t="s">
        <v>1010</v>
      </c>
      <c r="B784" s="38">
        <v>85</v>
      </c>
      <c r="G784" s="106" t="s">
        <v>846</v>
      </c>
      <c r="H784" s="145" t="s">
        <v>4110</v>
      </c>
      <c r="I784" s="142">
        <f t="shared" si="15"/>
        <v>73174.09</v>
      </c>
      <c r="J784" s="142">
        <f t="shared" si="16"/>
        <v>457338.06249999994</v>
      </c>
      <c r="K784" s="142"/>
      <c r="L784" s="142"/>
    </row>
    <row r="785" spans="1:13">
      <c r="A785" s="37" t="s">
        <v>1010</v>
      </c>
      <c r="B785" s="38">
        <v>85</v>
      </c>
      <c r="G785" s="145" t="s">
        <v>678</v>
      </c>
      <c r="H785" s="145" t="s">
        <v>678</v>
      </c>
      <c r="I785" s="142">
        <f t="shared" si="15"/>
        <v>121.6</v>
      </c>
      <c r="J785" s="142">
        <f t="shared" si="16"/>
        <v>760</v>
      </c>
      <c r="K785" s="142"/>
      <c r="L785" s="142"/>
    </row>
    <row r="786" spans="1:13">
      <c r="A786" s="37" t="s">
        <v>1010</v>
      </c>
      <c r="B786" s="38">
        <v>85</v>
      </c>
      <c r="G786" s="145" t="s">
        <v>729</v>
      </c>
      <c r="H786" s="145" t="s">
        <v>729</v>
      </c>
      <c r="I786" s="142">
        <f t="shared" si="15"/>
        <v>142.73999999999995</v>
      </c>
      <c r="J786" s="142">
        <f t="shared" si="16"/>
        <v>892.12499999999966</v>
      </c>
      <c r="K786" s="142"/>
      <c r="L786" s="142"/>
    </row>
    <row r="787" spans="1:13">
      <c r="A787" s="37" t="s">
        <v>1010</v>
      </c>
      <c r="B787" s="38">
        <v>85</v>
      </c>
      <c r="G787" s="145" t="s">
        <v>2538</v>
      </c>
      <c r="H787" s="145" t="s">
        <v>4861</v>
      </c>
      <c r="I787" s="142">
        <f t="shared" si="15"/>
        <v>70.759999999999991</v>
      </c>
      <c r="J787" s="142">
        <f t="shared" si="16"/>
        <v>442.24999999999994</v>
      </c>
      <c r="K787" s="142"/>
      <c r="L787" s="142"/>
    </row>
    <row r="788" spans="1:13">
      <c r="A788" s="37" t="s">
        <v>1010</v>
      </c>
      <c r="B788" s="38">
        <v>85</v>
      </c>
      <c r="G788" s="145" t="s">
        <v>667</v>
      </c>
      <c r="H788" s="145" t="s">
        <v>667</v>
      </c>
      <c r="I788" s="142">
        <f t="shared" si="15"/>
        <v>23.86</v>
      </c>
      <c r="J788" s="142">
        <f t="shared" si="16"/>
        <v>149.125</v>
      </c>
      <c r="K788" s="142"/>
      <c r="L788" s="142"/>
    </row>
    <row r="789" spans="1:13">
      <c r="A789" s="37" t="s">
        <v>1010</v>
      </c>
      <c r="B789" s="38">
        <v>85</v>
      </c>
      <c r="G789" s="106" t="s">
        <v>865</v>
      </c>
      <c r="H789" s="145" t="s">
        <v>4818</v>
      </c>
      <c r="I789" s="142">
        <f t="shared" si="15"/>
        <v>52574.44</v>
      </c>
      <c r="J789" s="142">
        <f t="shared" si="16"/>
        <v>328590.25</v>
      </c>
      <c r="K789" s="142"/>
      <c r="L789" s="142"/>
    </row>
    <row r="790" spans="1:13">
      <c r="A790" s="37" t="s">
        <v>1010</v>
      </c>
      <c r="B790" s="38">
        <v>85</v>
      </c>
      <c r="G790" s="106" t="s">
        <v>2868</v>
      </c>
      <c r="H790" s="145" t="s">
        <v>4816</v>
      </c>
      <c r="I790" s="142">
        <f t="shared" si="15"/>
        <v>81789.039999999994</v>
      </c>
      <c r="J790" s="142">
        <f t="shared" si="16"/>
        <v>511181.49999999994</v>
      </c>
      <c r="K790" s="142"/>
      <c r="L790" s="142"/>
    </row>
    <row r="791" spans="1:13">
      <c r="A791" s="37" t="s">
        <v>1010</v>
      </c>
      <c r="B791" s="38">
        <v>85</v>
      </c>
      <c r="G791" s="145" t="s">
        <v>4840</v>
      </c>
      <c r="H791" s="145" t="s">
        <v>4840</v>
      </c>
      <c r="I791" s="142">
        <f t="shared" si="15"/>
        <v>14.62</v>
      </c>
      <c r="J791" s="142">
        <f t="shared" si="16"/>
        <v>91.375</v>
      </c>
      <c r="K791" s="142"/>
      <c r="L791" s="142"/>
    </row>
    <row r="792" spans="1:13">
      <c r="A792" s="37" t="s">
        <v>1010</v>
      </c>
      <c r="B792" s="38">
        <v>85</v>
      </c>
      <c r="G792" s="145" t="s">
        <v>4883</v>
      </c>
      <c r="H792" s="145" t="s">
        <v>942</v>
      </c>
      <c r="I792" s="142">
        <f t="shared" si="15"/>
        <v>360</v>
      </c>
      <c r="J792" s="142">
        <f t="shared" si="16"/>
        <v>2250</v>
      </c>
      <c r="K792" s="142"/>
      <c r="L792" s="142"/>
    </row>
    <row r="793" spans="1:13">
      <c r="A793" s="37" t="s">
        <v>1010</v>
      </c>
      <c r="B793" s="38">
        <v>85</v>
      </c>
      <c r="G793" s="106" t="s">
        <v>892</v>
      </c>
      <c r="H793" s="145" t="s">
        <v>4811</v>
      </c>
      <c r="I793" s="142">
        <f t="shared" si="15"/>
        <v>103574.55</v>
      </c>
      <c r="J793" s="142">
        <f t="shared" si="16"/>
        <v>647340.9375</v>
      </c>
      <c r="K793" s="142"/>
      <c r="L793" s="142"/>
      <c r="M793" s="26"/>
    </row>
    <row r="794" spans="1:13">
      <c r="A794" s="37" t="s">
        <v>1010</v>
      </c>
      <c r="B794" s="38">
        <v>85</v>
      </c>
      <c r="G794" s="145" t="s">
        <v>705</v>
      </c>
      <c r="H794" s="145" t="s">
        <v>705</v>
      </c>
      <c r="I794" s="142">
        <f t="shared" si="15"/>
        <v>59.31</v>
      </c>
      <c r="J794" s="142">
        <f t="shared" si="16"/>
        <v>370.6875</v>
      </c>
      <c r="K794" s="142"/>
      <c r="L794" s="142"/>
    </row>
    <row r="795" spans="1:13">
      <c r="J795" s="18"/>
    </row>
    <row r="796" spans="1:13">
      <c r="H796" s="151" t="s">
        <v>2854</v>
      </c>
      <c r="I796">
        <f>+SUM(I586:I794)</f>
        <v>4880852.0399999991</v>
      </c>
      <c r="J796" s="142">
        <f t="shared" ref="J796:K796" si="17">+SUM(J586:J794)</f>
        <v>30505325.249999993</v>
      </c>
      <c r="K796" s="142">
        <f t="shared" si="17"/>
        <v>38740.35</v>
      </c>
    </row>
    <row r="797" spans="1:13">
      <c r="H797" s="151" t="s">
        <v>4912</v>
      </c>
      <c r="I797" s="144">
        <f>+J567</f>
        <v>4923427.4699999969</v>
      </c>
      <c r="J797">
        <f>+I567</f>
        <v>30771421.6875</v>
      </c>
      <c r="K797">
        <f>+K567</f>
        <v>38740.349999999991</v>
      </c>
    </row>
    <row r="798" spans="1:13">
      <c r="H798" s="151" t="s">
        <v>1006</v>
      </c>
      <c r="I798" s="25">
        <f>+I796-I797</f>
        <v>-42575.429999997839</v>
      </c>
      <c r="J798" s="25">
        <f t="shared" ref="J798:K798" si="18">+J796-J797</f>
        <v>-266096.43750000745</v>
      </c>
      <c r="K798" s="25">
        <f t="shared" si="18"/>
        <v>0</v>
      </c>
    </row>
    <row r="799" spans="1:13">
      <c r="K799" s="142" t="s">
        <v>4914</v>
      </c>
    </row>
  </sheetData>
  <autoFilter ref="A6:K565">
    <filterColumn colId="2"/>
    <filterColumn colId="6"/>
  </autoFilter>
  <sortState ref="A7:K586">
    <sortCondition ref="B7:B586"/>
  </sortState>
  <conditionalFormatting sqref="G586:G594 G596:G794">
    <cfRule type="duplicateValues" dxfId="4" priority="3"/>
  </conditionalFormatting>
  <pageMargins left="0.70866141732283472" right="0.70866141732283472" top="0.74803149606299213" bottom="0.74803149606299213" header="0.31496062992125984" footer="0.31496062992125984"/>
  <pageSetup scale="11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10"/>
  <sheetViews>
    <sheetView workbookViewId="0">
      <selection activeCell="H17" sqref="H17"/>
    </sheetView>
  </sheetViews>
  <sheetFormatPr baseColWidth="10" defaultRowHeight="15"/>
  <cols>
    <col min="1" max="1" width="15.42578125" bestFit="1" customWidth="1"/>
    <col min="2" max="2" width="42.28515625" bestFit="1" customWidth="1"/>
    <col min="3" max="3" width="15.42578125" bestFit="1" customWidth="1"/>
  </cols>
  <sheetData>
    <row r="1" spans="1:4">
      <c r="A1" s="145" t="s">
        <v>4863</v>
      </c>
      <c r="B1" s="145" t="s">
        <v>4864</v>
      </c>
      <c r="C1" s="145" t="s">
        <v>4863</v>
      </c>
      <c r="D1" s="145" t="s">
        <v>4864</v>
      </c>
    </row>
    <row r="2" spans="1:4">
      <c r="A2" s="145" t="s">
        <v>4149</v>
      </c>
      <c r="B2" s="145" t="s">
        <v>4149</v>
      </c>
      <c r="C2" s="145" t="s">
        <v>4149</v>
      </c>
      <c r="D2" s="145" t="s">
        <v>4149</v>
      </c>
    </row>
    <row r="3" spans="1:4">
      <c r="A3" s="145" t="s">
        <v>904</v>
      </c>
      <c r="B3" s="145" t="s">
        <v>905</v>
      </c>
      <c r="C3" s="145" t="s">
        <v>904</v>
      </c>
      <c r="D3" s="145" t="s">
        <v>905</v>
      </c>
    </row>
    <row r="4" spans="1:4">
      <c r="A4" s="145" t="s">
        <v>9</v>
      </c>
      <c r="B4" s="145" t="s">
        <v>9</v>
      </c>
      <c r="C4" s="145" t="s">
        <v>9</v>
      </c>
      <c r="D4" s="145" t="s">
        <v>9</v>
      </c>
    </row>
    <row r="5" spans="1:4">
      <c r="A5" s="145" t="s">
        <v>4866</v>
      </c>
      <c r="B5" s="145" t="s">
        <v>4859</v>
      </c>
      <c r="C5" s="145" t="s">
        <v>4866</v>
      </c>
      <c r="D5" s="145" t="s">
        <v>4859</v>
      </c>
    </row>
    <row r="6" spans="1:4">
      <c r="A6" s="106" t="s">
        <v>2870</v>
      </c>
      <c r="B6" s="145" t="s">
        <v>4805</v>
      </c>
      <c r="C6" s="106" t="s">
        <v>2870</v>
      </c>
      <c r="D6" s="145" t="s">
        <v>4805</v>
      </c>
    </row>
    <row r="7" spans="1:4">
      <c r="A7" s="145" t="s">
        <v>749</v>
      </c>
      <c r="B7" s="145" t="s">
        <v>749</v>
      </c>
      <c r="C7" s="145" t="s">
        <v>749</v>
      </c>
      <c r="D7" s="145" t="s">
        <v>749</v>
      </c>
    </row>
    <row r="8" spans="1:4">
      <c r="A8" s="106" t="s">
        <v>985</v>
      </c>
      <c r="B8" s="106" t="s">
        <v>986</v>
      </c>
      <c r="C8" s="106" t="s">
        <v>985</v>
      </c>
      <c r="D8" s="106" t="s">
        <v>986</v>
      </c>
    </row>
    <row r="9" spans="1:4">
      <c r="A9" s="145" t="s">
        <v>735</v>
      </c>
      <c r="B9" s="145" t="s">
        <v>735</v>
      </c>
      <c r="C9" s="145" t="s">
        <v>735</v>
      </c>
      <c r="D9" s="145" t="s">
        <v>735</v>
      </c>
    </row>
    <row r="10" spans="1:4">
      <c r="A10" s="145" t="s">
        <v>4836</v>
      </c>
      <c r="B10" s="145" t="s">
        <v>4836</v>
      </c>
      <c r="C10" s="145" t="s">
        <v>4836</v>
      </c>
      <c r="D10" s="145" t="s">
        <v>4836</v>
      </c>
    </row>
    <row r="11" spans="1:4">
      <c r="A11" s="145" t="s">
        <v>4825</v>
      </c>
      <c r="B11" s="145" t="s">
        <v>4825</v>
      </c>
      <c r="C11" s="145" t="s">
        <v>4825</v>
      </c>
      <c r="D11" s="145" t="s">
        <v>4825</v>
      </c>
    </row>
    <row r="12" spans="1:4">
      <c r="A12" s="145" t="s">
        <v>4238</v>
      </c>
      <c r="B12" s="145" t="s">
        <v>4186</v>
      </c>
      <c r="C12" s="145" t="s">
        <v>4238</v>
      </c>
      <c r="D12" s="145" t="s">
        <v>4186</v>
      </c>
    </row>
    <row r="13" spans="1:4">
      <c r="A13" s="145" t="s">
        <v>670</v>
      </c>
      <c r="B13" s="145" t="s">
        <v>670</v>
      </c>
      <c r="C13" s="145" t="s">
        <v>670</v>
      </c>
      <c r="D13" s="145" t="s">
        <v>670</v>
      </c>
    </row>
    <row r="14" spans="1:4">
      <c r="A14" s="145" t="s">
        <v>769</v>
      </c>
      <c r="B14" s="145" t="s">
        <v>769</v>
      </c>
      <c r="C14" s="145" t="s">
        <v>769</v>
      </c>
      <c r="D14" s="145" t="s">
        <v>769</v>
      </c>
    </row>
    <row r="15" spans="1:4">
      <c r="A15" s="145" t="s">
        <v>1732</v>
      </c>
      <c r="B15" s="145" t="s">
        <v>1732</v>
      </c>
      <c r="C15" s="145" t="s">
        <v>1732</v>
      </c>
      <c r="D15" s="145" t="s">
        <v>1732</v>
      </c>
    </row>
    <row r="16" spans="1:4">
      <c r="A16" s="145" t="s">
        <v>661</v>
      </c>
      <c r="B16" s="145" t="s">
        <v>661</v>
      </c>
      <c r="C16" s="145" t="s">
        <v>661</v>
      </c>
      <c r="D16" s="145" t="s">
        <v>661</v>
      </c>
    </row>
    <row r="17" spans="1:4">
      <c r="A17" s="145" t="s">
        <v>1743</v>
      </c>
      <c r="B17" s="145" t="s">
        <v>1743</v>
      </c>
      <c r="C17" s="145" t="s">
        <v>1743</v>
      </c>
      <c r="D17" s="145" t="s">
        <v>1743</v>
      </c>
    </row>
    <row r="18" spans="1:4">
      <c r="A18" s="106" t="s">
        <v>957</v>
      </c>
      <c r="B18" s="145" t="s">
        <v>1925</v>
      </c>
      <c r="C18" s="106" t="s">
        <v>957</v>
      </c>
      <c r="D18" s="145" t="s">
        <v>1925</v>
      </c>
    </row>
    <row r="19" spans="1:4">
      <c r="A19" s="106" t="s">
        <v>881</v>
      </c>
      <c r="B19" s="145" t="s">
        <v>1629</v>
      </c>
      <c r="C19" s="106" t="s">
        <v>881</v>
      </c>
      <c r="D19" s="145" t="s">
        <v>1629</v>
      </c>
    </row>
    <row r="20" spans="1:4">
      <c r="A20" s="145" t="s">
        <v>746</v>
      </c>
      <c r="B20" s="145" t="s">
        <v>746</v>
      </c>
      <c r="C20" s="145" t="s">
        <v>746</v>
      </c>
      <c r="D20" s="145" t="s">
        <v>746</v>
      </c>
    </row>
    <row r="21" spans="1:4">
      <c r="A21" s="145" t="s">
        <v>3589</v>
      </c>
      <c r="B21" s="145" t="s">
        <v>3498</v>
      </c>
      <c r="C21" s="145" t="s">
        <v>3589</v>
      </c>
      <c r="D21" s="145" t="s">
        <v>3498</v>
      </c>
    </row>
    <row r="22" spans="1:4">
      <c r="A22" s="106" t="s">
        <v>888</v>
      </c>
      <c r="B22" s="145" t="s">
        <v>1906</v>
      </c>
      <c r="C22" s="106" t="s">
        <v>888</v>
      </c>
      <c r="D22" s="145" t="s">
        <v>1906</v>
      </c>
    </row>
    <row r="23" spans="1:4">
      <c r="A23" s="107" t="s">
        <v>1002</v>
      </c>
      <c r="B23" s="20" t="s">
        <v>984</v>
      </c>
      <c r="C23" s="107" t="s">
        <v>1002</v>
      </c>
      <c r="D23" s="20" t="s">
        <v>984</v>
      </c>
    </row>
    <row r="24" spans="1:4">
      <c r="A24" s="107" t="s">
        <v>1000</v>
      </c>
      <c r="B24" s="20" t="s">
        <v>999</v>
      </c>
      <c r="C24" s="107" t="s">
        <v>1000</v>
      </c>
      <c r="D24" s="20" t="s">
        <v>999</v>
      </c>
    </row>
    <row r="25" spans="1:4">
      <c r="A25" s="145" t="s">
        <v>4887</v>
      </c>
      <c r="B25" s="145" t="s">
        <v>4887</v>
      </c>
      <c r="C25" s="145" t="s">
        <v>4887</v>
      </c>
      <c r="D25" s="145" t="s">
        <v>4887</v>
      </c>
    </row>
    <row r="26" spans="1:4">
      <c r="A26" s="145" t="s">
        <v>946</v>
      </c>
      <c r="B26" s="145" t="s">
        <v>945</v>
      </c>
      <c r="C26" s="145" t="s">
        <v>946</v>
      </c>
      <c r="D26" s="145" t="s">
        <v>945</v>
      </c>
    </row>
    <row r="27" spans="1:4">
      <c r="A27" s="145" t="s">
        <v>744</v>
      </c>
      <c r="B27" s="145" t="s">
        <v>744</v>
      </c>
      <c r="C27" s="145" t="s">
        <v>744</v>
      </c>
      <c r="D27" s="145" t="s">
        <v>744</v>
      </c>
    </row>
    <row r="28" spans="1:4">
      <c r="A28" s="145" t="s">
        <v>4137</v>
      </c>
      <c r="B28" s="145" t="s">
        <v>4137</v>
      </c>
      <c r="C28" s="145" t="s">
        <v>4137</v>
      </c>
      <c r="D28" s="145" t="s">
        <v>4137</v>
      </c>
    </row>
    <row r="29" spans="1:4">
      <c r="A29" s="145" t="s">
        <v>1755</v>
      </c>
      <c r="B29" s="145" t="s">
        <v>1755</v>
      </c>
      <c r="C29" s="145" t="s">
        <v>1755</v>
      </c>
      <c r="D29" s="145" t="s">
        <v>1755</v>
      </c>
    </row>
    <row r="30" spans="1:4">
      <c r="A30" s="145" t="s">
        <v>1693</v>
      </c>
      <c r="B30" s="145" t="s">
        <v>1693</v>
      </c>
      <c r="C30" s="145" t="s">
        <v>1693</v>
      </c>
      <c r="D30" s="145" t="s">
        <v>1693</v>
      </c>
    </row>
    <row r="31" spans="1:4">
      <c r="A31" s="145" t="s">
        <v>1683</v>
      </c>
      <c r="B31" s="145" t="s">
        <v>1683</v>
      </c>
      <c r="C31" s="145" t="s">
        <v>1683</v>
      </c>
      <c r="D31" s="145" t="s">
        <v>1683</v>
      </c>
    </row>
    <row r="32" spans="1:4">
      <c r="A32" s="106" t="s">
        <v>862</v>
      </c>
      <c r="B32" s="145" t="s">
        <v>4801</v>
      </c>
      <c r="C32" s="106" t="s">
        <v>862</v>
      </c>
      <c r="D32" s="145" t="s">
        <v>4801</v>
      </c>
    </row>
    <row r="33" spans="1:4">
      <c r="A33" s="145" t="s">
        <v>4888</v>
      </c>
      <c r="B33" s="145" t="s">
        <v>4888</v>
      </c>
      <c r="C33" s="145" t="s">
        <v>4888</v>
      </c>
      <c r="D33" s="145" t="s">
        <v>4888</v>
      </c>
    </row>
    <row r="34" spans="1:4">
      <c r="A34" s="145" t="s">
        <v>2876</v>
      </c>
      <c r="B34" s="145" t="s">
        <v>2876</v>
      </c>
      <c r="C34" s="145" t="s">
        <v>2876</v>
      </c>
      <c r="D34" s="145" t="s">
        <v>2876</v>
      </c>
    </row>
    <row r="35" spans="1:4">
      <c r="A35" s="145" t="s">
        <v>4877</v>
      </c>
      <c r="B35" s="145" t="s">
        <v>4878</v>
      </c>
      <c r="C35" s="145" t="s">
        <v>4877</v>
      </c>
      <c r="D35" s="145" t="s">
        <v>4878</v>
      </c>
    </row>
    <row r="36" spans="1:4">
      <c r="A36" s="145" t="s">
        <v>1679</v>
      </c>
      <c r="B36" s="145" t="s">
        <v>1679</v>
      </c>
      <c r="C36" s="145" t="s">
        <v>1679</v>
      </c>
      <c r="D36" s="145" t="s">
        <v>1679</v>
      </c>
    </row>
    <row r="37" spans="1:4">
      <c r="A37" s="145" t="s">
        <v>4906</v>
      </c>
      <c r="B37" s="145" t="s">
        <v>4851</v>
      </c>
      <c r="C37" s="145" t="s">
        <v>4906</v>
      </c>
      <c r="D37" s="145" t="s">
        <v>4851</v>
      </c>
    </row>
    <row r="38" spans="1:4">
      <c r="A38" s="145" t="s">
        <v>4138</v>
      </c>
      <c r="B38" s="145" t="s">
        <v>4138</v>
      </c>
      <c r="C38" s="145" t="s">
        <v>4138</v>
      </c>
      <c r="D38" s="145" t="s">
        <v>4138</v>
      </c>
    </row>
    <row r="39" spans="1:4">
      <c r="A39" s="106" t="s">
        <v>4893</v>
      </c>
      <c r="B39" s="145" t="s">
        <v>4894</v>
      </c>
      <c r="C39" s="106" t="s">
        <v>4893</v>
      </c>
      <c r="D39" s="145" t="s">
        <v>4894</v>
      </c>
    </row>
    <row r="40" spans="1:4">
      <c r="A40" s="145" t="s">
        <v>2889</v>
      </c>
      <c r="B40" s="145" t="s">
        <v>2890</v>
      </c>
      <c r="C40" s="145" t="s">
        <v>2889</v>
      </c>
      <c r="D40" s="145" t="s">
        <v>2890</v>
      </c>
    </row>
    <row r="41" spans="1:4">
      <c r="A41" s="145" t="s">
        <v>2544</v>
      </c>
      <c r="B41" s="145" t="s">
        <v>2544</v>
      </c>
      <c r="C41" s="145" t="s">
        <v>2544</v>
      </c>
      <c r="D41" s="145" t="s">
        <v>2544</v>
      </c>
    </row>
    <row r="42" spans="1:4">
      <c r="A42" s="145" t="s">
        <v>897</v>
      </c>
      <c r="B42" s="145" t="s">
        <v>896</v>
      </c>
      <c r="C42" s="145" t="s">
        <v>897</v>
      </c>
      <c r="D42" s="145" t="s">
        <v>896</v>
      </c>
    </row>
    <row r="43" spans="1:4">
      <c r="A43" s="145" t="s">
        <v>4882</v>
      </c>
      <c r="B43" s="145" t="s">
        <v>4852</v>
      </c>
      <c r="C43" s="145" t="s">
        <v>4882</v>
      </c>
      <c r="D43" s="145" t="s">
        <v>4852</v>
      </c>
    </row>
    <row r="44" spans="1:4">
      <c r="A44" s="145" t="s">
        <v>964</v>
      </c>
      <c r="B44" s="145" t="s">
        <v>965</v>
      </c>
      <c r="C44" s="145" t="s">
        <v>964</v>
      </c>
      <c r="D44" s="145" t="s">
        <v>965</v>
      </c>
    </row>
    <row r="45" spans="1:4">
      <c r="A45" s="145" t="s">
        <v>4889</v>
      </c>
      <c r="B45" s="145" t="s">
        <v>4889</v>
      </c>
      <c r="C45" s="145" t="s">
        <v>4889</v>
      </c>
      <c r="D45" s="145" t="s">
        <v>4889</v>
      </c>
    </row>
    <row r="46" spans="1:4">
      <c r="A46" s="145" t="s">
        <v>1747</v>
      </c>
      <c r="B46" s="145" t="s">
        <v>1747</v>
      </c>
      <c r="C46" s="145" t="s">
        <v>1747</v>
      </c>
      <c r="D46" s="145" t="s">
        <v>1747</v>
      </c>
    </row>
    <row r="47" spans="1:4">
      <c r="A47" s="145" t="s">
        <v>733</v>
      </c>
      <c r="B47" s="145" t="s">
        <v>733</v>
      </c>
      <c r="C47" s="145" t="s">
        <v>733</v>
      </c>
      <c r="D47" s="145" t="s">
        <v>733</v>
      </c>
    </row>
    <row r="48" spans="1:4">
      <c r="A48" s="145" t="s">
        <v>4890</v>
      </c>
      <c r="B48" s="145" t="s">
        <v>4890</v>
      </c>
      <c r="C48" s="145" t="s">
        <v>4890</v>
      </c>
      <c r="D48" s="145" t="s">
        <v>4890</v>
      </c>
    </row>
    <row r="49" spans="1:4">
      <c r="A49" s="145" t="s">
        <v>1687</v>
      </c>
      <c r="B49" s="145" t="s">
        <v>1687</v>
      </c>
      <c r="C49" s="145" t="s">
        <v>1687</v>
      </c>
      <c r="D49" s="145" t="s">
        <v>1687</v>
      </c>
    </row>
    <row r="50" spans="1:4">
      <c r="A50" s="145" t="s">
        <v>4831</v>
      </c>
      <c r="B50" s="145" t="s">
        <v>4831</v>
      </c>
      <c r="C50" s="145" t="s">
        <v>4831</v>
      </c>
      <c r="D50" s="145" t="s">
        <v>4831</v>
      </c>
    </row>
    <row r="51" spans="1:4">
      <c r="A51" s="145" t="s">
        <v>2873</v>
      </c>
      <c r="B51" s="145" t="s">
        <v>2873</v>
      </c>
      <c r="C51" s="145" t="s">
        <v>2873</v>
      </c>
      <c r="D51" s="145" t="s">
        <v>2873</v>
      </c>
    </row>
    <row r="52" spans="1:4">
      <c r="A52" s="145" t="s">
        <v>1704</v>
      </c>
      <c r="B52" s="145" t="s">
        <v>1704</v>
      </c>
      <c r="C52" s="145" t="s">
        <v>1704</v>
      </c>
      <c r="D52" s="145" t="s">
        <v>1704</v>
      </c>
    </row>
    <row r="53" spans="1:4">
      <c r="A53" s="145" t="s">
        <v>2567</v>
      </c>
      <c r="B53" s="145" t="s">
        <v>2567</v>
      </c>
      <c r="C53" s="145" t="s">
        <v>2567</v>
      </c>
      <c r="D53" s="145" t="s">
        <v>2567</v>
      </c>
    </row>
    <row r="54" spans="1:4">
      <c r="A54" s="106" t="s">
        <v>810</v>
      </c>
      <c r="B54" s="145" t="s">
        <v>4809</v>
      </c>
      <c r="C54" s="106" t="s">
        <v>810</v>
      </c>
      <c r="D54" s="145" t="s">
        <v>4809</v>
      </c>
    </row>
    <row r="55" spans="1:4">
      <c r="A55" s="106" t="s">
        <v>1777</v>
      </c>
      <c r="B55" s="145" t="s">
        <v>4800</v>
      </c>
      <c r="C55" s="106" t="s">
        <v>1777</v>
      </c>
      <c r="D55" s="145" t="s">
        <v>4800</v>
      </c>
    </row>
    <row r="56" spans="1:4">
      <c r="A56" s="106" t="s">
        <v>1778</v>
      </c>
      <c r="B56" s="145" t="s">
        <v>4804</v>
      </c>
      <c r="C56" s="106" t="s">
        <v>1778</v>
      </c>
      <c r="D56" s="145" t="s">
        <v>4804</v>
      </c>
    </row>
    <row r="57" spans="1:4">
      <c r="A57" s="106" t="s">
        <v>870</v>
      </c>
      <c r="B57" s="145" t="s">
        <v>4803</v>
      </c>
      <c r="C57" s="106" t="s">
        <v>870</v>
      </c>
      <c r="D57" s="145" t="s">
        <v>4803</v>
      </c>
    </row>
    <row r="58" spans="1:4">
      <c r="A58" s="145" t="s">
        <v>1694</v>
      </c>
      <c r="B58" s="145" t="s">
        <v>1694</v>
      </c>
      <c r="C58" s="145" t="s">
        <v>1694</v>
      </c>
      <c r="D58" s="145" t="s">
        <v>1694</v>
      </c>
    </row>
    <row r="59" spans="1:4">
      <c r="A59" s="145" t="s">
        <v>4865</v>
      </c>
      <c r="B59" s="145" t="s">
        <v>4855</v>
      </c>
      <c r="C59" s="145" t="s">
        <v>4865</v>
      </c>
      <c r="D59" s="145" t="s">
        <v>4855</v>
      </c>
    </row>
    <row r="60" spans="1:4">
      <c r="A60" s="145" t="s">
        <v>4832</v>
      </c>
      <c r="B60" s="145" t="s">
        <v>4832</v>
      </c>
      <c r="C60" s="145" t="s">
        <v>4832</v>
      </c>
      <c r="D60" s="145" t="s">
        <v>4832</v>
      </c>
    </row>
    <row r="61" spans="1:4">
      <c r="A61" s="145" t="s">
        <v>934</v>
      </c>
      <c r="B61" s="145" t="s">
        <v>935</v>
      </c>
      <c r="C61" s="145" t="s">
        <v>934</v>
      </c>
      <c r="D61" s="145" t="s">
        <v>935</v>
      </c>
    </row>
    <row r="62" spans="1:4">
      <c r="A62" s="145" t="s">
        <v>672</v>
      </c>
      <c r="B62" s="145" t="s">
        <v>672</v>
      </c>
      <c r="C62" s="145" t="s">
        <v>672</v>
      </c>
      <c r="D62" s="145" t="s">
        <v>672</v>
      </c>
    </row>
    <row r="63" spans="1:4">
      <c r="A63" s="106" t="s">
        <v>4879</v>
      </c>
      <c r="B63" s="145" t="s">
        <v>4874</v>
      </c>
      <c r="C63" s="106" t="s">
        <v>4879</v>
      </c>
      <c r="D63" s="145" t="s">
        <v>4874</v>
      </c>
    </row>
    <row r="64" spans="1:4">
      <c r="A64" s="145" t="s">
        <v>1669</v>
      </c>
      <c r="B64" s="145" t="s">
        <v>1669</v>
      </c>
      <c r="C64" s="145" t="s">
        <v>1669</v>
      </c>
      <c r="D64" s="145" t="s">
        <v>1669</v>
      </c>
    </row>
    <row r="65" spans="1:4">
      <c r="A65" s="145" t="s">
        <v>2799</v>
      </c>
      <c r="B65" s="145" t="s">
        <v>2799</v>
      </c>
      <c r="C65" s="145" t="s">
        <v>2799</v>
      </c>
      <c r="D65" s="145" t="s">
        <v>2799</v>
      </c>
    </row>
    <row r="66" spans="1:4">
      <c r="A66" s="145" t="s">
        <v>4886</v>
      </c>
      <c r="B66" s="145" t="s">
        <v>4886</v>
      </c>
      <c r="C66" s="145" t="s">
        <v>4886</v>
      </c>
      <c r="D66" s="145" t="s">
        <v>4886</v>
      </c>
    </row>
    <row r="67" spans="1:4">
      <c r="A67" s="106" t="s">
        <v>4907</v>
      </c>
      <c r="B67" s="145" t="s">
        <v>4908</v>
      </c>
      <c r="C67" s="106" t="s">
        <v>4907</v>
      </c>
      <c r="D67" s="145" t="s">
        <v>4908</v>
      </c>
    </row>
    <row r="68" spans="1:4">
      <c r="A68" s="145" t="s">
        <v>666</v>
      </c>
      <c r="B68" s="145" t="s">
        <v>666</v>
      </c>
      <c r="C68" s="145" t="s">
        <v>666</v>
      </c>
      <c r="D68" s="145" t="s">
        <v>666</v>
      </c>
    </row>
    <row r="69" spans="1:4">
      <c r="A69" s="145" t="s">
        <v>4143</v>
      </c>
      <c r="B69" s="145" t="s">
        <v>4143</v>
      </c>
      <c r="C69" s="145" t="s">
        <v>4143</v>
      </c>
      <c r="D69" s="145" t="s">
        <v>4143</v>
      </c>
    </row>
    <row r="70" spans="1:4">
      <c r="A70" s="145" t="s">
        <v>966</v>
      </c>
      <c r="B70" s="145" t="s">
        <v>967</v>
      </c>
      <c r="C70" s="145" t="s">
        <v>966</v>
      </c>
      <c r="D70" s="145" t="s">
        <v>967</v>
      </c>
    </row>
    <row r="71" spans="1:4">
      <c r="A71" s="145" t="s">
        <v>3542</v>
      </c>
      <c r="B71" s="145" t="s">
        <v>3542</v>
      </c>
      <c r="C71" s="145" t="s">
        <v>3542</v>
      </c>
      <c r="D71" s="145" t="s">
        <v>3542</v>
      </c>
    </row>
    <row r="72" spans="1:4">
      <c r="A72" s="145" t="s">
        <v>4844</v>
      </c>
      <c r="B72" s="145" t="s">
        <v>4844</v>
      </c>
      <c r="C72" s="145" t="s">
        <v>4844</v>
      </c>
      <c r="D72" s="145" t="s">
        <v>4844</v>
      </c>
    </row>
    <row r="73" spans="1:4">
      <c r="A73" s="145" t="s">
        <v>833</v>
      </c>
      <c r="B73" s="145" t="s">
        <v>833</v>
      </c>
      <c r="C73" s="145" t="s">
        <v>833</v>
      </c>
      <c r="D73" s="145" t="s">
        <v>833</v>
      </c>
    </row>
    <row r="74" spans="1:4">
      <c r="A74" s="145" t="s">
        <v>693</v>
      </c>
      <c r="B74" s="145" t="s">
        <v>693</v>
      </c>
      <c r="C74" s="145" t="s">
        <v>693</v>
      </c>
      <c r="D74" s="145" t="s">
        <v>693</v>
      </c>
    </row>
    <row r="75" spans="1:4">
      <c r="A75" s="145" t="s">
        <v>813</v>
      </c>
      <c r="B75" s="145" t="s">
        <v>813</v>
      </c>
      <c r="C75" s="145" t="s">
        <v>813</v>
      </c>
      <c r="D75" s="145" t="s">
        <v>813</v>
      </c>
    </row>
    <row r="76" spans="1:4">
      <c r="A76" s="145" t="s">
        <v>4842</v>
      </c>
      <c r="B76" s="145" t="s">
        <v>4842</v>
      </c>
      <c r="C76" s="145" t="s">
        <v>4842</v>
      </c>
      <c r="D76" s="145" t="s">
        <v>4842</v>
      </c>
    </row>
    <row r="77" spans="1:4">
      <c r="A77" s="106" t="s">
        <v>731</v>
      </c>
      <c r="B77" s="145" t="s">
        <v>732</v>
      </c>
      <c r="C77" s="106" t="s">
        <v>731</v>
      </c>
      <c r="D77" s="145" t="s">
        <v>732</v>
      </c>
    </row>
    <row r="78" spans="1:4">
      <c r="A78" s="145" t="s">
        <v>1682</v>
      </c>
      <c r="B78" s="145" t="s">
        <v>1682</v>
      </c>
      <c r="C78" s="145" t="s">
        <v>1682</v>
      </c>
      <c r="D78" s="145" t="s">
        <v>1682</v>
      </c>
    </row>
    <row r="79" spans="1:4">
      <c r="A79" s="145" t="s">
        <v>4167</v>
      </c>
      <c r="B79" s="145" t="s">
        <v>4167</v>
      </c>
      <c r="C79" s="145" t="s">
        <v>4167</v>
      </c>
      <c r="D79" s="145" t="s">
        <v>4167</v>
      </c>
    </row>
    <row r="80" spans="1:4">
      <c r="A80" s="106" t="s">
        <v>867</v>
      </c>
      <c r="B80" s="145" t="s">
        <v>868</v>
      </c>
      <c r="C80" s="106" t="s">
        <v>867</v>
      </c>
      <c r="D80" s="145" t="s">
        <v>868</v>
      </c>
    </row>
    <row r="81" spans="1:4">
      <c r="A81" s="145" t="s">
        <v>4833</v>
      </c>
      <c r="B81" s="145" t="s">
        <v>4833</v>
      </c>
      <c r="C81" s="145" t="s">
        <v>4833</v>
      </c>
      <c r="D81" s="145" t="s">
        <v>4833</v>
      </c>
    </row>
    <row r="82" spans="1:4">
      <c r="A82" s="145" t="s">
        <v>3591</v>
      </c>
      <c r="B82" s="145" t="s">
        <v>3521</v>
      </c>
      <c r="C82" s="145" t="s">
        <v>3591</v>
      </c>
      <c r="D82" s="145" t="s">
        <v>3521</v>
      </c>
    </row>
    <row r="83" spans="1:4">
      <c r="A83" s="145" t="s">
        <v>3547</v>
      </c>
      <c r="B83" s="145" t="s">
        <v>3547</v>
      </c>
      <c r="C83" s="145" t="s">
        <v>3547</v>
      </c>
      <c r="D83" s="145" t="s">
        <v>3547</v>
      </c>
    </row>
    <row r="84" spans="1:4">
      <c r="A84" s="145" t="s">
        <v>951</v>
      </c>
      <c r="B84" s="145" t="s">
        <v>952</v>
      </c>
      <c r="C84" s="145" t="s">
        <v>951</v>
      </c>
      <c r="D84" s="145" t="s">
        <v>952</v>
      </c>
    </row>
    <row r="85" spans="1:4">
      <c r="A85" s="145" t="s">
        <v>909</v>
      </c>
      <c r="B85" s="145" t="s">
        <v>910</v>
      </c>
      <c r="C85" s="145" t="s">
        <v>909</v>
      </c>
      <c r="D85" s="145" t="s">
        <v>910</v>
      </c>
    </row>
    <row r="86" spans="1:4">
      <c r="A86" s="145" t="s">
        <v>1722</v>
      </c>
      <c r="B86" s="145" t="s">
        <v>1722</v>
      </c>
      <c r="C86" s="145" t="s">
        <v>1722</v>
      </c>
      <c r="D86" s="145" t="s">
        <v>1722</v>
      </c>
    </row>
    <row r="87" spans="1:4">
      <c r="A87" s="145" t="s">
        <v>4153</v>
      </c>
      <c r="B87" s="145" t="s">
        <v>4153</v>
      </c>
      <c r="C87" s="145" t="s">
        <v>4153</v>
      </c>
      <c r="D87" s="145" t="s">
        <v>4153</v>
      </c>
    </row>
    <row r="88" spans="1:4">
      <c r="A88" s="145" t="s">
        <v>816</v>
      </c>
      <c r="B88" s="145" t="s">
        <v>816</v>
      </c>
      <c r="C88" s="145" t="s">
        <v>816</v>
      </c>
      <c r="D88" s="145" t="s">
        <v>816</v>
      </c>
    </row>
    <row r="89" spans="1:4">
      <c r="A89" s="145" t="s">
        <v>1733</v>
      </c>
      <c r="B89" s="145" t="s">
        <v>1733</v>
      </c>
      <c r="C89" s="145" t="s">
        <v>1733</v>
      </c>
      <c r="D89" s="145" t="s">
        <v>1733</v>
      </c>
    </row>
    <row r="90" spans="1:4">
      <c r="A90" s="145" t="s">
        <v>4875</v>
      </c>
      <c r="B90" s="145" t="s">
        <v>4876</v>
      </c>
      <c r="C90" s="145" t="s">
        <v>4875</v>
      </c>
      <c r="D90" s="145" t="s">
        <v>4876</v>
      </c>
    </row>
    <row r="91" spans="1:4">
      <c r="A91" s="145" t="s">
        <v>830</v>
      </c>
      <c r="B91" s="145" t="s">
        <v>1624</v>
      </c>
      <c r="C91" s="145" t="s">
        <v>830</v>
      </c>
      <c r="D91" s="145" t="s">
        <v>1624</v>
      </c>
    </row>
    <row r="92" spans="1:4">
      <c r="A92" s="145" t="s">
        <v>789</v>
      </c>
      <c r="B92" s="145" t="s">
        <v>4900</v>
      </c>
      <c r="C92" s="145" t="s">
        <v>789</v>
      </c>
      <c r="D92" s="145" t="s">
        <v>4900</v>
      </c>
    </row>
    <row r="93" spans="1:4">
      <c r="A93" s="106" t="s">
        <v>869</v>
      </c>
      <c r="B93" s="145" t="s">
        <v>4810</v>
      </c>
      <c r="C93" s="106" t="s">
        <v>869</v>
      </c>
      <c r="D93" s="145" t="s">
        <v>4810</v>
      </c>
    </row>
    <row r="94" spans="1:4">
      <c r="A94" s="145" t="s">
        <v>1701</v>
      </c>
      <c r="B94" s="145" t="s">
        <v>1701</v>
      </c>
      <c r="C94" s="145" t="s">
        <v>1701</v>
      </c>
      <c r="D94" s="145" t="s">
        <v>1701</v>
      </c>
    </row>
    <row r="95" spans="1:4">
      <c r="A95" s="145" t="s">
        <v>3580</v>
      </c>
      <c r="B95" s="145" t="s">
        <v>3504</v>
      </c>
      <c r="C95" s="145" t="s">
        <v>3580</v>
      </c>
      <c r="D95" s="145" t="s">
        <v>3504</v>
      </c>
    </row>
    <row r="96" spans="1:4">
      <c r="A96" s="145" t="s">
        <v>4837</v>
      </c>
      <c r="B96" s="145" t="s">
        <v>4837</v>
      </c>
      <c r="C96" s="145" t="s">
        <v>4837</v>
      </c>
      <c r="D96" s="145" t="s">
        <v>4837</v>
      </c>
    </row>
    <row r="97" spans="1:4">
      <c r="A97" s="145" t="s">
        <v>4891</v>
      </c>
      <c r="B97" s="145" t="s">
        <v>4891</v>
      </c>
      <c r="C97" s="145" t="s">
        <v>4891</v>
      </c>
      <c r="D97" s="145" t="s">
        <v>4891</v>
      </c>
    </row>
    <row r="98" spans="1:4">
      <c r="A98" s="145" t="s">
        <v>1770</v>
      </c>
      <c r="B98" s="145" t="s">
        <v>1642</v>
      </c>
      <c r="C98" s="145" t="s">
        <v>1770</v>
      </c>
      <c r="D98" s="145" t="s">
        <v>1642</v>
      </c>
    </row>
    <row r="99" spans="1:4">
      <c r="A99" s="145" t="s">
        <v>2484</v>
      </c>
      <c r="B99" s="145" t="s">
        <v>4869</v>
      </c>
      <c r="C99" s="145" t="s">
        <v>2484</v>
      </c>
      <c r="D99" s="145" t="s">
        <v>4869</v>
      </c>
    </row>
    <row r="100" spans="1:4">
      <c r="A100" s="145" t="s">
        <v>1012</v>
      </c>
      <c r="B100" s="145" t="s">
        <v>1012</v>
      </c>
      <c r="C100" s="145" t="s">
        <v>1012</v>
      </c>
      <c r="D100" s="145" t="s">
        <v>1012</v>
      </c>
    </row>
    <row r="101" spans="1:4">
      <c r="A101" s="145" t="s">
        <v>4838</v>
      </c>
      <c r="B101" s="145" t="s">
        <v>4838</v>
      </c>
      <c r="C101" s="145" t="s">
        <v>4838</v>
      </c>
      <c r="D101" s="145" t="s">
        <v>4838</v>
      </c>
    </row>
    <row r="102" spans="1:4">
      <c r="A102" s="145" t="s">
        <v>4899</v>
      </c>
      <c r="B102" s="145" t="s">
        <v>4898</v>
      </c>
      <c r="C102" s="145" t="s">
        <v>4899</v>
      </c>
      <c r="D102" s="145" t="s">
        <v>4898</v>
      </c>
    </row>
    <row r="103" spans="1:4">
      <c r="A103" s="145" t="s">
        <v>825</v>
      </c>
      <c r="B103" s="145" t="s">
        <v>906</v>
      </c>
      <c r="C103" s="145" t="s">
        <v>825</v>
      </c>
      <c r="D103" s="145" t="s">
        <v>906</v>
      </c>
    </row>
    <row r="104" spans="1:4">
      <c r="A104" s="145" t="s">
        <v>930</v>
      </c>
      <c r="B104" s="145" t="s">
        <v>931</v>
      </c>
      <c r="C104" s="145" t="s">
        <v>930</v>
      </c>
      <c r="D104" s="145" t="s">
        <v>931</v>
      </c>
    </row>
    <row r="105" spans="1:4">
      <c r="A105" s="106" t="s">
        <v>4201</v>
      </c>
      <c r="B105" s="145" t="s">
        <v>4184</v>
      </c>
      <c r="C105" s="106" t="s">
        <v>4201</v>
      </c>
      <c r="D105" s="145" t="s">
        <v>4184</v>
      </c>
    </row>
    <row r="106" spans="1:4">
      <c r="A106" s="106" t="s">
        <v>991</v>
      </c>
      <c r="B106" s="145" t="s">
        <v>2886</v>
      </c>
      <c r="C106" s="106" t="s">
        <v>991</v>
      </c>
      <c r="D106" s="145" t="s">
        <v>2886</v>
      </c>
    </row>
    <row r="107" spans="1:4">
      <c r="A107" s="145" t="s">
        <v>919</v>
      </c>
      <c r="B107" s="145" t="s">
        <v>920</v>
      </c>
      <c r="C107" s="145" t="s">
        <v>919</v>
      </c>
      <c r="D107" s="145" t="s">
        <v>920</v>
      </c>
    </row>
    <row r="108" spans="1:4">
      <c r="A108" s="145" t="s">
        <v>972</v>
      </c>
      <c r="B108" s="145" t="s">
        <v>972</v>
      </c>
      <c r="C108" s="145" t="s">
        <v>972</v>
      </c>
      <c r="D108" s="145" t="s">
        <v>972</v>
      </c>
    </row>
    <row r="109" spans="1:4">
      <c r="A109" s="106" t="s">
        <v>1780</v>
      </c>
      <c r="B109" s="145" t="s">
        <v>4807</v>
      </c>
      <c r="C109" s="106" t="s">
        <v>1780</v>
      </c>
      <c r="D109" s="145" t="s">
        <v>4807</v>
      </c>
    </row>
    <row r="110" spans="1:4">
      <c r="A110" s="145" t="s">
        <v>895</v>
      </c>
      <c r="B110" s="145" t="s">
        <v>894</v>
      </c>
      <c r="C110" s="145" t="s">
        <v>895</v>
      </c>
      <c r="D110" s="145" t="s">
        <v>894</v>
      </c>
    </row>
    <row r="111" spans="1:4">
      <c r="A111" s="145" t="s">
        <v>976</v>
      </c>
      <c r="B111" s="145" t="s">
        <v>1646</v>
      </c>
      <c r="C111" s="145" t="s">
        <v>976</v>
      </c>
      <c r="D111" s="145" t="s">
        <v>1646</v>
      </c>
    </row>
    <row r="112" spans="1:4">
      <c r="A112" s="145" t="s">
        <v>2585</v>
      </c>
      <c r="B112" s="145" t="s">
        <v>2585</v>
      </c>
      <c r="C112" s="145" t="s">
        <v>2585</v>
      </c>
      <c r="D112" s="145" t="s">
        <v>2585</v>
      </c>
    </row>
    <row r="113" spans="1:4">
      <c r="A113" s="145" t="s">
        <v>682</v>
      </c>
      <c r="B113" s="145" t="s">
        <v>682</v>
      </c>
      <c r="C113" s="145" t="s">
        <v>682</v>
      </c>
      <c r="D113" s="145" t="s">
        <v>682</v>
      </c>
    </row>
    <row r="114" spans="1:4">
      <c r="A114" s="145" t="s">
        <v>913</v>
      </c>
      <c r="B114" s="145" t="s">
        <v>914</v>
      </c>
      <c r="C114" s="145" t="s">
        <v>913</v>
      </c>
      <c r="D114" s="145" t="s">
        <v>914</v>
      </c>
    </row>
    <row r="115" spans="1:4">
      <c r="A115" s="145" t="s">
        <v>928</v>
      </c>
      <c r="B115" s="145" t="s">
        <v>929</v>
      </c>
      <c r="C115" s="145" t="s">
        <v>928</v>
      </c>
      <c r="D115" s="145" t="s">
        <v>929</v>
      </c>
    </row>
    <row r="116" spans="1:4">
      <c r="A116" s="145" t="s">
        <v>4845</v>
      </c>
      <c r="B116" s="145" t="s">
        <v>4845</v>
      </c>
      <c r="C116" s="145" t="s">
        <v>4845</v>
      </c>
      <c r="D116" s="145" t="s">
        <v>4845</v>
      </c>
    </row>
    <row r="117" spans="1:4">
      <c r="A117" s="145" t="s">
        <v>3595</v>
      </c>
      <c r="B117" s="145" t="s">
        <v>3595</v>
      </c>
      <c r="C117" s="145" t="s">
        <v>3595</v>
      </c>
      <c r="D117" s="145" t="s">
        <v>3595</v>
      </c>
    </row>
    <row r="118" spans="1:4">
      <c r="A118" s="145" t="s">
        <v>3532</v>
      </c>
      <c r="B118" s="145" t="s">
        <v>3532</v>
      </c>
      <c r="C118" s="145" t="s">
        <v>3532</v>
      </c>
      <c r="D118" s="145" t="s">
        <v>3532</v>
      </c>
    </row>
    <row r="119" spans="1:4">
      <c r="A119" s="145" t="s">
        <v>926</v>
      </c>
      <c r="B119" s="145" t="s">
        <v>927</v>
      </c>
      <c r="C119" s="145" t="s">
        <v>926</v>
      </c>
      <c r="D119" s="145" t="s">
        <v>927</v>
      </c>
    </row>
    <row r="120" spans="1:4">
      <c r="A120" s="145" t="s">
        <v>4872</v>
      </c>
      <c r="B120" s="145" t="s">
        <v>4873</v>
      </c>
      <c r="C120" s="145" t="s">
        <v>4872</v>
      </c>
      <c r="D120" s="145" t="s">
        <v>4873</v>
      </c>
    </row>
    <row r="121" spans="1:4">
      <c r="A121" s="145" t="s">
        <v>1626</v>
      </c>
      <c r="B121" s="145" t="s">
        <v>1626</v>
      </c>
      <c r="C121" s="145" t="s">
        <v>1626</v>
      </c>
      <c r="D121" s="145" t="s">
        <v>1626</v>
      </c>
    </row>
    <row r="122" spans="1:4">
      <c r="A122" s="145" t="s">
        <v>818</v>
      </c>
      <c r="B122" s="145" t="s">
        <v>818</v>
      </c>
      <c r="C122" s="145" t="s">
        <v>818</v>
      </c>
      <c r="D122" s="145" t="s">
        <v>818</v>
      </c>
    </row>
    <row r="123" spans="1:4">
      <c r="A123" s="145" t="s">
        <v>4871</v>
      </c>
      <c r="B123" s="145" t="s">
        <v>4858</v>
      </c>
      <c r="C123" s="145" t="s">
        <v>4871</v>
      </c>
      <c r="D123" s="145" t="s">
        <v>4858</v>
      </c>
    </row>
    <row r="124" spans="1:4">
      <c r="A124" s="145" t="s">
        <v>4824</v>
      </c>
      <c r="B124" s="145" t="s">
        <v>4824</v>
      </c>
      <c r="C124" s="145" t="s">
        <v>4824</v>
      </c>
      <c r="D124" s="145" t="s">
        <v>4824</v>
      </c>
    </row>
    <row r="125" spans="1:4">
      <c r="A125" s="106" t="s">
        <v>981</v>
      </c>
      <c r="B125" s="145" t="s">
        <v>4850</v>
      </c>
      <c r="C125" s="106" t="s">
        <v>981</v>
      </c>
      <c r="D125" s="145" t="s">
        <v>4850</v>
      </c>
    </row>
    <row r="126" spans="1:4">
      <c r="A126" s="145" t="s">
        <v>674</v>
      </c>
      <c r="B126" s="145" t="s">
        <v>674</v>
      </c>
      <c r="C126" s="145" t="s">
        <v>674</v>
      </c>
      <c r="D126" s="145" t="s">
        <v>674</v>
      </c>
    </row>
    <row r="127" spans="1:4">
      <c r="A127" s="145" t="s">
        <v>901</v>
      </c>
      <c r="B127" s="145" t="s">
        <v>902</v>
      </c>
      <c r="C127" s="145" t="s">
        <v>901</v>
      </c>
      <c r="D127" s="145" t="s">
        <v>902</v>
      </c>
    </row>
    <row r="128" spans="1:4">
      <c r="A128" s="145" t="s">
        <v>703</v>
      </c>
      <c r="B128" s="145" t="s">
        <v>703</v>
      </c>
      <c r="C128" s="145" t="s">
        <v>703</v>
      </c>
      <c r="D128" s="145" t="s">
        <v>703</v>
      </c>
    </row>
    <row r="129" spans="1:4">
      <c r="A129" s="145" t="s">
        <v>1765</v>
      </c>
      <c r="B129" s="145" t="s">
        <v>1621</v>
      </c>
      <c r="C129" s="145" t="s">
        <v>1765</v>
      </c>
      <c r="D129" s="145" t="s">
        <v>1621</v>
      </c>
    </row>
    <row r="130" spans="1:4">
      <c r="A130" s="145" t="s">
        <v>835</v>
      </c>
      <c r="B130" s="145" t="s">
        <v>836</v>
      </c>
      <c r="C130" s="145" t="s">
        <v>835</v>
      </c>
      <c r="D130" s="145" t="s">
        <v>836</v>
      </c>
    </row>
    <row r="131" spans="1:4">
      <c r="A131" s="145" t="s">
        <v>4881</v>
      </c>
      <c r="B131" s="145" t="s">
        <v>4849</v>
      </c>
      <c r="C131" s="145" t="s">
        <v>4881</v>
      </c>
      <c r="D131" s="145" t="s">
        <v>4849</v>
      </c>
    </row>
    <row r="132" spans="1:4">
      <c r="A132" s="145" t="s">
        <v>1697</v>
      </c>
      <c r="B132" s="145" t="s">
        <v>1697</v>
      </c>
      <c r="C132" s="145" t="s">
        <v>1697</v>
      </c>
      <c r="D132" s="145" t="s">
        <v>1697</v>
      </c>
    </row>
    <row r="133" spans="1:4">
      <c r="A133" s="145" t="s">
        <v>3572</v>
      </c>
      <c r="B133" s="145" t="s">
        <v>3492</v>
      </c>
      <c r="C133" s="145" t="s">
        <v>3572</v>
      </c>
      <c r="D133" s="145" t="s">
        <v>3492</v>
      </c>
    </row>
    <row r="134" spans="1:4">
      <c r="A134" s="145" t="s">
        <v>975</v>
      </c>
      <c r="B134" s="145" t="s">
        <v>974</v>
      </c>
      <c r="C134" s="145" t="s">
        <v>975</v>
      </c>
      <c r="D134" s="145" t="s">
        <v>974</v>
      </c>
    </row>
    <row r="135" spans="1:4">
      <c r="A135" s="145" t="s">
        <v>4868</v>
      </c>
      <c r="B135" s="145" t="s">
        <v>4853</v>
      </c>
      <c r="C135" s="145" t="s">
        <v>4868</v>
      </c>
      <c r="D135" s="145" t="s">
        <v>4853</v>
      </c>
    </row>
    <row r="136" spans="1:4">
      <c r="A136" s="145" t="s">
        <v>1013</v>
      </c>
      <c r="B136" s="145" t="s">
        <v>988</v>
      </c>
      <c r="C136" s="145" t="s">
        <v>1013</v>
      </c>
      <c r="D136" s="145" t="s">
        <v>988</v>
      </c>
    </row>
    <row r="137" spans="1:4">
      <c r="A137" s="106" t="s">
        <v>4909</v>
      </c>
      <c r="B137" s="145" t="s">
        <v>4910</v>
      </c>
      <c r="C137" s="106" t="s">
        <v>4909</v>
      </c>
      <c r="D137" s="145" t="s">
        <v>4910</v>
      </c>
    </row>
    <row r="138" spans="1:4">
      <c r="A138" s="145" t="s">
        <v>685</v>
      </c>
      <c r="B138" s="145" t="s">
        <v>685</v>
      </c>
      <c r="C138" s="145" t="s">
        <v>685</v>
      </c>
      <c r="D138" s="145" t="s">
        <v>685</v>
      </c>
    </row>
    <row r="139" spans="1:4">
      <c r="A139" s="106" t="s">
        <v>838</v>
      </c>
      <c r="B139" s="145" t="s">
        <v>4802</v>
      </c>
      <c r="C139" s="106" t="s">
        <v>838</v>
      </c>
      <c r="D139" s="145" t="s">
        <v>4802</v>
      </c>
    </row>
    <row r="140" spans="1:4" ht="14.25" customHeight="1">
      <c r="A140" s="145" t="s">
        <v>687</v>
      </c>
      <c r="B140" s="145" t="s">
        <v>903</v>
      </c>
      <c r="C140" s="145" t="s">
        <v>687</v>
      </c>
      <c r="D140" s="145" t="s">
        <v>903</v>
      </c>
    </row>
    <row r="141" spans="1:4">
      <c r="A141" s="145" t="s">
        <v>4823</v>
      </c>
      <c r="B141" s="145" t="s">
        <v>4823</v>
      </c>
      <c r="C141" s="145" t="s">
        <v>4823</v>
      </c>
      <c r="D141" s="145" t="s">
        <v>4823</v>
      </c>
    </row>
    <row r="142" spans="1:4">
      <c r="A142" s="145" t="s">
        <v>4834</v>
      </c>
      <c r="B142" s="145" t="s">
        <v>4834</v>
      </c>
      <c r="C142" s="145" t="s">
        <v>4834</v>
      </c>
      <c r="D142" s="145" t="s">
        <v>4834</v>
      </c>
    </row>
    <row r="143" spans="1:4">
      <c r="A143" s="145" t="s">
        <v>1746</v>
      </c>
      <c r="B143" s="145" t="s">
        <v>1746</v>
      </c>
      <c r="C143" s="145" t="s">
        <v>1746</v>
      </c>
      <c r="D143" s="145" t="s">
        <v>1746</v>
      </c>
    </row>
    <row r="144" spans="1:4">
      <c r="A144" s="145" t="s">
        <v>815</v>
      </c>
      <c r="B144" s="145" t="s">
        <v>815</v>
      </c>
      <c r="C144" s="145" t="s">
        <v>815</v>
      </c>
      <c r="D144" s="145" t="s">
        <v>815</v>
      </c>
    </row>
    <row r="145" spans="1:4">
      <c r="A145" s="145" t="s">
        <v>807</v>
      </c>
      <c r="B145" s="145" t="s">
        <v>807</v>
      </c>
      <c r="C145" s="145" t="s">
        <v>807</v>
      </c>
      <c r="D145" s="145" t="s">
        <v>807</v>
      </c>
    </row>
    <row r="146" spans="1:4">
      <c r="A146" s="145" t="s">
        <v>725</v>
      </c>
      <c r="B146" s="145" t="s">
        <v>921</v>
      </c>
      <c r="C146" s="145" t="s">
        <v>725</v>
      </c>
      <c r="D146" s="145" t="s">
        <v>921</v>
      </c>
    </row>
    <row r="147" spans="1:4">
      <c r="A147" s="145" t="s">
        <v>2623</v>
      </c>
      <c r="B147" s="145" t="s">
        <v>2623</v>
      </c>
      <c r="C147" s="145" t="s">
        <v>2623</v>
      </c>
      <c r="D147" s="145" t="s">
        <v>2623</v>
      </c>
    </row>
    <row r="148" spans="1:4">
      <c r="A148" s="145" t="s">
        <v>4827</v>
      </c>
      <c r="B148" s="145" t="s">
        <v>4827</v>
      </c>
      <c r="C148" s="145" t="s">
        <v>4827</v>
      </c>
      <c r="D148" s="145" t="s">
        <v>4827</v>
      </c>
    </row>
    <row r="149" spans="1:4">
      <c r="A149" s="145" t="s">
        <v>777</v>
      </c>
      <c r="B149" s="145" t="s">
        <v>777</v>
      </c>
      <c r="C149" s="145" t="s">
        <v>777</v>
      </c>
      <c r="D149" s="145" t="s">
        <v>777</v>
      </c>
    </row>
    <row r="150" spans="1:4">
      <c r="A150" s="145" t="s">
        <v>4848</v>
      </c>
      <c r="B150" s="145" t="s">
        <v>4848</v>
      </c>
      <c r="C150" s="145" t="s">
        <v>4848</v>
      </c>
      <c r="D150" s="145" t="s">
        <v>4848</v>
      </c>
    </row>
    <row r="151" spans="1:4">
      <c r="A151" s="145" t="s">
        <v>908</v>
      </c>
      <c r="B151" s="145" t="s">
        <v>907</v>
      </c>
      <c r="C151" s="145" t="s">
        <v>908</v>
      </c>
      <c r="D151" s="145" t="s">
        <v>907</v>
      </c>
    </row>
    <row r="152" spans="1:4">
      <c r="A152" s="145" t="s">
        <v>2860</v>
      </c>
      <c r="B152" s="145" t="s">
        <v>3485</v>
      </c>
      <c r="C152" s="145" t="s">
        <v>2860</v>
      </c>
      <c r="D152" s="145" t="s">
        <v>3485</v>
      </c>
    </row>
    <row r="153" spans="1:4">
      <c r="A153" s="145" t="s">
        <v>4226</v>
      </c>
      <c r="B153" s="145" t="s">
        <v>4227</v>
      </c>
      <c r="C153" s="145" t="s">
        <v>4226</v>
      </c>
      <c r="D153" s="145" t="s">
        <v>4227</v>
      </c>
    </row>
    <row r="154" spans="1:4">
      <c r="A154" s="106" t="s">
        <v>4209</v>
      </c>
      <c r="B154" s="145" t="s">
        <v>4806</v>
      </c>
      <c r="C154" s="106" t="s">
        <v>4209</v>
      </c>
      <c r="D154" s="145" t="s">
        <v>4806</v>
      </c>
    </row>
    <row r="155" spans="1:4">
      <c r="A155" s="145" t="s">
        <v>4897</v>
      </c>
      <c r="B155" s="145" t="s">
        <v>4815</v>
      </c>
      <c r="C155" s="145" t="s">
        <v>4897</v>
      </c>
      <c r="D155" s="145" t="s">
        <v>4815</v>
      </c>
    </row>
    <row r="156" spans="1:4">
      <c r="A156" s="145" t="s">
        <v>3551</v>
      </c>
      <c r="B156" s="145" t="s">
        <v>3551</v>
      </c>
      <c r="C156" s="145" t="s">
        <v>3551</v>
      </c>
      <c r="D156" s="145" t="s">
        <v>3551</v>
      </c>
    </row>
    <row r="157" spans="1:4">
      <c r="A157" s="145" t="s">
        <v>823</v>
      </c>
      <c r="B157" s="145" t="s">
        <v>823</v>
      </c>
      <c r="C157" s="145" t="s">
        <v>823</v>
      </c>
      <c r="D157" s="145" t="s">
        <v>823</v>
      </c>
    </row>
    <row r="158" spans="1:4">
      <c r="A158" s="145" t="s">
        <v>4239</v>
      </c>
      <c r="B158" s="145" t="s">
        <v>4870</v>
      </c>
      <c r="C158" s="145" t="s">
        <v>4239</v>
      </c>
      <c r="D158" s="145" t="s">
        <v>4870</v>
      </c>
    </row>
    <row r="159" spans="1:4">
      <c r="A159" s="145" t="s">
        <v>936</v>
      </c>
      <c r="B159" s="145" t="s">
        <v>937</v>
      </c>
      <c r="C159" s="145" t="s">
        <v>936</v>
      </c>
      <c r="D159" s="145" t="s">
        <v>937</v>
      </c>
    </row>
    <row r="160" spans="1:4">
      <c r="A160" s="145" t="s">
        <v>4843</v>
      </c>
      <c r="B160" s="145" t="s">
        <v>4843</v>
      </c>
      <c r="C160" s="145" t="s">
        <v>4843</v>
      </c>
      <c r="D160" s="145" t="s">
        <v>4843</v>
      </c>
    </row>
    <row r="161" spans="1:4">
      <c r="A161" s="145" t="s">
        <v>737</v>
      </c>
      <c r="B161" s="145" t="s">
        <v>737</v>
      </c>
      <c r="C161" s="145" t="s">
        <v>737</v>
      </c>
      <c r="D161" s="145" t="s">
        <v>737</v>
      </c>
    </row>
    <row r="162" spans="1:4">
      <c r="A162" s="145" t="s">
        <v>898</v>
      </c>
      <c r="B162" s="145" t="s">
        <v>899</v>
      </c>
      <c r="C162" s="145" t="s">
        <v>898</v>
      </c>
      <c r="D162" s="145" t="s">
        <v>899</v>
      </c>
    </row>
    <row r="163" spans="1:4">
      <c r="A163" s="145" t="s">
        <v>4884</v>
      </c>
      <c r="B163" s="145" t="s">
        <v>4854</v>
      </c>
      <c r="C163" s="145" t="s">
        <v>4884</v>
      </c>
      <c r="D163" s="145" t="s">
        <v>4854</v>
      </c>
    </row>
    <row r="164" spans="1:4">
      <c r="A164" s="145" t="s">
        <v>699</v>
      </c>
      <c r="B164" s="145" t="s">
        <v>900</v>
      </c>
      <c r="C164" s="145" t="s">
        <v>699</v>
      </c>
      <c r="D164" s="145" t="s">
        <v>900</v>
      </c>
    </row>
    <row r="165" spans="1:4">
      <c r="A165" s="145" t="s">
        <v>1767</v>
      </c>
      <c r="B165" s="145" t="s">
        <v>1623</v>
      </c>
      <c r="C165" s="145" t="s">
        <v>1767</v>
      </c>
      <c r="D165" s="145" t="s">
        <v>1623</v>
      </c>
    </row>
    <row r="166" spans="1:4">
      <c r="A166" s="145" t="s">
        <v>717</v>
      </c>
      <c r="B166" s="145" t="s">
        <v>717</v>
      </c>
      <c r="C166" s="145" t="s">
        <v>717</v>
      </c>
      <c r="D166" s="145" t="s">
        <v>717</v>
      </c>
    </row>
    <row r="167" spans="1:4">
      <c r="A167" s="145" t="s">
        <v>3586</v>
      </c>
      <c r="B167" s="145" t="s">
        <v>4178</v>
      </c>
      <c r="C167" s="145" t="s">
        <v>3586</v>
      </c>
      <c r="D167" s="145" t="s">
        <v>4178</v>
      </c>
    </row>
    <row r="168" spans="1:4">
      <c r="A168" s="145" t="s">
        <v>795</v>
      </c>
      <c r="B168" s="145" t="s">
        <v>795</v>
      </c>
      <c r="C168" s="145" t="s">
        <v>795</v>
      </c>
      <c r="D168" s="145" t="s">
        <v>795</v>
      </c>
    </row>
    <row r="169" spans="1:4">
      <c r="A169" s="145" t="s">
        <v>691</v>
      </c>
      <c r="B169" s="145" t="s">
        <v>691</v>
      </c>
      <c r="C169" s="145" t="s">
        <v>691</v>
      </c>
      <c r="D169" s="145" t="s">
        <v>691</v>
      </c>
    </row>
    <row r="170" spans="1:4">
      <c r="A170" s="145" t="s">
        <v>720</v>
      </c>
      <c r="B170" s="145" t="s">
        <v>721</v>
      </c>
      <c r="C170" s="145" t="s">
        <v>720</v>
      </c>
      <c r="D170" s="145" t="s">
        <v>721</v>
      </c>
    </row>
    <row r="171" spans="1:4">
      <c r="A171" s="145" t="s">
        <v>4830</v>
      </c>
      <c r="B171" s="145" t="s">
        <v>4830</v>
      </c>
      <c r="C171" s="145" t="s">
        <v>4830</v>
      </c>
      <c r="D171" s="145" t="s">
        <v>4830</v>
      </c>
    </row>
    <row r="172" spans="1:4">
      <c r="A172" s="106" t="s">
        <v>4896</v>
      </c>
      <c r="B172" s="106" t="s">
        <v>4895</v>
      </c>
      <c r="C172" s="106" t="s">
        <v>4896</v>
      </c>
      <c r="D172" s="106" t="s">
        <v>4895</v>
      </c>
    </row>
    <row r="173" spans="1:4">
      <c r="A173" s="145" t="s">
        <v>4828</v>
      </c>
      <c r="B173" s="145" t="s">
        <v>4828</v>
      </c>
      <c r="C173" s="145" t="s">
        <v>4828</v>
      </c>
      <c r="D173" s="145" t="s">
        <v>4828</v>
      </c>
    </row>
    <row r="174" spans="1:4">
      <c r="A174" s="145" t="s">
        <v>4846</v>
      </c>
      <c r="B174" s="145" t="s">
        <v>4846</v>
      </c>
      <c r="C174" s="145" t="s">
        <v>4846</v>
      </c>
      <c r="D174" s="145" t="s">
        <v>4846</v>
      </c>
    </row>
    <row r="175" spans="1:4">
      <c r="A175" s="145" t="s">
        <v>4829</v>
      </c>
      <c r="B175" s="145" t="s">
        <v>4829</v>
      </c>
      <c r="C175" s="145" t="s">
        <v>4829</v>
      </c>
      <c r="D175" s="145" t="s">
        <v>4829</v>
      </c>
    </row>
    <row r="176" spans="1:4">
      <c r="A176" s="145" t="s">
        <v>911</v>
      </c>
      <c r="B176" s="145" t="s">
        <v>912</v>
      </c>
      <c r="C176" s="145" t="s">
        <v>911</v>
      </c>
      <c r="D176" s="145" t="s">
        <v>912</v>
      </c>
    </row>
    <row r="177" spans="1:4">
      <c r="A177" s="145" t="s">
        <v>1710</v>
      </c>
      <c r="B177" s="145" t="s">
        <v>1710</v>
      </c>
      <c r="C177" s="145" t="s">
        <v>1710</v>
      </c>
      <c r="D177" s="145" t="s">
        <v>1710</v>
      </c>
    </row>
    <row r="178" spans="1:4">
      <c r="A178" s="145" t="s">
        <v>943</v>
      </c>
      <c r="B178" s="145" t="s">
        <v>944</v>
      </c>
      <c r="C178" s="145" t="s">
        <v>943</v>
      </c>
      <c r="D178" s="145" t="s">
        <v>944</v>
      </c>
    </row>
    <row r="179" spans="1:4">
      <c r="A179" s="145" t="s">
        <v>1744</v>
      </c>
      <c r="B179" s="145" t="s">
        <v>1744</v>
      </c>
      <c r="C179" s="145" t="s">
        <v>1744</v>
      </c>
      <c r="D179" s="145" t="s">
        <v>1744</v>
      </c>
    </row>
    <row r="180" spans="1:4">
      <c r="A180" s="145" t="s">
        <v>803</v>
      </c>
      <c r="B180" s="145" t="s">
        <v>803</v>
      </c>
      <c r="C180" s="145" t="s">
        <v>803</v>
      </c>
      <c r="D180" s="145" t="s">
        <v>803</v>
      </c>
    </row>
    <row r="181" spans="1:4">
      <c r="A181" s="145" t="s">
        <v>2681</v>
      </c>
      <c r="B181" s="145" t="s">
        <v>2681</v>
      </c>
      <c r="C181" s="145" t="s">
        <v>2681</v>
      </c>
      <c r="D181" s="145" t="s">
        <v>2681</v>
      </c>
    </row>
    <row r="182" spans="1:4">
      <c r="A182" s="106" t="s">
        <v>4208</v>
      </c>
      <c r="B182" s="145" t="s">
        <v>4820</v>
      </c>
      <c r="C182" s="106" t="s">
        <v>4208</v>
      </c>
      <c r="D182" s="145" t="s">
        <v>4820</v>
      </c>
    </row>
    <row r="183" spans="1:4">
      <c r="A183" s="145" t="s">
        <v>4188</v>
      </c>
      <c r="B183" s="145" t="s">
        <v>4862</v>
      </c>
      <c r="C183" s="145" t="s">
        <v>4188</v>
      </c>
      <c r="D183" s="145" t="s">
        <v>4862</v>
      </c>
    </row>
    <row r="184" spans="1:4">
      <c r="A184" s="145" t="s">
        <v>4847</v>
      </c>
      <c r="B184" s="145" t="s">
        <v>4847</v>
      </c>
      <c r="C184" s="145" t="s">
        <v>4847</v>
      </c>
      <c r="D184" s="145" t="s">
        <v>4847</v>
      </c>
    </row>
    <row r="185" spans="1:4">
      <c r="A185" s="145" t="s">
        <v>2727</v>
      </c>
      <c r="B185" s="145" t="s">
        <v>2727</v>
      </c>
      <c r="C185" s="145" t="s">
        <v>2727</v>
      </c>
      <c r="D185" s="145" t="s">
        <v>2727</v>
      </c>
    </row>
    <row r="186" spans="1:4">
      <c r="A186" s="145" t="s">
        <v>764</v>
      </c>
      <c r="B186" s="145" t="s">
        <v>764</v>
      </c>
      <c r="C186" s="145" t="s">
        <v>764</v>
      </c>
      <c r="D186" s="145" t="s">
        <v>764</v>
      </c>
    </row>
    <row r="187" spans="1:4">
      <c r="A187" s="145" t="s">
        <v>4839</v>
      </c>
      <c r="B187" s="145" t="s">
        <v>4839</v>
      </c>
      <c r="C187" s="145" t="s">
        <v>4839</v>
      </c>
      <c r="D187" s="145" t="s">
        <v>4839</v>
      </c>
    </row>
    <row r="188" spans="1:4">
      <c r="A188" s="145" t="s">
        <v>4835</v>
      </c>
      <c r="B188" s="145" t="s">
        <v>4835</v>
      </c>
      <c r="C188" s="145" t="s">
        <v>4835</v>
      </c>
      <c r="D188" s="145" t="s">
        <v>4835</v>
      </c>
    </row>
    <row r="189" spans="1:4">
      <c r="A189" s="145" t="s">
        <v>663</v>
      </c>
      <c r="B189" s="145" t="s">
        <v>663</v>
      </c>
      <c r="C189" s="145" t="s">
        <v>663</v>
      </c>
      <c r="D189" s="145" t="s">
        <v>663</v>
      </c>
    </row>
    <row r="190" spans="1:4">
      <c r="A190" s="145" t="s">
        <v>2711</v>
      </c>
      <c r="B190" s="145" t="s">
        <v>2711</v>
      </c>
      <c r="C190" s="145" t="s">
        <v>2711</v>
      </c>
      <c r="D190" s="145" t="s">
        <v>2711</v>
      </c>
    </row>
    <row r="191" spans="1:4">
      <c r="A191" s="145" t="s">
        <v>922</v>
      </c>
      <c r="B191" s="145" t="s">
        <v>958</v>
      </c>
      <c r="C191" s="145" t="s">
        <v>922</v>
      </c>
      <c r="D191" s="145" t="s">
        <v>958</v>
      </c>
    </row>
    <row r="192" spans="1:4">
      <c r="A192" s="145" t="s">
        <v>1725</v>
      </c>
      <c r="B192" s="145" t="s">
        <v>1725</v>
      </c>
      <c r="C192" s="145" t="s">
        <v>1725</v>
      </c>
      <c r="D192" s="145" t="s">
        <v>1725</v>
      </c>
    </row>
    <row r="193" spans="1:4">
      <c r="A193" s="106" t="s">
        <v>4880</v>
      </c>
      <c r="B193" s="145" t="s">
        <v>4857</v>
      </c>
      <c r="C193" s="106" t="s">
        <v>4880</v>
      </c>
      <c r="D193" s="145" t="s">
        <v>4857</v>
      </c>
    </row>
    <row r="194" spans="1:4">
      <c r="A194" s="145" t="s">
        <v>961</v>
      </c>
      <c r="B194" s="145" t="s">
        <v>1818</v>
      </c>
      <c r="C194" s="145" t="s">
        <v>961</v>
      </c>
      <c r="D194" s="145" t="s">
        <v>1818</v>
      </c>
    </row>
    <row r="195" spans="1:4">
      <c r="A195" s="145" t="s">
        <v>805</v>
      </c>
      <c r="B195" s="145" t="s">
        <v>805</v>
      </c>
      <c r="C195" s="145" t="s">
        <v>805</v>
      </c>
      <c r="D195" s="145" t="s">
        <v>805</v>
      </c>
    </row>
    <row r="196" spans="1:4">
      <c r="A196" s="145" t="s">
        <v>748</v>
      </c>
      <c r="B196" s="145" t="s">
        <v>748</v>
      </c>
      <c r="C196" s="145" t="s">
        <v>748</v>
      </c>
      <c r="D196" s="145" t="s">
        <v>748</v>
      </c>
    </row>
    <row r="197" spans="1:4">
      <c r="A197" s="145" t="s">
        <v>970</v>
      </c>
      <c r="B197" s="145" t="s">
        <v>971</v>
      </c>
      <c r="C197" s="145" t="s">
        <v>970</v>
      </c>
      <c r="D197" s="145" t="s">
        <v>971</v>
      </c>
    </row>
    <row r="198" spans="1:4">
      <c r="A198" s="106" t="s">
        <v>844</v>
      </c>
      <c r="B198" s="106" t="s">
        <v>4885</v>
      </c>
      <c r="C198" s="106" t="s">
        <v>844</v>
      </c>
      <c r="D198" s="106" t="s">
        <v>4885</v>
      </c>
    </row>
    <row r="199" spans="1:4">
      <c r="A199" s="145" t="s">
        <v>4826</v>
      </c>
      <c r="B199" s="145" t="s">
        <v>4826</v>
      </c>
      <c r="C199" s="145" t="s">
        <v>4826</v>
      </c>
      <c r="D199" s="145" t="s">
        <v>4826</v>
      </c>
    </row>
    <row r="200" spans="1:4">
      <c r="A200" s="106" t="s">
        <v>846</v>
      </c>
      <c r="B200" s="145" t="s">
        <v>4110</v>
      </c>
      <c r="C200" s="106" t="s">
        <v>846</v>
      </c>
      <c r="D200" s="145" t="s">
        <v>4110</v>
      </c>
    </row>
    <row r="201" spans="1:4">
      <c r="A201" s="145" t="s">
        <v>678</v>
      </c>
      <c r="B201" s="145" t="s">
        <v>678</v>
      </c>
      <c r="C201" s="145" t="s">
        <v>678</v>
      </c>
      <c r="D201" s="145" t="s">
        <v>678</v>
      </c>
    </row>
    <row r="202" spans="1:4">
      <c r="A202" s="145" t="s">
        <v>729</v>
      </c>
      <c r="B202" s="145" t="s">
        <v>729</v>
      </c>
      <c r="C202" s="145" t="s">
        <v>729</v>
      </c>
      <c r="D202" s="145" t="s">
        <v>729</v>
      </c>
    </row>
    <row r="203" spans="1:4">
      <c r="A203" s="145" t="s">
        <v>2538</v>
      </c>
      <c r="B203" s="145" t="s">
        <v>4861</v>
      </c>
      <c r="C203" s="145" t="s">
        <v>2538</v>
      </c>
      <c r="D203" s="145" t="s">
        <v>4861</v>
      </c>
    </row>
    <row r="204" spans="1:4">
      <c r="A204" s="145" t="s">
        <v>667</v>
      </c>
      <c r="B204" s="145" t="s">
        <v>667</v>
      </c>
      <c r="C204" s="145" t="s">
        <v>667</v>
      </c>
      <c r="D204" s="145" t="s">
        <v>667</v>
      </c>
    </row>
    <row r="205" spans="1:4">
      <c r="A205" s="106" t="s">
        <v>865</v>
      </c>
      <c r="B205" s="145" t="s">
        <v>4818</v>
      </c>
      <c r="C205" s="106" t="s">
        <v>865</v>
      </c>
      <c r="D205" s="145" t="s">
        <v>4818</v>
      </c>
    </row>
    <row r="206" spans="1:4">
      <c r="A206" s="106" t="s">
        <v>2868</v>
      </c>
      <c r="B206" s="145" t="s">
        <v>4816</v>
      </c>
      <c r="C206" s="106" t="s">
        <v>2868</v>
      </c>
      <c r="D206" s="145" t="s">
        <v>4816</v>
      </c>
    </row>
    <row r="207" spans="1:4">
      <c r="A207" s="145" t="s">
        <v>4840</v>
      </c>
      <c r="B207" s="145" t="s">
        <v>4840</v>
      </c>
      <c r="C207" s="145" t="s">
        <v>4840</v>
      </c>
      <c r="D207" s="145" t="s">
        <v>4840</v>
      </c>
    </row>
    <row r="208" spans="1:4">
      <c r="A208" s="145" t="s">
        <v>4883</v>
      </c>
      <c r="B208" s="145" t="s">
        <v>942</v>
      </c>
      <c r="C208" s="145" t="s">
        <v>4883</v>
      </c>
      <c r="D208" s="145" t="s">
        <v>942</v>
      </c>
    </row>
    <row r="209" spans="1:4">
      <c r="A209" s="106" t="s">
        <v>892</v>
      </c>
      <c r="B209" s="145" t="s">
        <v>4811</v>
      </c>
      <c r="C209" s="106" t="s">
        <v>892</v>
      </c>
      <c r="D209" s="145" t="s">
        <v>4811</v>
      </c>
    </row>
    <row r="210" spans="1:4">
      <c r="A210" s="145" t="s">
        <v>705</v>
      </c>
      <c r="B210" s="145" t="s">
        <v>705</v>
      </c>
      <c r="C210" s="145" t="s">
        <v>705</v>
      </c>
      <c r="D210" s="145" t="s">
        <v>705</v>
      </c>
    </row>
  </sheetData>
  <sortState ref="A1:B559">
    <sortCondition ref="A1:A559"/>
  </sortState>
  <conditionalFormatting sqref="A1:A210">
    <cfRule type="duplicateValues" dxfId="3" priority="89"/>
  </conditionalFormatting>
  <conditionalFormatting sqref="C1:C210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O590"/>
  <sheetViews>
    <sheetView tabSelected="1" topLeftCell="A263" workbookViewId="0">
      <selection activeCell="G439" sqref="G439"/>
    </sheetView>
  </sheetViews>
  <sheetFormatPr baseColWidth="10" defaultRowHeight="15"/>
  <cols>
    <col min="3" max="3" width="14.85546875" bestFit="1" customWidth="1"/>
    <col min="4" max="6" width="3.7109375" customWidth="1"/>
    <col min="7" max="7" width="40.42578125" bestFit="1" customWidth="1"/>
    <col min="8" max="8" width="40.140625" bestFit="1" customWidth="1"/>
    <col min="10" max="10" width="11.7109375" bestFit="1" customWidth="1"/>
  </cols>
  <sheetData>
    <row r="1" spans="1:11">
      <c r="A1" s="142"/>
      <c r="B1" s="1"/>
      <c r="C1" s="1"/>
      <c r="D1" s="1"/>
      <c r="E1" s="1"/>
      <c r="F1" s="1"/>
      <c r="G1" s="56" t="s">
        <v>0</v>
      </c>
      <c r="H1" s="1"/>
      <c r="I1" s="1"/>
      <c r="J1" s="5"/>
      <c r="K1" s="142"/>
    </row>
    <row r="2" spans="1:11">
      <c r="A2" s="142"/>
      <c r="B2" s="1"/>
      <c r="C2" s="1"/>
      <c r="D2" s="1"/>
      <c r="E2" s="1"/>
      <c r="F2" s="1"/>
      <c r="G2" s="56" t="s">
        <v>4915</v>
      </c>
      <c r="H2" s="1"/>
      <c r="I2" s="1"/>
      <c r="J2" s="5"/>
      <c r="K2" s="142"/>
    </row>
    <row r="3" spans="1:11">
      <c r="A3" s="142"/>
      <c r="B3" s="1"/>
      <c r="C3" s="1"/>
      <c r="D3" s="1"/>
      <c r="E3" s="1"/>
      <c r="F3" s="1"/>
      <c r="G3" s="56" t="s">
        <v>1</v>
      </c>
      <c r="H3" s="1"/>
      <c r="I3" s="1"/>
      <c r="J3" s="5"/>
      <c r="K3" s="142"/>
    </row>
    <row r="4" spans="1:11">
      <c r="A4" s="142"/>
      <c r="B4" s="1"/>
      <c r="C4" s="1"/>
      <c r="D4" s="1"/>
      <c r="E4" s="1"/>
      <c r="F4" s="1"/>
      <c r="G4" s="3"/>
      <c r="H4" s="1"/>
      <c r="I4" s="1"/>
      <c r="J4" s="1"/>
      <c r="K4" s="142"/>
    </row>
    <row r="5" spans="1:11">
      <c r="A5" s="142"/>
      <c r="B5" s="1"/>
      <c r="C5" s="1"/>
      <c r="D5" s="1"/>
      <c r="E5" s="1"/>
      <c r="F5" s="1"/>
      <c r="G5" s="6"/>
      <c r="H5" s="4"/>
      <c r="I5" s="4"/>
      <c r="J5" s="4"/>
      <c r="K5" s="142"/>
    </row>
    <row r="6" spans="1:11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2854</v>
      </c>
    </row>
    <row r="7" spans="1:11" hidden="1">
      <c r="A7" s="152" t="s">
        <v>4916</v>
      </c>
      <c r="B7" s="153">
        <v>42555</v>
      </c>
      <c r="C7" s="152" t="s">
        <v>4917</v>
      </c>
      <c r="D7" s="142"/>
      <c r="E7" s="142"/>
      <c r="F7" s="142"/>
      <c r="G7" s="159" t="s">
        <v>881</v>
      </c>
      <c r="H7" s="154" t="s">
        <v>1629</v>
      </c>
      <c r="I7" s="145">
        <f>+J7/0.16</f>
        <v>174518.875</v>
      </c>
      <c r="J7" s="158">
        <v>27923.02</v>
      </c>
      <c r="K7" s="144"/>
    </row>
    <row r="8" spans="1:11" hidden="1">
      <c r="A8" s="152" t="s">
        <v>1028</v>
      </c>
      <c r="B8" s="153">
        <v>42555</v>
      </c>
      <c r="C8" s="152" t="s">
        <v>4918</v>
      </c>
      <c r="G8" s="106" t="s">
        <v>844</v>
      </c>
      <c r="H8" s="106" t="s">
        <v>4885</v>
      </c>
      <c r="J8" s="158">
        <v>31253.67</v>
      </c>
    </row>
    <row r="9" spans="1:11" hidden="1">
      <c r="A9" s="152" t="s">
        <v>4919</v>
      </c>
      <c r="B9" s="153">
        <v>42555</v>
      </c>
      <c r="C9" s="152" t="s">
        <v>4920</v>
      </c>
      <c r="G9" s="106" t="s">
        <v>844</v>
      </c>
      <c r="H9" s="106" t="s">
        <v>4885</v>
      </c>
      <c r="J9" s="158">
        <v>80991.72</v>
      </c>
    </row>
    <row r="10" spans="1:11">
      <c r="A10" s="152" t="s">
        <v>2974</v>
      </c>
      <c r="B10" s="153">
        <v>42557</v>
      </c>
      <c r="C10" s="152" t="s">
        <v>4921</v>
      </c>
      <c r="G10" s="155"/>
      <c r="H10" s="154" t="s">
        <v>5433</v>
      </c>
      <c r="J10" s="158">
        <v>-64722.6</v>
      </c>
    </row>
    <row r="11" spans="1:11" hidden="1">
      <c r="A11" s="152" t="s">
        <v>4922</v>
      </c>
      <c r="B11" s="153">
        <v>42557</v>
      </c>
      <c r="C11" s="152" t="s">
        <v>4923</v>
      </c>
      <c r="G11" s="106" t="s">
        <v>844</v>
      </c>
      <c r="H11" s="106" t="s">
        <v>4885</v>
      </c>
      <c r="J11" s="158">
        <v>37658.6</v>
      </c>
    </row>
    <row r="12" spans="1:11" hidden="1">
      <c r="A12" s="152" t="s">
        <v>4924</v>
      </c>
      <c r="B12" s="153">
        <v>42557</v>
      </c>
      <c r="C12" s="152" t="s">
        <v>4925</v>
      </c>
      <c r="G12" s="106" t="s">
        <v>844</v>
      </c>
      <c r="H12" s="106" t="s">
        <v>4885</v>
      </c>
      <c r="J12" s="158">
        <v>39564.85</v>
      </c>
    </row>
    <row r="13" spans="1:11" hidden="1">
      <c r="A13" s="152" t="s">
        <v>4926</v>
      </c>
      <c r="B13" s="153">
        <v>42557</v>
      </c>
      <c r="C13" s="152" t="s">
        <v>4927</v>
      </c>
      <c r="G13" s="106" t="s">
        <v>844</v>
      </c>
      <c r="H13" s="106" t="s">
        <v>4885</v>
      </c>
      <c r="J13" s="158">
        <v>39564.85</v>
      </c>
    </row>
    <row r="14" spans="1:11" hidden="1">
      <c r="A14" s="152" t="s">
        <v>4928</v>
      </c>
      <c r="B14" s="153">
        <v>42557</v>
      </c>
      <c r="C14" s="152" t="s">
        <v>4929</v>
      </c>
      <c r="G14" s="159" t="s">
        <v>892</v>
      </c>
      <c r="H14" s="154" t="s">
        <v>4811</v>
      </c>
      <c r="J14" s="158">
        <v>67938.63</v>
      </c>
    </row>
    <row r="15" spans="1:11" hidden="1">
      <c r="A15" s="152" t="s">
        <v>69</v>
      </c>
      <c r="B15" s="153">
        <v>42557</v>
      </c>
      <c r="C15" s="152" t="s">
        <v>4930</v>
      </c>
      <c r="G15" s="106" t="s">
        <v>844</v>
      </c>
      <c r="H15" s="106" t="s">
        <v>4885</v>
      </c>
      <c r="J15" s="158">
        <v>39564.85</v>
      </c>
    </row>
    <row r="16" spans="1:11" hidden="1">
      <c r="A16" s="152" t="s">
        <v>4931</v>
      </c>
      <c r="B16" s="153">
        <v>42557</v>
      </c>
      <c r="C16" s="152" t="s">
        <v>4932</v>
      </c>
      <c r="G16" s="159" t="s">
        <v>1776</v>
      </c>
      <c r="H16" s="154" t="s">
        <v>5434</v>
      </c>
      <c r="J16" s="158">
        <v>52574.44</v>
      </c>
    </row>
    <row r="17" spans="1:10" hidden="1">
      <c r="A17" s="152" t="s">
        <v>4933</v>
      </c>
      <c r="B17" s="153">
        <v>42558</v>
      </c>
      <c r="C17" s="152" t="s">
        <v>4934</v>
      </c>
      <c r="G17" s="106" t="s">
        <v>844</v>
      </c>
      <c r="H17" s="106" t="s">
        <v>4885</v>
      </c>
      <c r="J17" s="158">
        <v>64672.94</v>
      </c>
    </row>
    <row r="18" spans="1:10" hidden="1">
      <c r="A18" s="152" t="s">
        <v>1093</v>
      </c>
      <c r="B18" s="153">
        <v>42558</v>
      </c>
      <c r="C18" s="152" t="s">
        <v>4935</v>
      </c>
      <c r="G18" s="106" t="s">
        <v>844</v>
      </c>
      <c r="H18" s="106" t="s">
        <v>4885</v>
      </c>
      <c r="J18" s="158">
        <v>39564.85</v>
      </c>
    </row>
    <row r="19" spans="1:10" hidden="1">
      <c r="A19" s="152" t="s">
        <v>4936</v>
      </c>
      <c r="B19" s="153">
        <v>42559</v>
      </c>
      <c r="C19" s="152" t="s">
        <v>4937</v>
      </c>
      <c r="G19" s="106" t="s">
        <v>844</v>
      </c>
      <c r="H19" s="106" t="s">
        <v>4885</v>
      </c>
      <c r="J19" s="158">
        <v>71903.83</v>
      </c>
    </row>
    <row r="20" spans="1:10" hidden="1">
      <c r="A20" s="152" t="s">
        <v>1935</v>
      </c>
      <c r="B20" s="153">
        <v>42559</v>
      </c>
      <c r="C20" s="152" t="s">
        <v>4938</v>
      </c>
      <c r="G20" s="106" t="s">
        <v>844</v>
      </c>
      <c r="H20" s="106" t="s">
        <v>4885</v>
      </c>
      <c r="J20" s="158">
        <v>67953.83</v>
      </c>
    </row>
    <row r="21" spans="1:10" hidden="1">
      <c r="A21" s="152" t="s">
        <v>4939</v>
      </c>
      <c r="B21" s="153">
        <v>42559</v>
      </c>
      <c r="C21" s="152" t="s">
        <v>4940</v>
      </c>
      <c r="G21" s="156" t="s">
        <v>4239</v>
      </c>
      <c r="H21" s="156" t="s">
        <v>4870</v>
      </c>
      <c r="J21" s="156">
        <v>33.090000000000003</v>
      </c>
    </row>
    <row r="22" spans="1:10" hidden="1">
      <c r="A22" s="152" t="s">
        <v>3691</v>
      </c>
      <c r="B22" s="153">
        <v>42559</v>
      </c>
      <c r="C22" s="152" t="s">
        <v>4941</v>
      </c>
      <c r="G22" s="159" t="s">
        <v>851</v>
      </c>
      <c r="H22" s="154" t="s">
        <v>5435</v>
      </c>
      <c r="J22" s="158">
        <v>52574.44</v>
      </c>
    </row>
    <row r="23" spans="1:10" hidden="1">
      <c r="A23" s="152" t="s">
        <v>103</v>
      </c>
      <c r="B23" s="153">
        <v>42560</v>
      </c>
      <c r="C23" s="152" t="s">
        <v>4942</v>
      </c>
      <c r="G23" s="156" t="s">
        <v>4239</v>
      </c>
      <c r="H23" s="156" t="s">
        <v>4870</v>
      </c>
      <c r="J23" s="156">
        <v>21.82</v>
      </c>
    </row>
    <row r="24" spans="1:10" hidden="1">
      <c r="A24" s="152" t="s">
        <v>4943</v>
      </c>
      <c r="B24" s="153">
        <v>42562</v>
      </c>
      <c r="C24" s="152" t="s">
        <v>4944</v>
      </c>
      <c r="G24" s="106" t="s">
        <v>844</v>
      </c>
      <c r="H24" s="106" t="s">
        <v>4885</v>
      </c>
      <c r="J24" s="158">
        <v>31736.81</v>
      </c>
    </row>
    <row r="25" spans="1:10" hidden="1">
      <c r="A25" s="152" t="s">
        <v>4945</v>
      </c>
      <c r="B25" s="153">
        <v>42562</v>
      </c>
      <c r="C25" s="152" t="s">
        <v>4946</v>
      </c>
      <c r="G25" s="106" t="s">
        <v>844</v>
      </c>
      <c r="H25" s="106" t="s">
        <v>4885</v>
      </c>
      <c r="J25" s="158">
        <v>25007.58</v>
      </c>
    </row>
    <row r="26" spans="1:10" hidden="1">
      <c r="A26" s="152" t="s">
        <v>4947</v>
      </c>
      <c r="B26" s="153">
        <v>42562</v>
      </c>
      <c r="C26" s="152" t="s">
        <v>4948</v>
      </c>
      <c r="G26" s="106" t="s">
        <v>844</v>
      </c>
      <c r="H26" s="106" t="s">
        <v>4885</v>
      </c>
      <c r="J26" s="158">
        <v>27493.1</v>
      </c>
    </row>
    <row r="27" spans="1:10" hidden="1">
      <c r="A27" s="152" t="s">
        <v>4949</v>
      </c>
      <c r="B27" s="153">
        <v>42562</v>
      </c>
      <c r="C27" s="152" t="s">
        <v>4950</v>
      </c>
      <c r="G27" s="106" t="s">
        <v>844</v>
      </c>
      <c r="H27" s="106" t="s">
        <v>4885</v>
      </c>
      <c r="J27" s="158">
        <v>27493.1</v>
      </c>
    </row>
    <row r="28" spans="1:10" hidden="1">
      <c r="A28" s="152" t="s">
        <v>4951</v>
      </c>
      <c r="B28" s="153">
        <v>42564</v>
      </c>
      <c r="C28" s="152" t="s">
        <v>4952</v>
      </c>
      <c r="G28" s="159" t="s">
        <v>860</v>
      </c>
      <c r="H28" s="154" t="s">
        <v>5436</v>
      </c>
      <c r="J28" s="158">
        <v>35011.870000000003</v>
      </c>
    </row>
    <row r="29" spans="1:10" hidden="1">
      <c r="A29" s="152" t="s">
        <v>4953</v>
      </c>
      <c r="B29" s="153">
        <v>42564</v>
      </c>
      <c r="C29" s="152" t="s">
        <v>4954</v>
      </c>
      <c r="G29" s="159" t="s">
        <v>888</v>
      </c>
      <c r="H29" s="154" t="s">
        <v>5437</v>
      </c>
      <c r="J29" s="158">
        <v>39614.51</v>
      </c>
    </row>
    <row r="30" spans="1:10" hidden="1">
      <c r="A30" s="152" t="s">
        <v>1156</v>
      </c>
      <c r="B30" s="153">
        <v>42564</v>
      </c>
      <c r="C30" s="152" t="s">
        <v>4955</v>
      </c>
      <c r="G30" s="106" t="s">
        <v>844</v>
      </c>
      <c r="H30" s="106" t="s">
        <v>4885</v>
      </c>
      <c r="J30" s="158">
        <v>25007.58</v>
      </c>
    </row>
    <row r="31" spans="1:10" hidden="1">
      <c r="A31" s="152" t="s">
        <v>4956</v>
      </c>
      <c r="B31" s="153">
        <v>42565</v>
      </c>
      <c r="C31" s="152" t="s">
        <v>4455</v>
      </c>
      <c r="G31" s="159" t="s">
        <v>892</v>
      </c>
      <c r="H31" s="154" t="s">
        <v>4822</v>
      </c>
      <c r="J31" s="158">
        <v>-67938.63</v>
      </c>
    </row>
    <row r="32" spans="1:10" hidden="1">
      <c r="A32" s="152" t="s">
        <v>227</v>
      </c>
      <c r="B32" s="153">
        <v>42565</v>
      </c>
      <c r="C32" s="152" t="s">
        <v>4957</v>
      </c>
      <c r="G32" s="159" t="s">
        <v>860</v>
      </c>
      <c r="H32" s="154" t="s">
        <v>5438</v>
      </c>
      <c r="J32" s="158">
        <v>22572.67</v>
      </c>
    </row>
    <row r="33" spans="1:10" hidden="1">
      <c r="A33" s="152" t="s">
        <v>4958</v>
      </c>
      <c r="B33" s="153">
        <v>42565</v>
      </c>
      <c r="C33" s="152" t="s">
        <v>4959</v>
      </c>
      <c r="G33" s="159" t="s">
        <v>888</v>
      </c>
      <c r="H33" s="154" t="s">
        <v>5439</v>
      </c>
      <c r="J33" s="158">
        <v>35635.919999999998</v>
      </c>
    </row>
    <row r="34" spans="1:10" hidden="1">
      <c r="A34" s="152" t="s">
        <v>4960</v>
      </c>
      <c r="B34" s="153">
        <v>42566</v>
      </c>
      <c r="C34" s="152" t="s">
        <v>4961</v>
      </c>
      <c r="G34" s="159" t="s">
        <v>851</v>
      </c>
      <c r="H34" s="154" t="s">
        <v>5440</v>
      </c>
      <c r="J34" s="158">
        <v>31311.43</v>
      </c>
    </row>
    <row r="35" spans="1:10" hidden="1">
      <c r="A35" s="152" t="s">
        <v>4962</v>
      </c>
      <c r="B35" s="153">
        <v>42566</v>
      </c>
      <c r="C35" s="152" t="s">
        <v>4963</v>
      </c>
      <c r="G35" s="106" t="s">
        <v>844</v>
      </c>
      <c r="H35" s="106" t="s">
        <v>4885</v>
      </c>
      <c r="J35" s="158">
        <v>31253.67</v>
      </c>
    </row>
    <row r="36" spans="1:10" hidden="1">
      <c r="A36" s="152" t="s">
        <v>3706</v>
      </c>
      <c r="B36" s="153">
        <v>42566</v>
      </c>
      <c r="C36" s="152" t="s">
        <v>4964</v>
      </c>
      <c r="G36" s="106" t="s">
        <v>844</v>
      </c>
      <c r="H36" s="106" t="s">
        <v>4885</v>
      </c>
      <c r="J36" s="158">
        <v>35586.269999999997</v>
      </c>
    </row>
    <row r="37" spans="1:10" hidden="1">
      <c r="A37" s="152" t="s">
        <v>4965</v>
      </c>
      <c r="B37" s="153">
        <v>42566</v>
      </c>
      <c r="C37" s="152" t="s">
        <v>4966</v>
      </c>
      <c r="G37" s="106" t="s">
        <v>844</v>
      </c>
      <c r="H37" s="106" t="s">
        <v>4885</v>
      </c>
      <c r="J37" s="158">
        <v>46653.56</v>
      </c>
    </row>
    <row r="38" spans="1:10" hidden="1">
      <c r="A38" s="152" t="s">
        <v>4967</v>
      </c>
      <c r="B38" s="153">
        <v>42566</v>
      </c>
      <c r="C38" s="152" t="s">
        <v>4968</v>
      </c>
      <c r="G38" s="106" t="s">
        <v>844</v>
      </c>
      <c r="H38" s="106" t="s">
        <v>4885</v>
      </c>
      <c r="J38" s="158">
        <v>40869.730000000003</v>
      </c>
    </row>
    <row r="39" spans="1:10" hidden="1">
      <c r="A39" s="152" t="s">
        <v>4969</v>
      </c>
      <c r="B39" s="153">
        <v>42566</v>
      </c>
      <c r="C39" s="152" t="s">
        <v>4970</v>
      </c>
      <c r="G39" s="106" t="s">
        <v>844</v>
      </c>
      <c r="H39" s="106" t="s">
        <v>4885</v>
      </c>
      <c r="J39" s="158">
        <v>55845.919999999998</v>
      </c>
    </row>
    <row r="40" spans="1:10" hidden="1">
      <c r="A40" s="152" t="s">
        <v>4971</v>
      </c>
      <c r="B40" s="153">
        <v>42566</v>
      </c>
      <c r="C40" s="152" t="s">
        <v>4972</v>
      </c>
      <c r="G40" s="106" t="s">
        <v>844</v>
      </c>
      <c r="H40" s="106" t="s">
        <v>4885</v>
      </c>
      <c r="J40" s="158">
        <v>90318.21</v>
      </c>
    </row>
    <row r="41" spans="1:10" hidden="1">
      <c r="A41" s="152" t="s">
        <v>4973</v>
      </c>
      <c r="B41" s="153">
        <v>42566</v>
      </c>
      <c r="C41" s="152" t="s">
        <v>4974</v>
      </c>
      <c r="G41" s="106" t="s">
        <v>844</v>
      </c>
      <c r="H41" s="106" t="s">
        <v>4885</v>
      </c>
      <c r="J41" s="158">
        <v>46095.19</v>
      </c>
    </row>
    <row r="42" spans="1:10" hidden="1">
      <c r="A42" s="152" t="s">
        <v>4975</v>
      </c>
      <c r="B42" s="153">
        <v>42566</v>
      </c>
      <c r="C42" s="152" t="s">
        <v>4976</v>
      </c>
      <c r="G42" s="106" t="s">
        <v>844</v>
      </c>
      <c r="H42" s="106" t="s">
        <v>4885</v>
      </c>
      <c r="J42" s="158">
        <v>40869.730000000003</v>
      </c>
    </row>
    <row r="43" spans="1:10" hidden="1">
      <c r="A43" s="152" t="s">
        <v>237</v>
      </c>
      <c r="B43" s="153">
        <v>42566</v>
      </c>
      <c r="C43" s="152" t="s">
        <v>4977</v>
      </c>
      <c r="G43" s="106" t="s">
        <v>844</v>
      </c>
      <c r="H43" s="106" t="s">
        <v>4885</v>
      </c>
      <c r="J43" s="158">
        <v>62006.75</v>
      </c>
    </row>
    <row r="44" spans="1:10" hidden="1">
      <c r="A44" s="152" t="s">
        <v>239</v>
      </c>
      <c r="B44" s="153">
        <v>42566</v>
      </c>
      <c r="C44" s="152" t="s">
        <v>4978</v>
      </c>
      <c r="G44" s="106" t="s">
        <v>844</v>
      </c>
      <c r="H44" s="106" t="s">
        <v>4885</v>
      </c>
      <c r="J44" s="158">
        <v>80991.72</v>
      </c>
    </row>
    <row r="45" spans="1:10" hidden="1">
      <c r="A45" s="152" t="s">
        <v>4979</v>
      </c>
      <c r="B45" s="153">
        <v>42566</v>
      </c>
      <c r="C45" s="152" t="s">
        <v>4980</v>
      </c>
      <c r="G45" s="106" t="s">
        <v>844</v>
      </c>
      <c r="H45" s="106" t="s">
        <v>4885</v>
      </c>
      <c r="J45" s="158">
        <v>39564.85</v>
      </c>
    </row>
    <row r="46" spans="1:10" hidden="1">
      <c r="A46" s="152" t="s">
        <v>4981</v>
      </c>
      <c r="B46" s="153">
        <v>42567</v>
      </c>
      <c r="C46" s="152" t="s">
        <v>4982</v>
      </c>
      <c r="G46" s="106" t="s">
        <v>844</v>
      </c>
      <c r="H46" s="106" t="s">
        <v>4885</v>
      </c>
      <c r="J46" s="158">
        <v>31736.81</v>
      </c>
    </row>
    <row r="47" spans="1:10" hidden="1">
      <c r="A47" s="152" t="s">
        <v>4983</v>
      </c>
      <c r="B47" s="153">
        <v>42569</v>
      </c>
      <c r="C47" s="152" t="s">
        <v>4984</v>
      </c>
      <c r="G47" s="106" t="s">
        <v>844</v>
      </c>
      <c r="H47" s="106" t="s">
        <v>4885</v>
      </c>
      <c r="J47" s="158">
        <v>37847.78</v>
      </c>
    </row>
    <row r="48" spans="1:10" hidden="1">
      <c r="A48" s="152" t="s">
        <v>4985</v>
      </c>
      <c r="B48" s="153">
        <v>42569</v>
      </c>
      <c r="C48" s="152" t="s">
        <v>4986</v>
      </c>
      <c r="G48" s="106" t="s">
        <v>844</v>
      </c>
      <c r="H48" s="106" t="s">
        <v>4885</v>
      </c>
      <c r="J48" s="158">
        <v>37847.78</v>
      </c>
    </row>
    <row r="49" spans="1:10" hidden="1">
      <c r="A49" s="152" t="s">
        <v>4987</v>
      </c>
      <c r="B49" s="153">
        <v>42569</v>
      </c>
      <c r="C49" s="152" t="s">
        <v>4988</v>
      </c>
      <c r="G49" s="159" t="s">
        <v>867</v>
      </c>
      <c r="H49" s="154" t="s">
        <v>5441</v>
      </c>
      <c r="J49" s="158">
        <v>25057.24</v>
      </c>
    </row>
    <row r="50" spans="1:10" hidden="1">
      <c r="A50" s="152" t="s">
        <v>4989</v>
      </c>
      <c r="B50" s="153">
        <v>42569</v>
      </c>
      <c r="C50" s="152" t="s">
        <v>4990</v>
      </c>
      <c r="G50" s="106" t="s">
        <v>844</v>
      </c>
      <c r="H50" s="106" t="s">
        <v>4885</v>
      </c>
      <c r="J50" s="158">
        <v>37847.78</v>
      </c>
    </row>
    <row r="51" spans="1:10" hidden="1">
      <c r="A51" s="152" t="s">
        <v>4991</v>
      </c>
      <c r="B51" s="153">
        <v>42569</v>
      </c>
      <c r="C51" s="152" t="s">
        <v>4984</v>
      </c>
      <c r="G51" s="156" t="s">
        <v>844</v>
      </c>
      <c r="H51" s="156" t="s">
        <v>3571</v>
      </c>
      <c r="J51" s="158">
        <v>-37847.78</v>
      </c>
    </row>
    <row r="52" spans="1:10" hidden="1">
      <c r="A52" s="152" t="s">
        <v>3722</v>
      </c>
      <c r="B52" s="153">
        <v>42570</v>
      </c>
      <c r="C52" s="152" t="s">
        <v>4992</v>
      </c>
      <c r="G52" s="106" t="s">
        <v>844</v>
      </c>
      <c r="H52" s="106" t="s">
        <v>4885</v>
      </c>
      <c r="J52" s="158">
        <v>35586.269999999997</v>
      </c>
    </row>
    <row r="53" spans="1:10" hidden="1">
      <c r="A53" s="152" t="s">
        <v>4993</v>
      </c>
      <c r="B53" s="153">
        <v>42570</v>
      </c>
      <c r="C53" s="152" t="s">
        <v>4994</v>
      </c>
      <c r="G53" s="106" t="s">
        <v>844</v>
      </c>
      <c r="H53" s="106" t="s">
        <v>4885</v>
      </c>
      <c r="J53" s="158">
        <v>43393.73</v>
      </c>
    </row>
    <row r="54" spans="1:10" hidden="1">
      <c r="A54" s="152" t="s">
        <v>4995</v>
      </c>
      <c r="B54" s="153">
        <v>42570</v>
      </c>
      <c r="C54" s="152" t="s">
        <v>4996</v>
      </c>
      <c r="G54" s="106" t="s">
        <v>844</v>
      </c>
      <c r="H54" s="106" t="s">
        <v>4885</v>
      </c>
      <c r="J54" s="158">
        <v>25007.58</v>
      </c>
    </row>
    <row r="55" spans="1:10" hidden="1">
      <c r="A55" s="152" t="s">
        <v>4997</v>
      </c>
      <c r="B55" s="153">
        <v>42570</v>
      </c>
      <c r="C55" s="152" t="s">
        <v>4998</v>
      </c>
      <c r="G55" s="106" t="s">
        <v>844</v>
      </c>
      <c r="H55" s="106" t="s">
        <v>4885</v>
      </c>
      <c r="J55" s="158">
        <v>25007.58</v>
      </c>
    </row>
    <row r="56" spans="1:10" hidden="1">
      <c r="A56" s="152" t="s">
        <v>4999</v>
      </c>
      <c r="B56" s="153">
        <v>42570</v>
      </c>
      <c r="C56" s="152" t="s">
        <v>5000</v>
      </c>
      <c r="G56" s="106" t="s">
        <v>844</v>
      </c>
      <c r="H56" s="106" t="s">
        <v>4885</v>
      </c>
      <c r="J56" s="158">
        <v>39564.85</v>
      </c>
    </row>
    <row r="57" spans="1:10" hidden="1">
      <c r="A57" s="152" t="s">
        <v>5001</v>
      </c>
      <c r="B57" s="153">
        <v>42570</v>
      </c>
      <c r="C57" s="152" t="s">
        <v>5002</v>
      </c>
      <c r="G57" s="159" t="s">
        <v>4208</v>
      </c>
      <c r="H57" s="154" t="s">
        <v>5442</v>
      </c>
      <c r="J57" s="158">
        <v>25057.38</v>
      </c>
    </row>
    <row r="58" spans="1:10" hidden="1">
      <c r="A58" s="152" t="s">
        <v>3732</v>
      </c>
      <c r="B58" s="153">
        <v>42570</v>
      </c>
      <c r="C58" s="152" t="s">
        <v>5003</v>
      </c>
      <c r="G58" s="159" t="s">
        <v>865</v>
      </c>
      <c r="H58" s="154" t="s">
        <v>1845</v>
      </c>
      <c r="J58" s="158">
        <v>40552.67</v>
      </c>
    </row>
    <row r="59" spans="1:10" hidden="1">
      <c r="A59" s="152" t="s">
        <v>5004</v>
      </c>
      <c r="B59" s="153">
        <v>42570</v>
      </c>
      <c r="C59" s="152" t="s">
        <v>5005</v>
      </c>
      <c r="G59" s="159" t="s">
        <v>865</v>
      </c>
      <c r="H59" s="154" t="s">
        <v>5443</v>
      </c>
      <c r="J59" s="158">
        <v>49801.66</v>
      </c>
    </row>
    <row r="60" spans="1:10" hidden="1">
      <c r="A60" s="152" t="s">
        <v>5006</v>
      </c>
      <c r="B60" s="153">
        <v>42570</v>
      </c>
      <c r="C60" s="152" t="s">
        <v>5007</v>
      </c>
      <c r="G60" s="159" t="s">
        <v>1780</v>
      </c>
      <c r="H60" s="154" t="s">
        <v>5444</v>
      </c>
      <c r="J60" s="158">
        <v>31047.01</v>
      </c>
    </row>
    <row r="61" spans="1:10" hidden="1">
      <c r="A61" s="152" t="s">
        <v>5008</v>
      </c>
      <c r="B61" s="153">
        <v>42571</v>
      </c>
      <c r="C61" s="152" t="s">
        <v>5009</v>
      </c>
      <c r="G61" s="106" t="s">
        <v>844</v>
      </c>
      <c r="H61" s="106" t="s">
        <v>4885</v>
      </c>
      <c r="J61" s="158">
        <v>27873.360000000001</v>
      </c>
    </row>
    <row r="62" spans="1:10" hidden="1">
      <c r="A62" s="152" t="s">
        <v>5010</v>
      </c>
      <c r="B62" s="153">
        <v>42571</v>
      </c>
      <c r="C62" s="152" t="s">
        <v>5011</v>
      </c>
      <c r="G62" s="156" t="s">
        <v>4239</v>
      </c>
      <c r="H62" s="156" t="s">
        <v>4870</v>
      </c>
      <c r="J62" s="156">
        <v>553.54999999999995</v>
      </c>
    </row>
    <row r="63" spans="1:10" hidden="1">
      <c r="A63" s="152" t="s">
        <v>5012</v>
      </c>
      <c r="B63" s="153">
        <v>42571</v>
      </c>
      <c r="C63" s="152" t="s">
        <v>5013</v>
      </c>
      <c r="G63" s="156" t="s">
        <v>4239</v>
      </c>
      <c r="H63" s="156" t="s">
        <v>4870</v>
      </c>
      <c r="J63" s="158">
        <v>1767.96</v>
      </c>
    </row>
    <row r="64" spans="1:10" hidden="1">
      <c r="A64" s="152" t="s">
        <v>5014</v>
      </c>
      <c r="B64" s="153">
        <v>42571</v>
      </c>
      <c r="C64" s="152" t="s">
        <v>5015</v>
      </c>
      <c r="G64" s="156" t="s">
        <v>4239</v>
      </c>
      <c r="H64" s="156" t="s">
        <v>4870</v>
      </c>
      <c r="J64" s="156">
        <v>254.02</v>
      </c>
    </row>
    <row r="65" spans="1:10" hidden="1">
      <c r="A65" s="152" t="s">
        <v>5016</v>
      </c>
      <c r="B65" s="153">
        <v>42571</v>
      </c>
      <c r="C65" s="152" t="s">
        <v>5017</v>
      </c>
      <c r="G65" s="156" t="s">
        <v>4239</v>
      </c>
      <c r="H65" s="156" t="s">
        <v>4870</v>
      </c>
      <c r="J65" s="156">
        <v>571.38</v>
      </c>
    </row>
    <row r="66" spans="1:10" hidden="1">
      <c r="A66" s="152" t="s">
        <v>5018</v>
      </c>
      <c r="B66" s="153">
        <v>42571</v>
      </c>
      <c r="C66" s="152" t="s">
        <v>5019</v>
      </c>
      <c r="G66" s="156" t="s">
        <v>4239</v>
      </c>
      <c r="H66" s="156" t="s">
        <v>4870</v>
      </c>
      <c r="J66" s="158">
        <v>3640.41</v>
      </c>
    </row>
    <row r="67" spans="1:10" hidden="1">
      <c r="A67" s="152" t="s">
        <v>5020</v>
      </c>
      <c r="B67" s="153">
        <v>42571</v>
      </c>
      <c r="C67" s="152" t="s">
        <v>5021</v>
      </c>
      <c r="G67" s="106" t="s">
        <v>844</v>
      </c>
      <c r="H67" s="106" t="s">
        <v>4885</v>
      </c>
      <c r="J67" s="158">
        <v>52524.76</v>
      </c>
    </row>
    <row r="68" spans="1:10" hidden="1">
      <c r="A68" s="152" t="s">
        <v>5022</v>
      </c>
      <c r="B68" s="153">
        <v>42571</v>
      </c>
      <c r="C68" s="152" t="s">
        <v>5023</v>
      </c>
      <c r="G68" s="159" t="s">
        <v>867</v>
      </c>
      <c r="H68" s="154" t="s">
        <v>868</v>
      </c>
      <c r="J68" s="158">
        <v>49801.66</v>
      </c>
    </row>
    <row r="69" spans="1:10" hidden="1">
      <c r="A69" s="152" t="s">
        <v>5024</v>
      </c>
      <c r="B69" s="153">
        <v>42571</v>
      </c>
      <c r="C69" s="152" t="s">
        <v>5025</v>
      </c>
      <c r="G69" s="106" t="s">
        <v>844</v>
      </c>
      <c r="H69" s="106" t="s">
        <v>4885</v>
      </c>
      <c r="J69" s="158">
        <v>27004.400000000001</v>
      </c>
    </row>
    <row r="70" spans="1:10" hidden="1">
      <c r="A70" s="152" t="s">
        <v>5026</v>
      </c>
      <c r="B70" s="153">
        <v>42571</v>
      </c>
      <c r="C70" s="152" t="s">
        <v>5027</v>
      </c>
      <c r="G70" s="159" t="s">
        <v>4208</v>
      </c>
      <c r="H70" s="154" t="s">
        <v>4820</v>
      </c>
      <c r="J70" s="158">
        <v>39614.51</v>
      </c>
    </row>
    <row r="71" spans="1:10" hidden="1">
      <c r="A71" s="152" t="s">
        <v>5028</v>
      </c>
      <c r="B71" s="153">
        <v>42571</v>
      </c>
      <c r="C71" s="152" t="s">
        <v>5029</v>
      </c>
      <c r="G71" s="106" t="s">
        <v>844</v>
      </c>
      <c r="H71" s="106" t="s">
        <v>4885</v>
      </c>
      <c r="J71" s="158">
        <v>33509.919999999998</v>
      </c>
    </row>
    <row r="72" spans="1:10" hidden="1">
      <c r="A72" s="152" t="s">
        <v>3128</v>
      </c>
      <c r="B72" s="153">
        <v>42572</v>
      </c>
      <c r="C72" s="152" t="s">
        <v>5030</v>
      </c>
      <c r="G72" s="106" t="s">
        <v>844</v>
      </c>
      <c r="H72" s="106" t="s">
        <v>4885</v>
      </c>
      <c r="J72" s="158">
        <v>35586.269999999997</v>
      </c>
    </row>
    <row r="73" spans="1:10" hidden="1">
      <c r="A73" s="152" t="s">
        <v>5031</v>
      </c>
      <c r="B73" s="153">
        <v>42572</v>
      </c>
      <c r="C73" s="152" t="s">
        <v>3812</v>
      </c>
      <c r="G73" s="159" t="s">
        <v>874</v>
      </c>
      <c r="H73" s="154" t="s">
        <v>4132</v>
      </c>
      <c r="J73" s="158">
        <v>-22580.67</v>
      </c>
    </row>
    <row r="74" spans="1:10" hidden="1">
      <c r="A74" s="152" t="s">
        <v>5032</v>
      </c>
      <c r="B74" s="153">
        <v>42572</v>
      </c>
      <c r="C74" s="152" t="s">
        <v>5033</v>
      </c>
      <c r="G74" s="106" t="s">
        <v>844</v>
      </c>
      <c r="H74" s="106" t="s">
        <v>4885</v>
      </c>
      <c r="J74" s="158">
        <v>35586.269999999997</v>
      </c>
    </row>
    <row r="75" spans="1:10" hidden="1">
      <c r="A75" s="152" t="s">
        <v>5034</v>
      </c>
      <c r="B75" s="153">
        <v>42572</v>
      </c>
      <c r="C75" s="152" t="s">
        <v>5035</v>
      </c>
      <c r="G75" s="106" t="s">
        <v>844</v>
      </c>
      <c r="H75" s="106" t="s">
        <v>4885</v>
      </c>
      <c r="J75" s="158">
        <v>37897.43</v>
      </c>
    </row>
    <row r="76" spans="1:10" hidden="1">
      <c r="A76" s="152" t="s">
        <v>5036</v>
      </c>
      <c r="B76" s="153">
        <v>42572</v>
      </c>
      <c r="C76" s="152" t="s">
        <v>5037</v>
      </c>
      <c r="G76" s="106" t="s">
        <v>844</v>
      </c>
      <c r="H76" s="106" t="s">
        <v>4885</v>
      </c>
      <c r="J76" s="158">
        <v>23851.29</v>
      </c>
    </row>
    <row r="77" spans="1:10" hidden="1">
      <c r="A77" s="152" t="s">
        <v>5038</v>
      </c>
      <c r="B77" s="153">
        <v>42572</v>
      </c>
      <c r="C77" s="152" t="s">
        <v>5039</v>
      </c>
      <c r="G77" s="106" t="s">
        <v>844</v>
      </c>
      <c r="H77" s="106" t="s">
        <v>4885</v>
      </c>
      <c r="J77" s="158">
        <v>37658.6</v>
      </c>
    </row>
    <row r="78" spans="1:10" hidden="1">
      <c r="A78" s="152" t="s">
        <v>5040</v>
      </c>
      <c r="B78" s="153">
        <v>42572</v>
      </c>
      <c r="C78" s="152" t="s">
        <v>5041</v>
      </c>
      <c r="G78" s="106" t="s">
        <v>844</v>
      </c>
      <c r="H78" s="106" t="s">
        <v>4885</v>
      </c>
      <c r="J78" s="158">
        <v>27493.1</v>
      </c>
    </row>
    <row r="79" spans="1:10" hidden="1">
      <c r="A79" s="152" t="s">
        <v>5042</v>
      </c>
      <c r="B79" s="153">
        <v>42572</v>
      </c>
      <c r="C79" s="152" t="s">
        <v>5043</v>
      </c>
      <c r="G79" s="106" t="s">
        <v>844</v>
      </c>
      <c r="H79" s="106" t="s">
        <v>4885</v>
      </c>
      <c r="J79" s="158">
        <v>27493.1</v>
      </c>
    </row>
    <row r="80" spans="1:10" hidden="1">
      <c r="A80" s="152" t="s">
        <v>5044</v>
      </c>
      <c r="B80" s="153">
        <v>42572</v>
      </c>
      <c r="C80" s="152" t="s">
        <v>5045</v>
      </c>
      <c r="G80" s="106" t="s">
        <v>844</v>
      </c>
      <c r="H80" s="106" t="s">
        <v>4885</v>
      </c>
      <c r="J80" s="158">
        <v>37658.6</v>
      </c>
    </row>
    <row r="81" spans="1:10" hidden="1">
      <c r="A81" s="152" t="s">
        <v>5046</v>
      </c>
      <c r="B81" s="153">
        <v>42572</v>
      </c>
      <c r="C81" s="152" t="s">
        <v>5047</v>
      </c>
      <c r="G81" s="106" t="s">
        <v>844</v>
      </c>
      <c r="H81" s="106" t="s">
        <v>4885</v>
      </c>
      <c r="J81" s="158">
        <v>34962.21</v>
      </c>
    </row>
    <row r="82" spans="1:10" hidden="1">
      <c r="A82" s="152" t="s">
        <v>4242</v>
      </c>
      <c r="B82" s="153">
        <v>42572</v>
      </c>
      <c r="C82" s="152" t="s">
        <v>5048</v>
      </c>
      <c r="G82" s="106" t="s">
        <v>844</v>
      </c>
      <c r="H82" s="106" t="s">
        <v>4885</v>
      </c>
      <c r="J82" s="158">
        <v>62006.75</v>
      </c>
    </row>
    <row r="83" spans="1:10" hidden="1">
      <c r="A83" s="152" t="s">
        <v>5049</v>
      </c>
      <c r="B83" s="153">
        <v>42572</v>
      </c>
      <c r="C83" s="152" t="s">
        <v>5050</v>
      </c>
      <c r="G83" s="106" t="s">
        <v>844</v>
      </c>
      <c r="H83" s="106" t="s">
        <v>4885</v>
      </c>
      <c r="J83" s="158">
        <v>42575.43</v>
      </c>
    </row>
    <row r="84" spans="1:10" hidden="1">
      <c r="A84" s="152" t="s">
        <v>5051</v>
      </c>
      <c r="B84" s="153">
        <v>42572</v>
      </c>
      <c r="C84" s="152" t="s">
        <v>5052</v>
      </c>
      <c r="G84" s="106" t="s">
        <v>844</v>
      </c>
      <c r="H84" s="106" t="s">
        <v>4885</v>
      </c>
      <c r="J84" s="158">
        <v>42575.43</v>
      </c>
    </row>
    <row r="85" spans="1:10" hidden="1">
      <c r="A85" s="152" t="s">
        <v>3743</v>
      </c>
      <c r="B85" s="153">
        <v>42572</v>
      </c>
      <c r="C85" s="152" t="s">
        <v>5053</v>
      </c>
      <c r="G85" s="106" t="s">
        <v>844</v>
      </c>
      <c r="H85" s="106" t="s">
        <v>4885</v>
      </c>
      <c r="J85" s="158">
        <v>48939.839999999997</v>
      </c>
    </row>
    <row r="86" spans="1:10" hidden="1">
      <c r="A86" s="152" t="s">
        <v>5054</v>
      </c>
      <c r="B86" s="153">
        <v>42572</v>
      </c>
      <c r="C86" s="152" t="s">
        <v>5055</v>
      </c>
      <c r="G86" s="106" t="s">
        <v>844</v>
      </c>
      <c r="H86" s="106" t="s">
        <v>4885</v>
      </c>
      <c r="J86" s="158">
        <v>48939.839999999997</v>
      </c>
    </row>
    <row r="87" spans="1:10" hidden="1">
      <c r="A87" s="152" t="s">
        <v>5056</v>
      </c>
      <c r="B87" s="153">
        <v>42572</v>
      </c>
      <c r="C87" s="152" t="s">
        <v>5057</v>
      </c>
      <c r="G87" s="106" t="s">
        <v>844</v>
      </c>
      <c r="H87" s="106" t="s">
        <v>4885</v>
      </c>
      <c r="J87" s="158">
        <v>48939.839999999997</v>
      </c>
    </row>
    <row r="88" spans="1:10" hidden="1">
      <c r="A88" s="152" t="s">
        <v>5058</v>
      </c>
      <c r="B88" s="153">
        <v>42572</v>
      </c>
      <c r="C88" s="152" t="s">
        <v>5059</v>
      </c>
      <c r="G88" s="106" t="s">
        <v>844</v>
      </c>
      <c r="H88" s="106" t="s">
        <v>4885</v>
      </c>
      <c r="J88" s="158">
        <v>37658.6</v>
      </c>
    </row>
    <row r="89" spans="1:10" hidden="1">
      <c r="A89" s="152" t="s">
        <v>5060</v>
      </c>
      <c r="B89" s="153">
        <v>42572</v>
      </c>
      <c r="C89" s="152" t="s">
        <v>5059</v>
      </c>
      <c r="G89" s="106" t="s">
        <v>844</v>
      </c>
      <c r="H89" s="106" t="s">
        <v>4885</v>
      </c>
      <c r="J89" s="158">
        <v>37658.6</v>
      </c>
    </row>
    <row r="90" spans="1:10" hidden="1">
      <c r="A90" s="152" t="s">
        <v>5061</v>
      </c>
      <c r="B90" s="153">
        <v>42572</v>
      </c>
      <c r="C90" s="152" t="s">
        <v>5062</v>
      </c>
      <c r="G90" s="106" t="s">
        <v>844</v>
      </c>
      <c r="H90" s="106" t="s">
        <v>4885</v>
      </c>
      <c r="J90" s="158">
        <v>37658.6</v>
      </c>
    </row>
    <row r="91" spans="1:10" hidden="1">
      <c r="A91" s="152" t="s">
        <v>5063</v>
      </c>
      <c r="B91" s="153">
        <v>42572</v>
      </c>
      <c r="C91" s="152" t="s">
        <v>5064</v>
      </c>
      <c r="G91" s="106" t="s">
        <v>844</v>
      </c>
      <c r="H91" s="106" t="s">
        <v>4885</v>
      </c>
      <c r="J91" s="158">
        <v>37658.6</v>
      </c>
    </row>
    <row r="92" spans="1:10" hidden="1">
      <c r="A92" s="152" t="s">
        <v>5065</v>
      </c>
      <c r="B92" s="153">
        <v>42572</v>
      </c>
      <c r="C92" s="152" t="s">
        <v>5066</v>
      </c>
      <c r="G92" s="106" t="s">
        <v>844</v>
      </c>
      <c r="H92" s="106" t="s">
        <v>4885</v>
      </c>
      <c r="J92" s="158">
        <v>27493.1</v>
      </c>
    </row>
    <row r="93" spans="1:10" hidden="1">
      <c r="A93" s="152" t="s">
        <v>5067</v>
      </c>
      <c r="B93" s="153">
        <v>42572</v>
      </c>
      <c r="C93" s="152" t="s">
        <v>5068</v>
      </c>
      <c r="G93" s="106" t="s">
        <v>844</v>
      </c>
      <c r="H93" s="106" t="s">
        <v>4885</v>
      </c>
      <c r="J93" s="158">
        <v>27493.1</v>
      </c>
    </row>
    <row r="94" spans="1:10" hidden="1">
      <c r="A94" s="152" t="s">
        <v>5069</v>
      </c>
      <c r="B94" s="153">
        <v>42572</v>
      </c>
      <c r="C94" s="152" t="s">
        <v>5070</v>
      </c>
      <c r="G94" s="106" t="s">
        <v>844</v>
      </c>
      <c r="H94" s="106" t="s">
        <v>4885</v>
      </c>
      <c r="J94" s="158">
        <v>27493.1</v>
      </c>
    </row>
    <row r="95" spans="1:10" hidden="1">
      <c r="A95" s="152" t="s">
        <v>1284</v>
      </c>
      <c r="B95" s="153">
        <v>42573</v>
      </c>
      <c r="C95" s="152" t="s">
        <v>5071</v>
      </c>
      <c r="G95" s="159" t="s">
        <v>1776</v>
      </c>
      <c r="H95" s="154" t="s">
        <v>5445</v>
      </c>
      <c r="J95" s="158">
        <v>27923.02</v>
      </c>
    </row>
    <row r="96" spans="1:10" hidden="1">
      <c r="A96" s="152" t="s">
        <v>5072</v>
      </c>
      <c r="B96" s="153">
        <v>42573</v>
      </c>
      <c r="C96" s="152" t="s">
        <v>5073</v>
      </c>
      <c r="G96" s="106" t="s">
        <v>844</v>
      </c>
      <c r="H96" s="106" t="s">
        <v>4885</v>
      </c>
      <c r="J96" s="158">
        <v>40410.83</v>
      </c>
    </row>
    <row r="97" spans="1:10" hidden="1">
      <c r="A97" s="152" t="s">
        <v>5074</v>
      </c>
      <c r="B97" s="153">
        <v>42573</v>
      </c>
      <c r="C97" s="152" t="s">
        <v>5075</v>
      </c>
      <c r="G97" s="106" t="s">
        <v>844</v>
      </c>
      <c r="H97" s="106" t="s">
        <v>4885</v>
      </c>
      <c r="J97" s="158">
        <v>44465.5</v>
      </c>
    </row>
    <row r="98" spans="1:10" hidden="1">
      <c r="A98" s="152" t="s">
        <v>1288</v>
      </c>
      <c r="B98" s="153">
        <v>42573</v>
      </c>
      <c r="C98" s="152" t="s">
        <v>5076</v>
      </c>
      <c r="G98" s="106" t="s">
        <v>844</v>
      </c>
      <c r="H98" s="106" t="s">
        <v>4885</v>
      </c>
      <c r="J98" s="158">
        <v>44465.5</v>
      </c>
    </row>
    <row r="99" spans="1:10" hidden="1">
      <c r="A99" s="152" t="s">
        <v>1290</v>
      </c>
      <c r="B99" s="153">
        <v>42573</v>
      </c>
      <c r="C99" s="152" t="s">
        <v>5077</v>
      </c>
      <c r="G99" s="106" t="s">
        <v>844</v>
      </c>
      <c r="H99" s="106" t="s">
        <v>4885</v>
      </c>
      <c r="J99" s="158">
        <v>44465.5</v>
      </c>
    </row>
    <row r="100" spans="1:10" hidden="1">
      <c r="A100" s="152" t="s">
        <v>5078</v>
      </c>
      <c r="B100" s="153">
        <v>42573</v>
      </c>
      <c r="C100" s="152" t="s">
        <v>5079</v>
      </c>
      <c r="G100" s="106" t="s">
        <v>844</v>
      </c>
      <c r="H100" s="106" t="s">
        <v>4885</v>
      </c>
      <c r="J100" s="158">
        <v>47643.78</v>
      </c>
    </row>
    <row r="101" spans="1:10" hidden="1">
      <c r="A101" s="152" t="s">
        <v>5080</v>
      </c>
      <c r="B101" s="153">
        <v>42573</v>
      </c>
      <c r="C101" s="152" t="s">
        <v>5081</v>
      </c>
      <c r="G101" s="106" t="s">
        <v>844</v>
      </c>
      <c r="H101" s="106" t="s">
        <v>4885</v>
      </c>
      <c r="J101" s="158">
        <v>54364.18</v>
      </c>
    </row>
    <row r="102" spans="1:10" hidden="1">
      <c r="A102" s="152" t="s">
        <v>5082</v>
      </c>
      <c r="B102" s="153">
        <v>42573</v>
      </c>
      <c r="C102" s="152" t="s">
        <v>5083</v>
      </c>
      <c r="G102" s="106" t="s">
        <v>844</v>
      </c>
      <c r="H102" s="106" t="s">
        <v>4885</v>
      </c>
      <c r="J102" s="158">
        <v>49752</v>
      </c>
    </row>
    <row r="103" spans="1:10" hidden="1">
      <c r="A103" s="152" t="s">
        <v>5084</v>
      </c>
      <c r="B103" s="153">
        <v>42573</v>
      </c>
      <c r="C103" s="152" t="s">
        <v>5085</v>
      </c>
      <c r="G103" s="106" t="s">
        <v>844</v>
      </c>
      <c r="H103" s="106" t="s">
        <v>4885</v>
      </c>
      <c r="J103" s="158">
        <v>27493.1</v>
      </c>
    </row>
    <row r="104" spans="1:10" hidden="1">
      <c r="A104" s="152" t="s">
        <v>1296</v>
      </c>
      <c r="B104" s="153">
        <v>42573</v>
      </c>
      <c r="C104" s="152" t="s">
        <v>5086</v>
      </c>
      <c r="G104" s="111" t="s">
        <v>869</v>
      </c>
      <c r="H104" s="154" t="s">
        <v>5446</v>
      </c>
      <c r="J104" s="158">
        <v>33559.58</v>
      </c>
    </row>
    <row r="105" spans="1:10" hidden="1">
      <c r="A105" s="152" t="s">
        <v>5087</v>
      </c>
      <c r="B105" s="153">
        <v>42573</v>
      </c>
      <c r="C105" s="152" t="s">
        <v>5088</v>
      </c>
      <c r="G105" s="106" t="s">
        <v>844</v>
      </c>
      <c r="H105" s="106" t="s">
        <v>4885</v>
      </c>
      <c r="J105" s="158">
        <v>28714.51</v>
      </c>
    </row>
    <row r="106" spans="1:10" hidden="1">
      <c r="A106" s="152" t="s">
        <v>1299</v>
      </c>
      <c r="B106" s="153">
        <v>42573</v>
      </c>
      <c r="C106" s="152" t="s">
        <v>5089</v>
      </c>
      <c r="G106" s="106" t="s">
        <v>844</v>
      </c>
      <c r="H106" s="106" t="s">
        <v>4885</v>
      </c>
      <c r="J106" s="158">
        <v>30241.41</v>
      </c>
    </row>
    <row r="107" spans="1:10" hidden="1">
      <c r="A107" s="152" t="s">
        <v>2249</v>
      </c>
      <c r="B107" s="153">
        <v>42573</v>
      </c>
      <c r="C107" s="152" t="s">
        <v>5090</v>
      </c>
      <c r="G107" s="106" t="s">
        <v>844</v>
      </c>
      <c r="H107" s="106" t="s">
        <v>4885</v>
      </c>
      <c r="J107" s="158">
        <v>31433.13</v>
      </c>
    </row>
    <row r="108" spans="1:10" hidden="1">
      <c r="A108" s="152" t="s">
        <v>5091</v>
      </c>
      <c r="B108" s="153">
        <v>42573</v>
      </c>
      <c r="C108" s="152" t="s">
        <v>5092</v>
      </c>
      <c r="G108" s="106" t="s">
        <v>844</v>
      </c>
      <c r="H108" s="106" t="s">
        <v>4885</v>
      </c>
      <c r="J108" s="158">
        <v>31433.13</v>
      </c>
    </row>
    <row r="109" spans="1:10" hidden="1">
      <c r="A109" s="152" t="s">
        <v>5093</v>
      </c>
      <c r="B109" s="153">
        <v>42573</v>
      </c>
      <c r="C109" s="152" t="s">
        <v>5094</v>
      </c>
      <c r="G109" s="106" t="s">
        <v>844</v>
      </c>
      <c r="H109" s="106" t="s">
        <v>4885</v>
      </c>
      <c r="J109" s="158">
        <v>31433.13</v>
      </c>
    </row>
    <row r="110" spans="1:10" hidden="1">
      <c r="A110" s="152" t="s">
        <v>5095</v>
      </c>
      <c r="B110" s="153">
        <v>42573</v>
      </c>
      <c r="C110" s="152" t="s">
        <v>5096</v>
      </c>
      <c r="G110" s="106" t="s">
        <v>844</v>
      </c>
      <c r="H110" s="106" t="s">
        <v>4885</v>
      </c>
      <c r="J110" s="158">
        <v>52524.78</v>
      </c>
    </row>
    <row r="111" spans="1:10" hidden="1">
      <c r="A111" s="152" t="s">
        <v>5097</v>
      </c>
      <c r="B111" s="153">
        <v>42573</v>
      </c>
      <c r="C111" s="152" t="s">
        <v>5098</v>
      </c>
      <c r="G111" s="159" t="s">
        <v>870</v>
      </c>
      <c r="H111" s="154" t="s">
        <v>5447</v>
      </c>
      <c r="J111" s="158">
        <v>25057.24</v>
      </c>
    </row>
    <row r="112" spans="1:10" hidden="1">
      <c r="A112" s="152" t="s">
        <v>5099</v>
      </c>
      <c r="B112" s="153">
        <v>42576</v>
      </c>
      <c r="C112" s="152" t="s">
        <v>5100</v>
      </c>
      <c r="G112" s="159" t="s">
        <v>846</v>
      </c>
      <c r="H112" s="154" t="s">
        <v>5448</v>
      </c>
      <c r="J112" s="158">
        <v>27054.05</v>
      </c>
    </row>
    <row r="113" spans="1:10" hidden="1">
      <c r="A113" s="152" t="s">
        <v>3755</v>
      </c>
      <c r="B113" s="153">
        <v>42576</v>
      </c>
      <c r="C113" s="152" t="s">
        <v>5101</v>
      </c>
      <c r="G113" s="159" t="s">
        <v>860</v>
      </c>
      <c r="H113" s="154" t="s">
        <v>5449</v>
      </c>
      <c r="J113" s="158">
        <v>27054.05</v>
      </c>
    </row>
    <row r="114" spans="1:10" hidden="1">
      <c r="A114" s="152" t="s">
        <v>5102</v>
      </c>
      <c r="B114" s="153">
        <v>42576</v>
      </c>
      <c r="C114" s="152" t="s">
        <v>5103</v>
      </c>
      <c r="G114" s="159" t="s">
        <v>4208</v>
      </c>
      <c r="H114" s="154" t="s">
        <v>5450</v>
      </c>
      <c r="J114" s="158">
        <v>27923.02</v>
      </c>
    </row>
    <row r="115" spans="1:10" hidden="1">
      <c r="A115" s="152" t="s">
        <v>5104</v>
      </c>
      <c r="B115" s="153">
        <v>42577</v>
      </c>
      <c r="C115" s="152" t="s">
        <v>5105</v>
      </c>
      <c r="G115" s="106" t="s">
        <v>844</v>
      </c>
      <c r="H115" s="106" t="s">
        <v>4885</v>
      </c>
      <c r="J115" s="158">
        <v>64672.94</v>
      </c>
    </row>
    <row r="116" spans="1:10" hidden="1">
      <c r="A116" s="152" t="s">
        <v>4388</v>
      </c>
      <c r="B116" s="153">
        <v>42577</v>
      </c>
      <c r="C116" s="152" t="s">
        <v>5106</v>
      </c>
      <c r="G116" s="106" t="s">
        <v>844</v>
      </c>
      <c r="H116" s="106" t="s">
        <v>4885</v>
      </c>
      <c r="J116" s="158">
        <v>85062.54</v>
      </c>
    </row>
    <row r="117" spans="1:10" hidden="1">
      <c r="A117" s="152" t="s">
        <v>5107</v>
      </c>
      <c r="B117" s="153">
        <v>42577</v>
      </c>
      <c r="C117" s="152" t="s">
        <v>5108</v>
      </c>
      <c r="G117" s="159" t="s">
        <v>838</v>
      </c>
      <c r="H117" s="154" t="s">
        <v>4808</v>
      </c>
      <c r="J117" s="158">
        <v>40919.39</v>
      </c>
    </row>
    <row r="118" spans="1:10" hidden="1">
      <c r="A118" s="152" t="s">
        <v>5109</v>
      </c>
      <c r="B118" s="153">
        <v>42577</v>
      </c>
      <c r="C118" s="152" t="s">
        <v>5110</v>
      </c>
      <c r="G118" s="106" t="s">
        <v>844</v>
      </c>
      <c r="H118" s="106" t="s">
        <v>4885</v>
      </c>
      <c r="J118" s="158">
        <v>56989.7</v>
      </c>
    </row>
    <row r="119" spans="1:10" hidden="1">
      <c r="A119" s="152" t="s">
        <v>5111</v>
      </c>
      <c r="B119" s="153">
        <v>42577</v>
      </c>
      <c r="C119" s="152" t="s">
        <v>5112</v>
      </c>
      <c r="G119" s="159" t="s">
        <v>870</v>
      </c>
      <c r="H119" s="154" t="s">
        <v>5451</v>
      </c>
      <c r="J119" s="158">
        <v>25057.24</v>
      </c>
    </row>
    <row r="120" spans="1:10" hidden="1">
      <c r="A120" s="152" t="s">
        <v>5113</v>
      </c>
      <c r="B120" s="153">
        <v>42577</v>
      </c>
      <c r="C120" s="152" t="s">
        <v>5114</v>
      </c>
      <c r="G120" s="106" t="s">
        <v>844</v>
      </c>
      <c r="H120" s="106" t="s">
        <v>4885</v>
      </c>
      <c r="J120" s="158">
        <v>52524.78</v>
      </c>
    </row>
    <row r="121" spans="1:10" hidden="1">
      <c r="A121" s="152" t="s">
        <v>5116</v>
      </c>
      <c r="B121" s="153">
        <v>42578</v>
      </c>
      <c r="C121" s="152" t="s">
        <v>5117</v>
      </c>
      <c r="G121" s="159" t="s">
        <v>846</v>
      </c>
      <c r="H121" s="154" t="s">
        <v>848</v>
      </c>
      <c r="J121" s="158">
        <v>27054.05</v>
      </c>
    </row>
    <row r="122" spans="1:10" hidden="1">
      <c r="A122" s="152" t="s">
        <v>5118</v>
      </c>
      <c r="B122" s="153">
        <v>42579</v>
      </c>
      <c r="C122" s="152" t="s">
        <v>5119</v>
      </c>
      <c r="G122" s="159" t="s">
        <v>888</v>
      </c>
      <c r="H122" s="154" t="s">
        <v>5452</v>
      </c>
      <c r="J122" s="158">
        <v>27542.76</v>
      </c>
    </row>
    <row r="123" spans="1:10" hidden="1">
      <c r="A123" s="152" t="s">
        <v>5120</v>
      </c>
      <c r="B123" s="153">
        <v>42579</v>
      </c>
      <c r="C123" s="152" t="s">
        <v>5121</v>
      </c>
      <c r="G123" s="159" t="s">
        <v>888</v>
      </c>
      <c r="H123" s="154" t="s">
        <v>5453</v>
      </c>
      <c r="J123" s="158">
        <v>25057.24</v>
      </c>
    </row>
    <row r="124" spans="1:10" hidden="1">
      <c r="A124" s="152" t="s">
        <v>4414</v>
      </c>
      <c r="B124" s="153">
        <v>42579</v>
      </c>
      <c r="C124" s="152" t="s">
        <v>5122</v>
      </c>
      <c r="G124" s="159" t="s">
        <v>838</v>
      </c>
      <c r="H124" s="154" t="s">
        <v>5454</v>
      </c>
      <c r="J124" s="158">
        <v>27923.02</v>
      </c>
    </row>
    <row r="125" spans="1:10" hidden="1">
      <c r="A125" s="152" t="s">
        <v>5123</v>
      </c>
      <c r="B125" s="153">
        <v>42579</v>
      </c>
      <c r="C125" s="152" t="s">
        <v>5124</v>
      </c>
      <c r="G125" s="159" t="s">
        <v>838</v>
      </c>
      <c r="H125" s="154" t="s">
        <v>4118</v>
      </c>
      <c r="J125" s="158">
        <v>27923.02</v>
      </c>
    </row>
    <row r="126" spans="1:10" hidden="1">
      <c r="A126" s="152" t="s">
        <v>1407</v>
      </c>
      <c r="B126" s="153">
        <v>42579</v>
      </c>
      <c r="C126" s="152" t="s">
        <v>5125</v>
      </c>
      <c r="G126" s="155" t="s">
        <v>3533</v>
      </c>
      <c r="H126" s="154" t="s">
        <v>3533</v>
      </c>
      <c r="J126" s="156">
        <v>64</v>
      </c>
    </row>
    <row r="127" spans="1:10" hidden="1">
      <c r="A127" s="152" t="s">
        <v>5126</v>
      </c>
      <c r="B127" s="153">
        <v>42579</v>
      </c>
      <c r="C127" s="152" t="s">
        <v>5127</v>
      </c>
      <c r="G127" s="155" t="s">
        <v>5455</v>
      </c>
      <c r="H127" s="154" t="s">
        <v>5455</v>
      </c>
      <c r="J127" s="156">
        <v>16</v>
      </c>
    </row>
    <row r="128" spans="1:10" hidden="1">
      <c r="A128" s="152" t="s">
        <v>5128</v>
      </c>
      <c r="B128" s="153">
        <v>42579</v>
      </c>
      <c r="C128" s="152" t="s">
        <v>5129</v>
      </c>
      <c r="G128" s="155" t="s">
        <v>672</v>
      </c>
      <c r="H128" s="154" t="s">
        <v>672</v>
      </c>
      <c r="J128" s="156">
        <v>34.479999999999997</v>
      </c>
    </row>
    <row r="129" spans="1:10" hidden="1">
      <c r="A129" s="152" t="s">
        <v>5130</v>
      </c>
      <c r="B129" s="153">
        <v>42579</v>
      </c>
      <c r="C129" s="152" t="s">
        <v>5131</v>
      </c>
      <c r="G129" s="155" t="s">
        <v>672</v>
      </c>
      <c r="H129" s="154" t="s">
        <v>672</v>
      </c>
      <c r="J129" s="156">
        <v>34.479999999999997</v>
      </c>
    </row>
    <row r="130" spans="1:10" hidden="1">
      <c r="A130" s="152" t="s">
        <v>5132</v>
      </c>
      <c r="B130" s="153">
        <v>42579</v>
      </c>
      <c r="C130" s="152" t="s">
        <v>5133</v>
      </c>
      <c r="G130" s="155" t="s">
        <v>4171</v>
      </c>
      <c r="H130" s="154" t="s">
        <v>4171</v>
      </c>
      <c r="J130" s="156">
        <v>4.1399999999999997</v>
      </c>
    </row>
    <row r="131" spans="1:10" hidden="1">
      <c r="A131" s="152" t="s">
        <v>5134</v>
      </c>
      <c r="B131" s="153">
        <v>42579</v>
      </c>
      <c r="C131" s="152" t="s">
        <v>5135</v>
      </c>
      <c r="G131" s="155" t="s">
        <v>666</v>
      </c>
      <c r="H131" s="154" t="s">
        <v>666</v>
      </c>
      <c r="J131" s="156">
        <v>1.24</v>
      </c>
    </row>
    <row r="132" spans="1:10" hidden="1">
      <c r="A132" s="152" t="s">
        <v>5136</v>
      </c>
      <c r="B132" s="153">
        <v>42579</v>
      </c>
      <c r="C132" s="152" t="s">
        <v>5137</v>
      </c>
      <c r="G132" s="155" t="s">
        <v>1687</v>
      </c>
      <c r="H132" s="154" t="s">
        <v>1687</v>
      </c>
      <c r="J132" s="156">
        <v>13.03</v>
      </c>
    </row>
    <row r="133" spans="1:10" hidden="1">
      <c r="A133" s="152" t="s">
        <v>5138</v>
      </c>
      <c r="B133" s="153">
        <v>42579</v>
      </c>
      <c r="C133" s="152" t="s">
        <v>5139</v>
      </c>
      <c r="G133" s="155" t="s">
        <v>1012</v>
      </c>
      <c r="H133" s="154" t="s">
        <v>1012</v>
      </c>
      <c r="J133" s="156">
        <v>27.77</v>
      </c>
    </row>
    <row r="134" spans="1:10" hidden="1">
      <c r="A134" s="152" t="s">
        <v>5140</v>
      </c>
      <c r="B134" s="153">
        <v>42579</v>
      </c>
      <c r="C134" s="152" t="s">
        <v>5141</v>
      </c>
      <c r="G134" s="155" t="s">
        <v>5456</v>
      </c>
      <c r="H134" s="154" t="s">
        <v>5456</v>
      </c>
      <c r="J134" s="156">
        <v>6.88</v>
      </c>
    </row>
    <row r="135" spans="1:10" hidden="1">
      <c r="A135" s="152" t="s">
        <v>5142</v>
      </c>
      <c r="B135" s="153">
        <v>42579</v>
      </c>
      <c r="C135" s="152" t="s">
        <v>5143</v>
      </c>
      <c r="G135" s="155" t="s">
        <v>4171</v>
      </c>
      <c r="H135" s="154" t="s">
        <v>4171</v>
      </c>
      <c r="J135" s="156">
        <v>7.93</v>
      </c>
    </row>
    <row r="136" spans="1:10" hidden="1">
      <c r="A136" s="152" t="s">
        <v>5144</v>
      </c>
      <c r="B136" s="153">
        <v>42579</v>
      </c>
      <c r="C136" s="152" t="s">
        <v>5145</v>
      </c>
      <c r="G136" s="155" t="s">
        <v>682</v>
      </c>
      <c r="H136" s="154" t="s">
        <v>682</v>
      </c>
      <c r="J136" s="156">
        <v>39.31</v>
      </c>
    </row>
    <row r="137" spans="1:10" hidden="1">
      <c r="A137" s="152" t="s">
        <v>424</v>
      </c>
      <c r="B137" s="153">
        <v>42579</v>
      </c>
      <c r="C137" s="152" t="s">
        <v>5146</v>
      </c>
      <c r="G137" s="155" t="s">
        <v>674</v>
      </c>
      <c r="H137" s="154" t="s">
        <v>674</v>
      </c>
      <c r="J137" s="156">
        <v>70.260000000000005</v>
      </c>
    </row>
    <row r="138" spans="1:10" hidden="1">
      <c r="A138" s="152" t="s">
        <v>1409</v>
      </c>
      <c r="B138" s="153">
        <v>42579</v>
      </c>
      <c r="C138" s="152" t="s">
        <v>5147</v>
      </c>
      <c r="G138" s="155" t="s">
        <v>685</v>
      </c>
      <c r="H138" s="154" t="s">
        <v>685</v>
      </c>
      <c r="J138" s="156">
        <v>44.01</v>
      </c>
    </row>
    <row r="139" spans="1:10" hidden="1">
      <c r="A139" s="152" t="s">
        <v>1417</v>
      </c>
      <c r="B139" s="153">
        <v>42579</v>
      </c>
      <c r="C139" s="152" t="s">
        <v>5148</v>
      </c>
      <c r="G139" s="155" t="s">
        <v>1677</v>
      </c>
      <c r="H139" s="154" t="s">
        <v>1677</v>
      </c>
      <c r="J139" s="156">
        <v>9.24</v>
      </c>
    </row>
    <row r="140" spans="1:10" hidden="1">
      <c r="A140" s="152" t="s">
        <v>5149</v>
      </c>
      <c r="B140" s="153">
        <v>42579</v>
      </c>
      <c r="C140" s="152" t="s">
        <v>5150</v>
      </c>
      <c r="G140" s="155" t="s">
        <v>5457</v>
      </c>
      <c r="H140" s="154" t="s">
        <v>5457</v>
      </c>
      <c r="J140" s="156">
        <v>35.31</v>
      </c>
    </row>
    <row r="141" spans="1:10" hidden="1">
      <c r="A141" s="152" t="s">
        <v>2421</v>
      </c>
      <c r="B141" s="153">
        <v>42579</v>
      </c>
      <c r="C141" s="152" t="s">
        <v>5151</v>
      </c>
      <c r="G141" s="155" t="s">
        <v>1682</v>
      </c>
      <c r="H141" s="154" t="s">
        <v>1682</v>
      </c>
      <c r="J141" s="156">
        <v>9.24</v>
      </c>
    </row>
    <row r="142" spans="1:10" hidden="1">
      <c r="A142" s="152" t="s">
        <v>5152</v>
      </c>
      <c r="B142" s="153">
        <v>42579</v>
      </c>
      <c r="C142" s="152" t="s">
        <v>5153</v>
      </c>
      <c r="G142" s="155" t="s">
        <v>670</v>
      </c>
      <c r="H142" s="154" t="s">
        <v>670</v>
      </c>
      <c r="J142" s="156">
        <v>13.78</v>
      </c>
    </row>
    <row r="143" spans="1:10" hidden="1">
      <c r="A143" s="152" t="s">
        <v>5154</v>
      </c>
      <c r="B143" s="153">
        <v>42579</v>
      </c>
      <c r="C143" s="152" t="s">
        <v>5155</v>
      </c>
      <c r="G143" s="155" t="s">
        <v>672</v>
      </c>
      <c r="H143" s="154" t="s">
        <v>672</v>
      </c>
      <c r="J143" s="156">
        <v>34.479999999999997</v>
      </c>
    </row>
    <row r="144" spans="1:10" hidden="1">
      <c r="A144" s="152" t="s">
        <v>5156</v>
      </c>
      <c r="B144" s="153">
        <v>42579</v>
      </c>
      <c r="C144" s="152" t="s">
        <v>5157</v>
      </c>
      <c r="G144" s="155" t="s">
        <v>3532</v>
      </c>
      <c r="H144" s="154" t="s">
        <v>3532</v>
      </c>
      <c r="J144" s="156">
        <v>24</v>
      </c>
    </row>
    <row r="145" spans="1:10" hidden="1">
      <c r="A145" s="152" t="s">
        <v>5158</v>
      </c>
      <c r="B145" s="153">
        <v>42579</v>
      </c>
      <c r="C145" s="152" t="s">
        <v>5159</v>
      </c>
      <c r="G145" s="155" t="s">
        <v>713</v>
      </c>
      <c r="H145" s="154" t="s">
        <v>713</v>
      </c>
      <c r="J145" s="156">
        <v>4.68</v>
      </c>
    </row>
    <row r="146" spans="1:10" hidden="1">
      <c r="A146" s="152" t="s">
        <v>5160</v>
      </c>
      <c r="B146" s="153">
        <v>42579</v>
      </c>
      <c r="C146" s="152" t="s">
        <v>5161</v>
      </c>
      <c r="G146" s="155" t="s">
        <v>666</v>
      </c>
      <c r="H146" s="154" t="s">
        <v>666</v>
      </c>
      <c r="J146" s="156">
        <v>13.24</v>
      </c>
    </row>
    <row r="147" spans="1:10" hidden="1">
      <c r="A147" s="152" t="s">
        <v>5162</v>
      </c>
      <c r="B147" s="153">
        <v>42579</v>
      </c>
      <c r="C147" s="152" t="s">
        <v>5163</v>
      </c>
      <c r="G147" s="155" t="s">
        <v>685</v>
      </c>
      <c r="H147" s="154" t="s">
        <v>685</v>
      </c>
      <c r="J147" s="156">
        <v>1.66</v>
      </c>
    </row>
    <row r="148" spans="1:10" hidden="1">
      <c r="A148" s="152" t="s">
        <v>2424</v>
      </c>
      <c r="B148" s="153">
        <v>42579</v>
      </c>
      <c r="C148" s="152" t="s">
        <v>5164</v>
      </c>
      <c r="G148" s="155" t="s">
        <v>670</v>
      </c>
      <c r="H148" s="154" t="s">
        <v>670</v>
      </c>
      <c r="J148" s="156">
        <v>17.22</v>
      </c>
    </row>
    <row r="149" spans="1:10" hidden="1">
      <c r="A149" s="152" t="s">
        <v>4421</v>
      </c>
      <c r="B149" s="153">
        <v>42579</v>
      </c>
      <c r="C149" s="152" t="s">
        <v>5165</v>
      </c>
      <c r="G149" s="155" t="s">
        <v>672</v>
      </c>
      <c r="H149" s="154" t="s">
        <v>672</v>
      </c>
      <c r="J149" s="156">
        <v>34.479999999999997</v>
      </c>
    </row>
    <row r="150" spans="1:10" hidden="1">
      <c r="A150" s="152" t="s">
        <v>3251</v>
      </c>
      <c r="B150" s="153">
        <v>42579</v>
      </c>
      <c r="C150" s="152" t="s">
        <v>5166</v>
      </c>
      <c r="G150" s="155" t="s">
        <v>4167</v>
      </c>
      <c r="H150" s="154" t="s">
        <v>4167</v>
      </c>
      <c r="J150" s="156">
        <v>82.74</v>
      </c>
    </row>
    <row r="151" spans="1:10" hidden="1">
      <c r="A151" s="152" t="s">
        <v>5167</v>
      </c>
      <c r="B151" s="153">
        <v>42579</v>
      </c>
      <c r="C151" s="152" t="s">
        <v>5168</v>
      </c>
      <c r="G151" s="155" t="s">
        <v>720</v>
      </c>
      <c r="H151" s="154" t="s">
        <v>720</v>
      </c>
      <c r="J151" s="156">
        <v>119.61</v>
      </c>
    </row>
    <row r="152" spans="1:10" hidden="1">
      <c r="A152" s="152" t="s">
        <v>5169</v>
      </c>
      <c r="B152" s="153">
        <v>42579</v>
      </c>
      <c r="C152" s="152" t="s">
        <v>5170</v>
      </c>
      <c r="G152" s="155" t="s">
        <v>731</v>
      </c>
      <c r="H152" s="154" t="s">
        <v>731</v>
      </c>
      <c r="J152" s="156">
        <v>8.9700000000000006</v>
      </c>
    </row>
    <row r="153" spans="1:10" hidden="1">
      <c r="A153" s="152" t="s">
        <v>5171</v>
      </c>
      <c r="B153" s="153">
        <v>42579</v>
      </c>
      <c r="C153" s="152" t="s">
        <v>5172</v>
      </c>
      <c r="G153" s="155" t="s">
        <v>687</v>
      </c>
      <c r="H153" s="154" t="s">
        <v>687</v>
      </c>
      <c r="J153" s="156">
        <v>2.21</v>
      </c>
    </row>
    <row r="154" spans="1:10" hidden="1">
      <c r="A154" s="152" t="s">
        <v>5173</v>
      </c>
      <c r="B154" s="153">
        <v>42579</v>
      </c>
      <c r="C154" s="152" t="s">
        <v>5174</v>
      </c>
      <c r="G154" s="155" t="s">
        <v>1012</v>
      </c>
      <c r="H154" s="154" t="s">
        <v>1012</v>
      </c>
      <c r="J154" s="156">
        <v>4.22</v>
      </c>
    </row>
    <row r="155" spans="1:10" hidden="1">
      <c r="A155" s="152" t="s">
        <v>5175</v>
      </c>
      <c r="B155" s="153">
        <v>42579</v>
      </c>
      <c r="C155" s="152" t="s">
        <v>5176</v>
      </c>
      <c r="G155" s="156" t="s">
        <v>661</v>
      </c>
      <c r="H155" s="156" t="s">
        <v>661</v>
      </c>
      <c r="J155" s="156">
        <v>34.479999999999997</v>
      </c>
    </row>
    <row r="156" spans="1:10" hidden="1">
      <c r="A156" s="152" t="s">
        <v>5175</v>
      </c>
      <c r="B156" s="153">
        <v>42579</v>
      </c>
      <c r="C156" s="152" t="s">
        <v>5176</v>
      </c>
      <c r="G156" s="156" t="s">
        <v>731</v>
      </c>
      <c r="H156" s="156" t="s">
        <v>731</v>
      </c>
      <c r="J156" s="156">
        <v>9.66</v>
      </c>
    </row>
    <row r="157" spans="1:10" hidden="1">
      <c r="A157" s="152" t="s">
        <v>5175</v>
      </c>
      <c r="B157" s="153">
        <v>42579</v>
      </c>
      <c r="C157" s="152" t="s">
        <v>5176</v>
      </c>
      <c r="G157" s="156" t="s">
        <v>662</v>
      </c>
      <c r="H157" s="156" t="s">
        <v>662</v>
      </c>
      <c r="J157" s="156">
        <v>13.1</v>
      </c>
    </row>
    <row r="158" spans="1:10" hidden="1">
      <c r="A158" s="152" t="s">
        <v>5175</v>
      </c>
      <c r="B158" s="153">
        <v>42579</v>
      </c>
      <c r="C158" s="152" t="s">
        <v>5176</v>
      </c>
      <c r="G158" s="156" t="s">
        <v>663</v>
      </c>
      <c r="H158" s="156" t="s">
        <v>663</v>
      </c>
      <c r="J158" s="156">
        <v>59.97</v>
      </c>
    </row>
    <row r="159" spans="1:10" hidden="1">
      <c r="A159" s="152" t="s">
        <v>5177</v>
      </c>
      <c r="B159" s="153">
        <v>42579</v>
      </c>
      <c r="C159" s="152" t="s">
        <v>5178</v>
      </c>
      <c r="G159" s="155" t="s">
        <v>687</v>
      </c>
      <c r="H159" s="154" t="s">
        <v>687</v>
      </c>
      <c r="J159" s="156">
        <v>93.79</v>
      </c>
    </row>
    <row r="160" spans="1:10" hidden="1">
      <c r="A160" s="152" t="s">
        <v>5179</v>
      </c>
      <c r="B160" s="153">
        <v>42579</v>
      </c>
      <c r="C160" s="152" t="s">
        <v>5180</v>
      </c>
      <c r="G160" s="106" t="s">
        <v>844</v>
      </c>
      <c r="H160" s="106" t="s">
        <v>4885</v>
      </c>
      <c r="J160" s="158">
        <v>47643.78</v>
      </c>
    </row>
    <row r="161" spans="1:10" hidden="1">
      <c r="A161" s="152" t="s">
        <v>5181</v>
      </c>
      <c r="B161" s="153">
        <v>42579</v>
      </c>
      <c r="C161" s="152" t="s">
        <v>5182</v>
      </c>
      <c r="G161" s="106" t="s">
        <v>844</v>
      </c>
      <c r="H161" s="106" t="s">
        <v>4885</v>
      </c>
      <c r="J161" s="158">
        <v>44465.5</v>
      </c>
    </row>
    <row r="162" spans="1:10" hidden="1">
      <c r="A162" s="152" t="s">
        <v>5183</v>
      </c>
      <c r="B162" s="153">
        <v>42579</v>
      </c>
      <c r="C162" s="152" t="s">
        <v>5184</v>
      </c>
      <c r="G162" s="106" t="s">
        <v>844</v>
      </c>
      <c r="H162" s="106" t="s">
        <v>4885</v>
      </c>
      <c r="J162" s="158">
        <v>46095.19</v>
      </c>
    </row>
    <row r="163" spans="1:10" hidden="1">
      <c r="A163" s="152" t="s">
        <v>5185</v>
      </c>
      <c r="B163" s="153">
        <v>42579</v>
      </c>
      <c r="C163" s="152" t="s">
        <v>5186</v>
      </c>
      <c r="G163" s="106" t="s">
        <v>844</v>
      </c>
      <c r="H163" s="106" t="s">
        <v>4885</v>
      </c>
      <c r="J163" s="158">
        <v>44465.5</v>
      </c>
    </row>
    <row r="164" spans="1:10" hidden="1">
      <c r="A164" s="152" t="s">
        <v>5187</v>
      </c>
      <c r="B164" s="153">
        <v>42579</v>
      </c>
      <c r="C164" s="152" t="s">
        <v>5188</v>
      </c>
      <c r="G164" s="106" t="s">
        <v>844</v>
      </c>
      <c r="H164" s="106" t="s">
        <v>4885</v>
      </c>
      <c r="J164" s="158">
        <v>62006.75</v>
      </c>
    </row>
    <row r="165" spans="1:10" hidden="1">
      <c r="A165" s="152" t="s">
        <v>5189</v>
      </c>
      <c r="B165" s="153">
        <v>42579</v>
      </c>
      <c r="C165" s="152" t="s">
        <v>5190</v>
      </c>
      <c r="G165" s="159" t="s">
        <v>2870</v>
      </c>
      <c r="H165" s="154" t="s">
        <v>5458</v>
      </c>
      <c r="J165" s="158">
        <v>64722.6</v>
      </c>
    </row>
    <row r="166" spans="1:10" hidden="1">
      <c r="A166" s="152" t="s">
        <v>5191</v>
      </c>
      <c r="B166" s="153">
        <v>42579</v>
      </c>
      <c r="C166" s="152" t="s">
        <v>5192</v>
      </c>
      <c r="G166" s="155" t="s">
        <v>693</v>
      </c>
      <c r="H166" s="154" t="s">
        <v>693</v>
      </c>
      <c r="J166" s="156">
        <v>24</v>
      </c>
    </row>
    <row r="167" spans="1:10" hidden="1">
      <c r="A167" s="152" t="s">
        <v>426</v>
      </c>
      <c r="B167" s="153">
        <v>42579</v>
      </c>
      <c r="C167" s="152" t="s">
        <v>5193</v>
      </c>
      <c r="G167" s="155" t="s">
        <v>693</v>
      </c>
      <c r="H167" s="154" t="s">
        <v>693</v>
      </c>
      <c r="J167" s="156">
        <v>47.3</v>
      </c>
    </row>
    <row r="168" spans="1:10" hidden="1">
      <c r="A168" s="152" t="s">
        <v>5194</v>
      </c>
      <c r="B168" s="153">
        <v>42579</v>
      </c>
      <c r="C168" s="152" t="s">
        <v>5195</v>
      </c>
      <c r="G168" s="155" t="s">
        <v>2926</v>
      </c>
      <c r="H168" s="154" t="s">
        <v>2926</v>
      </c>
      <c r="J168" s="156">
        <v>16.829999999999998</v>
      </c>
    </row>
    <row r="169" spans="1:10" hidden="1">
      <c r="A169" s="152" t="s">
        <v>5196</v>
      </c>
      <c r="B169" s="153">
        <v>42579</v>
      </c>
      <c r="C169" s="152" t="s">
        <v>5197</v>
      </c>
      <c r="G169" s="159" t="s">
        <v>851</v>
      </c>
      <c r="H169" s="154" t="s">
        <v>5459</v>
      </c>
      <c r="J169" s="158">
        <v>67938.63</v>
      </c>
    </row>
    <row r="170" spans="1:10" s="156" customFormat="1" hidden="1">
      <c r="A170" s="156" t="s">
        <v>5115</v>
      </c>
      <c r="B170" s="157">
        <v>42578</v>
      </c>
      <c r="C170" s="156" t="s">
        <v>3733</v>
      </c>
      <c r="G170" s="159" t="s">
        <v>5542</v>
      </c>
      <c r="H170" s="156" t="s">
        <v>5543</v>
      </c>
      <c r="J170" s="158">
        <v>25.26</v>
      </c>
    </row>
    <row r="171" spans="1:10" s="156" customFormat="1" hidden="1">
      <c r="A171" s="156" t="s">
        <v>5115</v>
      </c>
      <c r="B171" s="157">
        <v>42578</v>
      </c>
      <c r="C171" s="156" t="s">
        <v>3733</v>
      </c>
      <c r="G171" s="159" t="s">
        <v>991</v>
      </c>
      <c r="H171" s="156" t="s">
        <v>2886</v>
      </c>
      <c r="J171" s="158">
        <v>295.7</v>
      </c>
    </row>
    <row r="172" spans="1:10" s="156" customFormat="1" hidden="1">
      <c r="A172" s="156" t="s">
        <v>5115</v>
      </c>
      <c r="B172" s="157">
        <v>42578</v>
      </c>
      <c r="C172" s="156" t="s">
        <v>3733</v>
      </c>
      <c r="G172" s="159" t="s">
        <v>661</v>
      </c>
      <c r="H172" s="156" t="s">
        <v>5544</v>
      </c>
      <c r="J172" s="158">
        <v>100.96</v>
      </c>
    </row>
    <row r="173" spans="1:10">
      <c r="A173" s="152" t="s">
        <v>3260</v>
      </c>
      <c r="B173" s="153">
        <v>42579</v>
      </c>
      <c r="C173" s="152" t="s">
        <v>3733</v>
      </c>
      <c r="G173" s="155"/>
      <c r="H173" s="154" t="s">
        <v>5460</v>
      </c>
      <c r="J173" s="156">
        <v>272.70999999999998</v>
      </c>
    </row>
    <row r="174" spans="1:10" hidden="1">
      <c r="A174" s="152" t="s">
        <v>5198</v>
      </c>
      <c r="B174" s="153">
        <v>42580</v>
      </c>
      <c r="C174" s="152" t="s">
        <v>5199</v>
      </c>
      <c r="G174" s="155" t="s">
        <v>674</v>
      </c>
      <c r="H174" s="154" t="s">
        <v>674</v>
      </c>
      <c r="J174" s="156">
        <v>23.06</v>
      </c>
    </row>
    <row r="175" spans="1:10" hidden="1">
      <c r="A175" s="152" t="s">
        <v>1421</v>
      </c>
      <c r="B175" s="153">
        <v>42580</v>
      </c>
      <c r="C175" s="152" t="s">
        <v>5200</v>
      </c>
      <c r="G175" s="155" t="s">
        <v>2868</v>
      </c>
      <c r="H175" s="154" t="s">
        <v>2868</v>
      </c>
      <c r="J175" s="156">
        <v>8.2799999999999994</v>
      </c>
    </row>
    <row r="176" spans="1:10" hidden="1">
      <c r="A176" s="152" t="s">
        <v>1422</v>
      </c>
      <c r="B176" s="153">
        <v>42580</v>
      </c>
      <c r="C176" s="152" t="s">
        <v>5201</v>
      </c>
      <c r="G176" s="155" t="s">
        <v>1693</v>
      </c>
      <c r="H176" s="154" t="s">
        <v>1693</v>
      </c>
      <c r="J176" s="156">
        <v>7.72</v>
      </c>
    </row>
    <row r="177" spans="1:10" hidden="1">
      <c r="A177" s="152" t="s">
        <v>1422</v>
      </c>
      <c r="B177" s="153">
        <v>42580</v>
      </c>
      <c r="C177" s="152" t="s">
        <v>5201</v>
      </c>
      <c r="G177" s="155" t="s">
        <v>1694</v>
      </c>
      <c r="H177" s="154" t="s">
        <v>1694</v>
      </c>
      <c r="J177" s="156">
        <v>3.17</v>
      </c>
    </row>
    <row r="178" spans="1:10" hidden="1">
      <c r="A178" s="152" t="s">
        <v>1422</v>
      </c>
      <c r="B178" s="153">
        <v>42580</v>
      </c>
      <c r="C178" s="152" t="s">
        <v>5201</v>
      </c>
      <c r="G178" s="155" t="s">
        <v>731</v>
      </c>
      <c r="H178" s="154" t="s">
        <v>731</v>
      </c>
      <c r="J178" s="156">
        <v>21.39</v>
      </c>
    </row>
    <row r="179" spans="1:10" hidden="1">
      <c r="A179" s="152" t="s">
        <v>1422</v>
      </c>
      <c r="B179" s="153">
        <v>42580</v>
      </c>
      <c r="C179" s="152" t="s">
        <v>5201</v>
      </c>
      <c r="G179" s="155" t="s">
        <v>1697</v>
      </c>
      <c r="H179" s="154" t="s">
        <v>1697</v>
      </c>
      <c r="J179" s="156">
        <v>8.14</v>
      </c>
    </row>
    <row r="180" spans="1:10" hidden="1">
      <c r="A180" s="152" t="s">
        <v>1422</v>
      </c>
      <c r="B180" s="153">
        <v>42580</v>
      </c>
      <c r="C180" s="152" t="s">
        <v>5201</v>
      </c>
      <c r="G180" s="155" t="s">
        <v>807</v>
      </c>
      <c r="H180" s="154" t="s">
        <v>807</v>
      </c>
      <c r="J180" s="156">
        <v>111.72</v>
      </c>
    </row>
    <row r="181" spans="1:10" hidden="1">
      <c r="A181" s="152" t="s">
        <v>1422</v>
      </c>
      <c r="B181" s="153">
        <v>42580</v>
      </c>
      <c r="C181" s="152" t="s">
        <v>5201</v>
      </c>
      <c r="G181" s="155" t="s">
        <v>5461</v>
      </c>
      <c r="H181" s="154" t="s">
        <v>5461</v>
      </c>
      <c r="J181" s="156">
        <v>83.22</v>
      </c>
    </row>
    <row r="182" spans="1:10" hidden="1">
      <c r="A182" s="152" t="s">
        <v>1422</v>
      </c>
      <c r="B182" s="153">
        <v>42580</v>
      </c>
      <c r="C182" s="152" t="s">
        <v>5201</v>
      </c>
      <c r="G182" s="155" t="s">
        <v>5462</v>
      </c>
      <c r="H182" s="154" t="s">
        <v>5462</v>
      </c>
      <c r="J182" s="156">
        <v>83.37</v>
      </c>
    </row>
    <row r="183" spans="1:10" hidden="1">
      <c r="A183" s="152" t="s">
        <v>1422</v>
      </c>
      <c r="B183" s="153">
        <v>42580</v>
      </c>
      <c r="C183" s="152" t="s">
        <v>5201</v>
      </c>
      <c r="G183" s="155" t="s">
        <v>5463</v>
      </c>
      <c r="H183" s="154" t="s">
        <v>5463</v>
      </c>
      <c r="J183" s="156">
        <v>20.97</v>
      </c>
    </row>
    <row r="184" spans="1:10" hidden="1">
      <c r="A184" s="152" t="s">
        <v>5202</v>
      </c>
      <c r="B184" s="153">
        <v>42580</v>
      </c>
      <c r="C184" s="152" t="s">
        <v>5203</v>
      </c>
      <c r="G184" s="106" t="s">
        <v>844</v>
      </c>
      <c r="H184" s="106" t="s">
        <v>4885</v>
      </c>
      <c r="J184" s="158">
        <v>31253.67</v>
      </c>
    </row>
    <row r="185" spans="1:10" hidden="1">
      <c r="A185" s="152" t="s">
        <v>5204</v>
      </c>
      <c r="B185" s="153">
        <v>42580</v>
      </c>
      <c r="C185" s="152" t="s">
        <v>5205</v>
      </c>
      <c r="G185" s="106" t="s">
        <v>844</v>
      </c>
      <c r="H185" s="106" t="s">
        <v>4885</v>
      </c>
      <c r="J185" s="158">
        <v>42575.43</v>
      </c>
    </row>
    <row r="186" spans="1:10" hidden="1">
      <c r="A186" s="152" t="s">
        <v>5206</v>
      </c>
      <c r="B186" s="153">
        <v>42580</v>
      </c>
      <c r="C186" s="152" t="s">
        <v>5207</v>
      </c>
      <c r="G186" s="106" t="s">
        <v>844</v>
      </c>
      <c r="H186" s="106" t="s">
        <v>4885</v>
      </c>
      <c r="J186" s="158">
        <v>42575.43</v>
      </c>
    </row>
    <row r="187" spans="1:10" hidden="1">
      <c r="A187" s="152" t="s">
        <v>1497</v>
      </c>
      <c r="B187" s="153">
        <v>42580</v>
      </c>
      <c r="C187" s="152" t="s">
        <v>3778</v>
      </c>
      <c r="G187" s="156" t="s">
        <v>844</v>
      </c>
      <c r="H187" s="156" t="s">
        <v>3571</v>
      </c>
      <c r="J187" s="158">
        <v>-39564.85</v>
      </c>
    </row>
    <row r="188" spans="1:10" hidden="1">
      <c r="A188" s="152" t="s">
        <v>5208</v>
      </c>
      <c r="B188" s="153">
        <v>42581</v>
      </c>
      <c r="C188" s="152" t="s">
        <v>5209</v>
      </c>
      <c r="G188" s="155" t="s">
        <v>9</v>
      </c>
      <c r="H188" s="154" t="s">
        <v>9</v>
      </c>
      <c r="J188" s="156">
        <v>43.45</v>
      </c>
    </row>
    <row r="189" spans="1:10" hidden="1">
      <c r="A189" s="152" t="s">
        <v>5208</v>
      </c>
      <c r="B189" s="153">
        <v>42581</v>
      </c>
      <c r="C189" s="152" t="s">
        <v>5209</v>
      </c>
      <c r="G189" s="155" t="s">
        <v>749</v>
      </c>
      <c r="H189" s="154" t="s">
        <v>749</v>
      </c>
      <c r="J189" s="156">
        <v>73.38</v>
      </c>
    </row>
    <row r="190" spans="1:10" hidden="1">
      <c r="A190" s="152" t="s">
        <v>5208</v>
      </c>
      <c r="B190" s="153">
        <v>42581</v>
      </c>
      <c r="C190" s="152" t="s">
        <v>5209</v>
      </c>
      <c r="G190" s="155" t="s">
        <v>661</v>
      </c>
      <c r="H190" s="154" t="s">
        <v>661</v>
      </c>
      <c r="J190" s="156">
        <v>9.3800000000000008</v>
      </c>
    </row>
    <row r="191" spans="1:10" hidden="1">
      <c r="A191" s="152" t="s">
        <v>5208</v>
      </c>
      <c r="B191" s="153">
        <v>42581</v>
      </c>
      <c r="C191" s="152" t="s">
        <v>5209</v>
      </c>
      <c r="G191" s="155" t="s">
        <v>1743</v>
      </c>
      <c r="H191" s="154" t="s">
        <v>1743</v>
      </c>
      <c r="J191" s="156">
        <v>28.97</v>
      </c>
    </row>
    <row r="192" spans="1:10" hidden="1">
      <c r="A192" s="152" t="s">
        <v>5208</v>
      </c>
      <c r="B192" s="153">
        <v>42581</v>
      </c>
      <c r="C192" s="152" t="s">
        <v>5209</v>
      </c>
      <c r="G192" s="155" t="s">
        <v>731</v>
      </c>
      <c r="H192" s="154" t="s">
        <v>731</v>
      </c>
      <c r="J192" s="156">
        <v>48.84</v>
      </c>
    </row>
    <row r="193" spans="1:10" hidden="1">
      <c r="A193" s="152" t="s">
        <v>5208</v>
      </c>
      <c r="B193" s="153">
        <v>42581</v>
      </c>
      <c r="C193" s="152" t="s">
        <v>5209</v>
      </c>
      <c r="G193" s="155" t="s">
        <v>1752</v>
      </c>
      <c r="H193" s="154" t="s">
        <v>1752</v>
      </c>
      <c r="J193" s="156">
        <v>125.83</v>
      </c>
    </row>
    <row r="194" spans="1:10" hidden="1">
      <c r="A194" s="152" t="s">
        <v>5208</v>
      </c>
      <c r="B194" s="153">
        <v>42581</v>
      </c>
      <c r="C194" s="152" t="s">
        <v>5209</v>
      </c>
      <c r="G194" s="155" t="s">
        <v>4828</v>
      </c>
      <c r="H194" s="154" t="s">
        <v>4828</v>
      </c>
      <c r="J194" s="156">
        <v>20.13</v>
      </c>
    </row>
    <row r="195" spans="1:10" hidden="1">
      <c r="A195" s="152" t="s">
        <v>5208</v>
      </c>
      <c r="B195" s="153">
        <v>42581</v>
      </c>
      <c r="C195" s="152" t="s">
        <v>5209</v>
      </c>
      <c r="G195" s="155" t="s">
        <v>729</v>
      </c>
      <c r="H195" s="154" t="s">
        <v>729</v>
      </c>
      <c r="J195" s="156">
        <v>13.79</v>
      </c>
    </row>
    <row r="196" spans="1:10" hidden="1">
      <c r="A196" s="152" t="s">
        <v>1521</v>
      </c>
      <c r="B196" s="153">
        <v>42581</v>
      </c>
      <c r="C196" s="152" t="s">
        <v>5210</v>
      </c>
      <c r="G196" s="155" t="s">
        <v>731</v>
      </c>
      <c r="H196" s="154" t="s">
        <v>731</v>
      </c>
      <c r="J196" s="156">
        <v>8.9700000000000006</v>
      </c>
    </row>
    <row r="197" spans="1:10" hidden="1">
      <c r="A197" s="152" t="s">
        <v>1345</v>
      </c>
      <c r="B197" s="153">
        <v>42581</v>
      </c>
      <c r="C197" s="152" t="s">
        <v>2350</v>
      </c>
      <c r="G197" s="156" t="s">
        <v>844</v>
      </c>
      <c r="H197" s="156" t="s">
        <v>3571</v>
      </c>
      <c r="J197" s="158">
        <v>-79884.14</v>
      </c>
    </row>
    <row r="198" spans="1:10" hidden="1">
      <c r="A198" s="152" t="s">
        <v>1525</v>
      </c>
      <c r="B198" s="153">
        <v>42581</v>
      </c>
      <c r="C198" s="152" t="s">
        <v>2353</v>
      </c>
      <c r="G198" s="156" t="s">
        <v>844</v>
      </c>
      <c r="H198" s="156" t="s">
        <v>3571</v>
      </c>
      <c r="J198" s="158">
        <v>-58971.77</v>
      </c>
    </row>
    <row r="199" spans="1:10" hidden="1">
      <c r="A199" s="152" t="s">
        <v>1527</v>
      </c>
      <c r="B199" s="153">
        <v>42581</v>
      </c>
      <c r="C199" s="152" t="s">
        <v>5211</v>
      </c>
      <c r="G199" s="155" t="s">
        <v>749</v>
      </c>
      <c r="H199" s="154" t="s">
        <v>749</v>
      </c>
      <c r="J199" s="156">
        <v>128.83000000000001</v>
      </c>
    </row>
    <row r="200" spans="1:10" hidden="1">
      <c r="A200" s="152" t="s">
        <v>1527</v>
      </c>
      <c r="B200" s="153">
        <v>42581</v>
      </c>
      <c r="C200" s="152" t="s">
        <v>5211</v>
      </c>
      <c r="G200" s="155" t="s">
        <v>731</v>
      </c>
      <c r="H200" s="154" t="s">
        <v>731</v>
      </c>
      <c r="J200" s="156">
        <v>79.319999999999993</v>
      </c>
    </row>
    <row r="201" spans="1:10" hidden="1">
      <c r="A201" s="152" t="s">
        <v>1527</v>
      </c>
      <c r="B201" s="153">
        <v>42581</v>
      </c>
      <c r="C201" s="152" t="s">
        <v>5211</v>
      </c>
      <c r="G201" s="155" t="s">
        <v>5464</v>
      </c>
      <c r="H201" s="154" t="s">
        <v>5464</v>
      </c>
      <c r="J201" s="156">
        <v>119.88</v>
      </c>
    </row>
    <row r="202" spans="1:10" hidden="1">
      <c r="A202" s="152" t="s">
        <v>1527</v>
      </c>
      <c r="B202" s="153">
        <v>42581</v>
      </c>
      <c r="C202" s="152" t="s">
        <v>5211</v>
      </c>
      <c r="G202" s="155" t="s">
        <v>662</v>
      </c>
      <c r="H202" s="154" t="s">
        <v>662</v>
      </c>
      <c r="J202" s="156">
        <v>16.55</v>
      </c>
    </row>
    <row r="203" spans="1:10" hidden="1">
      <c r="A203" s="152" t="s">
        <v>1527</v>
      </c>
      <c r="B203" s="153">
        <v>42581</v>
      </c>
      <c r="C203" s="152" t="s">
        <v>5211</v>
      </c>
      <c r="G203" s="155" t="s">
        <v>663</v>
      </c>
      <c r="H203" s="154" t="s">
        <v>663</v>
      </c>
      <c r="J203" s="156">
        <v>66.260000000000005</v>
      </c>
    </row>
    <row r="204" spans="1:10" hidden="1">
      <c r="A204" s="152" t="s">
        <v>459</v>
      </c>
      <c r="B204" s="153">
        <v>42581</v>
      </c>
      <c r="C204" s="152" t="s">
        <v>5212</v>
      </c>
      <c r="G204" s="156" t="s">
        <v>1716</v>
      </c>
      <c r="H204" s="156" t="s">
        <v>1716</v>
      </c>
      <c r="J204" s="156">
        <v>17.79</v>
      </c>
    </row>
    <row r="205" spans="1:10" hidden="1">
      <c r="A205" s="152" t="s">
        <v>459</v>
      </c>
      <c r="B205" s="153">
        <v>42581</v>
      </c>
      <c r="C205" s="152" t="s">
        <v>5212</v>
      </c>
      <c r="G205" s="156" t="s">
        <v>1694</v>
      </c>
      <c r="H205" s="156" t="s">
        <v>1694</v>
      </c>
      <c r="J205" s="156">
        <v>3.17</v>
      </c>
    </row>
    <row r="206" spans="1:10" hidden="1">
      <c r="A206" s="152" t="s">
        <v>459</v>
      </c>
      <c r="B206" s="153">
        <v>42581</v>
      </c>
      <c r="C206" s="152" t="s">
        <v>5212</v>
      </c>
      <c r="G206" s="156" t="s">
        <v>731</v>
      </c>
      <c r="H206" s="156" t="s">
        <v>731</v>
      </c>
      <c r="J206" s="156">
        <v>4.83</v>
      </c>
    </row>
    <row r="207" spans="1:10" hidden="1">
      <c r="A207" s="152" t="s">
        <v>459</v>
      </c>
      <c r="B207" s="153">
        <v>42581</v>
      </c>
      <c r="C207" s="152" t="s">
        <v>5212</v>
      </c>
      <c r="G207" s="156" t="s">
        <v>731</v>
      </c>
      <c r="H207" s="156" t="s">
        <v>731</v>
      </c>
      <c r="J207" s="156">
        <v>7.59</v>
      </c>
    </row>
    <row r="208" spans="1:10" hidden="1">
      <c r="A208" s="152" t="s">
        <v>459</v>
      </c>
      <c r="B208" s="153">
        <v>42581</v>
      </c>
      <c r="C208" s="152" t="s">
        <v>5212</v>
      </c>
      <c r="G208" s="156" t="s">
        <v>1697</v>
      </c>
      <c r="H208" s="156" t="s">
        <v>1697</v>
      </c>
      <c r="J208" s="156">
        <v>8.14</v>
      </c>
    </row>
    <row r="209" spans="1:10" hidden="1">
      <c r="A209" s="152" t="s">
        <v>459</v>
      </c>
      <c r="B209" s="153">
        <v>42581</v>
      </c>
      <c r="C209" s="152" t="s">
        <v>5212</v>
      </c>
      <c r="G209" s="156" t="s">
        <v>807</v>
      </c>
      <c r="H209" s="156" t="s">
        <v>807</v>
      </c>
      <c r="J209" s="156">
        <v>124.14</v>
      </c>
    </row>
    <row r="210" spans="1:10" hidden="1">
      <c r="A210" s="152" t="s">
        <v>459</v>
      </c>
      <c r="B210" s="153">
        <v>42581</v>
      </c>
      <c r="C210" s="152" t="s">
        <v>5212</v>
      </c>
      <c r="G210" s="156" t="s">
        <v>2701</v>
      </c>
      <c r="H210" s="156" t="s">
        <v>2701</v>
      </c>
      <c r="J210" s="156">
        <v>100.62</v>
      </c>
    </row>
    <row r="211" spans="1:10" hidden="1">
      <c r="A211" s="152" t="s">
        <v>459</v>
      </c>
      <c r="B211" s="153">
        <v>42581</v>
      </c>
      <c r="C211" s="152" t="s">
        <v>5212</v>
      </c>
      <c r="G211" s="156" t="s">
        <v>4839</v>
      </c>
      <c r="H211" s="156" t="s">
        <v>4839</v>
      </c>
      <c r="J211" s="156">
        <v>53.93</v>
      </c>
    </row>
    <row r="212" spans="1:10" hidden="1">
      <c r="A212" s="152" t="s">
        <v>471</v>
      </c>
      <c r="B212" s="153">
        <v>42581</v>
      </c>
      <c r="C212" s="152" t="s">
        <v>5213</v>
      </c>
      <c r="G212" s="155" t="s">
        <v>795</v>
      </c>
      <c r="H212" s="154" t="s">
        <v>795</v>
      </c>
      <c r="J212" s="156">
        <v>11.04</v>
      </c>
    </row>
    <row r="213" spans="1:10" hidden="1">
      <c r="A213" s="152" t="s">
        <v>475</v>
      </c>
      <c r="B213" s="153">
        <v>42581</v>
      </c>
      <c r="C213" s="152" t="s">
        <v>5214</v>
      </c>
      <c r="G213" s="155" t="s">
        <v>731</v>
      </c>
      <c r="H213" s="154" t="s">
        <v>731</v>
      </c>
      <c r="J213" s="156">
        <v>8.9700000000000006</v>
      </c>
    </row>
    <row r="214" spans="1:10" hidden="1">
      <c r="A214" s="152" t="s">
        <v>475</v>
      </c>
      <c r="B214" s="153">
        <v>42581</v>
      </c>
      <c r="C214" s="152" t="s">
        <v>5214</v>
      </c>
      <c r="G214" s="155" t="s">
        <v>2538</v>
      </c>
      <c r="H214" s="154" t="s">
        <v>2538</v>
      </c>
      <c r="J214" s="156">
        <v>6.28</v>
      </c>
    </row>
    <row r="215" spans="1:10" hidden="1">
      <c r="A215" s="152" t="s">
        <v>480</v>
      </c>
      <c r="B215" s="153">
        <v>42581</v>
      </c>
      <c r="C215" s="152" t="s">
        <v>5215</v>
      </c>
      <c r="G215" s="155" t="s">
        <v>661</v>
      </c>
      <c r="H215" s="154" t="s">
        <v>661</v>
      </c>
      <c r="J215" s="156">
        <v>7.86</v>
      </c>
    </row>
    <row r="216" spans="1:10" hidden="1">
      <c r="A216" s="152" t="s">
        <v>480</v>
      </c>
      <c r="B216" s="153">
        <v>42581</v>
      </c>
      <c r="C216" s="152" t="s">
        <v>5215</v>
      </c>
      <c r="G216" s="155" t="s">
        <v>731</v>
      </c>
      <c r="H216" s="154" t="s">
        <v>731</v>
      </c>
      <c r="J216" s="156">
        <v>8.9700000000000006</v>
      </c>
    </row>
    <row r="217" spans="1:10" hidden="1">
      <c r="A217" s="152" t="s">
        <v>482</v>
      </c>
      <c r="B217" s="153">
        <v>42581</v>
      </c>
      <c r="C217" s="152" t="s">
        <v>5216</v>
      </c>
      <c r="G217" s="159" t="s">
        <v>870</v>
      </c>
      <c r="H217" s="154" t="s">
        <v>5465</v>
      </c>
      <c r="J217" s="158">
        <v>31047.01</v>
      </c>
    </row>
    <row r="218" spans="1:10" hidden="1">
      <c r="A218" s="152" t="s">
        <v>1562</v>
      </c>
      <c r="B218" s="153">
        <v>42581</v>
      </c>
      <c r="C218" s="152" t="s">
        <v>5217</v>
      </c>
      <c r="G218" s="155" t="s">
        <v>4135</v>
      </c>
      <c r="H218" s="154" t="s">
        <v>4135</v>
      </c>
      <c r="J218" s="156">
        <v>15.72</v>
      </c>
    </row>
    <row r="219" spans="1:10" hidden="1">
      <c r="A219" s="152" t="s">
        <v>1562</v>
      </c>
      <c r="B219" s="153">
        <v>42581</v>
      </c>
      <c r="C219" s="152" t="s">
        <v>5217</v>
      </c>
      <c r="G219" s="155" t="s">
        <v>4135</v>
      </c>
      <c r="H219" s="154" t="s">
        <v>4135</v>
      </c>
      <c r="J219" s="156">
        <v>33.61</v>
      </c>
    </row>
    <row r="220" spans="1:10" hidden="1">
      <c r="A220" s="152" t="s">
        <v>1562</v>
      </c>
      <c r="B220" s="153">
        <v>42581</v>
      </c>
      <c r="C220" s="152" t="s">
        <v>5217</v>
      </c>
      <c r="G220" s="155" t="s">
        <v>735</v>
      </c>
      <c r="H220" s="154" t="s">
        <v>735</v>
      </c>
      <c r="J220" s="156">
        <v>85.28</v>
      </c>
    </row>
    <row r="221" spans="1:10" hidden="1">
      <c r="A221" s="152" t="s">
        <v>1562</v>
      </c>
      <c r="B221" s="153">
        <v>42581</v>
      </c>
      <c r="C221" s="152" t="s">
        <v>5217</v>
      </c>
      <c r="G221" s="155" t="s">
        <v>744</v>
      </c>
      <c r="H221" s="154" t="s">
        <v>744</v>
      </c>
      <c r="J221" s="156">
        <v>16.829999999999998</v>
      </c>
    </row>
    <row r="222" spans="1:10" hidden="1">
      <c r="A222" s="152" t="s">
        <v>1562</v>
      </c>
      <c r="B222" s="153">
        <v>42581</v>
      </c>
      <c r="C222" s="152" t="s">
        <v>5217</v>
      </c>
      <c r="G222" s="155" t="s">
        <v>744</v>
      </c>
      <c r="H222" s="154" t="s">
        <v>744</v>
      </c>
      <c r="J222" s="156">
        <v>19.170000000000002</v>
      </c>
    </row>
    <row r="223" spans="1:10" hidden="1">
      <c r="A223" s="152" t="s">
        <v>1562</v>
      </c>
      <c r="B223" s="153">
        <v>42581</v>
      </c>
      <c r="C223" s="152" t="s">
        <v>5217</v>
      </c>
      <c r="G223" s="155" t="s">
        <v>4137</v>
      </c>
      <c r="H223" s="154" t="s">
        <v>4137</v>
      </c>
      <c r="J223" s="156">
        <v>4</v>
      </c>
    </row>
    <row r="224" spans="1:10" hidden="1">
      <c r="A224" s="152" t="s">
        <v>1562</v>
      </c>
      <c r="B224" s="153">
        <v>42581</v>
      </c>
      <c r="C224" s="152" t="s">
        <v>5217</v>
      </c>
      <c r="G224" s="155" t="s">
        <v>4137</v>
      </c>
      <c r="H224" s="154" t="s">
        <v>4137</v>
      </c>
      <c r="J224" s="156">
        <v>15.17</v>
      </c>
    </row>
    <row r="225" spans="1:10" hidden="1">
      <c r="A225" s="152" t="s">
        <v>1562</v>
      </c>
      <c r="B225" s="153">
        <v>42581</v>
      </c>
      <c r="C225" s="152" t="s">
        <v>5217</v>
      </c>
      <c r="G225" s="155" t="s">
        <v>4137</v>
      </c>
      <c r="H225" s="154" t="s">
        <v>4137</v>
      </c>
      <c r="J225" s="156">
        <v>17.66</v>
      </c>
    </row>
    <row r="226" spans="1:10" hidden="1">
      <c r="A226" s="152" t="s">
        <v>1562</v>
      </c>
      <c r="B226" s="153">
        <v>42581</v>
      </c>
      <c r="C226" s="152" t="s">
        <v>5217</v>
      </c>
      <c r="G226" s="155" t="s">
        <v>4138</v>
      </c>
      <c r="H226" s="154" t="s">
        <v>4138</v>
      </c>
      <c r="J226" s="156">
        <v>14.07</v>
      </c>
    </row>
    <row r="227" spans="1:10" hidden="1">
      <c r="A227" s="152" t="s">
        <v>1562</v>
      </c>
      <c r="B227" s="153">
        <v>42581</v>
      </c>
      <c r="C227" s="152" t="s">
        <v>5217</v>
      </c>
      <c r="G227" s="155" t="s">
        <v>5466</v>
      </c>
      <c r="H227" s="154" t="s">
        <v>5466</v>
      </c>
      <c r="J227" s="156">
        <v>2.76</v>
      </c>
    </row>
    <row r="228" spans="1:10" hidden="1">
      <c r="A228" s="152" t="s">
        <v>1562</v>
      </c>
      <c r="B228" s="153">
        <v>42581</v>
      </c>
      <c r="C228" s="152" t="s">
        <v>5217</v>
      </c>
      <c r="G228" s="155" t="s">
        <v>5467</v>
      </c>
      <c r="H228" s="154" t="s">
        <v>5467</v>
      </c>
      <c r="J228" s="156">
        <v>15.17</v>
      </c>
    </row>
    <row r="229" spans="1:10" hidden="1">
      <c r="A229" s="152" t="s">
        <v>1562</v>
      </c>
      <c r="B229" s="153">
        <v>42581</v>
      </c>
      <c r="C229" s="152" t="s">
        <v>5217</v>
      </c>
      <c r="G229" s="155" t="s">
        <v>4142</v>
      </c>
      <c r="H229" s="154" t="s">
        <v>4142</v>
      </c>
      <c r="J229" s="156">
        <v>71.05</v>
      </c>
    </row>
    <row r="230" spans="1:10" hidden="1">
      <c r="A230" s="152" t="s">
        <v>1562</v>
      </c>
      <c r="B230" s="153">
        <v>42581</v>
      </c>
      <c r="C230" s="152" t="s">
        <v>5217</v>
      </c>
      <c r="G230" s="155" t="s">
        <v>737</v>
      </c>
      <c r="H230" s="154" t="s">
        <v>737</v>
      </c>
      <c r="J230" s="156">
        <v>63.72</v>
      </c>
    </row>
    <row r="231" spans="1:10" hidden="1">
      <c r="A231" s="152" t="s">
        <v>1562</v>
      </c>
      <c r="B231" s="153">
        <v>42581</v>
      </c>
      <c r="C231" s="152" t="s">
        <v>5217</v>
      </c>
      <c r="G231" s="155" t="s">
        <v>5468</v>
      </c>
      <c r="H231" s="154" t="s">
        <v>5468</v>
      </c>
      <c r="J231" s="156">
        <v>10.76</v>
      </c>
    </row>
    <row r="232" spans="1:10" hidden="1">
      <c r="A232" s="152" t="s">
        <v>1562</v>
      </c>
      <c r="B232" s="153">
        <v>42581</v>
      </c>
      <c r="C232" s="152" t="s">
        <v>5217</v>
      </c>
      <c r="G232" s="155" t="s">
        <v>5468</v>
      </c>
      <c r="H232" s="154" t="s">
        <v>5468</v>
      </c>
      <c r="J232" s="156">
        <v>79.400000000000006</v>
      </c>
    </row>
    <row r="233" spans="1:10" hidden="1">
      <c r="A233" s="152" t="s">
        <v>1562</v>
      </c>
      <c r="B233" s="153">
        <v>42581</v>
      </c>
      <c r="C233" s="152" t="s">
        <v>5217</v>
      </c>
      <c r="G233" s="155" t="s">
        <v>5469</v>
      </c>
      <c r="H233" s="154" t="s">
        <v>5469</v>
      </c>
      <c r="J233" s="156">
        <v>140.41999999999999</v>
      </c>
    </row>
    <row r="234" spans="1:10" hidden="1">
      <c r="A234" s="152" t="s">
        <v>524</v>
      </c>
      <c r="B234" s="153">
        <v>42581</v>
      </c>
      <c r="C234" s="152" t="s">
        <v>5218</v>
      </c>
      <c r="G234" s="155" t="s">
        <v>5470</v>
      </c>
      <c r="H234" s="154" t="s">
        <v>5470</v>
      </c>
      <c r="J234" s="156">
        <v>18.07</v>
      </c>
    </row>
    <row r="235" spans="1:10" hidden="1">
      <c r="A235" s="152" t="s">
        <v>524</v>
      </c>
      <c r="B235" s="153">
        <v>42581</v>
      </c>
      <c r="C235" s="152" t="s">
        <v>5218</v>
      </c>
      <c r="G235" s="155" t="s">
        <v>731</v>
      </c>
      <c r="H235" s="154" t="s">
        <v>731</v>
      </c>
      <c r="J235" s="156">
        <v>9.25</v>
      </c>
    </row>
    <row r="236" spans="1:10" hidden="1">
      <c r="A236" s="152" t="s">
        <v>524</v>
      </c>
      <c r="B236" s="153">
        <v>42581</v>
      </c>
      <c r="C236" s="152" t="s">
        <v>5218</v>
      </c>
      <c r="G236" s="155" t="s">
        <v>5471</v>
      </c>
      <c r="H236" s="154" t="s">
        <v>5471</v>
      </c>
      <c r="J236" s="156">
        <v>67.180000000000007</v>
      </c>
    </row>
    <row r="237" spans="1:10" hidden="1">
      <c r="A237" s="152" t="s">
        <v>524</v>
      </c>
      <c r="B237" s="153">
        <v>42581</v>
      </c>
      <c r="C237" s="152" t="s">
        <v>5218</v>
      </c>
      <c r="G237" s="155" t="s">
        <v>5472</v>
      </c>
      <c r="H237" s="154" t="s">
        <v>5472</v>
      </c>
      <c r="J237" s="156">
        <v>21.65</v>
      </c>
    </row>
    <row r="238" spans="1:10" hidden="1">
      <c r="A238" s="152" t="s">
        <v>524</v>
      </c>
      <c r="B238" s="153">
        <v>42581</v>
      </c>
      <c r="C238" s="152" t="s">
        <v>5218</v>
      </c>
      <c r="G238" s="155" t="s">
        <v>1697</v>
      </c>
      <c r="H238" s="154" t="s">
        <v>1697</v>
      </c>
      <c r="J238" s="156">
        <v>8.14</v>
      </c>
    </row>
    <row r="239" spans="1:10" hidden="1">
      <c r="A239" s="152" t="s">
        <v>524</v>
      </c>
      <c r="B239" s="153">
        <v>42581</v>
      </c>
      <c r="C239" s="152" t="s">
        <v>5218</v>
      </c>
      <c r="G239" s="155" t="s">
        <v>807</v>
      </c>
      <c r="H239" s="154" t="s">
        <v>807</v>
      </c>
      <c r="J239" s="156">
        <v>125.52</v>
      </c>
    </row>
    <row r="240" spans="1:10" hidden="1">
      <c r="A240" s="152" t="s">
        <v>524</v>
      </c>
      <c r="B240" s="153">
        <v>42581</v>
      </c>
      <c r="C240" s="152" t="s">
        <v>5218</v>
      </c>
      <c r="G240" s="155" t="s">
        <v>5473</v>
      </c>
      <c r="H240" s="154" t="s">
        <v>5473</v>
      </c>
      <c r="J240" s="156">
        <v>15.03</v>
      </c>
    </row>
    <row r="241" spans="1:10" hidden="1">
      <c r="A241" s="152" t="s">
        <v>524</v>
      </c>
      <c r="B241" s="153">
        <v>42581</v>
      </c>
      <c r="C241" s="152" t="s">
        <v>5218</v>
      </c>
      <c r="G241" s="155" t="s">
        <v>5474</v>
      </c>
      <c r="H241" s="154" t="s">
        <v>5474</v>
      </c>
      <c r="J241" s="156">
        <v>53.67</v>
      </c>
    </row>
    <row r="242" spans="1:10" hidden="1">
      <c r="A242" s="152" t="s">
        <v>532</v>
      </c>
      <c r="B242" s="153">
        <v>42581</v>
      </c>
      <c r="C242" s="152" t="s">
        <v>5219</v>
      </c>
      <c r="G242" s="155" t="s">
        <v>703</v>
      </c>
      <c r="H242" s="154" t="s">
        <v>703</v>
      </c>
      <c r="J242" s="156">
        <v>101.28</v>
      </c>
    </row>
    <row r="243" spans="1:10" hidden="1">
      <c r="A243" s="152" t="s">
        <v>534</v>
      </c>
      <c r="B243" s="153">
        <v>42581</v>
      </c>
      <c r="C243" s="152" t="s">
        <v>5220</v>
      </c>
      <c r="G243" s="155" t="s">
        <v>1682</v>
      </c>
      <c r="H243" s="154" t="s">
        <v>1682</v>
      </c>
      <c r="J243" s="156">
        <v>18.760000000000002</v>
      </c>
    </row>
    <row r="244" spans="1:10" hidden="1">
      <c r="A244" s="152" t="s">
        <v>538</v>
      </c>
      <c r="B244" s="153">
        <v>42581</v>
      </c>
      <c r="C244" s="152" t="s">
        <v>5221</v>
      </c>
      <c r="G244" s="155" t="s">
        <v>5475</v>
      </c>
      <c r="H244" s="154" t="s">
        <v>5475</v>
      </c>
      <c r="J244" s="156">
        <v>33.65</v>
      </c>
    </row>
    <row r="245" spans="1:10" hidden="1">
      <c r="A245" s="152" t="s">
        <v>542</v>
      </c>
      <c r="B245" s="153">
        <v>42581</v>
      </c>
      <c r="C245" s="152" t="s">
        <v>5222</v>
      </c>
      <c r="G245" s="155" t="s">
        <v>670</v>
      </c>
      <c r="H245" s="154" t="s">
        <v>670</v>
      </c>
      <c r="J245" s="156">
        <v>27.56</v>
      </c>
    </row>
    <row r="246" spans="1:10" hidden="1">
      <c r="A246" s="152" t="s">
        <v>546</v>
      </c>
      <c r="B246" s="153">
        <v>42581</v>
      </c>
      <c r="C246" s="152" t="s">
        <v>5223</v>
      </c>
      <c r="G246" s="155" t="s">
        <v>685</v>
      </c>
      <c r="H246" s="154" t="s">
        <v>685</v>
      </c>
      <c r="J246" s="156">
        <v>21.96</v>
      </c>
    </row>
    <row r="247" spans="1:10" hidden="1">
      <c r="A247" s="152" t="s">
        <v>548</v>
      </c>
      <c r="B247" s="153">
        <v>42581</v>
      </c>
      <c r="C247" s="152" t="s">
        <v>5224</v>
      </c>
      <c r="G247" s="155" t="s">
        <v>661</v>
      </c>
      <c r="H247" s="154" t="s">
        <v>661</v>
      </c>
      <c r="J247" s="156">
        <v>7.86</v>
      </c>
    </row>
    <row r="248" spans="1:10" hidden="1">
      <c r="A248" s="152" t="s">
        <v>548</v>
      </c>
      <c r="B248" s="153">
        <v>42581</v>
      </c>
      <c r="C248" s="152" t="s">
        <v>5224</v>
      </c>
      <c r="G248" s="155" t="s">
        <v>731</v>
      </c>
      <c r="H248" s="154" t="s">
        <v>731</v>
      </c>
      <c r="J248" s="156">
        <v>8.9700000000000006</v>
      </c>
    </row>
    <row r="249" spans="1:10" hidden="1">
      <c r="A249" s="152" t="s">
        <v>548</v>
      </c>
      <c r="B249" s="153">
        <v>42581</v>
      </c>
      <c r="C249" s="152" t="s">
        <v>5224</v>
      </c>
      <c r="G249" s="155" t="s">
        <v>816</v>
      </c>
      <c r="H249" s="154" t="s">
        <v>816</v>
      </c>
      <c r="J249" s="156">
        <v>36.28</v>
      </c>
    </row>
    <row r="250" spans="1:10" hidden="1">
      <c r="A250" s="152" t="s">
        <v>548</v>
      </c>
      <c r="B250" s="153">
        <v>42581</v>
      </c>
      <c r="C250" s="152" t="s">
        <v>5224</v>
      </c>
      <c r="G250" s="155" t="s">
        <v>2585</v>
      </c>
      <c r="H250" s="154" t="s">
        <v>2585</v>
      </c>
      <c r="J250" s="156">
        <v>13.79</v>
      </c>
    </row>
    <row r="251" spans="1:10" hidden="1">
      <c r="A251" s="152" t="s">
        <v>548</v>
      </c>
      <c r="B251" s="153">
        <v>42581</v>
      </c>
      <c r="C251" s="152" t="s">
        <v>5224</v>
      </c>
      <c r="G251" s="155" t="s">
        <v>815</v>
      </c>
      <c r="H251" s="154" t="s">
        <v>815</v>
      </c>
      <c r="J251" s="156">
        <v>53.63</v>
      </c>
    </row>
    <row r="252" spans="1:10" hidden="1">
      <c r="A252" s="152" t="s">
        <v>552</v>
      </c>
      <c r="B252" s="153">
        <v>42581</v>
      </c>
      <c r="C252" s="152" t="s">
        <v>5225</v>
      </c>
      <c r="G252" s="155" t="s">
        <v>661</v>
      </c>
      <c r="H252" s="154" t="s">
        <v>661</v>
      </c>
      <c r="J252" s="156">
        <v>52.55</v>
      </c>
    </row>
    <row r="253" spans="1:10" hidden="1">
      <c r="A253" s="152" t="s">
        <v>552</v>
      </c>
      <c r="B253" s="153">
        <v>42581</v>
      </c>
      <c r="C253" s="152" t="s">
        <v>5225</v>
      </c>
      <c r="G253" s="155" t="s">
        <v>1755</v>
      </c>
      <c r="H253" s="154" t="s">
        <v>1755</v>
      </c>
      <c r="J253" s="156">
        <v>67.040000000000006</v>
      </c>
    </row>
    <row r="254" spans="1:10" hidden="1">
      <c r="A254" s="152" t="s">
        <v>552</v>
      </c>
      <c r="B254" s="153">
        <v>42581</v>
      </c>
      <c r="C254" s="152" t="s">
        <v>5225</v>
      </c>
      <c r="G254" s="155" t="s">
        <v>660</v>
      </c>
      <c r="H254" s="154" t="s">
        <v>660</v>
      </c>
      <c r="J254" s="156">
        <v>28.41</v>
      </c>
    </row>
    <row r="255" spans="1:10" hidden="1">
      <c r="A255" s="152" t="s">
        <v>552</v>
      </c>
      <c r="B255" s="153">
        <v>42581</v>
      </c>
      <c r="C255" s="152" t="s">
        <v>5225</v>
      </c>
      <c r="G255" s="155" t="s">
        <v>2585</v>
      </c>
      <c r="H255" s="154" t="s">
        <v>2585</v>
      </c>
      <c r="J255" s="156">
        <v>13.79</v>
      </c>
    </row>
    <row r="256" spans="1:10" hidden="1">
      <c r="A256" s="152" t="s">
        <v>554</v>
      </c>
      <c r="B256" s="153">
        <v>42581</v>
      </c>
      <c r="C256" s="152" t="s">
        <v>5226</v>
      </c>
      <c r="G256" s="106" t="s">
        <v>844</v>
      </c>
      <c r="H256" s="106" t="s">
        <v>4885</v>
      </c>
      <c r="J256" s="158">
        <v>48939.839999999997</v>
      </c>
    </row>
    <row r="257" spans="1:14" hidden="1">
      <c r="A257" s="152" t="s">
        <v>556</v>
      </c>
      <c r="B257" s="153">
        <v>42581</v>
      </c>
      <c r="C257" s="152" t="s">
        <v>5227</v>
      </c>
      <c r="G257" s="155" t="s">
        <v>679</v>
      </c>
      <c r="H257" s="154" t="s">
        <v>679</v>
      </c>
      <c r="J257" s="156">
        <v>59.2</v>
      </c>
    </row>
    <row r="258" spans="1:14" hidden="1">
      <c r="A258" s="152" t="s">
        <v>560</v>
      </c>
      <c r="B258" s="153">
        <v>42581</v>
      </c>
      <c r="C258" s="152" t="s">
        <v>5228</v>
      </c>
      <c r="G258" s="155" t="s">
        <v>674</v>
      </c>
      <c r="H258" s="154" t="s">
        <v>674</v>
      </c>
      <c r="J258" s="156">
        <v>34.590000000000003</v>
      </c>
    </row>
    <row r="259" spans="1:14" hidden="1">
      <c r="A259" s="152" t="s">
        <v>564</v>
      </c>
      <c r="B259" s="153">
        <v>42581</v>
      </c>
      <c r="C259" s="152" t="s">
        <v>5229</v>
      </c>
      <c r="G259" s="155" t="s">
        <v>5476</v>
      </c>
      <c r="H259" s="154" t="s">
        <v>5476</v>
      </c>
      <c r="J259" s="156">
        <v>3.86</v>
      </c>
    </row>
    <row r="260" spans="1:14" hidden="1">
      <c r="A260" s="152" t="s">
        <v>568</v>
      </c>
      <c r="B260" s="153">
        <v>42581</v>
      </c>
      <c r="C260" s="152" t="s">
        <v>5230</v>
      </c>
      <c r="G260" s="155" t="s">
        <v>676</v>
      </c>
      <c r="H260" s="154" t="s">
        <v>676</v>
      </c>
      <c r="J260" s="156">
        <v>20.69</v>
      </c>
    </row>
    <row r="261" spans="1:14" hidden="1">
      <c r="A261" s="152" t="s">
        <v>570</v>
      </c>
      <c r="B261" s="153">
        <v>42581</v>
      </c>
      <c r="C261" s="152" t="s">
        <v>5231</v>
      </c>
      <c r="G261" s="155" t="s">
        <v>1682</v>
      </c>
      <c r="H261" s="154" t="s">
        <v>1682</v>
      </c>
      <c r="J261" s="156">
        <v>14.07</v>
      </c>
    </row>
    <row r="262" spans="1:14" hidden="1">
      <c r="A262" s="152" t="s">
        <v>1601</v>
      </c>
      <c r="B262" s="153">
        <v>42581</v>
      </c>
      <c r="C262" s="152" t="s">
        <v>5232</v>
      </c>
      <c r="G262" s="155" t="s">
        <v>687</v>
      </c>
      <c r="H262" s="154" t="s">
        <v>687</v>
      </c>
      <c r="J262" s="156">
        <v>2.21</v>
      </c>
    </row>
    <row r="263" spans="1:14">
      <c r="A263" s="152" t="s">
        <v>572</v>
      </c>
      <c r="B263" s="153">
        <v>42581</v>
      </c>
      <c r="C263" s="152" t="s">
        <v>5233</v>
      </c>
      <c r="G263" s="156" t="s">
        <v>5533</v>
      </c>
      <c r="H263" s="154" t="s">
        <v>5477</v>
      </c>
      <c r="J263" s="156">
        <v>56</v>
      </c>
      <c r="L263" s="160"/>
      <c r="M263" s="161"/>
      <c r="N263" s="160"/>
    </row>
    <row r="264" spans="1:14" hidden="1">
      <c r="A264" s="152" t="s">
        <v>576</v>
      </c>
      <c r="B264" s="153">
        <v>42581</v>
      </c>
      <c r="C264" s="152" t="s">
        <v>5234</v>
      </c>
      <c r="G264" s="155" t="s">
        <v>725</v>
      </c>
      <c r="H264" s="154" t="s">
        <v>725</v>
      </c>
      <c r="J264" s="156">
        <v>192</v>
      </c>
    </row>
    <row r="265" spans="1:14" hidden="1">
      <c r="A265" s="152" t="s">
        <v>580</v>
      </c>
      <c r="B265" s="153">
        <v>42581</v>
      </c>
      <c r="C265" s="152" t="s">
        <v>5235</v>
      </c>
      <c r="G265" s="155" t="s">
        <v>687</v>
      </c>
      <c r="H265" s="154" t="s">
        <v>687</v>
      </c>
      <c r="J265" s="156">
        <v>22.07</v>
      </c>
    </row>
    <row r="266" spans="1:14" hidden="1">
      <c r="A266" s="152" t="s">
        <v>595</v>
      </c>
      <c r="B266" s="153">
        <v>42581</v>
      </c>
      <c r="C266" s="152" t="s">
        <v>5236</v>
      </c>
      <c r="G266" s="155" t="s">
        <v>670</v>
      </c>
      <c r="H266" s="154" t="s">
        <v>670</v>
      </c>
      <c r="J266" s="156">
        <v>13.74</v>
      </c>
    </row>
    <row r="267" spans="1:14" hidden="1">
      <c r="A267" s="152" t="s">
        <v>597</v>
      </c>
      <c r="B267" s="153">
        <v>42581</v>
      </c>
      <c r="C267" s="152" t="s">
        <v>5237</v>
      </c>
      <c r="G267" s="155" t="s">
        <v>5478</v>
      </c>
      <c r="H267" s="154" t="s">
        <v>5478</v>
      </c>
      <c r="J267" s="156">
        <v>14.07</v>
      </c>
    </row>
    <row r="268" spans="1:14" hidden="1">
      <c r="A268" s="152" t="s">
        <v>599</v>
      </c>
      <c r="B268" s="153">
        <v>42581</v>
      </c>
      <c r="C268" s="152" t="s">
        <v>5238</v>
      </c>
      <c r="G268" s="155" t="s">
        <v>687</v>
      </c>
      <c r="H268" s="154" t="s">
        <v>687</v>
      </c>
      <c r="J268" s="156">
        <v>15.86</v>
      </c>
    </row>
    <row r="269" spans="1:14" hidden="1">
      <c r="A269" s="152" t="s">
        <v>601</v>
      </c>
      <c r="B269" s="153">
        <v>42581</v>
      </c>
      <c r="C269" s="152" t="s">
        <v>5239</v>
      </c>
      <c r="G269" s="155" t="s">
        <v>717</v>
      </c>
      <c r="H269" s="154" t="s">
        <v>717</v>
      </c>
      <c r="J269" s="156">
        <v>285.52</v>
      </c>
    </row>
    <row r="270" spans="1:14" hidden="1">
      <c r="A270" s="152" t="s">
        <v>605</v>
      </c>
      <c r="B270" s="153">
        <v>42581</v>
      </c>
      <c r="C270" s="152" t="s">
        <v>5240</v>
      </c>
      <c r="G270" s="155" t="s">
        <v>1677</v>
      </c>
      <c r="H270" s="154" t="s">
        <v>1677</v>
      </c>
      <c r="J270" s="156">
        <v>12</v>
      </c>
    </row>
    <row r="271" spans="1:14" hidden="1">
      <c r="A271" s="152" t="s">
        <v>2535</v>
      </c>
      <c r="B271" s="153">
        <v>42581</v>
      </c>
      <c r="C271" s="152" t="s">
        <v>5241</v>
      </c>
      <c r="G271" s="155" t="s">
        <v>672</v>
      </c>
      <c r="H271" s="154" t="s">
        <v>672</v>
      </c>
      <c r="J271" s="156">
        <v>34.479999999999997</v>
      </c>
    </row>
    <row r="272" spans="1:14" hidden="1">
      <c r="A272" s="152" t="s">
        <v>611</v>
      </c>
      <c r="B272" s="153">
        <v>42581</v>
      </c>
      <c r="C272" s="152" t="s">
        <v>5242</v>
      </c>
      <c r="G272" s="159" t="s">
        <v>1779</v>
      </c>
      <c r="H272" s="154" t="s">
        <v>5479</v>
      </c>
      <c r="J272" s="158">
        <v>64722.6</v>
      </c>
    </row>
    <row r="273" spans="1:15" hidden="1">
      <c r="A273" s="152" t="s">
        <v>2608</v>
      </c>
      <c r="B273" s="153">
        <v>42581</v>
      </c>
      <c r="C273" s="152" t="s">
        <v>5243</v>
      </c>
      <c r="G273" s="159" t="s">
        <v>892</v>
      </c>
      <c r="H273" s="154" t="s">
        <v>5480</v>
      </c>
      <c r="J273" s="158">
        <v>35635.919999999998</v>
      </c>
    </row>
    <row r="274" spans="1:15" hidden="1">
      <c r="A274" s="152" t="s">
        <v>2636</v>
      </c>
      <c r="B274" s="153">
        <v>42581</v>
      </c>
      <c r="C274" s="152" t="s">
        <v>5244</v>
      </c>
      <c r="G274" s="106" t="s">
        <v>844</v>
      </c>
      <c r="H274" s="106" t="s">
        <v>4885</v>
      </c>
      <c r="J274" s="158">
        <v>48939.839999999997</v>
      </c>
    </row>
    <row r="275" spans="1:15" hidden="1">
      <c r="A275" s="152" t="s">
        <v>2639</v>
      </c>
      <c r="B275" s="153">
        <v>42581</v>
      </c>
      <c r="C275" s="152" t="s">
        <v>5245</v>
      </c>
      <c r="G275" s="106" t="s">
        <v>844</v>
      </c>
      <c r="H275" s="106" t="s">
        <v>4885</v>
      </c>
      <c r="J275" s="158">
        <v>42575.43</v>
      </c>
    </row>
    <row r="276" spans="1:15" hidden="1">
      <c r="A276" s="152" t="s">
        <v>2694</v>
      </c>
      <c r="B276" s="153">
        <v>42582</v>
      </c>
      <c r="C276" s="152" t="s">
        <v>649</v>
      </c>
      <c r="G276" s="159" t="s">
        <v>1002</v>
      </c>
      <c r="H276" s="159" t="s">
        <v>5545</v>
      </c>
      <c r="J276" s="158">
        <v>2727.36</v>
      </c>
    </row>
    <row r="277" spans="1:15" hidden="1">
      <c r="A277" s="152" t="s">
        <v>2698</v>
      </c>
      <c r="B277" s="153">
        <v>42582</v>
      </c>
      <c r="C277" s="152" t="s">
        <v>456</v>
      </c>
      <c r="G277" s="159" t="s">
        <v>983</v>
      </c>
      <c r="H277" s="156" t="s">
        <v>5546</v>
      </c>
      <c r="J277" s="158">
        <v>2138.11</v>
      </c>
    </row>
    <row r="278" spans="1:15">
      <c r="A278" s="152" t="s">
        <v>2705</v>
      </c>
      <c r="B278" s="153">
        <v>42582</v>
      </c>
      <c r="C278" s="152" t="s">
        <v>4100</v>
      </c>
      <c r="G278" s="107" t="s">
        <v>1000</v>
      </c>
      <c r="H278" s="20" t="s">
        <v>999</v>
      </c>
      <c r="J278" s="156">
        <v>13.44</v>
      </c>
    </row>
    <row r="279" spans="1:15">
      <c r="A279" s="152" t="s">
        <v>2728</v>
      </c>
      <c r="B279" s="153">
        <v>42564</v>
      </c>
      <c r="C279" s="152" t="s">
        <v>5246</v>
      </c>
      <c r="G279" s="156" t="s">
        <v>5555</v>
      </c>
      <c r="H279" s="156" t="s">
        <v>5556</v>
      </c>
      <c r="J279" s="156">
        <v>38.4</v>
      </c>
    </row>
    <row r="280" spans="1:15" hidden="1">
      <c r="A280" s="152" t="s">
        <v>2796</v>
      </c>
      <c r="B280" s="153">
        <v>42582</v>
      </c>
      <c r="C280" s="152" t="s">
        <v>5247</v>
      </c>
      <c r="G280" s="106" t="s">
        <v>844</v>
      </c>
      <c r="H280" s="106" t="s">
        <v>4885</v>
      </c>
      <c r="J280" s="158">
        <v>64722.6</v>
      </c>
    </row>
    <row r="281" spans="1:15" hidden="1">
      <c r="A281" s="152" t="s">
        <v>2803</v>
      </c>
      <c r="B281" s="153">
        <v>42582</v>
      </c>
      <c r="C281" s="152" t="s">
        <v>5248</v>
      </c>
      <c r="G281" s="106" t="s">
        <v>844</v>
      </c>
      <c r="H281" s="106" t="s">
        <v>4885</v>
      </c>
      <c r="J281" s="158">
        <v>74215.08</v>
      </c>
    </row>
    <row r="282" spans="1:15" hidden="1">
      <c r="A282" s="152" t="s">
        <v>5249</v>
      </c>
      <c r="B282" s="153">
        <v>42582</v>
      </c>
      <c r="C282" s="152" t="s">
        <v>5250</v>
      </c>
      <c r="G282" s="106" t="s">
        <v>844</v>
      </c>
      <c r="H282" s="106" t="s">
        <v>4885</v>
      </c>
      <c r="J282" s="158">
        <v>85112.19</v>
      </c>
    </row>
    <row r="283" spans="1:15" s="156" customFormat="1" hidden="1">
      <c r="A283" s="156" t="s">
        <v>3350</v>
      </c>
      <c r="B283" s="157">
        <v>42582</v>
      </c>
      <c r="C283" s="156" t="s">
        <v>212</v>
      </c>
      <c r="G283" s="156" t="s">
        <v>991</v>
      </c>
      <c r="H283" s="156" t="s">
        <v>2886</v>
      </c>
      <c r="J283" s="156">
        <v>394.27</v>
      </c>
      <c r="M283" s="160"/>
      <c r="N283" s="161"/>
      <c r="O283" s="160"/>
    </row>
    <row r="284" spans="1:15" s="156" customFormat="1" hidden="1">
      <c r="A284" s="156" t="s">
        <v>3350</v>
      </c>
      <c r="B284" s="157">
        <v>42582</v>
      </c>
      <c r="C284" s="156" t="s">
        <v>212</v>
      </c>
      <c r="G284" s="156" t="s">
        <v>4214</v>
      </c>
      <c r="H284" s="156" t="s">
        <v>4215</v>
      </c>
      <c r="J284" s="156">
        <v>39.86</v>
      </c>
    </row>
    <row r="285" spans="1:15" s="156" customFormat="1" hidden="1">
      <c r="A285" s="156" t="s">
        <v>3350</v>
      </c>
      <c r="B285" s="157">
        <v>42582</v>
      </c>
      <c r="C285" s="156" t="s">
        <v>212</v>
      </c>
      <c r="G285" s="156" t="s">
        <v>5547</v>
      </c>
      <c r="H285" s="156" t="s">
        <v>5548</v>
      </c>
      <c r="J285" s="156">
        <v>39.450000000000003</v>
      </c>
    </row>
    <row r="286" spans="1:15" s="156" customFormat="1" hidden="1">
      <c r="A286" s="156" t="s">
        <v>3350</v>
      </c>
      <c r="B286" s="157">
        <v>42582</v>
      </c>
      <c r="C286" s="156" t="s">
        <v>212</v>
      </c>
      <c r="G286" s="156" t="s">
        <v>2891</v>
      </c>
      <c r="H286" s="156" t="s">
        <v>2892</v>
      </c>
      <c r="J286" s="156">
        <v>24.83</v>
      </c>
    </row>
    <row r="287" spans="1:15" s="156" customFormat="1" hidden="1">
      <c r="A287" s="156" t="s">
        <v>3350</v>
      </c>
      <c r="B287" s="157">
        <v>42582</v>
      </c>
      <c r="C287" s="156" t="s">
        <v>212</v>
      </c>
      <c r="G287" s="156" t="s">
        <v>2889</v>
      </c>
      <c r="H287" s="156" t="s">
        <v>5549</v>
      </c>
      <c r="J287" s="156">
        <v>20.69</v>
      </c>
    </row>
    <row r="288" spans="1:15" s="156" customFormat="1" hidden="1">
      <c r="A288" s="156" t="s">
        <v>3354</v>
      </c>
      <c r="B288" s="157">
        <v>42582</v>
      </c>
      <c r="C288" s="156" t="s">
        <v>212</v>
      </c>
      <c r="G288" s="156" t="s">
        <v>991</v>
      </c>
      <c r="H288" s="156" t="s">
        <v>2886</v>
      </c>
      <c r="J288" s="156">
        <v>492.84</v>
      </c>
    </row>
    <row r="289" spans="1:10" s="156" customFormat="1" hidden="1">
      <c r="A289" s="156" t="s">
        <v>3354</v>
      </c>
      <c r="B289" s="157">
        <v>42582</v>
      </c>
      <c r="C289" s="156" t="s">
        <v>212</v>
      </c>
      <c r="G289" s="156" t="s">
        <v>1013</v>
      </c>
      <c r="H289" s="156" t="s">
        <v>5551</v>
      </c>
      <c r="J289" s="156">
        <f>24.55+30.21+29.65</f>
        <v>84.41</v>
      </c>
    </row>
    <row r="290" spans="1:10" s="156" customFormat="1" hidden="1">
      <c r="A290" s="156" t="s">
        <v>3354</v>
      </c>
      <c r="B290" s="157">
        <v>42582</v>
      </c>
      <c r="C290" s="156" t="s">
        <v>212</v>
      </c>
      <c r="G290" s="156" t="s">
        <v>2889</v>
      </c>
      <c r="H290" s="156" t="s">
        <v>5549</v>
      </c>
      <c r="J290" s="156">
        <v>30.34</v>
      </c>
    </row>
    <row r="291" spans="1:10" s="156" customFormat="1" hidden="1">
      <c r="A291" s="156" t="s">
        <v>3354</v>
      </c>
      <c r="B291" s="157">
        <v>42582</v>
      </c>
      <c r="C291" s="156" t="s">
        <v>212</v>
      </c>
      <c r="G291" s="156" t="s">
        <v>661</v>
      </c>
      <c r="H291" s="156" t="s">
        <v>719</v>
      </c>
      <c r="J291" s="156">
        <v>96.14</v>
      </c>
    </row>
    <row r="292" spans="1:10" s="156" customFormat="1" hidden="1">
      <c r="A292" s="156" t="s">
        <v>5251</v>
      </c>
      <c r="B292" s="157">
        <v>42582</v>
      </c>
      <c r="C292" s="156" t="s">
        <v>212</v>
      </c>
      <c r="G292" s="156" t="s">
        <v>991</v>
      </c>
      <c r="H292" s="156" t="s">
        <v>2886</v>
      </c>
      <c r="J292" s="156">
        <v>492.84</v>
      </c>
    </row>
    <row r="293" spans="1:10" s="156" customFormat="1" hidden="1">
      <c r="A293" s="156" t="s">
        <v>5251</v>
      </c>
      <c r="B293" s="157">
        <v>42582</v>
      </c>
      <c r="C293" s="156" t="s">
        <v>212</v>
      </c>
      <c r="G293" s="156" t="s">
        <v>4212</v>
      </c>
      <c r="H293" s="156" t="s">
        <v>4213</v>
      </c>
      <c r="J293" s="156">
        <v>30.35</v>
      </c>
    </row>
    <row r="294" spans="1:10" s="156" customFormat="1" hidden="1">
      <c r="A294" s="156" t="s">
        <v>5251</v>
      </c>
      <c r="B294" s="157">
        <v>42582</v>
      </c>
      <c r="C294" s="156" t="s">
        <v>212</v>
      </c>
      <c r="G294" s="156" t="s">
        <v>661</v>
      </c>
      <c r="H294" s="156" t="s">
        <v>719</v>
      </c>
      <c r="J294" s="156">
        <f>50.48+36.28+7.86</f>
        <v>94.61999999999999</v>
      </c>
    </row>
    <row r="295" spans="1:10" s="156" customFormat="1" hidden="1">
      <c r="A295" s="156" t="s">
        <v>5251</v>
      </c>
      <c r="B295" s="157">
        <v>42582</v>
      </c>
      <c r="C295" s="156" t="s">
        <v>212</v>
      </c>
      <c r="G295" s="156" t="s">
        <v>5550</v>
      </c>
      <c r="H295" s="156" t="s">
        <v>2892</v>
      </c>
      <c r="J295" s="156">
        <f>23.45+27.59+58.62</f>
        <v>109.66</v>
      </c>
    </row>
    <row r="296" spans="1:10" hidden="1">
      <c r="A296" s="152" t="s">
        <v>5252</v>
      </c>
      <c r="B296" s="153">
        <v>42582</v>
      </c>
      <c r="C296" s="152" t="s">
        <v>5253</v>
      </c>
      <c r="G296" s="156" t="s">
        <v>5552</v>
      </c>
      <c r="H296" s="156" t="s">
        <v>5553</v>
      </c>
      <c r="J296" s="156">
        <v>188.79</v>
      </c>
    </row>
    <row r="297" spans="1:10" hidden="1">
      <c r="A297" s="152" t="s">
        <v>3362</v>
      </c>
      <c r="B297" s="153">
        <v>42582</v>
      </c>
      <c r="C297" s="152" t="s">
        <v>212</v>
      </c>
      <c r="G297" s="156" t="s">
        <v>4868</v>
      </c>
      <c r="H297" s="154" t="s">
        <v>5481</v>
      </c>
      <c r="J297" s="156">
        <v>220.69</v>
      </c>
    </row>
    <row r="298" spans="1:10" hidden="1">
      <c r="A298" s="152" t="s">
        <v>3364</v>
      </c>
      <c r="B298" s="153">
        <v>42582</v>
      </c>
      <c r="C298" s="152" t="s">
        <v>5254</v>
      </c>
      <c r="G298" s="155" t="s">
        <v>5482</v>
      </c>
      <c r="H298" s="154" t="s">
        <v>5482</v>
      </c>
      <c r="J298" s="156">
        <v>28.14</v>
      </c>
    </row>
    <row r="299" spans="1:10" hidden="1">
      <c r="A299" s="152" t="s">
        <v>3364</v>
      </c>
      <c r="B299" s="153">
        <v>42582</v>
      </c>
      <c r="C299" s="152" t="s">
        <v>5254</v>
      </c>
      <c r="G299" s="155" t="s">
        <v>1704</v>
      </c>
      <c r="H299" s="154" t="s">
        <v>1704</v>
      </c>
      <c r="J299" s="156">
        <v>4.83</v>
      </c>
    </row>
    <row r="300" spans="1:10" hidden="1">
      <c r="A300" s="152" t="s">
        <v>3364</v>
      </c>
      <c r="B300" s="153">
        <v>42582</v>
      </c>
      <c r="C300" s="152" t="s">
        <v>5254</v>
      </c>
      <c r="G300" s="155" t="s">
        <v>1709</v>
      </c>
      <c r="H300" s="154" t="s">
        <v>1709</v>
      </c>
      <c r="J300" s="156">
        <v>68.39</v>
      </c>
    </row>
    <row r="301" spans="1:10" hidden="1">
      <c r="A301" s="152" t="s">
        <v>3364</v>
      </c>
      <c r="B301" s="153">
        <v>42582</v>
      </c>
      <c r="C301" s="152" t="s">
        <v>5254</v>
      </c>
      <c r="G301" s="155" t="s">
        <v>3556</v>
      </c>
      <c r="H301" s="154" t="s">
        <v>3556</v>
      </c>
      <c r="J301" s="156">
        <v>72.31</v>
      </c>
    </row>
    <row r="302" spans="1:10" hidden="1">
      <c r="A302" s="152" t="s">
        <v>3364</v>
      </c>
      <c r="B302" s="153">
        <v>42582</v>
      </c>
      <c r="C302" s="152" t="s">
        <v>5254</v>
      </c>
      <c r="G302" s="155" t="s">
        <v>5483</v>
      </c>
      <c r="H302" s="154" t="s">
        <v>5483</v>
      </c>
      <c r="J302" s="156">
        <v>80.489999999999995</v>
      </c>
    </row>
    <row r="303" spans="1:10" hidden="1">
      <c r="A303" s="152" t="s">
        <v>3364</v>
      </c>
      <c r="B303" s="153">
        <v>42582</v>
      </c>
      <c r="C303" s="152" t="s">
        <v>5254</v>
      </c>
      <c r="G303" s="155" t="s">
        <v>731</v>
      </c>
      <c r="H303" s="154" t="s">
        <v>731</v>
      </c>
      <c r="J303" s="156">
        <v>16.55</v>
      </c>
    </row>
    <row r="304" spans="1:10" hidden="1">
      <c r="A304" s="152" t="s">
        <v>3364</v>
      </c>
      <c r="B304" s="153">
        <v>42582</v>
      </c>
      <c r="C304" s="152" t="s">
        <v>5254</v>
      </c>
      <c r="G304" s="155" t="s">
        <v>731</v>
      </c>
      <c r="H304" s="154" t="s">
        <v>731</v>
      </c>
      <c r="J304" s="156">
        <v>23.45</v>
      </c>
    </row>
    <row r="305" spans="1:10" hidden="1">
      <c r="A305" s="152" t="s">
        <v>3364</v>
      </c>
      <c r="B305" s="153">
        <v>42582</v>
      </c>
      <c r="C305" s="152" t="s">
        <v>5254</v>
      </c>
      <c r="G305" s="155" t="s">
        <v>2768</v>
      </c>
      <c r="H305" s="154" t="s">
        <v>2768</v>
      </c>
      <c r="J305" s="156">
        <v>2.62</v>
      </c>
    </row>
    <row r="306" spans="1:10" hidden="1">
      <c r="A306" s="152" t="s">
        <v>3364</v>
      </c>
      <c r="B306" s="153">
        <v>42582</v>
      </c>
      <c r="C306" s="152" t="s">
        <v>5254</v>
      </c>
      <c r="G306" s="155" t="s">
        <v>2768</v>
      </c>
      <c r="H306" s="154" t="s">
        <v>2768</v>
      </c>
      <c r="J306" s="156">
        <v>4.55</v>
      </c>
    </row>
    <row r="307" spans="1:10" hidden="1">
      <c r="A307" s="152" t="s">
        <v>3364</v>
      </c>
      <c r="B307" s="153">
        <v>42582</v>
      </c>
      <c r="C307" s="152" t="s">
        <v>5254</v>
      </c>
      <c r="G307" s="155" t="s">
        <v>2768</v>
      </c>
      <c r="H307" s="154" t="s">
        <v>2768</v>
      </c>
      <c r="J307" s="156">
        <v>5.66</v>
      </c>
    </row>
    <row r="308" spans="1:10" hidden="1">
      <c r="A308" s="152" t="s">
        <v>3364</v>
      </c>
      <c r="B308" s="153">
        <v>42582</v>
      </c>
      <c r="C308" s="152" t="s">
        <v>5254</v>
      </c>
      <c r="G308" s="155" t="s">
        <v>5484</v>
      </c>
      <c r="H308" s="154" t="s">
        <v>5484</v>
      </c>
      <c r="J308" s="156">
        <v>49.75</v>
      </c>
    </row>
    <row r="309" spans="1:10" hidden="1">
      <c r="A309" s="152" t="s">
        <v>3364</v>
      </c>
      <c r="B309" s="153">
        <v>42582</v>
      </c>
      <c r="C309" s="152" t="s">
        <v>5254</v>
      </c>
      <c r="G309" s="155" t="s">
        <v>807</v>
      </c>
      <c r="H309" s="154" t="s">
        <v>807</v>
      </c>
      <c r="J309" s="156">
        <v>228.97</v>
      </c>
    </row>
    <row r="310" spans="1:10" hidden="1">
      <c r="A310" s="152" t="s">
        <v>3364</v>
      </c>
      <c r="B310" s="153">
        <v>42582</v>
      </c>
      <c r="C310" s="152" t="s">
        <v>5254</v>
      </c>
      <c r="G310" s="155" t="s">
        <v>1677</v>
      </c>
      <c r="H310" s="154" t="s">
        <v>1677</v>
      </c>
      <c r="J310" s="156">
        <v>12.28</v>
      </c>
    </row>
    <row r="311" spans="1:10" hidden="1">
      <c r="A311" s="152" t="s">
        <v>3364</v>
      </c>
      <c r="B311" s="153">
        <v>42582</v>
      </c>
      <c r="C311" s="152" t="s">
        <v>5254</v>
      </c>
      <c r="G311" s="155" t="s">
        <v>737</v>
      </c>
      <c r="H311" s="154" t="s">
        <v>737</v>
      </c>
      <c r="J311" s="156">
        <v>35.590000000000003</v>
      </c>
    </row>
    <row r="312" spans="1:10" hidden="1">
      <c r="A312" s="152" t="s">
        <v>3364</v>
      </c>
      <c r="B312" s="153">
        <v>42582</v>
      </c>
      <c r="C312" s="152" t="s">
        <v>5254</v>
      </c>
      <c r="G312" s="155" t="s">
        <v>1739</v>
      </c>
      <c r="H312" s="154" t="s">
        <v>1739</v>
      </c>
      <c r="J312" s="156">
        <v>67.069999999999993</v>
      </c>
    </row>
    <row r="313" spans="1:10" hidden="1">
      <c r="A313" s="152" t="s">
        <v>3366</v>
      </c>
      <c r="B313" s="153">
        <v>42581</v>
      </c>
      <c r="C313" s="152" t="s">
        <v>5255</v>
      </c>
      <c r="G313" s="155" t="s">
        <v>833</v>
      </c>
      <c r="H313" s="154" t="s">
        <v>833</v>
      </c>
      <c r="J313" s="156">
        <v>50.08</v>
      </c>
    </row>
    <row r="314" spans="1:10" hidden="1">
      <c r="A314" s="152" t="s">
        <v>3368</v>
      </c>
      <c r="B314" s="153">
        <v>42582</v>
      </c>
      <c r="C314" s="152" t="s">
        <v>5256</v>
      </c>
      <c r="G314" s="155" t="s">
        <v>4823</v>
      </c>
      <c r="H314" s="154" t="s">
        <v>4823</v>
      </c>
      <c r="J314" s="156">
        <v>64</v>
      </c>
    </row>
    <row r="315" spans="1:10" hidden="1">
      <c r="A315" s="152" t="s">
        <v>3370</v>
      </c>
      <c r="B315" s="153">
        <v>42582</v>
      </c>
      <c r="C315" s="152" t="s">
        <v>5257</v>
      </c>
      <c r="G315" s="155" t="s">
        <v>5485</v>
      </c>
      <c r="H315" s="154" t="s">
        <v>5485</v>
      </c>
      <c r="J315" s="156">
        <v>27.52</v>
      </c>
    </row>
    <row r="316" spans="1:10" hidden="1">
      <c r="A316" s="152" t="s">
        <v>3372</v>
      </c>
      <c r="B316" s="153">
        <v>42582</v>
      </c>
      <c r="C316" s="152" t="s">
        <v>5258</v>
      </c>
      <c r="G316" s="155" t="s">
        <v>687</v>
      </c>
      <c r="H316" s="154" t="s">
        <v>687</v>
      </c>
      <c r="J316" s="156">
        <v>21.86</v>
      </c>
    </row>
    <row r="317" spans="1:10" hidden="1">
      <c r="A317" s="152" t="s">
        <v>3382</v>
      </c>
      <c r="B317" s="153">
        <v>42582</v>
      </c>
      <c r="C317" s="152" t="s">
        <v>5259</v>
      </c>
      <c r="G317" s="155" t="s">
        <v>674</v>
      </c>
      <c r="H317" s="154" t="s">
        <v>674</v>
      </c>
      <c r="J317" s="156">
        <v>98.73</v>
      </c>
    </row>
    <row r="318" spans="1:10" hidden="1">
      <c r="A318" s="152" t="s">
        <v>4467</v>
      </c>
      <c r="B318" s="153">
        <v>42582</v>
      </c>
      <c r="C318" s="152" t="s">
        <v>5260</v>
      </c>
      <c r="G318" s="155" t="s">
        <v>687</v>
      </c>
      <c r="H318" s="154" t="s">
        <v>687</v>
      </c>
      <c r="J318" s="156">
        <v>2.21</v>
      </c>
    </row>
    <row r="319" spans="1:10" hidden="1">
      <c r="A319" s="152" t="s">
        <v>5261</v>
      </c>
      <c r="B319" s="153">
        <v>42582</v>
      </c>
      <c r="C319" s="152" t="s">
        <v>5262</v>
      </c>
      <c r="G319" s="155" t="s">
        <v>3557</v>
      </c>
      <c r="H319" s="154" t="s">
        <v>3557</v>
      </c>
      <c r="J319" s="156">
        <v>53.59</v>
      </c>
    </row>
    <row r="320" spans="1:10" hidden="1">
      <c r="A320" s="152" t="s">
        <v>3384</v>
      </c>
      <c r="B320" s="153">
        <v>42582</v>
      </c>
      <c r="C320" s="152" t="s">
        <v>5263</v>
      </c>
      <c r="G320" s="155" t="s">
        <v>5486</v>
      </c>
      <c r="H320" s="154" t="s">
        <v>5486</v>
      </c>
      <c r="J320" s="156">
        <v>17.78</v>
      </c>
    </row>
    <row r="321" spans="1:10" hidden="1">
      <c r="A321" s="152" t="s">
        <v>5264</v>
      </c>
      <c r="B321" s="153">
        <v>42582</v>
      </c>
      <c r="C321" s="152" t="s">
        <v>5265</v>
      </c>
      <c r="G321" s="155" t="s">
        <v>687</v>
      </c>
      <c r="H321" s="154" t="s">
        <v>687</v>
      </c>
      <c r="J321" s="156">
        <v>17.79</v>
      </c>
    </row>
    <row r="322" spans="1:10">
      <c r="A322" s="152" t="s">
        <v>3388</v>
      </c>
      <c r="B322" s="153">
        <v>42582</v>
      </c>
      <c r="C322" s="152" t="s">
        <v>5266</v>
      </c>
      <c r="G322" s="156" t="s">
        <v>4167</v>
      </c>
      <c r="H322" s="154" t="s">
        <v>5487</v>
      </c>
      <c r="J322" s="156">
        <v>82.74</v>
      </c>
    </row>
    <row r="323" spans="1:10" hidden="1">
      <c r="A323" s="152" t="s">
        <v>3390</v>
      </c>
      <c r="B323" s="153">
        <v>42582</v>
      </c>
      <c r="C323" s="152" t="s">
        <v>5267</v>
      </c>
      <c r="G323" s="155" t="s">
        <v>4167</v>
      </c>
      <c r="H323" s="154" t="s">
        <v>4167</v>
      </c>
      <c r="J323" s="156">
        <v>41.37</v>
      </c>
    </row>
    <row r="324" spans="1:10" hidden="1">
      <c r="A324" s="152" t="s">
        <v>3392</v>
      </c>
      <c r="B324" s="153">
        <v>42582</v>
      </c>
      <c r="C324" s="152" t="s">
        <v>5268</v>
      </c>
      <c r="G324" s="155" t="s">
        <v>661</v>
      </c>
      <c r="H324" s="154" t="s">
        <v>661</v>
      </c>
      <c r="J324" s="156">
        <v>7.86</v>
      </c>
    </row>
    <row r="325" spans="1:10">
      <c r="A325" s="152" t="s">
        <v>3394</v>
      </c>
      <c r="B325" s="153">
        <v>42582</v>
      </c>
      <c r="C325" s="152" t="s">
        <v>5269</v>
      </c>
      <c r="G325" s="156" t="s">
        <v>9</v>
      </c>
      <c r="H325" s="154" t="s">
        <v>995</v>
      </c>
      <c r="J325" s="156">
        <v>24.83</v>
      </c>
    </row>
    <row r="326" spans="1:10" hidden="1">
      <c r="A326" s="152" t="s">
        <v>5270</v>
      </c>
      <c r="B326" s="153">
        <v>42582</v>
      </c>
      <c r="C326" s="152" t="s">
        <v>5271</v>
      </c>
      <c r="G326" s="155" t="s">
        <v>996</v>
      </c>
      <c r="H326" s="154" t="s">
        <v>996</v>
      </c>
      <c r="J326" s="156">
        <v>14.07</v>
      </c>
    </row>
    <row r="327" spans="1:10" hidden="1">
      <c r="A327" s="152" t="s">
        <v>3396</v>
      </c>
      <c r="B327" s="153">
        <v>42582</v>
      </c>
      <c r="C327" s="152" t="s">
        <v>5272</v>
      </c>
      <c r="G327" s="155" t="s">
        <v>1732</v>
      </c>
      <c r="H327" s="154" t="s">
        <v>1732</v>
      </c>
      <c r="J327" s="156">
        <v>24.83</v>
      </c>
    </row>
    <row r="328" spans="1:10" hidden="1">
      <c r="A328" s="152" t="s">
        <v>3396</v>
      </c>
      <c r="B328" s="153">
        <v>42582</v>
      </c>
      <c r="C328" s="152" t="s">
        <v>5272</v>
      </c>
      <c r="G328" s="155" t="s">
        <v>661</v>
      </c>
      <c r="H328" s="154" t="s">
        <v>661</v>
      </c>
      <c r="J328" s="156">
        <v>26.07</v>
      </c>
    </row>
    <row r="329" spans="1:10" hidden="1">
      <c r="A329" s="152" t="s">
        <v>3396</v>
      </c>
      <c r="B329" s="153">
        <v>42582</v>
      </c>
      <c r="C329" s="152" t="s">
        <v>5272</v>
      </c>
      <c r="G329" s="155" t="s">
        <v>731</v>
      </c>
      <c r="H329" s="154" t="s">
        <v>731</v>
      </c>
      <c r="J329" s="156">
        <v>4.83</v>
      </c>
    </row>
    <row r="330" spans="1:10" hidden="1">
      <c r="A330" s="152" t="s">
        <v>3396</v>
      </c>
      <c r="B330" s="153">
        <v>42582</v>
      </c>
      <c r="C330" s="152" t="s">
        <v>5272</v>
      </c>
      <c r="G330" s="155" t="s">
        <v>4843</v>
      </c>
      <c r="H330" s="154" t="s">
        <v>4843</v>
      </c>
      <c r="J330" s="156">
        <v>17.600000000000001</v>
      </c>
    </row>
    <row r="331" spans="1:10" hidden="1">
      <c r="A331" s="152" t="s">
        <v>3400</v>
      </c>
      <c r="B331" s="153">
        <v>42582</v>
      </c>
      <c r="C331" s="152" t="s">
        <v>5273</v>
      </c>
      <c r="G331" s="155" t="s">
        <v>9</v>
      </c>
      <c r="H331" s="154" t="s">
        <v>9</v>
      </c>
      <c r="J331" s="156">
        <v>43.45</v>
      </c>
    </row>
    <row r="332" spans="1:10" hidden="1">
      <c r="A332" s="152" t="s">
        <v>3400</v>
      </c>
      <c r="B332" s="153">
        <v>42582</v>
      </c>
      <c r="C332" s="152" t="s">
        <v>5273</v>
      </c>
      <c r="G332" s="155" t="s">
        <v>749</v>
      </c>
      <c r="H332" s="154" t="s">
        <v>749</v>
      </c>
      <c r="J332" s="156">
        <v>89.66</v>
      </c>
    </row>
    <row r="333" spans="1:10" hidden="1">
      <c r="A333" s="152" t="s">
        <v>3400</v>
      </c>
      <c r="B333" s="153">
        <v>42582</v>
      </c>
      <c r="C333" s="152" t="s">
        <v>5273</v>
      </c>
      <c r="G333" s="155" t="s">
        <v>1743</v>
      </c>
      <c r="H333" s="154" t="s">
        <v>1743</v>
      </c>
      <c r="J333" s="156">
        <v>28.97</v>
      </c>
    </row>
    <row r="334" spans="1:10" hidden="1">
      <c r="A334" s="152" t="s">
        <v>3400</v>
      </c>
      <c r="B334" s="153">
        <v>42582</v>
      </c>
      <c r="C334" s="152" t="s">
        <v>5273</v>
      </c>
      <c r="G334" s="155" t="s">
        <v>5488</v>
      </c>
      <c r="H334" s="154" t="s">
        <v>5488</v>
      </c>
      <c r="J334" s="156">
        <v>135.49</v>
      </c>
    </row>
    <row r="335" spans="1:10" hidden="1">
      <c r="A335" s="152" t="s">
        <v>3400</v>
      </c>
      <c r="B335" s="153">
        <v>42582</v>
      </c>
      <c r="C335" s="152" t="s">
        <v>5273</v>
      </c>
      <c r="G335" s="155" t="s">
        <v>5489</v>
      </c>
      <c r="H335" s="154" t="s">
        <v>5489</v>
      </c>
      <c r="J335" s="156">
        <v>46.95</v>
      </c>
    </row>
    <row r="336" spans="1:10" hidden="1">
      <c r="A336" s="152" t="s">
        <v>3400</v>
      </c>
      <c r="B336" s="153">
        <v>42582</v>
      </c>
      <c r="C336" s="152" t="s">
        <v>5273</v>
      </c>
      <c r="G336" s="155" t="s">
        <v>731</v>
      </c>
      <c r="H336" s="154" t="s">
        <v>731</v>
      </c>
      <c r="J336" s="156">
        <v>48.84</v>
      </c>
    </row>
    <row r="337" spans="1:10" hidden="1">
      <c r="A337" s="152" t="s">
        <v>3400</v>
      </c>
      <c r="B337" s="153">
        <v>42582</v>
      </c>
      <c r="C337" s="152" t="s">
        <v>5273</v>
      </c>
      <c r="G337" s="155" t="s">
        <v>729</v>
      </c>
      <c r="H337" s="154" t="s">
        <v>729</v>
      </c>
      <c r="J337" s="156">
        <v>13.79</v>
      </c>
    </row>
    <row r="338" spans="1:10" hidden="1">
      <c r="A338" s="152" t="s">
        <v>3402</v>
      </c>
      <c r="B338" s="153">
        <v>42582</v>
      </c>
      <c r="C338" s="152" t="s">
        <v>5274</v>
      </c>
      <c r="G338" s="155" t="s">
        <v>661</v>
      </c>
      <c r="H338" s="154" t="s">
        <v>661</v>
      </c>
      <c r="J338" s="156">
        <v>52.28</v>
      </c>
    </row>
    <row r="339" spans="1:10" hidden="1">
      <c r="A339" s="152" t="s">
        <v>3402</v>
      </c>
      <c r="B339" s="153">
        <v>42582</v>
      </c>
      <c r="C339" s="152" t="s">
        <v>5274</v>
      </c>
      <c r="G339" s="155" t="s">
        <v>5490</v>
      </c>
      <c r="H339" s="154" t="s">
        <v>5490</v>
      </c>
      <c r="J339" s="156">
        <v>8.9700000000000006</v>
      </c>
    </row>
    <row r="340" spans="1:10" hidden="1">
      <c r="A340" s="152" t="s">
        <v>3402</v>
      </c>
      <c r="B340" s="153">
        <v>42582</v>
      </c>
      <c r="C340" s="152" t="s">
        <v>5274</v>
      </c>
      <c r="G340" s="155" t="s">
        <v>737</v>
      </c>
      <c r="H340" s="154" t="s">
        <v>737</v>
      </c>
      <c r="J340" s="156">
        <v>35.590000000000003</v>
      </c>
    </row>
    <row r="341" spans="1:10" hidden="1">
      <c r="A341" s="152" t="s">
        <v>3402</v>
      </c>
      <c r="B341" s="153">
        <v>42582</v>
      </c>
      <c r="C341" s="152" t="s">
        <v>5274</v>
      </c>
      <c r="G341" s="155" t="s">
        <v>795</v>
      </c>
      <c r="H341" s="154" t="s">
        <v>795</v>
      </c>
      <c r="J341" s="156">
        <v>11.04</v>
      </c>
    </row>
    <row r="342" spans="1:10" hidden="1">
      <c r="A342" s="152" t="s">
        <v>3402</v>
      </c>
      <c r="B342" s="153">
        <v>42582</v>
      </c>
      <c r="C342" s="152" t="s">
        <v>5274</v>
      </c>
      <c r="G342" s="155" t="s">
        <v>1739</v>
      </c>
      <c r="H342" s="154" t="s">
        <v>1739</v>
      </c>
      <c r="J342" s="156">
        <v>53.93</v>
      </c>
    </row>
    <row r="343" spans="1:10" hidden="1">
      <c r="A343" s="152" t="s">
        <v>5275</v>
      </c>
      <c r="B343" s="153">
        <v>42582</v>
      </c>
      <c r="C343" s="152" t="s">
        <v>5276</v>
      </c>
      <c r="G343" s="155" t="s">
        <v>2868</v>
      </c>
      <c r="H343" s="154" t="s">
        <v>2868</v>
      </c>
      <c r="J343" s="156">
        <v>8.2799999999999994</v>
      </c>
    </row>
    <row r="344" spans="1:10" hidden="1">
      <c r="A344" s="152" t="s">
        <v>4476</v>
      </c>
      <c r="B344" s="153">
        <v>42582</v>
      </c>
      <c r="C344" s="152" t="s">
        <v>5277</v>
      </c>
      <c r="G344" s="155" t="s">
        <v>9</v>
      </c>
      <c r="H344" s="154" t="s">
        <v>9</v>
      </c>
      <c r="J344" s="156">
        <v>43.45</v>
      </c>
    </row>
    <row r="345" spans="1:10" hidden="1">
      <c r="A345" s="152" t="s">
        <v>4476</v>
      </c>
      <c r="B345" s="153">
        <v>42582</v>
      </c>
      <c r="C345" s="152" t="s">
        <v>5277</v>
      </c>
      <c r="G345" s="155" t="s">
        <v>749</v>
      </c>
      <c r="H345" s="154" t="s">
        <v>749</v>
      </c>
      <c r="J345" s="156">
        <v>73.38</v>
      </c>
    </row>
    <row r="346" spans="1:10" hidden="1">
      <c r="A346" s="152" t="s">
        <v>4476</v>
      </c>
      <c r="B346" s="153">
        <v>42582</v>
      </c>
      <c r="C346" s="152" t="s">
        <v>5277</v>
      </c>
      <c r="G346" s="155" t="s">
        <v>661</v>
      </c>
      <c r="H346" s="154" t="s">
        <v>661</v>
      </c>
      <c r="J346" s="156">
        <v>9.52</v>
      </c>
    </row>
    <row r="347" spans="1:10" hidden="1">
      <c r="A347" s="152" t="s">
        <v>4476</v>
      </c>
      <c r="B347" s="153">
        <v>42582</v>
      </c>
      <c r="C347" s="152" t="s">
        <v>5277</v>
      </c>
      <c r="G347" s="155" t="s">
        <v>2873</v>
      </c>
      <c r="H347" s="154" t="s">
        <v>2873</v>
      </c>
      <c r="J347" s="156">
        <v>67.069999999999993</v>
      </c>
    </row>
    <row r="348" spans="1:10" hidden="1">
      <c r="A348" s="152" t="s">
        <v>4476</v>
      </c>
      <c r="B348" s="153">
        <v>42582</v>
      </c>
      <c r="C348" s="152" t="s">
        <v>5277</v>
      </c>
      <c r="G348" s="155" t="s">
        <v>731</v>
      </c>
      <c r="H348" s="154" t="s">
        <v>731</v>
      </c>
      <c r="J348" s="156">
        <v>22.77</v>
      </c>
    </row>
    <row r="349" spans="1:10" hidden="1">
      <c r="A349" s="152" t="s">
        <v>4476</v>
      </c>
      <c r="B349" s="153">
        <v>42582</v>
      </c>
      <c r="C349" s="152" t="s">
        <v>5277</v>
      </c>
      <c r="G349" s="155" t="s">
        <v>729</v>
      </c>
      <c r="H349" s="154" t="s">
        <v>729</v>
      </c>
      <c r="J349" s="156">
        <v>13.79</v>
      </c>
    </row>
    <row r="350" spans="1:10" hidden="1">
      <c r="A350" s="152" t="s">
        <v>3406</v>
      </c>
      <c r="B350" s="153">
        <v>42582</v>
      </c>
      <c r="C350" s="152" t="s">
        <v>5278</v>
      </c>
      <c r="G350" s="155" t="s">
        <v>5491</v>
      </c>
      <c r="H350" s="154" t="s">
        <v>5491</v>
      </c>
      <c r="J350" s="156">
        <v>118.62</v>
      </c>
    </row>
    <row r="351" spans="1:10" s="156" customFormat="1" hidden="1">
      <c r="A351" s="156" t="s">
        <v>3408</v>
      </c>
      <c r="B351" s="157">
        <v>42582</v>
      </c>
      <c r="C351" s="156" t="s">
        <v>5279</v>
      </c>
      <c r="G351" s="156" t="s">
        <v>4214</v>
      </c>
      <c r="H351" s="156" t="s">
        <v>4215</v>
      </c>
      <c r="J351" s="156">
        <v>39.86</v>
      </c>
    </row>
    <row r="352" spans="1:10" s="156" customFormat="1" hidden="1">
      <c r="A352" s="156" t="s">
        <v>3408</v>
      </c>
      <c r="B352" s="157">
        <v>42582</v>
      </c>
      <c r="C352" s="156" t="s">
        <v>5279</v>
      </c>
      <c r="G352" s="156" t="s">
        <v>5547</v>
      </c>
      <c r="H352" s="156" t="s">
        <v>5548</v>
      </c>
      <c r="J352" s="156">
        <v>39.450000000000003</v>
      </c>
    </row>
    <row r="353" spans="1:10" s="156" customFormat="1" hidden="1">
      <c r="A353" s="156" t="s">
        <v>3408</v>
      </c>
      <c r="B353" s="157">
        <v>42582</v>
      </c>
      <c r="C353" s="156" t="s">
        <v>5279</v>
      </c>
      <c r="G353" s="156" t="s">
        <v>5554</v>
      </c>
      <c r="H353" s="156" t="s">
        <v>2892</v>
      </c>
      <c r="J353" s="156">
        <v>24.83</v>
      </c>
    </row>
    <row r="354" spans="1:10" s="156" customFormat="1" hidden="1">
      <c r="A354" s="156" t="s">
        <v>3408</v>
      </c>
      <c r="B354" s="157">
        <v>42582</v>
      </c>
      <c r="C354" s="156" t="s">
        <v>5279</v>
      </c>
      <c r="G354" s="156" t="s">
        <v>2889</v>
      </c>
      <c r="H354" s="156" t="s">
        <v>5549</v>
      </c>
      <c r="J354" s="156">
        <v>20.69</v>
      </c>
    </row>
    <row r="355" spans="1:10" s="156" customFormat="1" hidden="1">
      <c r="A355" s="156" t="s">
        <v>3408</v>
      </c>
      <c r="B355" s="157">
        <v>42582</v>
      </c>
      <c r="C355" s="156" t="s">
        <v>5279</v>
      </c>
      <c r="G355" s="156" t="s">
        <v>991</v>
      </c>
      <c r="H355" s="156" t="s">
        <v>2886</v>
      </c>
      <c r="J355" s="156">
        <v>492.84</v>
      </c>
    </row>
    <row r="356" spans="1:10" s="156" customFormat="1" hidden="1">
      <c r="A356" s="156" t="s">
        <v>3408</v>
      </c>
      <c r="B356" s="157">
        <v>42582</v>
      </c>
      <c r="C356" s="156" t="s">
        <v>5279</v>
      </c>
      <c r="G356" s="156" t="s">
        <v>748</v>
      </c>
      <c r="H356" s="156" t="s">
        <v>747</v>
      </c>
      <c r="J356" s="156">
        <v>43.45</v>
      </c>
    </row>
    <row r="357" spans="1:10" s="156" customFormat="1" hidden="1">
      <c r="A357" s="156" t="s">
        <v>3408</v>
      </c>
      <c r="B357" s="157">
        <v>42582</v>
      </c>
      <c r="C357" s="156" t="s">
        <v>5279</v>
      </c>
      <c r="G357" s="156" t="s">
        <v>661</v>
      </c>
      <c r="H357" s="156" t="s">
        <v>719</v>
      </c>
      <c r="J357" s="156">
        <v>7.86</v>
      </c>
    </row>
    <row r="358" spans="1:10">
      <c r="A358" s="152" t="s">
        <v>4482</v>
      </c>
      <c r="B358" s="153">
        <v>42582</v>
      </c>
      <c r="C358" s="152" t="s">
        <v>3823</v>
      </c>
      <c r="G358" s="159" t="s">
        <v>985</v>
      </c>
      <c r="H358" s="159" t="s">
        <v>986</v>
      </c>
      <c r="J358" s="156">
        <v>206.35</v>
      </c>
    </row>
    <row r="359" spans="1:10" hidden="1">
      <c r="A359" s="152" t="s">
        <v>3422</v>
      </c>
      <c r="B359" s="153">
        <v>42582</v>
      </c>
      <c r="C359" s="152" t="s">
        <v>5280</v>
      </c>
      <c r="G359" s="155" t="s">
        <v>4167</v>
      </c>
      <c r="H359" s="154" t="s">
        <v>4167</v>
      </c>
      <c r="J359" s="156">
        <v>-82.74</v>
      </c>
    </row>
    <row r="360" spans="1:10" hidden="1">
      <c r="A360" s="152" t="s">
        <v>3426</v>
      </c>
      <c r="B360" s="153">
        <v>42582</v>
      </c>
      <c r="C360" s="152" t="s">
        <v>5281</v>
      </c>
      <c r="G360" s="155" t="s">
        <v>972</v>
      </c>
      <c r="H360" s="154" t="s">
        <v>972</v>
      </c>
      <c r="J360" s="156">
        <v>15.79</v>
      </c>
    </row>
    <row r="361" spans="1:10" hidden="1">
      <c r="A361" s="152" t="s">
        <v>3428</v>
      </c>
      <c r="B361" s="153">
        <v>42582</v>
      </c>
      <c r="C361" s="152" t="s">
        <v>5282</v>
      </c>
      <c r="G361" s="155" t="s">
        <v>666</v>
      </c>
      <c r="H361" s="154" t="s">
        <v>666</v>
      </c>
      <c r="J361" s="156">
        <v>2.48</v>
      </c>
    </row>
    <row r="362" spans="1:10" hidden="1">
      <c r="A362" s="152" t="s">
        <v>4494</v>
      </c>
      <c r="B362" s="153">
        <v>42582</v>
      </c>
      <c r="C362" s="152" t="s">
        <v>5283</v>
      </c>
      <c r="G362" s="155" t="s">
        <v>670</v>
      </c>
      <c r="H362" s="154" t="s">
        <v>670</v>
      </c>
      <c r="J362" s="156">
        <v>27.56</v>
      </c>
    </row>
    <row r="363" spans="1:10" hidden="1">
      <c r="A363" s="152" t="s">
        <v>3430</v>
      </c>
      <c r="B363" s="153">
        <v>42582</v>
      </c>
      <c r="C363" s="152" t="s">
        <v>5284</v>
      </c>
      <c r="G363" s="155" t="s">
        <v>687</v>
      </c>
      <c r="H363" s="154" t="s">
        <v>687</v>
      </c>
      <c r="J363" s="156">
        <v>78.760000000000005</v>
      </c>
    </row>
    <row r="364" spans="1:10" hidden="1">
      <c r="A364" s="152" t="s">
        <v>3432</v>
      </c>
      <c r="B364" s="153">
        <v>42582</v>
      </c>
      <c r="C364" s="152" t="s">
        <v>5285</v>
      </c>
      <c r="G364" s="155" t="s">
        <v>1682</v>
      </c>
      <c r="H364" s="154" t="s">
        <v>1682</v>
      </c>
      <c r="J364" s="156">
        <v>51.86</v>
      </c>
    </row>
    <row r="365" spans="1:10" hidden="1">
      <c r="A365" s="152" t="s">
        <v>3434</v>
      </c>
      <c r="B365" s="153">
        <v>42582</v>
      </c>
      <c r="C365" s="152" t="s">
        <v>5286</v>
      </c>
      <c r="G365" s="155" t="s">
        <v>2926</v>
      </c>
      <c r="H365" s="154" t="s">
        <v>2926</v>
      </c>
      <c r="J365" s="156">
        <v>16.829999999999998</v>
      </c>
    </row>
    <row r="366" spans="1:10" hidden="1">
      <c r="A366" s="152" t="s">
        <v>3438</v>
      </c>
      <c r="B366" s="153">
        <v>42582</v>
      </c>
      <c r="C366" s="152" t="s">
        <v>5287</v>
      </c>
      <c r="G366" s="155" t="s">
        <v>687</v>
      </c>
      <c r="H366" s="154" t="s">
        <v>687</v>
      </c>
      <c r="J366" s="156">
        <v>70.209999999999994</v>
      </c>
    </row>
    <row r="367" spans="1:10" hidden="1">
      <c r="A367" s="152" t="s">
        <v>3440</v>
      </c>
      <c r="B367" s="153">
        <v>42582</v>
      </c>
      <c r="C367" s="152" t="s">
        <v>5288</v>
      </c>
      <c r="G367" s="155" t="s">
        <v>1012</v>
      </c>
      <c r="H367" s="154" t="s">
        <v>1012</v>
      </c>
      <c r="J367" s="156">
        <v>28.44</v>
      </c>
    </row>
    <row r="368" spans="1:10" hidden="1">
      <c r="A368" s="152" t="s">
        <v>3442</v>
      </c>
      <c r="B368" s="153">
        <v>42582</v>
      </c>
      <c r="C368" s="152" t="s">
        <v>5289</v>
      </c>
      <c r="G368" s="155" t="s">
        <v>5492</v>
      </c>
      <c r="H368" s="154" t="s">
        <v>5492</v>
      </c>
      <c r="J368" s="156">
        <v>26.96</v>
      </c>
    </row>
    <row r="369" spans="1:10" hidden="1">
      <c r="A369" s="152" t="s">
        <v>3444</v>
      </c>
      <c r="B369" s="153">
        <v>42582</v>
      </c>
      <c r="C369" s="152" t="s">
        <v>5290</v>
      </c>
      <c r="G369" s="155" t="s">
        <v>731</v>
      </c>
      <c r="H369" s="154" t="s">
        <v>731</v>
      </c>
      <c r="J369" s="156">
        <v>20.16</v>
      </c>
    </row>
    <row r="370" spans="1:10" hidden="1">
      <c r="A370" s="152" t="s">
        <v>3446</v>
      </c>
      <c r="B370" s="153">
        <v>42582</v>
      </c>
      <c r="C370" s="152" t="s">
        <v>5291</v>
      </c>
      <c r="G370" s="155" t="s">
        <v>2538</v>
      </c>
      <c r="H370" s="154" t="s">
        <v>2538</v>
      </c>
      <c r="J370" s="156">
        <v>19.45</v>
      </c>
    </row>
    <row r="371" spans="1:10" hidden="1">
      <c r="A371" s="152" t="s">
        <v>3450</v>
      </c>
      <c r="B371" s="153">
        <v>42582</v>
      </c>
      <c r="C371" s="152" t="s">
        <v>5292</v>
      </c>
      <c r="G371" s="155" t="s">
        <v>701</v>
      </c>
      <c r="H371" s="154" t="s">
        <v>701</v>
      </c>
      <c r="J371" s="156">
        <v>216</v>
      </c>
    </row>
    <row r="372" spans="1:10" hidden="1">
      <c r="A372" s="152" t="s">
        <v>4509</v>
      </c>
      <c r="B372" s="153">
        <v>42582</v>
      </c>
      <c r="C372" s="152" t="s">
        <v>5293</v>
      </c>
      <c r="G372" s="155" t="s">
        <v>687</v>
      </c>
      <c r="H372" s="154" t="s">
        <v>687</v>
      </c>
      <c r="J372" s="156">
        <v>22.48</v>
      </c>
    </row>
    <row r="373" spans="1:10" hidden="1">
      <c r="A373" s="152" t="s">
        <v>3452</v>
      </c>
      <c r="B373" s="153">
        <v>42582</v>
      </c>
      <c r="C373" s="152" t="s">
        <v>5294</v>
      </c>
      <c r="G373" s="155" t="s">
        <v>5493</v>
      </c>
      <c r="H373" s="154" t="s">
        <v>5493</v>
      </c>
      <c r="J373" s="156">
        <v>12.41</v>
      </c>
    </row>
    <row r="374" spans="1:10" hidden="1">
      <c r="A374" s="152" t="s">
        <v>3454</v>
      </c>
      <c r="B374" s="153">
        <v>42582</v>
      </c>
      <c r="C374" s="152" t="s">
        <v>5295</v>
      </c>
      <c r="G374" s="156" t="s">
        <v>5541</v>
      </c>
      <c r="H374" s="156" t="s">
        <v>5541</v>
      </c>
      <c r="J374" s="156">
        <v>57.95</v>
      </c>
    </row>
    <row r="375" spans="1:10" hidden="1">
      <c r="A375" s="152" t="s">
        <v>3462</v>
      </c>
      <c r="B375" s="153">
        <v>42582</v>
      </c>
      <c r="C375" s="152" t="s">
        <v>5296</v>
      </c>
      <c r="G375" s="155" t="s">
        <v>5494</v>
      </c>
      <c r="H375" s="154" t="s">
        <v>5494</v>
      </c>
      <c r="J375" s="156">
        <v>34.479999999999997</v>
      </c>
    </row>
    <row r="376" spans="1:10" hidden="1">
      <c r="A376" s="152" t="s">
        <v>3464</v>
      </c>
      <c r="B376" s="153">
        <v>42582</v>
      </c>
      <c r="C376" s="152" t="s">
        <v>5297</v>
      </c>
      <c r="G376" s="155" t="s">
        <v>5457</v>
      </c>
      <c r="H376" s="154" t="s">
        <v>5457</v>
      </c>
      <c r="J376" s="156">
        <v>94.76</v>
      </c>
    </row>
    <row r="377" spans="1:10" hidden="1">
      <c r="A377" s="152" t="s">
        <v>3466</v>
      </c>
      <c r="B377" s="153">
        <v>42582</v>
      </c>
      <c r="C377" s="152" t="s">
        <v>5298</v>
      </c>
      <c r="G377" s="155" t="s">
        <v>735</v>
      </c>
      <c r="H377" s="154" t="s">
        <v>735</v>
      </c>
      <c r="J377" s="156">
        <v>80.790000000000006</v>
      </c>
    </row>
    <row r="378" spans="1:10" hidden="1">
      <c r="A378" s="152" t="s">
        <v>3466</v>
      </c>
      <c r="B378" s="153">
        <v>42582</v>
      </c>
      <c r="C378" s="152" t="s">
        <v>5298</v>
      </c>
      <c r="G378" s="155" t="s">
        <v>661</v>
      </c>
      <c r="H378" s="154" t="s">
        <v>661</v>
      </c>
      <c r="J378" s="156">
        <v>63.45</v>
      </c>
    </row>
    <row r="379" spans="1:10" hidden="1">
      <c r="A379" s="152" t="s">
        <v>3466</v>
      </c>
      <c r="B379" s="153">
        <v>42582</v>
      </c>
      <c r="C379" s="152" t="s">
        <v>5298</v>
      </c>
      <c r="G379" s="155" t="s">
        <v>731</v>
      </c>
      <c r="H379" s="154" t="s">
        <v>731</v>
      </c>
      <c r="J379" s="156">
        <v>8.9700000000000006</v>
      </c>
    </row>
    <row r="380" spans="1:10" hidden="1">
      <c r="A380" s="152" t="s">
        <v>3466</v>
      </c>
      <c r="B380" s="153">
        <v>42582</v>
      </c>
      <c r="C380" s="152" t="s">
        <v>5298</v>
      </c>
      <c r="G380" s="155" t="s">
        <v>1722</v>
      </c>
      <c r="H380" s="154" t="s">
        <v>1722</v>
      </c>
      <c r="J380" s="156">
        <v>15.17</v>
      </c>
    </row>
    <row r="381" spans="1:10" hidden="1">
      <c r="A381" s="152" t="s">
        <v>3466</v>
      </c>
      <c r="B381" s="153">
        <v>42582</v>
      </c>
      <c r="C381" s="152" t="s">
        <v>5298</v>
      </c>
      <c r="G381" s="155" t="s">
        <v>737</v>
      </c>
      <c r="H381" s="154" t="s">
        <v>737</v>
      </c>
      <c r="J381" s="156">
        <v>63.72</v>
      </c>
    </row>
    <row r="382" spans="1:10" hidden="1">
      <c r="A382" s="152" t="s">
        <v>3468</v>
      </c>
      <c r="B382" s="153">
        <v>42582</v>
      </c>
      <c r="C382" s="152" t="s">
        <v>5299</v>
      </c>
      <c r="G382" s="155" t="s">
        <v>661</v>
      </c>
      <c r="H382" s="154" t="s">
        <v>661</v>
      </c>
      <c r="J382" s="156">
        <v>7.86</v>
      </c>
    </row>
    <row r="383" spans="1:10" hidden="1">
      <c r="A383" s="152" t="s">
        <v>3468</v>
      </c>
      <c r="B383" s="153">
        <v>42582</v>
      </c>
      <c r="C383" s="152" t="s">
        <v>5299</v>
      </c>
      <c r="G383" s="155" t="s">
        <v>1704</v>
      </c>
      <c r="H383" s="154" t="s">
        <v>1704</v>
      </c>
      <c r="J383" s="156">
        <v>4.83</v>
      </c>
    </row>
    <row r="384" spans="1:10" hidden="1">
      <c r="A384" s="152" t="s">
        <v>3468</v>
      </c>
      <c r="B384" s="153">
        <v>42582</v>
      </c>
      <c r="C384" s="152" t="s">
        <v>5299</v>
      </c>
      <c r="G384" s="155" t="s">
        <v>731</v>
      </c>
      <c r="H384" s="154" t="s">
        <v>731</v>
      </c>
      <c r="J384" s="156">
        <v>8.9700000000000006</v>
      </c>
    </row>
    <row r="385" spans="1:10" hidden="1">
      <c r="A385" s="152" t="s">
        <v>3468</v>
      </c>
      <c r="B385" s="153">
        <v>42582</v>
      </c>
      <c r="C385" s="152" t="s">
        <v>5299</v>
      </c>
      <c r="G385" s="155" t="s">
        <v>801</v>
      </c>
      <c r="H385" s="154" t="s">
        <v>801</v>
      </c>
      <c r="J385" s="156">
        <v>22.76</v>
      </c>
    </row>
    <row r="386" spans="1:10" hidden="1">
      <c r="A386" s="152" t="s">
        <v>3468</v>
      </c>
      <c r="B386" s="153">
        <v>42582</v>
      </c>
      <c r="C386" s="152" t="s">
        <v>5299</v>
      </c>
      <c r="G386" s="155" t="s">
        <v>737</v>
      </c>
      <c r="H386" s="154" t="s">
        <v>737</v>
      </c>
      <c r="J386" s="156">
        <v>35.590000000000003</v>
      </c>
    </row>
    <row r="387" spans="1:10" hidden="1">
      <c r="A387" s="152" t="s">
        <v>3468</v>
      </c>
      <c r="B387" s="153">
        <v>42582</v>
      </c>
      <c r="C387" s="152" t="s">
        <v>5299</v>
      </c>
      <c r="G387" s="155" t="s">
        <v>5495</v>
      </c>
      <c r="H387" s="154" t="s">
        <v>5495</v>
      </c>
      <c r="J387" s="156">
        <v>71.42</v>
      </c>
    </row>
    <row r="388" spans="1:10" hidden="1">
      <c r="A388" s="152" t="s">
        <v>3468</v>
      </c>
      <c r="B388" s="153">
        <v>42582</v>
      </c>
      <c r="C388" s="152" t="s">
        <v>5299</v>
      </c>
      <c r="G388" s="155" t="s">
        <v>1739</v>
      </c>
      <c r="H388" s="154" t="s">
        <v>1739</v>
      </c>
      <c r="J388" s="156">
        <v>25.03</v>
      </c>
    </row>
    <row r="389" spans="1:10" hidden="1">
      <c r="A389" s="152" t="s">
        <v>3468</v>
      </c>
      <c r="B389" s="153">
        <v>42582</v>
      </c>
      <c r="C389" s="152" t="s">
        <v>5299</v>
      </c>
      <c r="G389" s="155" t="s">
        <v>5463</v>
      </c>
      <c r="H389" s="154" t="s">
        <v>5463</v>
      </c>
      <c r="J389" s="156">
        <v>7.86</v>
      </c>
    </row>
    <row r="390" spans="1:10" hidden="1">
      <c r="A390" s="152" t="s">
        <v>3468</v>
      </c>
      <c r="B390" s="153">
        <v>42582</v>
      </c>
      <c r="C390" s="152" t="s">
        <v>5299</v>
      </c>
      <c r="G390" s="155" t="s">
        <v>748</v>
      </c>
      <c r="H390" s="154" t="s">
        <v>748</v>
      </c>
      <c r="J390" s="156">
        <v>160</v>
      </c>
    </row>
    <row r="391" spans="1:10" hidden="1">
      <c r="A391" s="152" t="s">
        <v>4517</v>
      </c>
      <c r="B391" s="153">
        <v>42582</v>
      </c>
      <c r="C391" s="152" t="s">
        <v>5300</v>
      </c>
      <c r="G391" s="155" t="s">
        <v>731</v>
      </c>
      <c r="H391" s="154" t="s">
        <v>731</v>
      </c>
      <c r="J391" s="156">
        <v>28.29</v>
      </c>
    </row>
    <row r="392" spans="1:10" hidden="1">
      <c r="A392" s="152" t="s">
        <v>4517</v>
      </c>
      <c r="B392" s="153">
        <v>42582</v>
      </c>
      <c r="C392" s="152" t="s">
        <v>5300</v>
      </c>
      <c r="G392" s="155" t="s">
        <v>5496</v>
      </c>
      <c r="H392" s="154" t="s">
        <v>5496</v>
      </c>
      <c r="J392" s="156">
        <v>67.08</v>
      </c>
    </row>
    <row r="393" spans="1:10" hidden="1">
      <c r="A393" s="152" t="s">
        <v>4517</v>
      </c>
      <c r="B393" s="153">
        <v>42582</v>
      </c>
      <c r="C393" s="152" t="s">
        <v>5300</v>
      </c>
      <c r="G393" s="155" t="s">
        <v>748</v>
      </c>
      <c r="H393" s="154" t="s">
        <v>748</v>
      </c>
      <c r="J393" s="156">
        <v>63.45</v>
      </c>
    </row>
    <row r="394" spans="1:10" hidden="1">
      <c r="A394" s="152" t="s">
        <v>4519</v>
      </c>
      <c r="B394" s="153">
        <v>42582</v>
      </c>
      <c r="C394" s="152" t="s">
        <v>5301</v>
      </c>
      <c r="G394" s="155" t="s">
        <v>661</v>
      </c>
      <c r="H394" s="154" t="s">
        <v>661</v>
      </c>
      <c r="J394" s="156">
        <v>64.69</v>
      </c>
    </row>
    <row r="395" spans="1:10" hidden="1">
      <c r="A395" s="152" t="s">
        <v>4519</v>
      </c>
      <c r="B395" s="153">
        <v>42582</v>
      </c>
      <c r="C395" s="152" t="s">
        <v>5301</v>
      </c>
      <c r="G395" s="155" t="s">
        <v>731</v>
      </c>
      <c r="H395" s="154" t="s">
        <v>731</v>
      </c>
      <c r="J395" s="156">
        <v>8.9700000000000006</v>
      </c>
    </row>
    <row r="396" spans="1:10" hidden="1">
      <c r="A396" s="152" t="s">
        <v>4519</v>
      </c>
      <c r="B396" s="153">
        <v>42582</v>
      </c>
      <c r="C396" s="152" t="s">
        <v>5301</v>
      </c>
      <c r="G396" s="155" t="s">
        <v>1722</v>
      </c>
      <c r="H396" s="154" t="s">
        <v>1722</v>
      </c>
      <c r="J396" s="156">
        <v>15.17</v>
      </c>
    </row>
    <row r="397" spans="1:10" hidden="1">
      <c r="A397" s="152" t="s">
        <v>4519</v>
      </c>
      <c r="B397" s="153">
        <v>42582</v>
      </c>
      <c r="C397" s="152" t="s">
        <v>5301</v>
      </c>
      <c r="G397" s="155" t="s">
        <v>737</v>
      </c>
      <c r="H397" s="154" t="s">
        <v>737</v>
      </c>
      <c r="J397" s="156">
        <v>63.72</v>
      </c>
    </row>
    <row r="398" spans="1:10" hidden="1">
      <c r="A398" s="152" t="s">
        <v>4519</v>
      </c>
      <c r="B398" s="153">
        <v>42582</v>
      </c>
      <c r="C398" s="152" t="s">
        <v>5301</v>
      </c>
      <c r="G398" s="155" t="s">
        <v>1729</v>
      </c>
      <c r="H398" s="154" t="s">
        <v>1729</v>
      </c>
      <c r="J398" s="156">
        <v>67.069999999999993</v>
      </c>
    </row>
    <row r="399" spans="1:10" hidden="1">
      <c r="A399" s="152" t="s">
        <v>4521</v>
      </c>
      <c r="B399" s="153">
        <v>42582</v>
      </c>
      <c r="C399" s="152" t="s">
        <v>5302</v>
      </c>
      <c r="G399" s="155" t="s">
        <v>731</v>
      </c>
      <c r="H399" s="154" t="s">
        <v>731</v>
      </c>
      <c r="J399" s="156">
        <v>4.83</v>
      </c>
    </row>
    <row r="400" spans="1:10" hidden="1">
      <c r="A400" s="152" t="s">
        <v>4521</v>
      </c>
      <c r="B400" s="153">
        <v>42582</v>
      </c>
      <c r="C400" s="152" t="s">
        <v>5302</v>
      </c>
      <c r="G400" s="155" t="s">
        <v>3547</v>
      </c>
      <c r="H400" s="154" t="s">
        <v>3547</v>
      </c>
      <c r="J400" s="156">
        <v>15.04</v>
      </c>
    </row>
    <row r="401" spans="1:10" hidden="1">
      <c r="A401" s="152" t="s">
        <v>4521</v>
      </c>
      <c r="B401" s="153">
        <v>42582</v>
      </c>
      <c r="C401" s="152" t="s">
        <v>5302</v>
      </c>
      <c r="G401" s="155" t="s">
        <v>807</v>
      </c>
      <c r="H401" s="154" t="s">
        <v>807</v>
      </c>
      <c r="J401" s="156">
        <v>116.55</v>
      </c>
    </row>
    <row r="402" spans="1:10" hidden="1">
      <c r="A402" s="152" t="s">
        <v>4521</v>
      </c>
      <c r="B402" s="153">
        <v>42582</v>
      </c>
      <c r="C402" s="152" t="s">
        <v>5302</v>
      </c>
      <c r="G402" s="155" t="s">
        <v>5497</v>
      </c>
      <c r="H402" s="154" t="s">
        <v>5497</v>
      </c>
      <c r="J402" s="156">
        <v>2.62</v>
      </c>
    </row>
    <row r="403" spans="1:10" hidden="1">
      <c r="A403" s="152" t="s">
        <v>4521</v>
      </c>
      <c r="B403" s="153">
        <v>42582</v>
      </c>
      <c r="C403" s="152" t="s">
        <v>5302</v>
      </c>
      <c r="G403" s="155" t="s">
        <v>5497</v>
      </c>
      <c r="H403" s="154" t="s">
        <v>5497</v>
      </c>
      <c r="J403" s="156">
        <v>4.55</v>
      </c>
    </row>
    <row r="404" spans="1:10" hidden="1">
      <c r="A404" s="152" t="s">
        <v>4521</v>
      </c>
      <c r="B404" s="153">
        <v>42582</v>
      </c>
      <c r="C404" s="152" t="s">
        <v>5302</v>
      </c>
      <c r="G404" s="155" t="s">
        <v>5497</v>
      </c>
      <c r="H404" s="154" t="s">
        <v>5497</v>
      </c>
      <c r="J404" s="156">
        <v>5.66</v>
      </c>
    </row>
    <row r="405" spans="1:10" hidden="1">
      <c r="A405" s="152" t="s">
        <v>4521</v>
      </c>
      <c r="B405" s="153">
        <v>42582</v>
      </c>
      <c r="C405" s="152" t="s">
        <v>5302</v>
      </c>
      <c r="G405" s="155" t="s">
        <v>737</v>
      </c>
      <c r="H405" s="154" t="s">
        <v>737</v>
      </c>
      <c r="J405" s="156">
        <v>35.590000000000003</v>
      </c>
    </row>
    <row r="406" spans="1:10" hidden="1">
      <c r="A406" s="152" t="s">
        <v>4521</v>
      </c>
      <c r="B406" s="153">
        <v>42582</v>
      </c>
      <c r="C406" s="152" t="s">
        <v>5302</v>
      </c>
      <c r="G406" s="155" t="s">
        <v>803</v>
      </c>
      <c r="H406" s="154" t="s">
        <v>803</v>
      </c>
      <c r="J406" s="156">
        <v>71.900000000000006</v>
      </c>
    </row>
    <row r="407" spans="1:10" hidden="1">
      <c r="A407" s="152" t="s">
        <v>4521</v>
      </c>
      <c r="B407" s="153">
        <v>42582</v>
      </c>
      <c r="C407" s="152" t="s">
        <v>5302</v>
      </c>
      <c r="G407" s="155" t="s">
        <v>805</v>
      </c>
      <c r="H407" s="154" t="s">
        <v>805</v>
      </c>
      <c r="J407" s="156">
        <v>40.24</v>
      </c>
    </row>
    <row r="408" spans="1:10" hidden="1">
      <c r="A408" s="152" t="s">
        <v>4525</v>
      </c>
      <c r="B408" s="153">
        <v>42582</v>
      </c>
      <c r="C408" s="152" t="s">
        <v>5303</v>
      </c>
      <c r="G408" s="155" t="s">
        <v>661</v>
      </c>
      <c r="H408" s="154" t="s">
        <v>661</v>
      </c>
      <c r="J408" s="156">
        <v>64.69</v>
      </c>
    </row>
    <row r="409" spans="1:10" hidden="1">
      <c r="A409" s="152" t="s">
        <v>4525</v>
      </c>
      <c r="B409" s="153">
        <v>42582</v>
      </c>
      <c r="C409" s="152" t="s">
        <v>5303</v>
      </c>
      <c r="G409" s="155" t="s">
        <v>1722</v>
      </c>
      <c r="H409" s="154" t="s">
        <v>1722</v>
      </c>
      <c r="J409" s="156">
        <v>15.17</v>
      </c>
    </row>
    <row r="410" spans="1:10" hidden="1">
      <c r="A410" s="152" t="s">
        <v>4525</v>
      </c>
      <c r="B410" s="153">
        <v>42582</v>
      </c>
      <c r="C410" s="152" t="s">
        <v>5303</v>
      </c>
      <c r="G410" s="155" t="s">
        <v>737</v>
      </c>
      <c r="H410" s="154" t="s">
        <v>737</v>
      </c>
      <c r="J410" s="156">
        <v>63.72</v>
      </c>
    </row>
    <row r="411" spans="1:10" hidden="1">
      <c r="A411" s="152" t="s">
        <v>4525</v>
      </c>
      <c r="B411" s="153">
        <v>42582</v>
      </c>
      <c r="C411" s="152" t="s">
        <v>5303</v>
      </c>
      <c r="G411" s="155" t="s">
        <v>1729</v>
      </c>
      <c r="H411" s="154" t="s">
        <v>1729</v>
      </c>
      <c r="J411" s="156">
        <v>67.08</v>
      </c>
    </row>
    <row r="412" spans="1:10" hidden="1">
      <c r="A412" s="152" t="s">
        <v>5304</v>
      </c>
      <c r="B412" s="153">
        <v>42582</v>
      </c>
      <c r="C412" s="152" t="s">
        <v>5305</v>
      </c>
      <c r="G412" s="155" t="s">
        <v>769</v>
      </c>
      <c r="H412" s="154" t="s">
        <v>769</v>
      </c>
      <c r="J412" s="156">
        <v>15.17</v>
      </c>
    </row>
    <row r="413" spans="1:10" hidden="1">
      <c r="A413" s="152" t="s">
        <v>5304</v>
      </c>
      <c r="B413" s="153">
        <v>42582</v>
      </c>
      <c r="C413" s="152" t="s">
        <v>5305</v>
      </c>
      <c r="G413" s="155" t="s">
        <v>661</v>
      </c>
      <c r="H413" s="154" t="s">
        <v>661</v>
      </c>
      <c r="J413" s="156">
        <v>53.79</v>
      </c>
    </row>
    <row r="414" spans="1:10" hidden="1">
      <c r="A414" s="152" t="s">
        <v>5304</v>
      </c>
      <c r="B414" s="153">
        <v>42582</v>
      </c>
      <c r="C414" s="152" t="s">
        <v>5305</v>
      </c>
      <c r="G414" s="155" t="s">
        <v>1755</v>
      </c>
      <c r="H414" s="154" t="s">
        <v>1755</v>
      </c>
      <c r="J414" s="156">
        <v>67.069999999999993</v>
      </c>
    </row>
    <row r="415" spans="1:10" hidden="1">
      <c r="A415" s="152" t="s">
        <v>5304</v>
      </c>
      <c r="B415" s="153">
        <v>42582</v>
      </c>
      <c r="C415" s="152" t="s">
        <v>5305</v>
      </c>
      <c r="G415" s="155" t="s">
        <v>5498</v>
      </c>
      <c r="H415" s="154" t="s">
        <v>5498</v>
      </c>
      <c r="J415" s="156">
        <v>5.79</v>
      </c>
    </row>
    <row r="416" spans="1:10" hidden="1">
      <c r="A416" s="152" t="s">
        <v>5304</v>
      </c>
      <c r="B416" s="153">
        <v>42582</v>
      </c>
      <c r="C416" s="152" t="s">
        <v>5305</v>
      </c>
      <c r="G416" s="155" t="s">
        <v>731</v>
      </c>
      <c r="H416" s="154" t="s">
        <v>731</v>
      </c>
      <c r="J416" s="156">
        <v>9.66</v>
      </c>
    </row>
    <row r="417" spans="1:10" hidden="1">
      <c r="A417" s="152" t="s">
        <v>4527</v>
      </c>
      <c r="B417" s="153">
        <v>42582</v>
      </c>
      <c r="C417" s="152" t="s">
        <v>5306</v>
      </c>
      <c r="G417" s="155" t="s">
        <v>661</v>
      </c>
      <c r="H417" s="154" t="s">
        <v>661</v>
      </c>
      <c r="J417" s="156">
        <v>52.55</v>
      </c>
    </row>
    <row r="418" spans="1:10" hidden="1">
      <c r="A418" s="152" t="s">
        <v>4527</v>
      </c>
      <c r="B418" s="153">
        <v>42582</v>
      </c>
      <c r="C418" s="152" t="s">
        <v>5306</v>
      </c>
      <c r="G418" s="155" t="s">
        <v>731</v>
      </c>
      <c r="H418" s="154" t="s">
        <v>731</v>
      </c>
      <c r="J418" s="156">
        <v>19.32</v>
      </c>
    </row>
    <row r="419" spans="1:10" hidden="1">
      <c r="A419" s="152" t="s">
        <v>4527</v>
      </c>
      <c r="B419" s="153">
        <v>42582</v>
      </c>
      <c r="C419" s="152" t="s">
        <v>5306</v>
      </c>
      <c r="G419" s="155" t="s">
        <v>662</v>
      </c>
      <c r="H419" s="154" t="s">
        <v>662</v>
      </c>
      <c r="J419" s="156">
        <v>11.03</v>
      </c>
    </row>
    <row r="420" spans="1:10" hidden="1">
      <c r="A420" s="152" t="s">
        <v>4527</v>
      </c>
      <c r="B420" s="153">
        <v>42582</v>
      </c>
      <c r="C420" s="152" t="s">
        <v>5306</v>
      </c>
      <c r="G420" s="155" t="s">
        <v>2681</v>
      </c>
      <c r="H420" s="154" t="s">
        <v>2681</v>
      </c>
      <c r="J420" s="156">
        <v>59.04</v>
      </c>
    </row>
    <row r="421" spans="1:10" hidden="1">
      <c r="A421" s="152" t="s">
        <v>4529</v>
      </c>
      <c r="B421" s="153">
        <v>42582</v>
      </c>
      <c r="C421" s="152" t="s">
        <v>5307</v>
      </c>
      <c r="G421" s="155" t="s">
        <v>5470</v>
      </c>
      <c r="H421" s="154" t="s">
        <v>5470</v>
      </c>
      <c r="J421" s="156">
        <v>18.07</v>
      </c>
    </row>
    <row r="422" spans="1:10" hidden="1">
      <c r="A422" s="152" t="s">
        <v>4529</v>
      </c>
      <c r="B422" s="153">
        <v>42582</v>
      </c>
      <c r="C422" s="152" t="s">
        <v>5307</v>
      </c>
      <c r="G422" s="155" t="s">
        <v>731</v>
      </c>
      <c r="H422" s="154" t="s">
        <v>731</v>
      </c>
      <c r="J422" s="156">
        <v>1.66</v>
      </c>
    </row>
    <row r="423" spans="1:10" hidden="1">
      <c r="A423" s="152" t="s">
        <v>4529</v>
      </c>
      <c r="B423" s="153">
        <v>42582</v>
      </c>
      <c r="C423" s="152" t="s">
        <v>5307</v>
      </c>
      <c r="G423" s="155" t="s">
        <v>5471</v>
      </c>
      <c r="H423" s="154" t="s">
        <v>5471</v>
      </c>
      <c r="J423" s="156">
        <v>76.27</v>
      </c>
    </row>
    <row r="424" spans="1:10" hidden="1">
      <c r="A424" s="152" t="s">
        <v>4529</v>
      </c>
      <c r="B424" s="153">
        <v>42582</v>
      </c>
      <c r="C424" s="152" t="s">
        <v>5307</v>
      </c>
      <c r="G424" s="155" t="s">
        <v>5472</v>
      </c>
      <c r="H424" s="154" t="s">
        <v>5472</v>
      </c>
      <c r="J424" s="156">
        <v>21.65</v>
      </c>
    </row>
    <row r="425" spans="1:10" hidden="1">
      <c r="A425" s="152" t="s">
        <v>4529</v>
      </c>
      <c r="B425" s="153">
        <v>42582</v>
      </c>
      <c r="C425" s="152" t="s">
        <v>5307</v>
      </c>
      <c r="G425" s="155" t="s">
        <v>1697</v>
      </c>
      <c r="H425" s="154" t="s">
        <v>1697</v>
      </c>
      <c r="J425" s="156">
        <v>8.14</v>
      </c>
    </row>
    <row r="426" spans="1:10" hidden="1">
      <c r="A426" s="152" t="s">
        <v>4529</v>
      </c>
      <c r="B426" s="153">
        <v>42582</v>
      </c>
      <c r="C426" s="152" t="s">
        <v>5307</v>
      </c>
      <c r="G426" s="155" t="s">
        <v>5499</v>
      </c>
      <c r="H426" s="154" t="s">
        <v>5499</v>
      </c>
      <c r="J426" s="156">
        <v>16.28</v>
      </c>
    </row>
    <row r="427" spans="1:10" hidden="1">
      <c r="A427" s="152" t="s">
        <v>4529</v>
      </c>
      <c r="B427" s="153">
        <v>42582</v>
      </c>
      <c r="C427" s="152" t="s">
        <v>5307</v>
      </c>
      <c r="G427" s="155" t="s">
        <v>5500</v>
      </c>
      <c r="H427" s="154" t="s">
        <v>5500</v>
      </c>
      <c r="J427" s="156">
        <v>53.93</v>
      </c>
    </row>
    <row r="428" spans="1:10" hidden="1">
      <c r="A428" s="152" t="s">
        <v>4529</v>
      </c>
      <c r="B428" s="153">
        <v>42582</v>
      </c>
      <c r="C428" s="152" t="s">
        <v>5307</v>
      </c>
      <c r="G428" s="155" t="s">
        <v>5501</v>
      </c>
      <c r="H428" s="154" t="s">
        <v>5501</v>
      </c>
      <c r="J428" s="156">
        <v>116.55</v>
      </c>
    </row>
    <row r="429" spans="1:10" hidden="1">
      <c r="A429" s="152" t="s">
        <v>4531</v>
      </c>
      <c r="B429" s="153">
        <v>42582</v>
      </c>
      <c r="C429" s="152" t="s">
        <v>5308</v>
      </c>
      <c r="G429" s="155" t="s">
        <v>769</v>
      </c>
      <c r="H429" s="154" t="s">
        <v>769</v>
      </c>
      <c r="J429" s="156">
        <v>15.86</v>
      </c>
    </row>
    <row r="430" spans="1:10" hidden="1">
      <c r="A430" s="152" t="s">
        <v>4531</v>
      </c>
      <c r="B430" s="153">
        <v>42582</v>
      </c>
      <c r="C430" s="152" t="s">
        <v>5308</v>
      </c>
      <c r="G430" s="155" t="s">
        <v>661</v>
      </c>
      <c r="H430" s="154" t="s">
        <v>661</v>
      </c>
      <c r="J430" s="156">
        <v>40.549999999999997</v>
      </c>
    </row>
    <row r="431" spans="1:10" hidden="1">
      <c r="A431" s="152" t="s">
        <v>4531</v>
      </c>
      <c r="B431" s="153">
        <v>42582</v>
      </c>
      <c r="C431" s="152" t="s">
        <v>5308</v>
      </c>
      <c r="G431" s="155" t="s">
        <v>660</v>
      </c>
      <c r="H431" s="154" t="s">
        <v>660</v>
      </c>
      <c r="J431" s="156">
        <v>22.07</v>
      </c>
    </row>
    <row r="432" spans="1:10" hidden="1">
      <c r="A432" s="152" t="s">
        <v>4531</v>
      </c>
      <c r="B432" s="153">
        <v>42582</v>
      </c>
      <c r="C432" s="152" t="s">
        <v>5308</v>
      </c>
      <c r="G432" s="155" t="s">
        <v>731</v>
      </c>
      <c r="H432" s="154" t="s">
        <v>731</v>
      </c>
      <c r="J432" s="156">
        <v>9.66</v>
      </c>
    </row>
    <row r="433" spans="1:10" hidden="1">
      <c r="A433" s="152" t="s">
        <v>4531</v>
      </c>
      <c r="B433" s="153">
        <v>42582</v>
      </c>
      <c r="C433" s="152" t="s">
        <v>5308</v>
      </c>
      <c r="G433" s="155" t="s">
        <v>1740</v>
      </c>
      <c r="H433" s="154" t="s">
        <v>1740</v>
      </c>
      <c r="J433" s="156">
        <v>72.040000000000006</v>
      </c>
    </row>
    <row r="434" spans="1:10" hidden="1">
      <c r="A434" s="152" t="s">
        <v>5309</v>
      </c>
      <c r="B434" s="153">
        <v>42582</v>
      </c>
      <c r="C434" s="152" t="s">
        <v>5310</v>
      </c>
      <c r="G434" s="155" t="s">
        <v>703</v>
      </c>
      <c r="H434" s="154" t="s">
        <v>703</v>
      </c>
      <c r="J434" s="156">
        <v>65.400000000000006</v>
      </c>
    </row>
    <row r="435" spans="1:10">
      <c r="A435" s="152" t="s">
        <v>4545</v>
      </c>
      <c r="B435" s="153">
        <v>42582</v>
      </c>
      <c r="C435" s="152" t="s">
        <v>3707</v>
      </c>
      <c r="G435" s="155"/>
      <c r="H435" s="154" t="s">
        <v>5502</v>
      </c>
      <c r="J435" s="156">
        <v>429.5</v>
      </c>
    </row>
    <row r="436" spans="1:10" s="156" customFormat="1">
      <c r="B436" s="157"/>
    </row>
    <row r="437" spans="1:10" s="156" customFormat="1">
      <c r="B437" s="157"/>
    </row>
    <row r="438" spans="1:10" s="156" customFormat="1">
      <c r="B438" s="157"/>
    </row>
    <row r="439" spans="1:10" s="156" customFormat="1">
      <c r="B439" s="157"/>
    </row>
    <row r="440" spans="1:10" s="156" customFormat="1">
      <c r="B440" s="157"/>
    </row>
    <row r="441" spans="1:10">
      <c r="A441" s="152" t="s">
        <v>4547</v>
      </c>
      <c r="B441" s="153">
        <v>42582</v>
      </c>
      <c r="C441" s="152" t="s">
        <v>3707</v>
      </c>
      <c r="G441" s="155"/>
      <c r="H441" s="154" t="s">
        <v>5503</v>
      </c>
      <c r="J441" s="156">
        <v>357.03</v>
      </c>
    </row>
    <row r="442" spans="1:10" hidden="1">
      <c r="A442" s="152" t="s">
        <v>4549</v>
      </c>
      <c r="B442" s="153">
        <v>42582</v>
      </c>
      <c r="C442" s="152" t="s">
        <v>5311</v>
      </c>
      <c r="G442" s="155" t="s">
        <v>9</v>
      </c>
      <c r="H442" s="154" t="s">
        <v>9</v>
      </c>
      <c r="J442" s="156">
        <v>43.45</v>
      </c>
    </row>
    <row r="443" spans="1:10" hidden="1">
      <c r="A443" s="152" t="s">
        <v>4549</v>
      </c>
      <c r="B443" s="153">
        <v>42582</v>
      </c>
      <c r="C443" s="152" t="s">
        <v>5311</v>
      </c>
      <c r="G443" s="155" t="s">
        <v>749</v>
      </c>
      <c r="H443" s="154" t="s">
        <v>749</v>
      </c>
      <c r="J443" s="156">
        <v>89.66</v>
      </c>
    </row>
    <row r="444" spans="1:10" hidden="1">
      <c r="A444" s="152" t="s">
        <v>4549</v>
      </c>
      <c r="B444" s="153">
        <v>42582</v>
      </c>
      <c r="C444" s="152" t="s">
        <v>5311</v>
      </c>
      <c r="G444" s="155" t="s">
        <v>1743</v>
      </c>
      <c r="H444" s="154" t="s">
        <v>1743</v>
      </c>
      <c r="J444" s="156">
        <v>28.97</v>
      </c>
    </row>
    <row r="445" spans="1:10" hidden="1">
      <c r="A445" s="152" t="s">
        <v>4549</v>
      </c>
      <c r="B445" s="153">
        <v>42582</v>
      </c>
      <c r="C445" s="152" t="s">
        <v>5311</v>
      </c>
      <c r="G445" s="155" t="s">
        <v>2876</v>
      </c>
      <c r="H445" s="154" t="s">
        <v>2876</v>
      </c>
      <c r="J445" s="156">
        <v>15.31</v>
      </c>
    </row>
    <row r="446" spans="1:10" hidden="1">
      <c r="A446" s="152" t="s">
        <v>4549</v>
      </c>
      <c r="B446" s="153">
        <v>42582</v>
      </c>
      <c r="C446" s="152" t="s">
        <v>5311</v>
      </c>
      <c r="G446" s="155" t="s">
        <v>731</v>
      </c>
      <c r="H446" s="154" t="s">
        <v>731</v>
      </c>
      <c r="J446" s="156">
        <v>35.729999999999997</v>
      </c>
    </row>
    <row r="447" spans="1:10" hidden="1">
      <c r="A447" s="152" t="s">
        <v>4549</v>
      </c>
      <c r="B447" s="153">
        <v>42582</v>
      </c>
      <c r="C447" s="152" t="s">
        <v>5311</v>
      </c>
      <c r="G447" s="155" t="s">
        <v>777</v>
      </c>
      <c r="H447" s="154" t="s">
        <v>777</v>
      </c>
      <c r="J447" s="156">
        <v>33.42</v>
      </c>
    </row>
    <row r="448" spans="1:10" hidden="1">
      <c r="A448" s="152" t="s">
        <v>4549</v>
      </c>
      <c r="B448" s="153">
        <v>42582</v>
      </c>
      <c r="C448" s="152" t="s">
        <v>5311</v>
      </c>
      <c r="G448" s="155" t="s">
        <v>1752</v>
      </c>
      <c r="H448" s="154" t="s">
        <v>1752</v>
      </c>
      <c r="J448" s="156">
        <v>73.78</v>
      </c>
    </row>
    <row r="449" spans="1:10" hidden="1">
      <c r="A449" s="152" t="s">
        <v>4551</v>
      </c>
      <c r="B449" s="153">
        <v>42582</v>
      </c>
      <c r="C449" s="152" t="s">
        <v>5312</v>
      </c>
      <c r="G449" s="155" t="s">
        <v>769</v>
      </c>
      <c r="H449" s="154" t="s">
        <v>769</v>
      </c>
      <c r="J449" s="156">
        <v>15.17</v>
      </c>
    </row>
    <row r="450" spans="1:10" hidden="1">
      <c r="A450" s="152" t="s">
        <v>4551</v>
      </c>
      <c r="B450" s="153">
        <v>42582</v>
      </c>
      <c r="C450" s="152" t="s">
        <v>5312</v>
      </c>
      <c r="G450" s="155" t="s">
        <v>661</v>
      </c>
      <c r="H450" s="154" t="s">
        <v>661</v>
      </c>
      <c r="J450" s="156">
        <v>53.79</v>
      </c>
    </row>
    <row r="451" spans="1:10" hidden="1">
      <c r="A451" s="152" t="s">
        <v>4551</v>
      </c>
      <c r="B451" s="153">
        <v>42582</v>
      </c>
      <c r="C451" s="152" t="s">
        <v>5312</v>
      </c>
      <c r="G451" s="155" t="s">
        <v>5504</v>
      </c>
      <c r="H451" s="154" t="s">
        <v>5504</v>
      </c>
      <c r="J451" s="156">
        <v>61.12</v>
      </c>
    </row>
    <row r="452" spans="1:10" hidden="1">
      <c r="A452" s="152" t="s">
        <v>4551</v>
      </c>
      <c r="B452" s="153">
        <v>42582</v>
      </c>
      <c r="C452" s="152" t="s">
        <v>5312</v>
      </c>
      <c r="G452" s="155" t="s">
        <v>660</v>
      </c>
      <c r="H452" s="154" t="s">
        <v>660</v>
      </c>
      <c r="J452" s="156">
        <v>28.41</v>
      </c>
    </row>
    <row r="453" spans="1:10" hidden="1">
      <c r="A453" s="152" t="s">
        <v>4553</v>
      </c>
      <c r="B453" s="153">
        <v>42582</v>
      </c>
      <c r="C453" s="152" t="s">
        <v>5313</v>
      </c>
      <c r="G453" s="155" t="s">
        <v>660</v>
      </c>
      <c r="H453" s="154" t="s">
        <v>660</v>
      </c>
      <c r="J453" s="156">
        <v>26.21</v>
      </c>
    </row>
    <row r="454" spans="1:10" hidden="1">
      <c r="A454" s="152" t="s">
        <v>4553</v>
      </c>
      <c r="B454" s="153">
        <v>42582</v>
      </c>
      <c r="C454" s="152" t="s">
        <v>5313</v>
      </c>
      <c r="G454" s="155" t="s">
        <v>3552</v>
      </c>
      <c r="H454" s="154" t="s">
        <v>3552</v>
      </c>
      <c r="J454" s="156">
        <v>9.24</v>
      </c>
    </row>
    <row r="455" spans="1:10" hidden="1">
      <c r="A455" s="152" t="s">
        <v>4553</v>
      </c>
      <c r="B455" s="153">
        <v>42582</v>
      </c>
      <c r="C455" s="152" t="s">
        <v>5313</v>
      </c>
      <c r="G455" s="155" t="s">
        <v>5505</v>
      </c>
      <c r="H455" s="154" t="s">
        <v>5505</v>
      </c>
      <c r="J455" s="156">
        <v>26.83</v>
      </c>
    </row>
    <row r="456" spans="1:10" hidden="1">
      <c r="A456" s="152" t="s">
        <v>4553</v>
      </c>
      <c r="B456" s="153">
        <v>42582</v>
      </c>
      <c r="C456" s="152" t="s">
        <v>5313</v>
      </c>
      <c r="G456" s="155" t="s">
        <v>731</v>
      </c>
      <c r="H456" s="154" t="s">
        <v>731</v>
      </c>
      <c r="J456" s="156">
        <v>18.63</v>
      </c>
    </row>
    <row r="457" spans="1:10" hidden="1">
      <c r="A457" s="152" t="s">
        <v>4555</v>
      </c>
      <c r="B457" s="153">
        <v>42582</v>
      </c>
      <c r="C457" s="152" t="s">
        <v>5314</v>
      </c>
      <c r="G457" s="155" t="s">
        <v>731</v>
      </c>
      <c r="H457" s="154" t="s">
        <v>731</v>
      </c>
      <c r="J457" s="156">
        <v>8.9700000000000006</v>
      </c>
    </row>
    <row r="458" spans="1:10" hidden="1">
      <c r="A458" s="152" t="s">
        <v>4557</v>
      </c>
      <c r="B458" s="153">
        <v>42582</v>
      </c>
      <c r="C458" s="152" t="s">
        <v>5315</v>
      </c>
      <c r="G458" s="155" t="s">
        <v>5506</v>
      </c>
      <c r="H458" s="154" t="s">
        <v>5506</v>
      </c>
      <c r="J458" s="156">
        <v>20.12</v>
      </c>
    </row>
    <row r="459" spans="1:10" hidden="1">
      <c r="A459" s="152" t="s">
        <v>4557</v>
      </c>
      <c r="B459" s="153">
        <v>42582</v>
      </c>
      <c r="C459" s="152" t="s">
        <v>5315</v>
      </c>
      <c r="G459" s="155" t="s">
        <v>773</v>
      </c>
      <c r="H459" s="154" t="s">
        <v>773</v>
      </c>
      <c r="J459" s="156">
        <v>8.48</v>
      </c>
    </row>
    <row r="460" spans="1:10" hidden="1">
      <c r="A460" s="152" t="s">
        <v>4557</v>
      </c>
      <c r="B460" s="153">
        <v>42582</v>
      </c>
      <c r="C460" s="152" t="s">
        <v>5315</v>
      </c>
      <c r="G460" s="155" t="s">
        <v>5507</v>
      </c>
      <c r="H460" s="154" t="s">
        <v>5507</v>
      </c>
      <c r="J460" s="156">
        <v>13.38</v>
      </c>
    </row>
    <row r="461" spans="1:10" hidden="1">
      <c r="A461" s="152" t="s">
        <v>4557</v>
      </c>
      <c r="B461" s="153">
        <v>42582</v>
      </c>
      <c r="C461" s="152" t="s">
        <v>5315</v>
      </c>
      <c r="G461" s="155" t="s">
        <v>731</v>
      </c>
      <c r="H461" s="154" t="s">
        <v>731</v>
      </c>
      <c r="J461" s="156">
        <v>8.9700000000000006</v>
      </c>
    </row>
    <row r="462" spans="1:10" hidden="1">
      <c r="A462" s="152" t="s">
        <v>4557</v>
      </c>
      <c r="B462" s="153">
        <v>42582</v>
      </c>
      <c r="C462" s="152" t="s">
        <v>5315</v>
      </c>
      <c r="G462" s="155" t="s">
        <v>5508</v>
      </c>
      <c r="H462" s="154" t="s">
        <v>5508</v>
      </c>
      <c r="J462" s="156">
        <v>10.210000000000001</v>
      </c>
    </row>
    <row r="463" spans="1:10" hidden="1">
      <c r="A463" s="152" t="s">
        <v>4559</v>
      </c>
      <c r="B463" s="153">
        <v>42582</v>
      </c>
      <c r="C463" s="152" t="s">
        <v>5316</v>
      </c>
      <c r="G463" s="155" t="s">
        <v>661</v>
      </c>
      <c r="H463" s="154" t="s">
        <v>661</v>
      </c>
      <c r="J463" s="156">
        <v>40.549999999999997</v>
      </c>
    </row>
    <row r="464" spans="1:10" hidden="1">
      <c r="A464" s="152" t="s">
        <v>4559</v>
      </c>
      <c r="B464" s="153">
        <v>42582</v>
      </c>
      <c r="C464" s="152" t="s">
        <v>5316</v>
      </c>
      <c r="G464" s="155" t="s">
        <v>731</v>
      </c>
      <c r="H464" s="154" t="s">
        <v>731</v>
      </c>
      <c r="J464" s="156">
        <v>9.66</v>
      </c>
    </row>
    <row r="465" spans="1:11" hidden="1">
      <c r="A465" s="152" t="s">
        <v>4559</v>
      </c>
      <c r="B465" s="153">
        <v>42582</v>
      </c>
      <c r="C465" s="152" t="s">
        <v>5316</v>
      </c>
      <c r="G465" s="155" t="s">
        <v>731</v>
      </c>
      <c r="H465" s="154" t="s">
        <v>731</v>
      </c>
      <c r="J465" s="156">
        <v>9.66</v>
      </c>
    </row>
    <row r="466" spans="1:11" hidden="1">
      <c r="A466" s="152" t="s">
        <v>4559</v>
      </c>
      <c r="B466" s="153">
        <v>42582</v>
      </c>
      <c r="C466" s="152" t="s">
        <v>5316</v>
      </c>
      <c r="G466" s="155" t="s">
        <v>662</v>
      </c>
      <c r="H466" s="154" t="s">
        <v>662</v>
      </c>
      <c r="J466" s="156">
        <v>11.03</v>
      </c>
    </row>
    <row r="467" spans="1:11" hidden="1">
      <c r="A467" s="152" t="s">
        <v>4559</v>
      </c>
      <c r="B467" s="153">
        <v>42582</v>
      </c>
      <c r="C467" s="152" t="s">
        <v>5316</v>
      </c>
      <c r="G467" s="155" t="s">
        <v>663</v>
      </c>
      <c r="H467" s="154" t="s">
        <v>663</v>
      </c>
      <c r="J467" s="156">
        <v>63.08</v>
      </c>
    </row>
    <row r="468" spans="1:11" hidden="1">
      <c r="A468" s="152" t="s">
        <v>4561</v>
      </c>
      <c r="B468" s="153">
        <v>42582</v>
      </c>
      <c r="C468" s="152" t="s">
        <v>5317</v>
      </c>
      <c r="G468" s="155" t="s">
        <v>769</v>
      </c>
      <c r="H468" s="154" t="s">
        <v>769</v>
      </c>
      <c r="J468" s="156">
        <v>11.31</v>
      </c>
    </row>
    <row r="469" spans="1:11" hidden="1">
      <c r="A469" s="152" t="s">
        <v>21</v>
      </c>
      <c r="B469" s="153">
        <v>42552</v>
      </c>
      <c r="C469" s="152" t="s">
        <v>5318</v>
      </c>
      <c r="G469" s="156" t="s">
        <v>3628</v>
      </c>
      <c r="H469" s="156" t="s">
        <v>5517</v>
      </c>
      <c r="J469" s="156">
        <v>481.24</v>
      </c>
    </row>
    <row r="470" spans="1:11">
      <c r="A470" s="152" t="s">
        <v>5319</v>
      </c>
      <c r="B470" s="153">
        <v>42552</v>
      </c>
      <c r="C470" s="152" t="s">
        <v>5320</v>
      </c>
      <c r="G470" s="155"/>
      <c r="H470" s="154" t="s">
        <v>5509</v>
      </c>
      <c r="J470" s="156">
        <v>497.24</v>
      </c>
    </row>
    <row r="471" spans="1:11" hidden="1">
      <c r="A471" s="152" t="s">
        <v>2946</v>
      </c>
      <c r="B471" s="153">
        <v>42552</v>
      </c>
      <c r="C471" s="152" t="s">
        <v>5321</v>
      </c>
      <c r="G471" s="156" t="s">
        <v>961</v>
      </c>
      <c r="H471" s="154" t="s">
        <v>1818</v>
      </c>
      <c r="J471" s="158">
        <v>8952.0300000000007</v>
      </c>
    </row>
    <row r="472" spans="1:11" hidden="1">
      <c r="A472" s="152" t="s">
        <v>2948</v>
      </c>
      <c r="B472" s="153">
        <v>42552</v>
      </c>
      <c r="C472" s="152" t="s">
        <v>5322</v>
      </c>
      <c r="G472" s="156" t="s">
        <v>961</v>
      </c>
      <c r="H472" s="154" t="s">
        <v>1818</v>
      </c>
      <c r="J472" s="158">
        <v>19721.38</v>
      </c>
    </row>
    <row r="473" spans="1:11" hidden="1">
      <c r="A473" s="152" t="s">
        <v>1887</v>
      </c>
      <c r="B473" s="153">
        <v>42552</v>
      </c>
      <c r="C473" s="152" t="s">
        <v>5323</v>
      </c>
      <c r="G473" s="156" t="s">
        <v>4871</v>
      </c>
      <c r="H473" s="154" t="s">
        <v>4858</v>
      </c>
      <c r="J473" s="158">
        <v>2068.96</v>
      </c>
    </row>
    <row r="474" spans="1:11" hidden="1">
      <c r="A474" s="152" t="s">
        <v>33</v>
      </c>
      <c r="B474" s="153">
        <v>42552</v>
      </c>
      <c r="C474" s="152" t="s">
        <v>5324</v>
      </c>
      <c r="G474" s="156" t="s">
        <v>4201</v>
      </c>
      <c r="H474" s="154" t="s">
        <v>4184</v>
      </c>
      <c r="J474" s="158">
        <v>53807.71</v>
      </c>
    </row>
    <row r="475" spans="1:11" hidden="1">
      <c r="A475" s="152" t="s">
        <v>3016</v>
      </c>
      <c r="B475" s="153">
        <v>42557</v>
      </c>
      <c r="C475" s="152" t="s">
        <v>5325</v>
      </c>
      <c r="G475" s="156" t="s">
        <v>4201</v>
      </c>
      <c r="H475" s="154" t="s">
        <v>4184</v>
      </c>
      <c r="J475" s="158">
        <v>4927.59</v>
      </c>
    </row>
    <row r="476" spans="1:11" hidden="1">
      <c r="A476" s="152" t="s">
        <v>1919</v>
      </c>
      <c r="B476" s="153">
        <v>42557</v>
      </c>
      <c r="C476" s="152" t="s">
        <v>5326</v>
      </c>
      <c r="G476" s="156" t="s">
        <v>964</v>
      </c>
      <c r="H476" s="154" t="s">
        <v>965</v>
      </c>
      <c r="J476" s="158">
        <v>2978.26</v>
      </c>
    </row>
    <row r="477" spans="1:11" hidden="1">
      <c r="A477" s="152" t="s">
        <v>39</v>
      </c>
      <c r="B477" s="153">
        <v>42558</v>
      </c>
      <c r="C477" s="152" t="s">
        <v>5327</v>
      </c>
      <c r="G477" s="156" t="s">
        <v>5518</v>
      </c>
      <c r="H477" s="156" t="s">
        <v>5519</v>
      </c>
      <c r="J477" s="156">
        <v>330.21</v>
      </c>
    </row>
    <row r="478" spans="1:11" hidden="1">
      <c r="A478" s="152" t="s">
        <v>1047</v>
      </c>
      <c r="B478" s="153">
        <v>42559</v>
      </c>
      <c r="C478" s="152" t="s">
        <v>5328</v>
      </c>
      <c r="G478" s="156" t="s">
        <v>4201</v>
      </c>
      <c r="H478" s="154" t="s">
        <v>4184</v>
      </c>
      <c r="J478" s="158">
        <v>38296.14</v>
      </c>
    </row>
    <row r="479" spans="1:11" hidden="1">
      <c r="A479" s="152" t="s">
        <v>1850</v>
      </c>
      <c r="B479" s="153">
        <v>42558</v>
      </c>
      <c r="C479" s="152" t="s">
        <v>5329</v>
      </c>
      <c r="G479" s="156" t="s">
        <v>968</v>
      </c>
      <c r="H479" s="154" t="s">
        <v>969</v>
      </c>
      <c r="J479" s="156">
        <v>37.26</v>
      </c>
      <c r="K479">
        <v>4.0999999999999996</v>
      </c>
    </row>
    <row r="480" spans="1:11" hidden="1">
      <c r="A480" s="152" t="s">
        <v>1853</v>
      </c>
      <c r="B480" s="153">
        <v>42558</v>
      </c>
      <c r="C480" s="152" t="s">
        <v>5330</v>
      </c>
      <c r="G480" s="156" t="s">
        <v>5531</v>
      </c>
      <c r="H480" s="154" t="s">
        <v>3521</v>
      </c>
      <c r="J480" s="156">
        <v>260.8</v>
      </c>
    </row>
    <row r="481" spans="1:10" hidden="1">
      <c r="A481" s="152" t="s">
        <v>105</v>
      </c>
      <c r="B481" s="153">
        <v>42558</v>
      </c>
      <c r="C481" s="152" t="s">
        <v>5331</v>
      </c>
      <c r="G481" s="156" t="s">
        <v>922</v>
      </c>
      <c r="H481" s="154" t="s">
        <v>958</v>
      </c>
      <c r="J481" s="156">
        <v>384</v>
      </c>
    </row>
    <row r="482" spans="1:10" hidden="1">
      <c r="A482" s="152" t="s">
        <v>107</v>
      </c>
      <c r="B482" s="153">
        <v>42558</v>
      </c>
      <c r="C482" s="152" t="s">
        <v>5332</v>
      </c>
      <c r="G482" s="156" t="s">
        <v>687</v>
      </c>
      <c r="H482" s="154" t="s">
        <v>903</v>
      </c>
      <c r="J482" s="156">
        <v>613.6</v>
      </c>
    </row>
    <row r="483" spans="1:10" hidden="1">
      <c r="A483" s="152" t="s">
        <v>109</v>
      </c>
      <c r="B483" s="153">
        <v>42558</v>
      </c>
      <c r="C483" s="152" t="s">
        <v>5333</v>
      </c>
      <c r="G483" s="156" t="s">
        <v>720</v>
      </c>
      <c r="H483" s="154" t="s">
        <v>721</v>
      </c>
      <c r="J483" s="156">
        <v>248.28</v>
      </c>
    </row>
    <row r="484" spans="1:10" hidden="1">
      <c r="A484" s="152" t="s">
        <v>111</v>
      </c>
      <c r="B484" s="153">
        <v>42558</v>
      </c>
      <c r="C484" s="152" t="s">
        <v>5334</v>
      </c>
      <c r="G484" s="156" t="s">
        <v>909</v>
      </c>
      <c r="H484" s="154" t="s">
        <v>910</v>
      </c>
      <c r="J484" s="156">
        <v>89.65</v>
      </c>
    </row>
    <row r="485" spans="1:10" hidden="1">
      <c r="A485" s="152" t="s">
        <v>1865</v>
      </c>
      <c r="B485" s="153">
        <v>42558</v>
      </c>
      <c r="C485" s="152" t="s">
        <v>5335</v>
      </c>
      <c r="G485" s="156" t="s">
        <v>5532</v>
      </c>
      <c r="H485" s="154" t="s">
        <v>944</v>
      </c>
      <c r="J485" s="156">
        <v>267.86</v>
      </c>
    </row>
    <row r="486" spans="1:10" hidden="1">
      <c r="A486" s="152" t="s">
        <v>1868</v>
      </c>
      <c r="B486" s="153">
        <v>42558</v>
      </c>
      <c r="C486" s="152" t="s">
        <v>5336</v>
      </c>
      <c r="G486" s="156" t="s">
        <v>930</v>
      </c>
      <c r="H486" s="154" t="s">
        <v>931</v>
      </c>
      <c r="J486" s="158">
        <v>3464</v>
      </c>
    </row>
    <row r="487" spans="1:10" hidden="1">
      <c r="A487" s="152" t="s">
        <v>41</v>
      </c>
      <c r="B487" s="153">
        <v>42558</v>
      </c>
      <c r="C487" s="152" t="s">
        <v>5337</v>
      </c>
      <c r="G487" s="156" t="s">
        <v>1765</v>
      </c>
      <c r="H487" s="154" t="s">
        <v>1621</v>
      </c>
      <c r="J487" s="158">
        <v>2116.6999999999998</v>
      </c>
    </row>
    <row r="488" spans="1:10" hidden="1">
      <c r="A488" s="152" t="s">
        <v>43</v>
      </c>
      <c r="B488" s="153">
        <v>42558</v>
      </c>
      <c r="C488" s="152" t="s">
        <v>5338</v>
      </c>
      <c r="G488" s="156" t="s">
        <v>966</v>
      </c>
      <c r="H488" s="154" t="s">
        <v>967</v>
      </c>
      <c r="J488" s="156">
        <v>806.62</v>
      </c>
    </row>
    <row r="489" spans="1:10" hidden="1">
      <c r="A489" s="152" t="s">
        <v>45</v>
      </c>
      <c r="B489" s="153">
        <v>42558</v>
      </c>
      <c r="C489" s="152" t="s">
        <v>5339</v>
      </c>
      <c r="G489" s="156" t="s">
        <v>830</v>
      </c>
      <c r="H489" s="154" t="s">
        <v>1624</v>
      </c>
      <c r="J489" s="156">
        <v>800</v>
      </c>
    </row>
    <row r="490" spans="1:10" hidden="1">
      <c r="A490" s="152" t="s">
        <v>47</v>
      </c>
      <c r="B490" s="153">
        <v>42558</v>
      </c>
      <c r="C490" s="152" t="s">
        <v>5340</v>
      </c>
      <c r="G490" s="156" t="s">
        <v>725</v>
      </c>
      <c r="H490" s="154" t="s">
        <v>921</v>
      </c>
      <c r="J490" s="156">
        <v>480</v>
      </c>
    </row>
    <row r="491" spans="1:10" hidden="1">
      <c r="A491" s="152" t="s">
        <v>1932</v>
      </c>
      <c r="B491" s="153">
        <v>42558</v>
      </c>
      <c r="C491" s="152" t="s">
        <v>5341</v>
      </c>
      <c r="G491" s="156" t="s">
        <v>825</v>
      </c>
      <c r="H491" s="154" t="s">
        <v>906</v>
      </c>
      <c r="J491" s="156">
        <v>366.81</v>
      </c>
    </row>
    <row r="492" spans="1:10" hidden="1">
      <c r="A492" s="152" t="s">
        <v>49</v>
      </c>
      <c r="B492" s="153">
        <v>42558</v>
      </c>
      <c r="C492" s="152" t="s">
        <v>5342</v>
      </c>
      <c r="G492" s="156" t="s">
        <v>3586</v>
      </c>
      <c r="H492" s="154" t="s">
        <v>4178</v>
      </c>
      <c r="J492" s="156">
        <v>752</v>
      </c>
    </row>
    <row r="493" spans="1:10" hidden="1">
      <c r="A493" s="152" t="s">
        <v>51</v>
      </c>
      <c r="B493" s="153">
        <v>42558</v>
      </c>
      <c r="C493" s="152" t="s">
        <v>5343</v>
      </c>
      <c r="G493" s="156" t="s">
        <v>725</v>
      </c>
      <c r="H493" s="154" t="s">
        <v>921</v>
      </c>
      <c r="J493" s="158">
        <v>1680</v>
      </c>
    </row>
    <row r="494" spans="1:10" hidden="1">
      <c r="A494" s="152" t="s">
        <v>53</v>
      </c>
      <c r="B494" s="153">
        <v>42558</v>
      </c>
      <c r="C494" s="152" t="s">
        <v>5344</v>
      </c>
      <c r="G494" s="156" t="s">
        <v>919</v>
      </c>
      <c r="H494" s="154" t="s">
        <v>920</v>
      </c>
      <c r="J494" s="156">
        <v>167.44</v>
      </c>
    </row>
    <row r="495" spans="1:10" hidden="1">
      <c r="A495" s="152" t="s">
        <v>63</v>
      </c>
      <c r="B495" s="153">
        <v>42555</v>
      </c>
      <c r="C495" s="152" t="s">
        <v>5345</v>
      </c>
      <c r="G495" s="156" t="s">
        <v>4201</v>
      </c>
      <c r="H495" s="154" t="s">
        <v>4184</v>
      </c>
      <c r="J495" s="158">
        <v>40851.17</v>
      </c>
    </row>
    <row r="496" spans="1:10" hidden="1">
      <c r="A496" s="152" t="s">
        <v>1071</v>
      </c>
      <c r="B496" s="153">
        <v>42563</v>
      </c>
      <c r="C496" s="152" t="s">
        <v>5346</v>
      </c>
      <c r="G496" s="156" t="s">
        <v>970</v>
      </c>
      <c r="H496" s="154" t="s">
        <v>971</v>
      </c>
      <c r="J496" s="158">
        <v>1753.99</v>
      </c>
    </row>
    <row r="497" spans="1:11" hidden="1">
      <c r="A497" s="152" t="s">
        <v>1090</v>
      </c>
      <c r="B497" s="153">
        <v>42563</v>
      </c>
      <c r="C497" s="152" t="s">
        <v>5347</v>
      </c>
      <c r="G497" s="156" t="s">
        <v>970</v>
      </c>
      <c r="H497" s="154" t="s">
        <v>971</v>
      </c>
      <c r="J497" s="158">
        <v>1031.2</v>
      </c>
    </row>
    <row r="498" spans="1:11" hidden="1">
      <c r="A498" s="152" t="s">
        <v>1955</v>
      </c>
      <c r="B498" s="153">
        <v>42563</v>
      </c>
      <c r="C498" s="152" t="s">
        <v>5348</v>
      </c>
      <c r="G498" s="156" t="s">
        <v>976</v>
      </c>
      <c r="H498" s="154" t="s">
        <v>1646</v>
      </c>
      <c r="J498" s="158">
        <v>21428.57</v>
      </c>
      <c r="K498">
        <v>14285.71</v>
      </c>
    </row>
    <row r="499" spans="1:11" hidden="1">
      <c r="A499" s="152" t="s">
        <v>3973</v>
      </c>
      <c r="B499" s="153">
        <v>42563</v>
      </c>
      <c r="C499" s="152" t="s">
        <v>5349</v>
      </c>
      <c r="G499" s="145" t="s">
        <v>975</v>
      </c>
      <c r="H499" s="154" t="s">
        <v>974</v>
      </c>
      <c r="J499" s="158">
        <v>21428.57</v>
      </c>
      <c r="K499" s="156">
        <v>14285.71</v>
      </c>
    </row>
    <row r="500" spans="1:11" hidden="1">
      <c r="A500" s="152" t="s">
        <v>187</v>
      </c>
      <c r="B500" s="153">
        <v>42564</v>
      </c>
      <c r="C500" s="152" t="s">
        <v>4674</v>
      </c>
      <c r="G500" s="156" t="s">
        <v>981</v>
      </c>
      <c r="H500" s="154" t="s">
        <v>5510</v>
      </c>
      <c r="J500" s="158">
        <v>-1351.45</v>
      </c>
    </row>
    <row r="501" spans="1:11" hidden="1">
      <c r="A501" s="152" t="s">
        <v>189</v>
      </c>
      <c r="B501" s="153">
        <v>42564</v>
      </c>
      <c r="C501" s="152" t="s">
        <v>5350</v>
      </c>
      <c r="G501" s="106" t="s">
        <v>844</v>
      </c>
      <c r="H501" s="156" t="s">
        <v>3571</v>
      </c>
      <c r="J501" s="158">
        <v>143531.45000000001</v>
      </c>
    </row>
    <row r="502" spans="1:11" hidden="1">
      <c r="A502" s="152" t="s">
        <v>191</v>
      </c>
      <c r="B502" s="153">
        <v>42565</v>
      </c>
      <c r="C502" s="152" t="s">
        <v>5351</v>
      </c>
      <c r="G502" s="156" t="s">
        <v>961</v>
      </c>
      <c r="H502" s="154" t="s">
        <v>1818</v>
      </c>
      <c r="J502" s="158">
        <v>2394.2600000000002</v>
      </c>
    </row>
    <row r="503" spans="1:11" hidden="1">
      <c r="A503" s="152" t="s">
        <v>193</v>
      </c>
      <c r="B503" s="153">
        <v>42565</v>
      </c>
      <c r="C503" s="152" t="s">
        <v>5352</v>
      </c>
      <c r="G503" s="156" t="s">
        <v>961</v>
      </c>
      <c r="H503" s="154" t="s">
        <v>1818</v>
      </c>
      <c r="J503" s="156">
        <v>890.71</v>
      </c>
    </row>
    <row r="504" spans="1:11" hidden="1">
      <c r="A504" s="152" t="s">
        <v>195</v>
      </c>
      <c r="B504" s="153">
        <v>42565</v>
      </c>
      <c r="C504" s="152" t="s">
        <v>5353</v>
      </c>
      <c r="G504" s="156" t="s">
        <v>5520</v>
      </c>
      <c r="H504" s="154" t="s">
        <v>5511</v>
      </c>
      <c r="J504" s="156">
        <v>832</v>
      </c>
    </row>
    <row r="505" spans="1:11" s="156" customFormat="1" hidden="1">
      <c r="A505" s="156" t="s">
        <v>199</v>
      </c>
      <c r="B505" s="157">
        <v>42565</v>
      </c>
      <c r="C505" s="156" t="s">
        <v>5354</v>
      </c>
      <c r="G505" s="156" t="s">
        <v>5521</v>
      </c>
      <c r="H505" s="156" t="s">
        <v>5522</v>
      </c>
      <c r="J505" s="156">
        <v>27.59</v>
      </c>
    </row>
    <row r="506" spans="1:11" s="156" customFormat="1" hidden="1">
      <c r="A506" s="156" t="s">
        <v>199</v>
      </c>
      <c r="B506" s="157">
        <v>42565</v>
      </c>
      <c r="C506" s="156" t="s">
        <v>5354</v>
      </c>
      <c r="G506" s="156" t="s">
        <v>5523</v>
      </c>
      <c r="H506" s="156" t="s">
        <v>5524</v>
      </c>
      <c r="J506" s="156">
        <v>27.2</v>
      </c>
    </row>
    <row r="507" spans="1:11" s="156" customFormat="1" hidden="1">
      <c r="A507" s="156" t="s">
        <v>199</v>
      </c>
      <c r="B507" s="157">
        <v>42565</v>
      </c>
      <c r="C507" s="156" t="s">
        <v>5354</v>
      </c>
      <c r="G507" s="156" t="s">
        <v>5525</v>
      </c>
      <c r="H507" s="156" t="s">
        <v>4187</v>
      </c>
      <c r="J507" s="156">
        <v>82.03</v>
      </c>
    </row>
    <row r="508" spans="1:11" hidden="1">
      <c r="A508" s="152" t="s">
        <v>201</v>
      </c>
      <c r="B508" s="153">
        <v>42564</v>
      </c>
      <c r="C508" s="152" t="s">
        <v>5355</v>
      </c>
      <c r="G508" s="156" t="s">
        <v>981</v>
      </c>
      <c r="H508" s="154" t="s">
        <v>4850</v>
      </c>
      <c r="J508" s="156">
        <v>675.72</v>
      </c>
    </row>
    <row r="509" spans="1:11" hidden="1">
      <c r="A509" s="152" t="s">
        <v>203</v>
      </c>
      <c r="B509" s="153">
        <v>42565</v>
      </c>
      <c r="C509" s="152" t="s">
        <v>5356</v>
      </c>
      <c r="G509" s="156" t="s">
        <v>4201</v>
      </c>
      <c r="H509" s="154" t="s">
        <v>4184</v>
      </c>
      <c r="J509" s="156">
        <v>422.4</v>
      </c>
    </row>
    <row r="510" spans="1:11" hidden="1">
      <c r="A510" s="152" t="s">
        <v>205</v>
      </c>
      <c r="B510" s="153">
        <v>42565</v>
      </c>
      <c r="C510" s="152" t="s">
        <v>5357</v>
      </c>
      <c r="G510" s="156" t="s">
        <v>4201</v>
      </c>
      <c r="H510" s="154" t="s">
        <v>4184</v>
      </c>
      <c r="J510" s="158">
        <v>1707.17</v>
      </c>
    </row>
    <row r="511" spans="1:11" hidden="1">
      <c r="A511" s="152" t="s">
        <v>207</v>
      </c>
      <c r="B511" s="153">
        <v>42565</v>
      </c>
      <c r="C511" s="152" t="s">
        <v>5358</v>
      </c>
      <c r="G511" s="156" t="s">
        <v>4201</v>
      </c>
      <c r="H511" s="154" t="s">
        <v>5512</v>
      </c>
      <c r="J511" s="158">
        <v>125896.35</v>
      </c>
    </row>
    <row r="512" spans="1:11" hidden="1">
      <c r="A512" s="152" t="s">
        <v>1119</v>
      </c>
      <c r="B512" s="153">
        <v>42565</v>
      </c>
      <c r="C512" s="152" t="s">
        <v>5359</v>
      </c>
      <c r="G512" s="156" t="s">
        <v>4201</v>
      </c>
      <c r="H512" s="154" t="s">
        <v>4184</v>
      </c>
      <c r="J512" s="158">
        <v>1859.8</v>
      </c>
    </row>
    <row r="513" spans="1:10" hidden="1">
      <c r="A513" s="152" t="s">
        <v>3089</v>
      </c>
      <c r="B513" s="153">
        <v>42566</v>
      </c>
      <c r="C513" s="152" t="s">
        <v>5360</v>
      </c>
      <c r="G513" s="156" t="s">
        <v>4201</v>
      </c>
      <c r="H513" s="154" t="s">
        <v>4184</v>
      </c>
      <c r="J513" s="158">
        <v>17174.37</v>
      </c>
    </row>
    <row r="514" spans="1:10" hidden="1">
      <c r="A514" s="152" t="s">
        <v>233</v>
      </c>
      <c r="B514" s="153">
        <v>42569</v>
      </c>
      <c r="C514" s="152" t="s">
        <v>5361</v>
      </c>
      <c r="G514" s="156" t="s">
        <v>4201</v>
      </c>
      <c r="H514" s="154" t="s">
        <v>4184</v>
      </c>
      <c r="J514" s="158">
        <v>4128.72</v>
      </c>
    </row>
    <row r="515" spans="1:10" hidden="1">
      <c r="A515" s="152" t="s">
        <v>235</v>
      </c>
      <c r="B515" s="153">
        <v>42569</v>
      </c>
      <c r="C515" s="152" t="s">
        <v>5362</v>
      </c>
      <c r="G515" s="156" t="s">
        <v>4201</v>
      </c>
      <c r="H515" s="154" t="s">
        <v>4184</v>
      </c>
      <c r="J515" s="158">
        <v>4355.07</v>
      </c>
    </row>
    <row r="516" spans="1:10" hidden="1">
      <c r="A516" s="152" t="s">
        <v>1153</v>
      </c>
      <c r="B516" s="153">
        <v>42569</v>
      </c>
      <c r="C516" s="152" t="s">
        <v>5363</v>
      </c>
      <c r="G516" s="156" t="s">
        <v>4201</v>
      </c>
      <c r="H516" s="154" t="s">
        <v>4184</v>
      </c>
      <c r="J516" s="158">
        <v>5703.1</v>
      </c>
    </row>
    <row r="517" spans="1:10" hidden="1">
      <c r="A517" s="152" t="s">
        <v>3062</v>
      </c>
      <c r="B517" s="153">
        <v>42569</v>
      </c>
      <c r="C517" s="152" t="s">
        <v>5364</v>
      </c>
      <c r="G517" s="156" t="s">
        <v>4201</v>
      </c>
      <c r="H517" s="154" t="s">
        <v>4184</v>
      </c>
      <c r="J517" s="158">
        <v>1841.43</v>
      </c>
    </row>
    <row r="518" spans="1:10" hidden="1">
      <c r="A518" s="152" t="s">
        <v>5365</v>
      </c>
      <c r="B518" s="153">
        <v>42564</v>
      </c>
      <c r="C518" s="152" t="s">
        <v>5366</v>
      </c>
      <c r="G518" s="156" t="s">
        <v>4238</v>
      </c>
      <c r="H518" s="154" t="s">
        <v>4186</v>
      </c>
      <c r="J518" s="156">
        <v>220.8</v>
      </c>
    </row>
    <row r="519" spans="1:10" hidden="1">
      <c r="A519" s="152" t="s">
        <v>2111</v>
      </c>
      <c r="B519" s="153">
        <v>42565</v>
      </c>
      <c r="C519" s="152" t="s">
        <v>5367</v>
      </c>
      <c r="G519" s="156" t="s">
        <v>825</v>
      </c>
      <c r="H519" s="154" t="s">
        <v>906</v>
      </c>
      <c r="J519" s="156">
        <v>496.55</v>
      </c>
    </row>
    <row r="520" spans="1:10" hidden="1">
      <c r="A520" s="152" t="s">
        <v>2114</v>
      </c>
      <c r="B520" s="153">
        <v>42565</v>
      </c>
      <c r="C520" s="152" t="s">
        <v>5368</v>
      </c>
      <c r="G520" s="156" t="s">
        <v>725</v>
      </c>
      <c r="H520" s="154" t="s">
        <v>921</v>
      </c>
      <c r="J520" s="158">
        <v>2640</v>
      </c>
    </row>
    <row r="521" spans="1:10" hidden="1">
      <c r="A521" s="152" t="s">
        <v>2117</v>
      </c>
      <c r="B521" s="153">
        <v>42565</v>
      </c>
      <c r="C521" s="152" t="s">
        <v>5369</v>
      </c>
      <c r="G521" s="156" t="s">
        <v>835</v>
      </c>
      <c r="H521" s="154" t="s">
        <v>836</v>
      </c>
      <c r="J521" s="156">
        <v>576</v>
      </c>
    </row>
    <row r="522" spans="1:10" hidden="1">
      <c r="A522" s="152" t="s">
        <v>4009</v>
      </c>
      <c r="B522" s="153">
        <v>42565</v>
      </c>
      <c r="C522" s="152" t="s">
        <v>5370</v>
      </c>
      <c r="G522" s="156" t="s">
        <v>904</v>
      </c>
      <c r="H522" s="154" t="s">
        <v>905</v>
      </c>
      <c r="J522" s="158">
        <v>1056</v>
      </c>
    </row>
    <row r="523" spans="1:10" hidden="1">
      <c r="A523" s="152" t="s">
        <v>4011</v>
      </c>
      <c r="B523" s="153">
        <v>42565</v>
      </c>
      <c r="C523" s="152" t="s">
        <v>5371</v>
      </c>
      <c r="G523" s="156" t="s">
        <v>959</v>
      </c>
      <c r="H523" s="154" t="s">
        <v>960</v>
      </c>
      <c r="J523" s="156">
        <v>240</v>
      </c>
    </row>
    <row r="524" spans="1:10" hidden="1">
      <c r="A524" s="152" t="s">
        <v>1922</v>
      </c>
      <c r="B524" s="153">
        <v>42565</v>
      </c>
      <c r="C524" s="152" t="s">
        <v>5372</v>
      </c>
      <c r="G524" s="156" t="s">
        <v>5533</v>
      </c>
      <c r="H524" s="154" t="s">
        <v>5513</v>
      </c>
      <c r="J524" s="156">
        <v>56</v>
      </c>
    </row>
    <row r="525" spans="1:10" hidden="1">
      <c r="A525" s="152" t="s">
        <v>254</v>
      </c>
      <c r="B525" s="153">
        <v>42565</v>
      </c>
      <c r="C525" s="152" t="s">
        <v>5373</v>
      </c>
      <c r="G525" s="156" t="s">
        <v>895</v>
      </c>
      <c r="H525" s="154" t="s">
        <v>894</v>
      </c>
      <c r="J525" s="158">
        <v>1028.8</v>
      </c>
    </row>
    <row r="526" spans="1:10" hidden="1">
      <c r="A526" s="152" t="s">
        <v>267</v>
      </c>
      <c r="B526" s="153">
        <v>42565</v>
      </c>
      <c r="C526" s="152" t="s">
        <v>5374</v>
      </c>
      <c r="G526" s="156" t="s">
        <v>897</v>
      </c>
      <c r="H526" s="154" t="s">
        <v>896</v>
      </c>
      <c r="J526" s="156">
        <v>794.48</v>
      </c>
    </row>
    <row r="527" spans="1:10" hidden="1">
      <c r="A527" s="152" t="s">
        <v>269</v>
      </c>
      <c r="B527" s="153">
        <v>42565</v>
      </c>
      <c r="C527" s="152" t="s">
        <v>5375</v>
      </c>
      <c r="G527" s="156" t="s">
        <v>3586</v>
      </c>
      <c r="H527" s="154" t="s">
        <v>4178</v>
      </c>
      <c r="J527" s="158">
        <v>1728</v>
      </c>
    </row>
    <row r="528" spans="1:10" hidden="1">
      <c r="A528" s="152" t="s">
        <v>1181</v>
      </c>
      <c r="B528" s="153">
        <v>42565</v>
      </c>
      <c r="C528" s="152" t="s">
        <v>5376</v>
      </c>
      <c r="G528" s="156" t="s">
        <v>911</v>
      </c>
      <c r="H528" s="154" t="s">
        <v>912</v>
      </c>
      <c r="J528" s="158">
        <v>2215.84</v>
      </c>
    </row>
    <row r="529" spans="1:10" hidden="1">
      <c r="A529" s="152" t="s">
        <v>271</v>
      </c>
      <c r="B529" s="153">
        <v>42565</v>
      </c>
      <c r="C529" s="152" t="s">
        <v>5377</v>
      </c>
      <c r="G529" s="156" t="s">
        <v>687</v>
      </c>
      <c r="H529" s="154" t="s">
        <v>903</v>
      </c>
      <c r="J529" s="156">
        <v>89.52</v>
      </c>
    </row>
    <row r="530" spans="1:10" hidden="1">
      <c r="A530" s="152" t="s">
        <v>273</v>
      </c>
      <c r="B530" s="153">
        <v>42565</v>
      </c>
      <c r="C530" s="152" t="s">
        <v>5378</v>
      </c>
      <c r="G530" s="156" t="s">
        <v>720</v>
      </c>
      <c r="H530" s="154" t="s">
        <v>721</v>
      </c>
      <c r="J530" s="156">
        <v>82.76</v>
      </c>
    </row>
    <row r="531" spans="1:10" hidden="1">
      <c r="A531" s="152" t="s">
        <v>275</v>
      </c>
      <c r="B531" s="153">
        <v>42565</v>
      </c>
      <c r="C531" s="152" t="s">
        <v>5379</v>
      </c>
      <c r="G531" s="156" t="s">
        <v>5534</v>
      </c>
      <c r="H531" s="154" t="s">
        <v>5514</v>
      </c>
      <c r="J531" s="156">
        <v>482.19</v>
      </c>
    </row>
    <row r="532" spans="1:10" hidden="1">
      <c r="A532" s="152" t="s">
        <v>277</v>
      </c>
      <c r="B532" s="153">
        <v>42565</v>
      </c>
      <c r="C532" s="152" t="s">
        <v>5380</v>
      </c>
      <c r="G532" s="156" t="s">
        <v>957</v>
      </c>
      <c r="H532" s="154" t="s">
        <v>1925</v>
      </c>
      <c r="J532" s="156">
        <v>66.959999999999994</v>
      </c>
    </row>
    <row r="533" spans="1:10" hidden="1">
      <c r="A533" s="152" t="s">
        <v>279</v>
      </c>
      <c r="B533" s="153">
        <v>42565</v>
      </c>
      <c r="C533" s="152" t="s">
        <v>5381</v>
      </c>
      <c r="G533" s="156" t="s">
        <v>957</v>
      </c>
      <c r="H533" s="154" t="s">
        <v>1925</v>
      </c>
      <c r="J533" s="156">
        <v>741.24</v>
      </c>
    </row>
    <row r="534" spans="1:10" hidden="1">
      <c r="A534" s="152" t="s">
        <v>293</v>
      </c>
      <c r="B534" s="153">
        <v>42572</v>
      </c>
      <c r="C534" s="152" t="s">
        <v>5382</v>
      </c>
      <c r="G534" s="156" t="s">
        <v>4201</v>
      </c>
      <c r="H534" s="154" t="s">
        <v>4184</v>
      </c>
      <c r="J534" s="156">
        <v>128.32</v>
      </c>
    </row>
    <row r="535" spans="1:10" hidden="1">
      <c r="A535" s="152" t="s">
        <v>295</v>
      </c>
      <c r="B535" s="153">
        <v>42572</v>
      </c>
      <c r="C535" s="152" t="s">
        <v>5383</v>
      </c>
      <c r="G535" s="156" t="s">
        <v>4201</v>
      </c>
      <c r="H535" s="154" t="s">
        <v>4184</v>
      </c>
      <c r="J535" s="156">
        <v>514.08000000000004</v>
      </c>
    </row>
    <row r="536" spans="1:10" hidden="1">
      <c r="A536" s="152" t="s">
        <v>297</v>
      </c>
      <c r="B536" s="153">
        <v>42572</v>
      </c>
      <c r="C536" s="152" t="s">
        <v>5384</v>
      </c>
      <c r="G536" s="156" t="s">
        <v>4201</v>
      </c>
      <c r="H536" s="154" t="s">
        <v>4184</v>
      </c>
      <c r="J536" s="156">
        <v>673.84</v>
      </c>
    </row>
    <row r="537" spans="1:10" hidden="1">
      <c r="A537" s="152" t="s">
        <v>299</v>
      </c>
      <c r="B537" s="153">
        <v>42571</v>
      </c>
      <c r="C537" s="152" t="s">
        <v>5385</v>
      </c>
      <c r="G537" s="156" t="s">
        <v>949</v>
      </c>
      <c r="H537" s="154" t="s">
        <v>5515</v>
      </c>
      <c r="J537" s="156">
        <v>584</v>
      </c>
    </row>
    <row r="538" spans="1:10" hidden="1">
      <c r="A538" s="152" t="s">
        <v>1215</v>
      </c>
      <c r="B538" s="153">
        <v>42571</v>
      </c>
      <c r="C538" s="152" t="s">
        <v>5386</v>
      </c>
      <c r="G538" s="156" t="s">
        <v>830</v>
      </c>
      <c r="H538" s="154" t="s">
        <v>1624</v>
      </c>
      <c r="J538" s="156">
        <v>160</v>
      </c>
    </row>
    <row r="539" spans="1:10" hidden="1">
      <c r="A539" s="152" t="s">
        <v>1223</v>
      </c>
      <c r="B539" s="153">
        <v>42573</v>
      </c>
      <c r="C539" s="152" t="s">
        <v>5387</v>
      </c>
      <c r="G539" s="156" t="s">
        <v>4201</v>
      </c>
      <c r="H539" s="154" t="s">
        <v>4184</v>
      </c>
      <c r="J539" s="158">
        <v>21710.89</v>
      </c>
    </row>
    <row r="540" spans="1:10" hidden="1">
      <c r="A540" s="152" t="s">
        <v>1225</v>
      </c>
      <c r="B540" s="153">
        <v>42573</v>
      </c>
      <c r="C540" s="152" t="s">
        <v>5388</v>
      </c>
      <c r="G540" s="156" t="s">
        <v>4201</v>
      </c>
      <c r="H540" s="154" t="s">
        <v>4184</v>
      </c>
      <c r="J540" s="158">
        <v>1069.08</v>
      </c>
    </row>
    <row r="541" spans="1:10" hidden="1">
      <c r="A541" s="152" t="s">
        <v>1243</v>
      </c>
      <c r="B541" s="153">
        <v>42571</v>
      </c>
      <c r="C541" s="152" t="s">
        <v>5389</v>
      </c>
      <c r="G541" s="156" t="s">
        <v>825</v>
      </c>
      <c r="H541" s="154" t="s">
        <v>906</v>
      </c>
      <c r="J541" s="156">
        <v>848.83</v>
      </c>
    </row>
    <row r="542" spans="1:10" hidden="1">
      <c r="A542" s="152" t="s">
        <v>2182</v>
      </c>
      <c r="B542" s="153">
        <v>42571</v>
      </c>
      <c r="C542" s="152" t="s">
        <v>5390</v>
      </c>
      <c r="G542" s="156" t="s">
        <v>901</v>
      </c>
      <c r="H542" s="154" t="s">
        <v>902</v>
      </c>
      <c r="J542" s="158">
        <v>1600</v>
      </c>
    </row>
    <row r="543" spans="1:10" hidden="1">
      <c r="A543" s="152" t="s">
        <v>2186</v>
      </c>
      <c r="B543" s="153">
        <v>42571</v>
      </c>
      <c r="C543" s="152" t="s">
        <v>5391</v>
      </c>
      <c r="G543" s="156" t="s">
        <v>957</v>
      </c>
      <c r="H543" s="154" t="s">
        <v>1925</v>
      </c>
      <c r="J543" s="156">
        <v>42.28</v>
      </c>
    </row>
    <row r="544" spans="1:10" hidden="1">
      <c r="A544" s="152" t="s">
        <v>334</v>
      </c>
      <c r="B544" s="153">
        <v>42571</v>
      </c>
      <c r="C544" s="152" t="s">
        <v>5392</v>
      </c>
      <c r="G544" s="156" t="s">
        <v>904</v>
      </c>
      <c r="H544" s="154" t="s">
        <v>905</v>
      </c>
      <c r="J544" s="156">
        <v>208</v>
      </c>
    </row>
    <row r="545" spans="1:12" hidden="1">
      <c r="A545" s="152" t="s">
        <v>3167</v>
      </c>
      <c r="B545" s="153">
        <v>42571</v>
      </c>
      <c r="C545" s="152" t="s">
        <v>5393</v>
      </c>
      <c r="G545" s="156" t="s">
        <v>919</v>
      </c>
      <c r="H545" s="154" t="s">
        <v>920</v>
      </c>
      <c r="J545" s="156">
        <v>270.48</v>
      </c>
    </row>
    <row r="546" spans="1:12" hidden="1">
      <c r="A546" s="152" t="s">
        <v>1245</v>
      </c>
      <c r="B546" s="153">
        <v>42571</v>
      </c>
      <c r="C546" s="152" t="s">
        <v>5394</v>
      </c>
      <c r="G546" s="156" t="s">
        <v>898</v>
      </c>
      <c r="H546" s="154" t="s">
        <v>899</v>
      </c>
      <c r="J546" s="156">
        <v>96</v>
      </c>
      <c r="L546" s="156"/>
    </row>
    <row r="547" spans="1:12" hidden="1">
      <c r="A547" s="152" t="s">
        <v>1237</v>
      </c>
      <c r="B547" s="153">
        <v>42571</v>
      </c>
      <c r="C547" s="152" t="s">
        <v>5395</v>
      </c>
      <c r="G547" s="156" t="s">
        <v>725</v>
      </c>
      <c r="H547" s="154" t="s">
        <v>921</v>
      </c>
      <c r="J547" s="156">
        <v>80</v>
      </c>
      <c r="K547" s="156"/>
    </row>
    <row r="548" spans="1:12" hidden="1">
      <c r="A548" s="152" t="s">
        <v>1206</v>
      </c>
      <c r="B548" s="153">
        <v>42571</v>
      </c>
      <c r="C548" s="152" t="s">
        <v>5396</v>
      </c>
      <c r="G548" s="156" t="s">
        <v>4201</v>
      </c>
      <c r="H548" s="154" t="s">
        <v>4184</v>
      </c>
      <c r="J548" s="158">
        <v>6332.38</v>
      </c>
    </row>
    <row r="549" spans="1:12" hidden="1">
      <c r="A549" s="152" t="s">
        <v>5397</v>
      </c>
      <c r="B549" s="153">
        <v>42577</v>
      </c>
      <c r="C549" s="152" t="s">
        <v>5398</v>
      </c>
      <c r="G549" s="156" t="s">
        <v>961</v>
      </c>
      <c r="H549" s="154" t="s">
        <v>1818</v>
      </c>
      <c r="J549" s="158">
        <v>1040</v>
      </c>
    </row>
    <row r="550" spans="1:12" hidden="1">
      <c r="A550" s="152" t="s">
        <v>370</v>
      </c>
      <c r="B550" s="153">
        <v>42571</v>
      </c>
      <c r="C550" s="152" t="s">
        <v>5399</v>
      </c>
      <c r="G550" s="156" t="s">
        <v>934</v>
      </c>
      <c r="H550" s="156" t="s">
        <v>935</v>
      </c>
      <c r="J550" s="158">
        <v>19520</v>
      </c>
    </row>
    <row r="551" spans="1:12" hidden="1">
      <c r="A551" s="152" t="s">
        <v>372</v>
      </c>
      <c r="B551" s="153">
        <v>42571</v>
      </c>
      <c r="C551" s="152" t="s">
        <v>5400</v>
      </c>
      <c r="G551" s="156" t="s">
        <v>725</v>
      </c>
      <c r="H551" s="156" t="s">
        <v>921</v>
      </c>
      <c r="J551" s="156">
        <v>960</v>
      </c>
    </row>
    <row r="552" spans="1:12" hidden="1">
      <c r="A552" s="152" t="s">
        <v>374</v>
      </c>
      <c r="B552" s="153">
        <v>42571</v>
      </c>
      <c r="C552" s="152" t="s">
        <v>5401</v>
      </c>
      <c r="G552" s="156" t="s">
        <v>720</v>
      </c>
      <c r="H552" s="156" t="s">
        <v>721</v>
      </c>
      <c r="J552" s="156">
        <v>200.78</v>
      </c>
    </row>
    <row r="553" spans="1:12" hidden="1">
      <c r="A553" s="152" t="s">
        <v>376</v>
      </c>
      <c r="B553" s="153">
        <v>42571</v>
      </c>
      <c r="C553" s="152" t="s">
        <v>5402</v>
      </c>
      <c r="G553" s="156" t="s">
        <v>926</v>
      </c>
      <c r="H553" s="156" t="s">
        <v>927</v>
      </c>
      <c r="J553" s="156">
        <v>753.22</v>
      </c>
    </row>
    <row r="554" spans="1:12" hidden="1">
      <c r="A554" s="152" t="s">
        <v>1260</v>
      </c>
      <c r="B554" s="153">
        <v>42571</v>
      </c>
      <c r="C554" s="152" t="s">
        <v>5403</v>
      </c>
      <c r="G554" s="156" t="s">
        <v>911</v>
      </c>
      <c r="H554" s="156" t="s">
        <v>912</v>
      </c>
      <c r="J554" s="158">
        <v>3294.45</v>
      </c>
    </row>
    <row r="555" spans="1:12" hidden="1">
      <c r="A555" s="152" t="s">
        <v>378</v>
      </c>
      <c r="B555" s="153">
        <v>42571</v>
      </c>
      <c r="C555" s="152" t="s">
        <v>5404</v>
      </c>
      <c r="G555" s="156" t="s">
        <v>932</v>
      </c>
      <c r="H555" s="156" t="s">
        <v>933</v>
      </c>
      <c r="J555" s="156">
        <v>886.08</v>
      </c>
    </row>
    <row r="556" spans="1:12" hidden="1">
      <c r="A556" s="152" t="s">
        <v>380</v>
      </c>
      <c r="B556" s="153">
        <v>42571</v>
      </c>
      <c r="C556" s="152" t="s">
        <v>5405</v>
      </c>
      <c r="G556" s="156" t="s">
        <v>922</v>
      </c>
      <c r="H556" s="156" t="s">
        <v>958</v>
      </c>
      <c r="J556" s="158">
        <v>2096</v>
      </c>
    </row>
    <row r="557" spans="1:12" hidden="1">
      <c r="A557" s="152" t="s">
        <v>382</v>
      </c>
      <c r="B557" s="153">
        <v>42571</v>
      </c>
      <c r="C557" s="152" t="s">
        <v>5406</v>
      </c>
      <c r="G557" s="156" t="s">
        <v>911</v>
      </c>
      <c r="H557" s="156" t="s">
        <v>912</v>
      </c>
      <c r="J557" s="158">
        <v>2801.4</v>
      </c>
    </row>
    <row r="558" spans="1:12" hidden="1">
      <c r="A558" s="152" t="s">
        <v>2409</v>
      </c>
      <c r="B558" s="153">
        <v>42578</v>
      </c>
      <c r="C558" s="152" t="s">
        <v>5408</v>
      </c>
      <c r="G558" s="156" t="s">
        <v>904</v>
      </c>
      <c r="H558" s="154" t="s">
        <v>905</v>
      </c>
      <c r="J558" s="156">
        <v>320</v>
      </c>
    </row>
    <row r="559" spans="1:12" hidden="1">
      <c r="A559" s="152" t="s">
        <v>2412</v>
      </c>
      <c r="B559" s="153">
        <v>42578</v>
      </c>
      <c r="C559" s="152" t="s">
        <v>5409</v>
      </c>
      <c r="G559" s="156" t="s">
        <v>725</v>
      </c>
      <c r="H559" s="154" t="s">
        <v>921</v>
      </c>
      <c r="J559" s="156">
        <v>480</v>
      </c>
    </row>
    <row r="560" spans="1:12" hidden="1">
      <c r="A560" s="152" t="s">
        <v>2415</v>
      </c>
      <c r="B560" s="153">
        <v>42578</v>
      </c>
      <c r="C560" s="152" t="s">
        <v>5410</v>
      </c>
      <c r="G560" s="156" t="s">
        <v>825</v>
      </c>
      <c r="H560" s="154" t="s">
        <v>906</v>
      </c>
      <c r="J560" s="156">
        <v>535.47</v>
      </c>
    </row>
    <row r="561" spans="1:11" hidden="1">
      <c r="A561" s="152" t="s">
        <v>420</v>
      </c>
      <c r="B561" s="153">
        <v>42578</v>
      </c>
      <c r="C561" s="152" t="s">
        <v>5411</v>
      </c>
      <c r="G561" s="156" t="s">
        <v>3586</v>
      </c>
      <c r="H561" s="154" t="s">
        <v>4178</v>
      </c>
      <c r="J561" s="156">
        <v>640</v>
      </c>
    </row>
    <row r="562" spans="1:11" hidden="1">
      <c r="A562" s="152" t="s">
        <v>1307</v>
      </c>
      <c r="B562" s="153">
        <v>42578</v>
      </c>
      <c r="C562" s="152" t="s">
        <v>5412</v>
      </c>
      <c r="G562" s="156" t="s">
        <v>4881</v>
      </c>
      <c r="H562" s="154" t="s">
        <v>4849</v>
      </c>
      <c r="J562" s="158">
        <v>1817.21</v>
      </c>
    </row>
    <row r="563" spans="1:11" hidden="1">
      <c r="A563" s="152" t="s">
        <v>4059</v>
      </c>
      <c r="B563" s="153">
        <v>42578</v>
      </c>
      <c r="C563" s="152" t="s">
        <v>5413</v>
      </c>
      <c r="G563" s="156" t="s">
        <v>941</v>
      </c>
      <c r="H563" s="156" t="s">
        <v>5535</v>
      </c>
      <c r="J563" s="156">
        <v>360</v>
      </c>
    </row>
    <row r="564" spans="1:11" hidden="1">
      <c r="A564" s="152" t="s">
        <v>4061</v>
      </c>
      <c r="B564" s="153">
        <v>42578</v>
      </c>
      <c r="C564" s="152" t="s">
        <v>5414</v>
      </c>
      <c r="G564" s="156" t="s">
        <v>968</v>
      </c>
      <c r="H564" s="156" t="s">
        <v>969</v>
      </c>
      <c r="J564" s="156">
        <v>220.36</v>
      </c>
      <c r="K564">
        <v>37.21</v>
      </c>
    </row>
    <row r="565" spans="1:11" hidden="1">
      <c r="A565" s="152" t="s">
        <v>4746</v>
      </c>
      <c r="B565" s="153">
        <v>42578</v>
      </c>
      <c r="C565" s="152" t="s">
        <v>5415</v>
      </c>
      <c r="G565" s="156" t="s">
        <v>3589</v>
      </c>
      <c r="H565" s="156" t="s">
        <v>5536</v>
      </c>
      <c r="J565" s="158">
        <v>1440</v>
      </c>
    </row>
    <row r="566" spans="1:11" hidden="1">
      <c r="A566" s="152" t="s">
        <v>3236</v>
      </c>
      <c r="B566" s="153">
        <v>42578</v>
      </c>
      <c r="C566" s="152" t="s">
        <v>5416</v>
      </c>
      <c r="G566" s="156" t="s">
        <v>5537</v>
      </c>
      <c r="H566" s="156" t="s">
        <v>5538</v>
      </c>
      <c r="J566" s="156">
        <v>187.06</v>
      </c>
    </row>
    <row r="567" spans="1:11" hidden="1">
      <c r="A567" s="152" t="s">
        <v>3238</v>
      </c>
      <c r="B567" s="153">
        <v>42578</v>
      </c>
      <c r="C567" s="152" t="s">
        <v>5417</v>
      </c>
      <c r="G567" s="156" t="s">
        <v>1767</v>
      </c>
      <c r="H567" s="156" t="s">
        <v>5539</v>
      </c>
      <c r="J567" s="158">
        <v>3840</v>
      </c>
    </row>
    <row r="568" spans="1:11" hidden="1">
      <c r="A568" s="152" t="s">
        <v>3240</v>
      </c>
      <c r="B568" s="153">
        <v>42578</v>
      </c>
      <c r="C568" s="152" t="s">
        <v>5418</v>
      </c>
      <c r="G568" s="156" t="s">
        <v>911</v>
      </c>
      <c r="H568" s="156" t="s">
        <v>912</v>
      </c>
      <c r="J568" s="158">
        <v>3465.62</v>
      </c>
    </row>
    <row r="569" spans="1:11" hidden="1">
      <c r="A569" s="152" t="s">
        <v>3242</v>
      </c>
      <c r="B569" s="153">
        <v>42578</v>
      </c>
      <c r="C569" s="152" t="s">
        <v>5419</v>
      </c>
      <c r="G569" s="156" t="s">
        <v>1765</v>
      </c>
      <c r="H569" s="156" t="s">
        <v>1621</v>
      </c>
      <c r="J569" s="158">
        <v>1176</v>
      </c>
    </row>
    <row r="570" spans="1:11" hidden="1">
      <c r="A570" s="152" t="s">
        <v>3244</v>
      </c>
      <c r="B570" s="153">
        <v>42578</v>
      </c>
      <c r="C570" s="152" t="s">
        <v>5420</v>
      </c>
      <c r="G570" s="156" t="s">
        <v>720</v>
      </c>
      <c r="H570" s="156" t="s">
        <v>721</v>
      </c>
      <c r="J570" s="156">
        <v>93.47</v>
      </c>
    </row>
    <row r="571" spans="1:11" hidden="1">
      <c r="A571" s="152" t="s">
        <v>2429</v>
      </c>
      <c r="B571" s="153">
        <v>42578</v>
      </c>
      <c r="C571" s="152" t="s">
        <v>5421</v>
      </c>
      <c r="G571" s="156" t="s">
        <v>928</v>
      </c>
      <c r="H571" s="156" t="s">
        <v>929</v>
      </c>
      <c r="J571" s="156">
        <v>640</v>
      </c>
    </row>
    <row r="572" spans="1:11" hidden="1">
      <c r="A572" s="152" t="s">
        <v>2432</v>
      </c>
      <c r="B572" s="153">
        <v>42578</v>
      </c>
      <c r="C572" s="152" t="s">
        <v>5422</v>
      </c>
      <c r="G572" s="156" t="s">
        <v>687</v>
      </c>
      <c r="H572" s="156" t="s">
        <v>903</v>
      </c>
      <c r="J572" s="156">
        <v>161.83000000000001</v>
      </c>
    </row>
    <row r="573" spans="1:11" hidden="1">
      <c r="A573" s="152" t="s">
        <v>3248</v>
      </c>
      <c r="B573" s="153">
        <v>42578</v>
      </c>
      <c r="C573" s="152" t="s">
        <v>5423</v>
      </c>
      <c r="G573" s="156" t="s">
        <v>909</v>
      </c>
      <c r="H573" s="156" t="s">
        <v>910</v>
      </c>
      <c r="J573" s="156">
        <v>313.01</v>
      </c>
    </row>
    <row r="574" spans="1:11" hidden="1">
      <c r="A574" s="152" t="s">
        <v>422</v>
      </c>
      <c r="B574" s="153">
        <v>42578</v>
      </c>
      <c r="C574" s="152" t="s">
        <v>5424</v>
      </c>
      <c r="G574" s="156" t="s">
        <v>830</v>
      </c>
      <c r="H574" s="156" t="s">
        <v>1624</v>
      </c>
      <c r="J574" s="158">
        <v>1304</v>
      </c>
    </row>
    <row r="575" spans="1:11" hidden="1">
      <c r="A575" s="152" t="s">
        <v>436</v>
      </c>
      <c r="B575" s="153">
        <v>42578</v>
      </c>
      <c r="C575" s="152" t="s">
        <v>5425</v>
      </c>
      <c r="G575" s="156" t="s">
        <v>3586</v>
      </c>
      <c r="H575" s="156" t="s">
        <v>4178</v>
      </c>
      <c r="J575" s="158">
        <v>3440</v>
      </c>
    </row>
    <row r="576" spans="1:11" hidden="1">
      <c r="A576" s="152" t="s">
        <v>648</v>
      </c>
      <c r="B576" s="153">
        <v>42581</v>
      </c>
      <c r="C576" s="152" t="s">
        <v>5426</v>
      </c>
      <c r="G576" s="156" t="s">
        <v>957</v>
      </c>
      <c r="H576" s="156" t="s">
        <v>1925</v>
      </c>
      <c r="J576" s="158">
        <v>1536</v>
      </c>
    </row>
    <row r="577" spans="1:10" hidden="1">
      <c r="A577" s="152" t="s">
        <v>5427</v>
      </c>
      <c r="B577" s="153">
        <v>42581</v>
      </c>
      <c r="C577" s="152" t="s">
        <v>5428</v>
      </c>
      <c r="G577" s="156" t="s">
        <v>4201</v>
      </c>
      <c r="H577" s="156" t="s">
        <v>5540</v>
      </c>
      <c r="J577" s="156">
        <v>510.4</v>
      </c>
    </row>
    <row r="578" spans="1:10" hidden="1">
      <c r="A578" s="152" t="s">
        <v>2849</v>
      </c>
      <c r="B578" s="153">
        <v>42582</v>
      </c>
      <c r="C578" s="152" t="s">
        <v>5429</v>
      </c>
      <c r="G578" s="156" t="s">
        <v>4201</v>
      </c>
      <c r="H578" s="156" t="s">
        <v>5540</v>
      </c>
      <c r="J578" s="158">
        <v>36225.25</v>
      </c>
    </row>
    <row r="579" spans="1:10" hidden="1">
      <c r="A579" s="152" t="s">
        <v>451</v>
      </c>
      <c r="B579" s="153">
        <v>42582</v>
      </c>
      <c r="C579" s="152" t="s">
        <v>5430</v>
      </c>
      <c r="G579" s="156" t="s">
        <v>4201</v>
      </c>
      <c r="H579" s="156" t="s">
        <v>5540</v>
      </c>
      <c r="J579" s="156">
        <v>299.61</v>
      </c>
    </row>
    <row r="580" spans="1:10" hidden="1">
      <c r="A580" s="152" t="s">
        <v>5431</v>
      </c>
      <c r="B580" s="153">
        <v>42582</v>
      </c>
      <c r="C580" s="152" t="s">
        <v>5432</v>
      </c>
      <c r="G580" s="156" t="s">
        <v>4201</v>
      </c>
      <c r="H580" s="156" t="s">
        <v>5540</v>
      </c>
      <c r="J580" s="158">
        <v>53746.32</v>
      </c>
    </row>
    <row r="581" spans="1:10" s="156" customFormat="1" hidden="1">
      <c r="A581" s="156" t="s">
        <v>388</v>
      </c>
      <c r="B581" s="157">
        <v>42578</v>
      </c>
      <c r="C581" s="156" t="s">
        <v>5407</v>
      </c>
      <c r="G581" s="156" t="s">
        <v>5526</v>
      </c>
      <c r="H581" s="156" t="s">
        <v>5527</v>
      </c>
      <c r="J581" s="158">
        <v>59.17</v>
      </c>
    </row>
    <row r="582" spans="1:10" s="156" customFormat="1" hidden="1">
      <c r="A582" s="156" t="s">
        <v>388</v>
      </c>
      <c r="B582" s="157">
        <v>42578</v>
      </c>
      <c r="C582" s="156" t="s">
        <v>5407</v>
      </c>
      <c r="G582" s="156" t="s">
        <v>2802</v>
      </c>
      <c r="H582" s="156" t="s">
        <v>4193</v>
      </c>
      <c r="J582" s="156">
        <v>80.19</v>
      </c>
    </row>
    <row r="583" spans="1:10" s="156" customFormat="1" hidden="1">
      <c r="A583" s="156" t="s">
        <v>388</v>
      </c>
      <c r="B583" s="157">
        <v>42578</v>
      </c>
      <c r="C583" s="156" t="s">
        <v>5407</v>
      </c>
      <c r="G583" s="156" t="s">
        <v>5523</v>
      </c>
      <c r="H583" s="156" t="s">
        <v>5524</v>
      </c>
      <c r="J583" s="158">
        <v>17.600000000000001</v>
      </c>
    </row>
    <row r="584" spans="1:10" s="156" customFormat="1" hidden="1">
      <c r="A584" s="156" t="s">
        <v>388</v>
      </c>
      <c r="B584" s="157">
        <v>42578</v>
      </c>
      <c r="C584" s="156" t="s">
        <v>5407</v>
      </c>
      <c r="G584" s="156" t="s">
        <v>685</v>
      </c>
      <c r="H584" s="156" t="s">
        <v>5528</v>
      </c>
      <c r="J584" s="158">
        <v>9.39</v>
      </c>
    </row>
    <row r="585" spans="1:10" s="156" customFormat="1" hidden="1">
      <c r="A585" s="156" t="s">
        <v>388</v>
      </c>
      <c r="B585" s="157">
        <v>42578</v>
      </c>
      <c r="C585" s="156" t="s">
        <v>5407</v>
      </c>
      <c r="G585" s="156" t="s">
        <v>2538</v>
      </c>
      <c r="H585" s="156" t="s">
        <v>4861</v>
      </c>
      <c r="J585" s="158">
        <v>46.07</v>
      </c>
    </row>
    <row r="586" spans="1:10" s="156" customFormat="1" hidden="1">
      <c r="A586" s="156" t="s">
        <v>388</v>
      </c>
      <c r="B586" s="157">
        <v>42578</v>
      </c>
      <c r="C586" s="156" t="s">
        <v>5407</v>
      </c>
      <c r="G586" s="156" t="s">
        <v>5529</v>
      </c>
      <c r="H586" s="156" t="s">
        <v>5530</v>
      </c>
      <c r="J586" s="158">
        <v>60.97</v>
      </c>
    </row>
    <row r="588" spans="1:10">
      <c r="I588" s="156" t="s">
        <v>2854</v>
      </c>
      <c r="J588" s="158">
        <f>+SUM(J7:J586)</f>
        <v>5691853.2100000093</v>
      </c>
    </row>
    <row r="589" spans="1:10">
      <c r="I589" s="156" t="s">
        <v>5516</v>
      </c>
      <c r="J589">
        <f>6464015.21-754690.25</f>
        <v>5709324.96</v>
      </c>
    </row>
    <row r="590" spans="1:10">
      <c r="I590" s="156" t="s">
        <v>1006</v>
      </c>
      <c r="J590" s="158">
        <f>+J588-J589</f>
        <v>-17471.749999990687</v>
      </c>
    </row>
  </sheetData>
  <autoFilter ref="A6:K586">
    <filterColumn colId="2"/>
    <filterColumn colId="6">
      <filters blank="1"/>
    </filterColumn>
  </autoFilter>
  <conditionalFormatting sqref="G278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0"/>
  <sheetViews>
    <sheetView topLeftCell="A133" workbookViewId="0">
      <selection activeCell="F143" sqref="F143:F144"/>
    </sheetView>
  </sheetViews>
  <sheetFormatPr baseColWidth="10" defaultRowHeight="11.25"/>
  <cols>
    <col min="1" max="1" width="30.7109375" style="23" bestFit="1" customWidth="1"/>
    <col min="2" max="2" width="45.28515625" style="23" bestFit="1" customWidth="1"/>
    <col min="3" max="16384" width="11.42578125" style="23"/>
  </cols>
  <sheetData>
    <row r="1" spans="1:2" ht="15">
      <c r="A1" s="21" t="s">
        <v>904</v>
      </c>
      <c r="B1" s="21" t="s">
        <v>905</v>
      </c>
    </row>
    <row r="2" spans="1:2" ht="15">
      <c r="A2" s="19" t="s">
        <v>9</v>
      </c>
      <c r="B2" s="19" t="s">
        <v>995</v>
      </c>
    </row>
    <row r="3" spans="1:2" ht="15">
      <c r="A3" s="21" t="s">
        <v>787</v>
      </c>
      <c r="B3" s="21" t="s">
        <v>786</v>
      </c>
    </row>
    <row r="4" spans="1:2" ht="15">
      <c r="A4" s="21" t="s">
        <v>749</v>
      </c>
      <c r="B4" s="21" t="s">
        <v>750</v>
      </c>
    </row>
    <row r="5" spans="1:2" ht="12.75">
      <c r="A5" s="7" t="s">
        <v>985</v>
      </c>
      <c r="B5" s="7" t="s">
        <v>986</v>
      </c>
    </row>
    <row r="6" spans="1:2" ht="15">
      <c r="A6" s="21" t="s">
        <v>735</v>
      </c>
      <c r="B6" s="21" t="s">
        <v>736</v>
      </c>
    </row>
    <row r="7" spans="1:2" ht="15">
      <c r="A7" s="21" t="s">
        <v>939</v>
      </c>
      <c r="B7" s="21" t="s">
        <v>940</v>
      </c>
    </row>
    <row r="8" spans="1:2" ht="15">
      <c r="A8" s="21" t="s">
        <v>890</v>
      </c>
      <c r="B8" s="21" t="s">
        <v>891</v>
      </c>
    </row>
    <row r="9" spans="1:2" ht="15">
      <c r="A9" s="21" t="s">
        <v>670</v>
      </c>
      <c r="B9" s="21" t="s">
        <v>671</v>
      </c>
    </row>
    <row r="10" spans="1:2" ht="15">
      <c r="A10" s="21" t="s">
        <v>769</v>
      </c>
      <c r="B10" s="21" t="s">
        <v>768</v>
      </c>
    </row>
    <row r="11" spans="1:2" ht="15">
      <c r="A11" s="7" t="s">
        <v>874</v>
      </c>
      <c r="B11" s="21" t="s">
        <v>875</v>
      </c>
    </row>
    <row r="12" spans="1:2" ht="15">
      <c r="A12" s="7" t="s">
        <v>842</v>
      </c>
      <c r="B12" s="21" t="s">
        <v>843</v>
      </c>
    </row>
    <row r="13" spans="1:2" ht="15">
      <c r="A13" s="21" t="s">
        <v>893</v>
      </c>
      <c r="B13" s="21" t="s">
        <v>878</v>
      </c>
    </row>
    <row r="14" spans="1:2" ht="15">
      <c r="A14" s="21" t="s">
        <v>661</v>
      </c>
      <c r="B14" s="21" t="s">
        <v>719</v>
      </c>
    </row>
    <row r="15" spans="1:2" ht="15">
      <c r="A15" s="21" t="s">
        <v>778</v>
      </c>
      <c r="B15" s="21" t="s">
        <v>779</v>
      </c>
    </row>
    <row r="16" spans="1:2" ht="15">
      <c r="A16" s="21" t="s">
        <v>957</v>
      </c>
      <c r="B16" s="21" t="s">
        <v>657</v>
      </c>
    </row>
    <row r="17" spans="1:2" ht="15">
      <c r="A17" s="7" t="s">
        <v>881</v>
      </c>
      <c r="B17" s="21" t="s">
        <v>882</v>
      </c>
    </row>
    <row r="18" spans="1:2" ht="15">
      <c r="A18" s="21" t="s">
        <v>746</v>
      </c>
      <c r="B18" s="21" t="s">
        <v>745</v>
      </c>
    </row>
    <row r="19" spans="1:2" ht="15">
      <c r="A19" s="7" t="s">
        <v>888</v>
      </c>
      <c r="B19" s="21" t="s">
        <v>889</v>
      </c>
    </row>
    <row r="20" spans="1:2" ht="15">
      <c r="A20" s="21" t="s">
        <v>760</v>
      </c>
      <c r="B20" s="21" t="s">
        <v>761</v>
      </c>
    </row>
    <row r="21" spans="1:2" ht="15">
      <c r="A21" s="18" t="s">
        <v>1002</v>
      </c>
      <c r="B21" s="21" t="s">
        <v>984</v>
      </c>
    </row>
    <row r="22" spans="1:2" ht="15">
      <c r="A22" s="21" t="s">
        <v>955</v>
      </c>
      <c r="B22" s="21" t="s">
        <v>956</v>
      </c>
    </row>
    <row r="23" spans="1:2" ht="15">
      <c r="A23" s="20" t="s">
        <v>1000</v>
      </c>
      <c r="B23" s="21" t="s">
        <v>999</v>
      </c>
    </row>
    <row r="24" spans="1:2" ht="15">
      <c r="A24" s="7" t="s">
        <v>983</v>
      </c>
      <c r="B24" s="21" t="s">
        <v>1001</v>
      </c>
    </row>
    <row r="25" spans="1:2" ht="15">
      <c r="A25" s="21" t="s">
        <v>917</v>
      </c>
      <c r="B25" s="21" t="s">
        <v>918</v>
      </c>
    </row>
    <row r="26" spans="1:2" ht="15">
      <c r="A26" s="21" t="s">
        <v>946</v>
      </c>
      <c r="B26" s="21" t="s">
        <v>945</v>
      </c>
    </row>
    <row r="27" spans="1:2" ht="15">
      <c r="A27" s="21" t="s">
        <v>744</v>
      </c>
      <c r="B27" s="21" t="s">
        <v>743</v>
      </c>
    </row>
    <row r="28" spans="1:2" ht="15">
      <c r="A28" s="21" t="s">
        <v>831</v>
      </c>
      <c r="B28" s="21" t="s">
        <v>832</v>
      </c>
    </row>
    <row r="29" spans="1:2" ht="15">
      <c r="A29" s="21" t="s">
        <v>797</v>
      </c>
      <c r="B29" s="21" t="s">
        <v>796</v>
      </c>
    </row>
    <row r="30" spans="1:2" ht="15">
      <c r="A30" s="7" t="s">
        <v>862</v>
      </c>
      <c r="B30" s="21" t="s">
        <v>863</v>
      </c>
    </row>
    <row r="31" spans="1:2" ht="15">
      <c r="A31" s="21" t="s">
        <v>773</v>
      </c>
      <c r="B31" s="21" t="s">
        <v>772</v>
      </c>
    </row>
    <row r="32" spans="1:2" ht="15">
      <c r="A32" s="21" t="s">
        <v>897</v>
      </c>
      <c r="B32" s="21" t="s">
        <v>896</v>
      </c>
    </row>
    <row r="33" spans="1:2" ht="15">
      <c r="A33" s="21" t="s">
        <v>964</v>
      </c>
      <c r="B33" s="21" t="s">
        <v>965</v>
      </c>
    </row>
    <row r="34" spans="1:2" ht="15">
      <c r="A34" s="21" t="s">
        <v>697</v>
      </c>
      <c r="B34" s="21" t="s">
        <v>698</v>
      </c>
    </row>
    <row r="35" spans="1:2" ht="15">
      <c r="A35" s="21" t="s">
        <v>809</v>
      </c>
      <c r="B35" s="21" t="s">
        <v>808</v>
      </c>
    </row>
    <row r="36" spans="1:2" ht="15">
      <c r="A36" s="21" t="s">
        <v>680</v>
      </c>
      <c r="B36" s="21" t="s">
        <v>681</v>
      </c>
    </row>
    <row r="37" spans="1:2" ht="15">
      <c r="A37" s="21" t="s">
        <v>660</v>
      </c>
      <c r="B37" s="21" t="s">
        <v>792</v>
      </c>
    </row>
    <row r="38" spans="1:2" ht="15">
      <c r="A38" s="21" t="s">
        <v>953</v>
      </c>
      <c r="B38" s="21" t="s">
        <v>954</v>
      </c>
    </row>
    <row r="39" spans="1:2" ht="15">
      <c r="A39" s="21" t="s">
        <v>780</v>
      </c>
      <c r="B39" s="21" t="s">
        <v>781</v>
      </c>
    </row>
    <row r="40" spans="1:2" ht="15">
      <c r="A40" s="7" t="s">
        <v>810</v>
      </c>
      <c r="B40" s="21" t="s">
        <v>850</v>
      </c>
    </row>
    <row r="41" spans="1:2" ht="15">
      <c r="A41" s="21" t="s">
        <v>851</v>
      </c>
      <c r="B41" s="21" t="s">
        <v>852</v>
      </c>
    </row>
    <row r="42" spans="1:2" ht="15">
      <c r="A42" s="7" t="s">
        <v>870</v>
      </c>
      <c r="B42" s="21" t="s">
        <v>871</v>
      </c>
    </row>
    <row r="43" spans="1:2" ht="15">
      <c r="A43" s="21" t="s">
        <v>934</v>
      </c>
      <c r="B43" s="21" t="s">
        <v>935</v>
      </c>
    </row>
    <row r="44" spans="1:2" ht="15">
      <c r="A44" s="21" t="s">
        <v>668</v>
      </c>
      <c r="B44" s="21" t="s">
        <v>669</v>
      </c>
    </row>
    <row r="45" spans="1:2" ht="15">
      <c r="A45" s="21" t="s">
        <v>672</v>
      </c>
      <c r="B45" s="21" t="s">
        <v>673</v>
      </c>
    </row>
    <row r="46" spans="1:2" ht="15">
      <c r="A46" s="21" t="s">
        <v>915</v>
      </c>
      <c r="B46" s="21" t="s">
        <v>916</v>
      </c>
    </row>
    <row r="47" spans="1:2" ht="15">
      <c r="A47" s="21" t="s">
        <v>666</v>
      </c>
      <c r="B47" s="21" t="s">
        <v>665</v>
      </c>
    </row>
    <row r="48" spans="1:2" ht="15">
      <c r="A48" s="21" t="s">
        <v>770</v>
      </c>
      <c r="B48" s="21" t="s">
        <v>771</v>
      </c>
    </row>
    <row r="49" spans="1:2" ht="15">
      <c r="A49" s="21" t="s">
        <v>966</v>
      </c>
      <c r="B49" s="21" t="s">
        <v>967</v>
      </c>
    </row>
    <row r="50" spans="1:2" ht="15">
      <c r="A50" s="19" t="s">
        <v>996</v>
      </c>
      <c r="B50" s="19" t="s">
        <v>997</v>
      </c>
    </row>
    <row r="51" spans="1:2" ht="15">
      <c r="A51" s="21" t="s">
        <v>979</v>
      </c>
      <c r="B51" s="21" t="s">
        <v>980</v>
      </c>
    </row>
    <row r="52" spans="1:2" ht="15">
      <c r="A52" s="21" t="s">
        <v>833</v>
      </c>
      <c r="B52" s="21" t="s">
        <v>834</v>
      </c>
    </row>
    <row r="53" spans="1:2" ht="15">
      <c r="A53" s="21" t="s">
        <v>693</v>
      </c>
      <c r="B53" s="21" t="s">
        <v>694</v>
      </c>
    </row>
    <row r="54" spans="1:2" ht="15">
      <c r="A54" s="21" t="s">
        <v>813</v>
      </c>
      <c r="B54" s="21" t="s">
        <v>812</v>
      </c>
    </row>
    <row r="55" spans="1:2" ht="15">
      <c r="A55" s="19" t="s">
        <v>731</v>
      </c>
      <c r="B55" s="19" t="s">
        <v>732</v>
      </c>
    </row>
    <row r="56" spans="1:2" ht="15">
      <c r="A56" s="21" t="s">
        <v>740</v>
      </c>
      <c r="B56" s="21" t="s">
        <v>739</v>
      </c>
    </row>
    <row r="57" spans="1:2" ht="15">
      <c r="A57" s="7" t="s">
        <v>867</v>
      </c>
      <c r="B57" s="21" t="s">
        <v>868</v>
      </c>
    </row>
    <row r="58" spans="1:2" ht="15">
      <c r="A58" s="21" t="s">
        <v>701</v>
      </c>
      <c r="B58" s="21" t="s">
        <v>702</v>
      </c>
    </row>
    <row r="59" spans="1:2" ht="15">
      <c r="A59" s="21" t="s">
        <v>676</v>
      </c>
      <c r="B59" s="21" t="s">
        <v>828</v>
      </c>
    </row>
    <row r="60" spans="1:2" ht="15">
      <c r="A60" s="21" t="s">
        <v>951</v>
      </c>
      <c r="B60" s="21" t="s">
        <v>952</v>
      </c>
    </row>
    <row r="61" spans="1:2" ht="15">
      <c r="A61" s="21" t="s">
        <v>909</v>
      </c>
      <c r="B61" s="21" t="s">
        <v>910</v>
      </c>
    </row>
    <row r="62" spans="1:2" ht="15">
      <c r="A62" s="21" t="s">
        <v>816</v>
      </c>
      <c r="B62" s="21" t="s">
        <v>817</v>
      </c>
    </row>
    <row r="63" spans="1:2" ht="15">
      <c r="A63" s="16" t="s">
        <v>1004</v>
      </c>
      <c r="B63" s="21" t="s">
        <v>659</v>
      </c>
    </row>
    <row r="64" spans="1:2" ht="15">
      <c r="A64" s="21" t="s">
        <v>742</v>
      </c>
      <c r="B64" s="21" t="s">
        <v>741</v>
      </c>
    </row>
    <row r="65" spans="1:2" ht="15">
      <c r="A65" s="21" t="s">
        <v>977</v>
      </c>
      <c r="B65" s="21" t="s">
        <v>978</v>
      </c>
    </row>
    <row r="66" spans="1:2" ht="15">
      <c r="A66" s="21" t="s">
        <v>830</v>
      </c>
      <c r="B66" s="21" t="s">
        <v>829</v>
      </c>
    </row>
    <row r="67" spans="1:2" ht="15">
      <c r="A67" s="21" t="s">
        <v>709</v>
      </c>
      <c r="B67" s="21" t="s">
        <v>710</v>
      </c>
    </row>
    <row r="68" spans="1:2" ht="15">
      <c r="A68" s="19" t="s">
        <v>789</v>
      </c>
      <c r="B68" s="19" t="s">
        <v>788</v>
      </c>
    </row>
    <row r="69" spans="1:2" ht="15">
      <c r="A69" s="15" t="s">
        <v>869</v>
      </c>
      <c r="B69" s="21" t="s">
        <v>653</v>
      </c>
    </row>
    <row r="70" spans="1:2" ht="15">
      <c r="A70" s="21" t="s">
        <v>785</v>
      </c>
      <c r="B70" s="21" t="s">
        <v>784</v>
      </c>
    </row>
    <row r="71" spans="1:2" ht="15">
      <c r="A71" s="21" t="s">
        <v>722</v>
      </c>
      <c r="B71" s="21" t="s">
        <v>723</v>
      </c>
    </row>
    <row r="72" spans="1:2" ht="15">
      <c r="A72" s="21" t="s">
        <v>662</v>
      </c>
      <c r="B72" s="21" t="s">
        <v>793</v>
      </c>
    </row>
    <row r="73" spans="1:2" ht="15">
      <c r="A73" s="19" t="s">
        <v>993</v>
      </c>
      <c r="B73" s="19" t="s">
        <v>994</v>
      </c>
    </row>
    <row r="74" spans="1:2" ht="15">
      <c r="A74" s="21" t="s">
        <v>947</v>
      </c>
      <c r="B74" s="21" t="s">
        <v>948</v>
      </c>
    </row>
    <row r="75" spans="1:2" ht="15">
      <c r="A75" s="21" t="s">
        <v>791</v>
      </c>
      <c r="B75" s="21" t="s">
        <v>790</v>
      </c>
    </row>
    <row r="76" spans="1:2" ht="15">
      <c r="A76" s="21" t="s">
        <v>825</v>
      </c>
      <c r="B76" s="21" t="s">
        <v>906</v>
      </c>
    </row>
    <row r="77" spans="1:2" ht="15">
      <c r="A77" s="21" t="s">
        <v>930</v>
      </c>
      <c r="B77" s="21" t="s">
        <v>931</v>
      </c>
    </row>
    <row r="78" spans="1:2" ht="15">
      <c r="A78" s="21" t="s">
        <v>715</v>
      </c>
      <c r="B78" s="21" t="s">
        <v>716</v>
      </c>
    </row>
    <row r="79" spans="1:2" ht="15">
      <c r="A79" s="21" t="s">
        <v>991</v>
      </c>
      <c r="B79" s="21" t="s">
        <v>992</v>
      </c>
    </row>
    <row r="80" spans="1:2" ht="15">
      <c r="A80" s="21" t="s">
        <v>968</v>
      </c>
      <c r="B80" s="21" t="s">
        <v>969</v>
      </c>
    </row>
    <row r="81" spans="1:2" ht="15">
      <c r="A81" s="21" t="s">
        <v>919</v>
      </c>
      <c r="B81" s="21" t="s">
        <v>920</v>
      </c>
    </row>
    <row r="82" spans="1:2" ht="15">
      <c r="A82" s="21" t="s">
        <v>801</v>
      </c>
      <c r="B82" s="21" t="s">
        <v>800</v>
      </c>
    </row>
    <row r="83" spans="1:2" ht="15">
      <c r="A83" s="21" t="s">
        <v>972</v>
      </c>
      <c r="B83" s="21" t="s">
        <v>973</v>
      </c>
    </row>
    <row r="84" spans="1:2" ht="15">
      <c r="A84" s="21" t="s">
        <v>895</v>
      </c>
      <c r="B84" s="21" t="s">
        <v>894</v>
      </c>
    </row>
    <row r="85" spans="1:2" ht="15">
      <c r="A85" s="18" t="s">
        <v>976</v>
      </c>
      <c r="B85" s="18" t="s">
        <v>654</v>
      </c>
    </row>
    <row r="86" spans="1:2" ht="15">
      <c r="A86" s="7" t="s">
        <v>1005</v>
      </c>
      <c r="B86" s="21" t="s">
        <v>652</v>
      </c>
    </row>
    <row r="87" spans="1:2" ht="15">
      <c r="A87" s="21" t="s">
        <v>677</v>
      </c>
      <c r="B87" s="21" t="s">
        <v>684</v>
      </c>
    </row>
    <row r="88" spans="1:2" ht="15">
      <c r="A88" s="21" t="s">
        <v>682</v>
      </c>
      <c r="B88" s="21" t="s">
        <v>683</v>
      </c>
    </row>
    <row r="89" spans="1:2" ht="15">
      <c r="A89" s="21" t="s">
        <v>913</v>
      </c>
      <c r="B89" s="21" t="s">
        <v>914</v>
      </c>
    </row>
    <row r="90" spans="1:2" ht="15">
      <c r="A90" s="21" t="s">
        <v>928</v>
      </c>
      <c r="B90" s="21" t="s">
        <v>929</v>
      </c>
    </row>
    <row r="91" spans="1:2" ht="15">
      <c r="A91" s="21" t="s">
        <v>763</v>
      </c>
      <c r="B91" s="21" t="s">
        <v>762</v>
      </c>
    </row>
    <row r="92" spans="1:2" ht="15">
      <c r="A92" s="21" t="s">
        <v>926</v>
      </c>
      <c r="B92" s="21" t="s">
        <v>927</v>
      </c>
    </row>
    <row r="93" spans="1:2" ht="15">
      <c r="A93" s="21" t="s">
        <v>818</v>
      </c>
      <c r="B93" s="21" t="s">
        <v>819</v>
      </c>
    </row>
    <row r="94" spans="1:2" ht="15">
      <c r="A94" s="21" t="s">
        <v>981</v>
      </c>
      <c r="B94" s="21" t="s">
        <v>982</v>
      </c>
    </row>
    <row r="95" spans="1:2" ht="15">
      <c r="A95" s="21" t="s">
        <v>674</v>
      </c>
      <c r="B95" s="21" t="s">
        <v>675</v>
      </c>
    </row>
    <row r="96" spans="1:2" ht="15">
      <c r="A96" s="21" t="s">
        <v>901</v>
      </c>
      <c r="B96" s="21" t="s">
        <v>902</v>
      </c>
    </row>
    <row r="97" spans="1:2" ht="15">
      <c r="A97" s="21" t="s">
        <v>703</v>
      </c>
      <c r="B97" s="21" t="s">
        <v>704</v>
      </c>
    </row>
    <row r="98" spans="1:2" ht="15">
      <c r="A98" s="21" t="s">
        <v>860</v>
      </c>
      <c r="B98" s="21" t="s">
        <v>861</v>
      </c>
    </row>
    <row r="99" spans="1:2" ht="15">
      <c r="A99" s="21" t="s">
        <v>924</v>
      </c>
      <c r="B99" s="21" t="s">
        <v>925</v>
      </c>
    </row>
    <row r="100" spans="1:2" ht="15">
      <c r="A100" s="21" t="s">
        <v>835</v>
      </c>
      <c r="B100" s="21" t="s">
        <v>836</v>
      </c>
    </row>
    <row r="101" spans="1:2" ht="15">
      <c r="A101" s="15" t="s">
        <v>975</v>
      </c>
      <c r="B101" s="18" t="s">
        <v>974</v>
      </c>
    </row>
    <row r="102" spans="1:2" ht="15">
      <c r="A102" s="21" t="s">
        <v>987</v>
      </c>
      <c r="B102" s="21" t="s">
        <v>988</v>
      </c>
    </row>
    <row r="103" spans="1:2" ht="15">
      <c r="A103" s="21" t="s">
        <v>685</v>
      </c>
      <c r="B103" s="21" t="s">
        <v>686</v>
      </c>
    </row>
    <row r="104" spans="1:2" ht="15">
      <c r="A104" s="7" t="s">
        <v>838</v>
      </c>
      <c r="B104" s="21" t="s">
        <v>837</v>
      </c>
    </row>
    <row r="105" spans="1:2" ht="15">
      <c r="A105" s="21" t="s">
        <v>687</v>
      </c>
      <c r="B105" s="21" t="s">
        <v>688</v>
      </c>
    </row>
    <row r="106" spans="1:2" ht="15">
      <c r="A106" s="21" t="s">
        <v>775</v>
      </c>
      <c r="B106" s="21" t="s">
        <v>774</v>
      </c>
    </row>
    <row r="107" spans="1:2" ht="15">
      <c r="A107" s="21" t="s">
        <v>815</v>
      </c>
      <c r="B107" s="21" t="s">
        <v>814</v>
      </c>
    </row>
    <row r="108" spans="1:2" ht="15">
      <c r="A108" s="21" t="s">
        <v>807</v>
      </c>
      <c r="B108" s="21" t="s">
        <v>806</v>
      </c>
    </row>
    <row r="109" spans="1:2" ht="15">
      <c r="A109" s="21" t="s">
        <v>725</v>
      </c>
      <c r="B109" s="21" t="s">
        <v>726</v>
      </c>
    </row>
    <row r="110" spans="1:2" ht="15">
      <c r="A110" s="21" t="s">
        <v>777</v>
      </c>
      <c r="B110" s="21" t="s">
        <v>776</v>
      </c>
    </row>
    <row r="111" spans="1:2" ht="15">
      <c r="A111" s="21" t="s">
        <v>908</v>
      </c>
      <c r="B111" s="21" t="s">
        <v>907</v>
      </c>
    </row>
    <row r="112" spans="1:2" ht="15">
      <c r="A112" s="21" t="s">
        <v>711</v>
      </c>
      <c r="B112" s="21" t="s">
        <v>712</v>
      </c>
    </row>
    <row r="113" spans="1:2" ht="15">
      <c r="A113" s="21" t="s">
        <v>823</v>
      </c>
      <c r="B113" s="21" t="s">
        <v>824</v>
      </c>
    </row>
    <row r="114" spans="1:2" ht="15">
      <c r="A114" s="21" t="s">
        <v>936</v>
      </c>
      <c r="B114" s="21" t="s">
        <v>937</v>
      </c>
    </row>
    <row r="115" spans="1:2" ht="15">
      <c r="A115" s="21" t="s">
        <v>737</v>
      </c>
      <c r="B115" s="21" t="s">
        <v>738</v>
      </c>
    </row>
    <row r="116" spans="1:2" ht="15">
      <c r="A116" s="21" t="s">
        <v>898</v>
      </c>
      <c r="B116" s="21" t="s">
        <v>899</v>
      </c>
    </row>
    <row r="117" spans="1:2" ht="15">
      <c r="A117" s="21" t="s">
        <v>938</v>
      </c>
      <c r="B117" s="21" t="s">
        <v>899</v>
      </c>
    </row>
    <row r="118" spans="1:2" ht="15">
      <c r="A118" s="21" t="s">
        <v>699</v>
      </c>
      <c r="B118" s="21" t="s">
        <v>900</v>
      </c>
    </row>
    <row r="119" spans="1:2" ht="15">
      <c r="A119" s="21" t="s">
        <v>959</v>
      </c>
      <c r="B119" s="21" t="s">
        <v>960</v>
      </c>
    </row>
    <row r="120" spans="1:2" ht="15">
      <c r="A120" s="21" t="s">
        <v>717</v>
      </c>
      <c r="B120" s="21" t="s">
        <v>718</v>
      </c>
    </row>
    <row r="121" spans="1:2" ht="15">
      <c r="A121" s="21" t="s">
        <v>757</v>
      </c>
      <c r="B121" s="21" t="s">
        <v>756</v>
      </c>
    </row>
    <row r="122" spans="1:2" ht="15">
      <c r="A122" s="21" t="s">
        <v>691</v>
      </c>
      <c r="B122" s="21" t="s">
        <v>692</v>
      </c>
    </row>
    <row r="123" spans="1:2" ht="15">
      <c r="A123" s="21" t="s">
        <v>989</v>
      </c>
      <c r="B123" s="21" t="s">
        <v>990</v>
      </c>
    </row>
    <row r="124" spans="1:2" ht="15">
      <c r="A124" s="21" t="s">
        <v>720</v>
      </c>
      <c r="B124" s="21" t="s">
        <v>721</v>
      </c>
    </row>
    <row r="125" spans="1:2" ht="15">
      <c r="A125" s="21" t="s">
        <v>755</v>
      </c>
      <c r="B125" s="21" t="s">
        <v>754</v>
      </c>
    </row>
    <row r="126" spans="1:2" ht="15">
      <c r="A126" s="21" t="s">
        <v>911</v>
      </c>
      <c r="B126" s="21" t="s">
        <v>912</v>
      </c>
    </row>
    <row r="127" spans="1:2" ht="15">
      <c r="A127" s="21" t="s">
        <v>695</v>
      </c>
      <c r="B127" s="21" t="s">
        <v>696</v>
      </c>
    </row>
    <row r="128" spans="1:2" ht="15">
      <c r="A128" s="21" t="s">
        <v>767</v>
      </c>
      <c r="B128" s="21" t="s">
        <v>766</v>
      </c>
    </row>
    <row r="129" spans="1:2" ht="15">
      <c r="A129" s="21" t="s">
        <v>943</v>
      </c>
      <c r="B129" s="21" t="s">
        <v>944</v>
      </c>
    </row>
    <row r="130" spans="1:2" ht="15">
      <c r="A130" s="21" t="s">
        <v>803</v>
      </c>
      <c r="B130" s="21" t="s">
        <v>802</v>
      </c>
    </row>
    <row r="131" spans="1:2" ht="15">
      <c r="A131" s="21" t="s">
        <v>727</v>
      </c>
      <c r="B131" s="21" t="s">
        <v>728</v>
      </c>
    </row>
    <row r="132" spans="1:2" ht="15">
      <c r="A132" s="21" t="s">
        <v>759</v>
      </c>
      <c r="B132" s="21" t="s">
        <v>758</v>
      </c>
    </row>
    <row r="133" spans="1:2" ht="15">
      <c r="A133" s="21" t="s">
        <v>764</v>
      </c>
      <c r="B133" s="21" t="s">
        <v>765</v>
      </c>
    </row>
    <row r="134" spans="1:2" ht="15">
      <c r="A134" s="21" t="s">
        <v>751</v>
      </c>
      <c r="B134" s="21" t="s">
        <v>752</v>
      </c>
    </row>
    <row r="135" spans="1:2" ht="15">
      <c r="A135" s="21" t="s">
        <v>663</v>
      </c>
      <c r="B135" s="21" t="s">
        <v>794</v>
      </c>
    </row>
    <row r="136" spans="1:2" ht="15">
      <c r="A136" s="21" t="s">
        <v>922</v>
      </c>
      <c r="B136" s="21" t="s">
        <v>923</v>
      </c>
    </row>
    <row r="137" spans="1:2" ht="15">
      <c r="A137" s="21" t="s">
        <v>961</v>
      </c>
      <c r="B137" s="21" t="s">
        <v>962</v>
      </c>
    </row>
    <row r="138" spans="1:2" ht="15">
      <c r="A138" s="21" t="s">
        <v>805</v>
      </c>
      <c r="B138" s="21" t="s">
        <v>804</v>
      </c>
    </row>
    <row r="139" spans="1:2" ht="15">
      <c r="A139" s="7" t="s">
        <v>877</v>
      </c>
      <c r="B139" s="21" t="s">
        <v>656</v>
      </c>
    </row>
    <row r="140" spans="1:2" ht="15">
      <c r="A140" s="21" t="s">
        <v>748</v>
      </c>
      <c r="B140" s="21" t="s">
        <v>747</v>
      </c>
    </row>
    <row r="141" spans="1:2" ht="15">
      <c r="A141" s="21" t="s">
        <v>970</v>
      </c>
      <c r="B141" s="21" t="s">
        <v>971</v>
      </c>
    </row>
    <row r="142" spans="1:2" ht="15">
      <c r="A142" s="7" t="s">
        <v>872</v>
      </c>
      <c r="B142" s="21" t="s">
        <v>873</v>
      </c>
    </row>
    <row r="143" spans="1:2" ht="15">
      <c r="A143" s="59" t="s">
        <v>844</v>
      </c>
      <c r="B143" s="59" t="s">
        <v>845</v>
      </c>
    </row>
    <row r="144" spans="1:2" ht="15">
      <c r="A144" s="7" t="s">
        <v>846</v>
      </c>
      <c r="B144" s="21" t="s">
        <v>847</v>
      </c>
    </row>
    <row r="145" spans="1:2" ht="15">
      <c r="A145" s="21" t="s">
        <v>678</v>
      </c>
      <c r="B145" s="21" t="s">
        <v>679</v>
      </c>
    </row>
    <row r="146" spans="1:2" ht="15">
      <c r="A146" s="21" t="s">
        <v>729</v>
      </c>
      <c r="B146" s="21" t="s">
        <v>730</v>
      </c>
    </row>
    <row r="147" spans="1:2" ht="15">
      <c r="A147" s="21" t="s">
        <v>667</v>
      </c>
      <c r="B147" s="21" t="s">
        <v>664</v>
      </c>
    </row>
    <row r="148" spans="1:2" ht="15">
      <c r="A148" s="21" t="s">
        <v>865</v>
      </c>
      <c r="B148" s="21" t="s">
        <v>866</v>
      </c>
    </row>
    <row r="149" spans="1:2" ht="15">
      <c r="A149" s="7" t="s">
        <v>886</v>
      </c>
      <c r="B149" s="21" t="s">
        <v>887</v>
      </c>
    </row>
    <row r="150" spans="1:2" ht="15">
      <c r="A150" s="21" t="s">
        <v>821</v>
      </c>
      <c r="B150" s="21" t="s">
        <v>820</v>
      </c>
    </row>
    <row r="151" spans="1:2" ht="15">
      <c r="A151" s="21" t="s">
        <v>932</v>
      </c>
      <c r="B151" s="21" t="s">
        <v>933</v>
      </c>
    </row>
    <row r="152" spans="1:2" ht="15">
      <c r="A152" s="21" t="s">
        <v>783</v>
      </c>
      <c r="B152" s="21" t="s">
        <v>782</v>
      </c>
    </row>
    <row r="153" spans="1:2" ht="15">
      <c r="A153" s="21" t="s">
        <v>689</v>
      </c>
      <c r="B153" s="21" t="s">
        <v>690</v>
      </c>
    </row>
    <row r="154" spans="1:2" ht="15">
      <c r="A154" s="21" t="s">
        <v>941</v>
      </c>
      <c r="B154" s="21" t="s">
        <v>942</v>
      </c>
    </row>
    <row r="155" spans="1:2" ht="15">
      <c r="A155" s="21" t="s">
        <v>949</v>
      </c>
      <c r="B155" s="21" t="s">
        <v>950</v>
      </c>
    </row>
    <row r="156" spans="1:2" ht="15">
      <c r="A156" s="21" t="s">
        <v>713</v>
      </c>
      <c r="B156" s="21" t="s">
        <v>714</v>
      </c>
    </row>
    <row r="157" spans="1:2" ht="15">
      <c r="A157" s="21" t="s">
        <v>799</v>
      </c>
      <c r="B157" s="21" t="s">
        <v>798</v>
      </c>
    </row>
    <row r="158" spans="1:2" ht="15">
      <c r="A158" s="21" t="s">
        <v>707</v>
      </c>
      <c r="B158" s="21" t="s">
        <v>708</v>
      </c>
    </row>
    <row r="159" spans="1:2" ht="15">
      <c r="A159" s="21" t="s">
        <v>892</v>
      </c>
      <c r="B159" s="21" t="s">
        <v>883</v>
      </c>
    </row>
    <row r="160" spans="1:2" ht="15">
      <c r="A160" s="21" t="s">
        <v>705</v>
      </c>
      <c r="B160" s="21" t="s">
        <v>706</v>
      </c>
    </row>
  </sheetData>
  <sortState ref="A1:B420">
    <sortCondition ref="A1:A420"/>
  </sortState>
  <conditionalFormatting sqref="A161:A1048576">
    <cfRule type="duplicateValues" dxfId="68" priority="2"/>
    <cfRule type="duplicateValues" dxfId="67" priority="4"/>
  </conditionalFormatting>
  <conditionalFormatting sqref="A1:A1048576">
    <cfRule type="duplicateValues" dxfId="66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13"/>
  <sheetViews>
    <sheetView topLeftCell="A13" workbookViewId="0">
      <selection activeCell="G13" sqref="G13"/>
    </sheetView>
  </sheetViews>
  <sheetFormatPr baseColWidth="10" defaultRowHeight="15"/>
  <cols>
    <col min="3" max="3" width="14.85546875" bestFit="1" customWidth="1"/>
    <col min="4" max="6" width="2.5703125" customWidth="1"/>
    <col min="7" max="7" width="40.140625" bestFit="1" customWidth="1"/>
    <col min="8" max="8" width="42.28515625" bestFit="1" customWidth="1"/>
    <col min="9" max="9" width="18.28515625" bestFit="1" customWidth="1"/>
    <col min="10" max="10" width="13.42578125" bestFit="1" customWidth="1"/>
  </cols>
  <sheetData>
    <row r="1" spans="1:11">
      <c r="A1" s="2"/>
      <c r="B1" s="1"/>
      <c r="C1" s="1"/>
      <c r="D1" s="1"/>
      <c r="E1" s="1"/>
      <c r="F1" s="1"/>
      <c r="G1" s="56" t="s">
        <v>0</v>
      </c>
      <c r="H1" s="1"/>
      <c r="I1" s="1"/>
      <c r="J1" s="5"/>
      <c r="K1" s="21"/>
    </row>
    <row r="2" spans="1:11">
      <c r="A2" s="2"/>
      <c r="B2" s="1"/>
      <c r="C2" s="1"/>
      <c r="D2" s="1"/>
      <c r="E2" s="1"/>
      <c r="F2" s="1"/>
      <c r="G2" s="56" t="s">
        <v>1809</v>
      </c>
      <c r="H2" s="1"/>
      <c r="I2" s="1"/>
      <c r="J2" s="5"/>
      <c r="K2" s="21"/>
    </row>
    <row r="3" spans="1:11">
      <c r="A3" s="2"/>
      <c r="B3" s="1"/>
      <c r="C3" s="1"/>
      <c r="D3" s="1"/>
      <c r="E3" s="1"/>
      <c r="F3" s="1"/>
      <c r="G3" s="56" t="s">
        <v>1</v>
      </c>
      <c r="H3" s="1"/>
      <c r="I3" s="1"/>
      <c r="J3" s="5"/>
      <c r="K3" s="21"/>
    </row>
    <row r="4" spans="1:11">
      <c r="A4" s="1"/>
      <c r="B4" s="1"/>
      <c r="C4" s="1"/>
      <c r="D4" s="1"/>
      <c r="E4" s="1"/>
      <c r="F4" s="1"/>
      <c r="G4" s="3"/>
      <c r="H4" s="1"/>
      <c r="I4" s="1"/>
      <c r="J4" s="1"/>
      <c r="K4" s="21"/>
    </row>
    <row r="5" spans="1:11">
      <c r="A5" s="1"/>
      <c r="B5" s="1"/>
      <c r="C5" s="1"/>
      <c r="D5" s="1"/>
      <c r="E5" s="1"/>
      <c r="F5" s="1"/>
      <c r="G5" s="6"/>
      <c r="H5" s="4"/>
      <c r="I5" s="4"/>
      <c r="J5" s="4"/>
      <c r="K5" s="21"/>
    </row>
    <row r="6" spans="1:11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1007</v>
      </c>
    </row>
    <row r="7" spans="1:11">
      <c r="A7" s="21" t="s">
        <v>1015</v>
      </c>
      <c r="B7" s="9">
        <v>42402</v>
      </c>
      <c r="C7" s="21" t="s">
        <v>1016</v>
      </c>
      <c r="D7" s="21"/>
      <c r="E7" s="21"/>
      <c r="F7" s="21"/>
      <c r="G7" s="7" t="s">
        <v>892</v>
      </c>
      <c r="H7" s="21" t="s">
        <v>1611</v>
      </c>
      <c r="I7" s="21">
        <f>+J7/0.16</f>
        <v>217499.24999999997</v>
      </c>
      <c r="J7" s="22">
        <v>34799.879999999997</v>
      </c>
      <c r="K7" s="21"/>
    </row>
    <row r="8" spans="1:11" s="21" customFormat="1">
      <c r="A8" s="21" t="s">
        <v>1017</v>
      </c>
      <c r="B8" s="9">
        <v>42402</v>
      </c>
      <c r="C8" s="21" t="s">
        <v>212</v>
      </c>
      <c r="G8" s="21" t="s">
        <v>1784</v>
      </c>
      <c r="H8" s="21" t="s">
        <v>1785</v>
      </c>
      <c r="I8" s="21">
        <f t="shared" ref="I8:I71" si="0">+J8/0.16</f>
        <v>1981.8125000000002</v>
      </c>
      <c r="J8" s="21">
        <f>116.41+200.68</f>
        <v>317.09000000000003</v>
      </c>
    </row>
    <row r="9" spans="1:11" s="21" customFormat="1">
      <c r="A9" s="21" t="s">
        <v>1017</v>
      </c>
      <c r="B9" s="9">
        <v>42402</v>
      </c>
      <c r="C9" s="21" t="s">
        <v>212</v>
      </c>
      <c r="G9" s="21" t="s">
        <v>1786</v>
      </c>
      <c r="H9" s="21" t="s">
        <v>1787</v>
      </c>
      <c r="I9" s="21">
        <f t="shared" si="0"/>
        <v>206.875</v>
      </c>
      <c r="J9" s="21">
        <v>33.1</v>
      </c>
    </row>
    <row r="10" spans="1:11" s="21" customFormat="1">
      <c r="A10" s="21" t="s">
        <v>1017</v>
      </c>
      <c r="B10" s="9">
        <v>42402</v>
      </c>
      <c r="C10" s="21" t="s">
        <v>212</v>
      </c>
      <c r="G10" s="21" t="s">
        <v>1788</v>
      </c>
      <c r="H10" s="21" t="s">
        <v>1789</v>
      </c>
      <c r="I10" s="21">
        <f t="shared" si="0"/>
        <v>118.99999999999999</v>
      </c>
      <c r="J10" s="21">
        <v>19.04</v>
      </c>
    </row>
    <row r="11" spans="1:11" s="21" customFormat="1">
      <c r="A11" s="21" t="s">
        <v>1017</v>
      </c>
      <c r="B11" s="9">
        <v>42402</v>
      </c>
      <c r="C11" s="21" t="s">
        <v>212</v>
      </c>
      <c r="G11" s="21" t="s">
        <v>749</v>
      </c>
      <c r="H11" s="21" t="s">
        <v>1790</v>
      </c>
      <c r="I11" s="21">
        <f t="shared" si="0"/>
        <v>562.0625</v>
      </c>
      <c r="J11" s="21">
        <f>44.97+44.96</f>
        <v>89.93</v>
      </c>
    </row>
    <row r="12" spans="1:11">
      <c r="A12" s="21" t="s">
        <v>1018</v>
      </c>
      <c r="B12" s="9">
        <v>42402</v>
      </c>
      <c r="C12" s="21" t="s">
        <v>1019</v>
      </c>
      <c r="G12" s="42" t="s">
        <v>1791</v>
      </c>
      <c r="H12" s="21" t="s">
        <v>1612</v>
      </c>
      <c r="I12" s="21">
        <f t="shared" si="0"/>
        <v>65</v>
      </c>
      <c r="J12" s="21">
        <v>10.4</v>
      </c>
      <c r="K12" s="21"/>
    </row>
    <row r="13" spans="1:11">
      <c r="A13" s="21" t="s">
        <v>1020</v>
      </c>
      <c r="B13" s="9">
        <v>42402</v>
      </c>
      <c r="C13" s="21" t="s">
        <v>1021</v>
      </c>
      <c r="G13" s="21" t="s">
        <v>961</v>
      </c>
      <c r="H13" s="21" t="s">
        <v>1761</v>
      </c>
      <c r="I13" s="21">
        <f t="shared" si="0"/>
        <v>68933.5</v>
      </c>
      <c r="J13" s="22">
        <v>11029.36</v>
      </c>
      <c r="K13" s="21"/>
    </row>
    <row r="14" spans="1:11">
      <c r="A14" s="21" t="s">
        <v>1022</v>
      </c>
      <c r="B14" s="9">
        <v>42402</v>
      </c>
      <c r="C14" s="21" t="s">
        <v>1023</v>
      </c>
      <c r="G14" s="21" t="s">
        <v>961</v>
      </c>
      <c r="H14" s="21" t="s">
        <v>1761</v>
      </c>
      <c r="I14" s="21">
        <f t="shared" si="0"/>
        <v>87969.6875</v>
      </c>
      <c r="J14" s="22">
        <v>14075.15</v>
      </c>
      <c r="K14" s="21"/>
    </row>
    <row r="15" spans="1:11">
      <c r="A15" s="21" t="s">
        <v>1024</v>
      </c>
      <c r="B15" s="9">
        <v>42402</v>
      </c>
      <c r="C15" s="21" t="s">
        <v>1025</v>
      </c>
      <c r="G15" s="21" t="s">
        <v>917</v>
      </c>
      <c r="H15" s="21" t="s">
        <v>918</v>
      </c>
      <c r="I15" s="21">
        <f t="shared" si="0"/>
        <v>3714.3124999999995</v>
      </c>
      <c r="J15" s="21">
        <v>594.29</v>
      </c>
      <c r="K15" s="21"/>
    </row>
    <row r="16" spans="1:11">
      <c r="A16" s="21" t="s">
        <v>1026</v>
      </c>
      <c r="B16" s="9">
        <v>42403</v>
      </c>
      <c r="C16" s="21" t="s">
        <v>1027</v>
      </c>
      <c r="G16" s="7" t="s">
        <v>870</v>
      </c>
      <c r="H16" s="21" t="s">
        <v>1613</v>
      </c>
      <c r="I16" s="21">
        <f t="shared" si="0"/>
        <v>216690</v>
      </c>
      <c r="J16" s="22">
        <v>34670.400000000001</v>
      </c>
      <c r="K16" s="21"/>
    </row>
    <row r="17" spans="1:13">
      <c r="A17" s="21" t="s">
        <v>1028</v>
      </c>
      <c r="B17" s="9">
        <v>42403</v>
      </c>
      <c r="C17" s="21" t="s">
        <v>1029</v>
      </c>
      <c r="G17" s="7" t="s">
        <v>870</v>
      </c>
      <c r="H17" s="21" t="s">
        <v>1614</v>
      </c>
      <c r="I17" s="21">
        <f t="shared" si="0"/>
        <v>166527.5</v>
      </c>
      <c r="J17" s="22">
        <v>26644.400000000001</v>
      </c>
      <c r="K17" s="21"/>
    </row>
    <row r="18" spans="1:13">
      <c r="A18" s="21" t="s">
        <v>1030</v>
      </c>
      <c r="B18" s="9">
        <v>42403</v>
      </c>
      <c r="C18" s="21" t="s">
        <v>1031</v>
      </c>
      <c r="G18" s="7" t="s">
        <v>1774</v>
      </c>
      <c r="H18" s="21" t="s">
        <v>1615</v>
      </c>
      <c r="I18" s="21">
        <f t="shared" si="0"/>
        <v>171880.9375</v>
      </c>
      <c r="J18" s="22">
        <v>27500.95</v>
      </c>
      <c r="K18" s="21"/>
    </row>
    <row r="19" spans="1:13">
      <c r="A19" s="21" t="s">
        <v>1032</v>
      </c>
      <c r="B19" s="9">
        <v>42403</v>
      </c>
      <c r="C19" s="21" t="s">
        <v>1033</v>
      </c>
      <c r="G19" s="59" t="s">
        <v>844</v>
      </c>
      <c r="H19" s="59" t="s">
        <v>845</v>
      </c>
      <c r="I19" s="21">
        <f t="shared" si="0"/>
        <v>195362.8125</v>
      </c>
      <c r="J19" s="22">
        <v>31258.05</v>
      </c>
      <c r="K19" s="21"/>
    </row>
    <row r="20" spans="1:13">
      <c r="A20" s="21" t="s">
        <v>1034</v>
      </c>
      <c r="B20" s="9">
        <v>42404</v>
      </c>
      <c r="C20" s="21" t="s">
        <v>1035</v>
      </c>
      <c r="G20" s="7" t="s">
        <v>838</v>
      </c>
      <c r="H20" s="21" t="s">
        <v>1616</v>
      </c>
      <c r="I20" s="21">
        <f t="shared" si="0"/>
        <v>269727.5625</v>
      </c>
      <c r="J20" s="22">
        <v>43156.41</v>
      </c>
      <c r="K20" s="21"/>
    </row>
    <row r="21" spans="1:13">
      <c r="A21" s="21" t="s">
        <v>83</v>
      </c>
      <c r="B21" s="9">
        <v>42404</v>
      </c>
      <c r="C21" s="21" t="s">
        <v>1036</v>
      </c>
      <c r="G21" s="21" t="s">
        <v>917</v>
      </c>
      <c r="H21" s="21" t="s">
        <v>918</v>
      </c>
      <c r="I21" s="21">
        <f t="shared" si="0"/>
        <v>284383.625</v>
      </c>
      <c r="J21" s="22">
        <v>45501.38</v>
      </c>
      <c r="K21" s="21"/>
    </row>
    <row r="22" spans="1:13">
      <c r="A22" s="21" t="s">
        <v>1037</v>
      </c>
      <c r="B22" s="9">
        <v>42404</v>
      </c>
      <c r="C22" s="21" t="s">
        <v>1038</v>
      </c>
      <c r="G22" s="21" t="s">
        <v>917</v>
      </c>
      <c r="H22" s="21" t="s">
        <v>918</v>
      </c>
      <c r="I22" s="21">
        <f t="shared" si="0"/>
        <v>3714.3124999999995</v>
      </c>
      <c r="J22" s="21">
        <v>594.29</v>
      </c>
      <c r="K22" s="21"/>
    </row>
    <row r="23" spans="1:13">
      <c r="A23" s="21" t="s">
        <v>1039</v>
      </c>
      <c r="B23" s="9">
        <v>42404</v>
      </c>
      <c r="C23" s="21" t="s">
        <v>1040</v>
      </c>
      <c r="G23" s="21" t="s">
        <v>1699</v>
      </c>
      <c r="H23" s="21" t="s">
        <v>1617</v>
      </c>
      <c r="I23" s="21">
        <f t="shared" si="0"/>
        <v>3520</v>
      </c>
      <c r="J23" s="21">
        <v>563.20000000000005</v>
      </c>
      <c r="K23" s="21"/>
    </row>
    <row r="24" spans="1:13">
      <c r="A24" s="21" t="s">
        <v>1041</v>
      </c>
      <c r="B24" s="9">
        <v>42404</v>
      </c>
      <c r="C24" s="21" t="s">
        <v>1042</v>
      </c>
      <c r="G24" s="21" t="s">
        <v>961</v>
      </c>
      <c r="H24" s="21" t="s">
        <v>1761</v>
      </c>
      <c r="I24" s="21">
        <f t="shared" si="0"/>
        <v>14964.125000000002</v>
      </c>
      <c r="J24" s="22">
        <v>2394.2600000000002</v>
      </c>
      <c r="K24" s="21"/>
    </row>
    <row r="25" spans="1:13">
      <c r="A25" s="21" t="s">
        <v>1043</v>
      </c>
      <c r="B25" s="9">
        <v>42404</v>
      </c>
      <c r="C25" s="21" t="s">
        <v>1044</v>
      </c>
      <c r="G25" s="21" t="s">
        <v>961</v>
      </c>
      <c r="H25" s="21" t="s">
        <v>1761</v>
      </c>
      <c r="I25" s="21">
        <f t="shared" si="0"/>
        <v>5566.9375</v>
      </c>
      <c r="J25" s="21">
        <v>890.71</v>
      </c>
      <c r="K25" s="21"/>
    </row>
    <row r="26" spans="1:13">
      <c r="A26" s="21" t="s">
        <v>1045</v>
      </c>
      <c r="B26" s="9">
        <v>42404</v>
      </c>
      <c r="C26" s="21" t="s">
        <v>1046</v>
      </c>
      <c r="G26" s="21" t="s">
        <v>961</v>
      </c>
      <c r="H26" s="21" t="s">
        <v>1761</v>
      </c>
      <c r="I26" s="21">
        <f t="shared" si="0"/>
        <v>6500</v>
      </c>
      <c r="J26" s="22">
        <v>1040</v>
      </c>
      <c r="K26" s="21"/>
    </row>
    <row r="27" spans="1:13">
      <c r="A27" s="21" t="s">
        <v>1047</v>
      </c>
      <c r="B27" s="9">
        <v>42404</v>
      </c>
      <c r="C27" s="21" t="s">
        <v>1048</v>
      </c>
      <c r="G27" s="21" t="s">
        <v>917</v>
      </c>
      <c r="H27" s="21" t="s">
        <v>918</v>
      </c>
      <c r="I27" s="21">
        <f t="shared" si="0"/>
        <v>98543.625</v>
      </c>
      <c r="J27" s="22">
        <v>15766.98</v>
      </c>
      <c r="K27" s="21"/>
    </row>
    <row r="28" spans="1:13">
      <c r="A28" s="21" t="s">
        <v>189</v>
      </c>
      <c r="B28" s="9">
        <v>42404</v>
      </c>
      <c r="C28" s="21" t="s">
        <v>1049</v>
      </c>
      <c r="G28" s="21" t="s">
        <v>972</v>
      </c>
      <c r="H28" s="21" t="s">
        <v>973</v>
      </c>
      <c r="I28" s="21">
        <f t="shared" si="0"/>
        <v>4235.5625</v>
      </c>
      <c r="J28" s="21">
        <v>677.69</v>
      </c>
      <c r="K28" s="21"/>
    </row>
    <row r="29" spans="1:13">
      <c r="A29" s="21" t="s">
        <v>191</v>
      </c>
      <c r="B29" s="9">
        <v>42404</v>
      </c>
      <c r="C29" s="21" t="s">
        <v>1050</v>
      </c>
      <c r="G29" s="21" t="s">
        <v>964</v>
      </c>
      <c r="H29" s="21" t="s">
        <v>965</v>
      </c>
      <c r="I29" s="21">
        <f t="shared" si="0"/>
        <v>17987.9375</v>
      </c>
      <c r="J29" s="22">
        <v>2878.07</v>
      </c>
      <c r="K29" s="21"/>
    </row>
    <row r="30" spans="1:13">
      <c r="A30" s="21" t="s">
        <v>1051</v>
      </c>
      <c r="B30" s="9">
        <v>42404</v>
      </c>
      <c r="C30" s="21" t="s">
        <v>1052</v>
      </c>
      <c r="G30" s="59" t="s">
        <v>844</v>
      </c>
      <c r="H30" s="59" t="s">
        <v>845</v>
      </c>
      <c r="I30" s="21">
        <f t="shared" si="0"/>
        <v>645252.9375</v>
      </c>
      <c r="J30" s="22">
        <v>103240.47</v>
      </c>
      <c r="K30" s="21"/>
      <c r="M30" s="21" t="s">
        <v>1807</v>
      </c>
    </row>
    <row r="31" spans="1:13">
      <c r="A31" s="21" t="s">
        <v>1053</v>
      </c>
      <c r="B31" s="9">
        <v>42405</v>
      </c>
      <c r="C31" s="21" t="s">
        <v>1054</v>
      </c>
      <c r="G31" s="7" t="s">
        <v>846</v>
      </c>
      <c r="H31" s="21" t="s">
        <v>1618</v>
      </c>
      <c r="I31" s="21">
        <f t="shared" si="0"/>
        <v>166527.5</v>
      </c>
      <c r="J31" s="22">
        <v>26644.400000000001</v>
      </c>
      <c r="K31" s="21"/>
    </row>
    <row r="32" spans="1:13">
      <c r="A32" s="21" t="s">
        <v>1055</v>
      </c>
      <c r="B32" s="9">
        <v>42405</v>
      </c>
      <c r="C32" s="21" t="s">
        <v>1056</v>
      </c>
      <c r="G32" s="7" t="s">
        <v>893</v>
      </c>
      <c r="H32" s="21" t="s">
        <v>1619</v>
      </c>
      <c r="I32" s="21">
        <f t="shared" si="0"/>
        <v>318319.375</v>
      </c>
      <c r="J32" s="22">
        <v>50931.1</v>
      </c>
      <c r="K32" s="21"/>
    </row>
    <row r="33" spans="1:11">
      <c r="A33" s="21" t="s">
        <v>41</v>
      </c>
      <c r="B33" s="9">
        <v>42405</v>
      </c>
      <c r="C33" s="21" t="s">
        <v>1057</v>
      </c>
      <c r="G33" s="21" t="s">
        <v>898</v>
      </c>
      <c r="H33" s="21" t="s">
        <v>899</v>
      </c>
      <c r="I33" s="21">
        <f t="shared" si="0"/>
        <v>900</v>
      </c>
      <c r="J33" s="21">
        <v>144</v>
      </c>
      <c r="K33" s="21"/>
    </row>
    <row r="34" spans="1:11">
      <c r="A34" s="21" t="s">
        <v>43</v>
      </c>
      <c r="B34" s="9">
        <v>42405</v>
      </c>
      <c r="C34" s="21" t="s">
        <v>1058</v>
      </c>
      <c r="G34" s="21" t="s">
        <v>911</v>
      </c>
      <c r="H34" s="21" t="s">
        <v>912</v>
      </c>
      <c r="I34" s="21">
        <f t="shared" si="0"/>
        <v>35425.875</v>
      </c>
      <c r="J34" s="22">
        <v>5668.14</v>
      </c>
      <c r="K34" s="21"/>
    </row>
    <row r="35" spans="1:11">
      <c r="A35" s="21" t="s">
        <v>45</v>
      </c>
      <c r="B35" s="9">
        <v>42405</v>
      </c>
      <c r="C35" s="21" t="s">
        <v>1059</v>
      </c>
      <c r="G35" s="21" t="s">
        <v>1764</v>
      </c>
      <c r="H35" s="21" t="s">
        <v>1620</v>
      </c>
      <c r="I35" s="21">
        <f t="shared" si="0"/>
        <v>62689</v>
      </c>
      <c r="J35" s="22">
        <v>10030.24</v>
      </c>
      <c r="K35" s="21"/>
    </row>
    <row r="36" spans="1:11">
      <c r="A36" s="21" t="s">
        <v>47</v>
      </c>
      <c r="B36" s="9">
        <v>42405</v>
      </c>
      <c r="C36" s="21" t="s">
        <v>1060</v>
      </c>
      <c r="G36" s="21" t="s">
        <v>909</v>
      </c>
      <c r="H36" s="21" t="s">
        <v>910</v>
      </c>
      <c r="I36" s="21">
        <f t="shared" si="0"/>
        <v>273.6875</v>
      </c>
      <c r="J36" s="21">
        <v>43.79</v>
      </c>
      <c r="K36" s="21"/>
    </row>
    <row r="37" spans="1:11">
      <c r="A37" s="21" t="s">
        <v>49</v>
      </c>
      <c r="B37" s="9">
        <v>42405</v>
      </c>
      <c r="C37" s="21" t="s">
        <v>1061</v>
      </c>
      <c r="G37" s="21" t="s">
        <v>1765</v>
      </c>
      <c r="H37" s="21" t="s">
        <v>1621</v>
      </c>
      <c r="I37" s="21">
        <f t="shared" si="0"/>
        <v>7350</v>
      </c>
      <c r="J37" s="22">
        <v>1176</v>
      </c>
      <c r="K37" s="21"/>
    </row>
    <row r="38" spans="1:11">
      <c r="A38" s="21" t="s">
        <v>51</v>
      </c>
      <c r="B38" s="9">
        <v>42405</v>
      </c>
      <c r="C38" s="21" t="s">
        <v>1062</v>
      </c>
      <c r="G38" s="21" t="s">
        <v>725</v>
      </c>
      <c r="H38" s="21" t="s">
        <v>921</v>
      </c>
      <c r="I38" s="21">
        <f t="shared" si="0"/>
        <v>17000</v>
      </c>
      <c r="J38" s="22">
        <v>2720</v>
      </c>
      <c r="K38" s="21"/>
    </row>
    <row r="39" spans="1:11">
      <c r="A39" s="21" t="s">
        <v>53</v>
      </c>
      <c r="B39" s="9">
        <v>42405</v>
      </c>
      <c r="C39" s="21" t="s">
        <v>1063</v>
      </c>
      <c r="G39" s="21" t="s">
        <v>725</v>
      </c>
      <c r="H39" s="21" t="s">
        <v>921</v>
      </c>
      <c r="I39" s="21">
        <f t="shared" si="0"/>
        <v>8700</v>
      </c>
      <c r="J39" s="22">
        <v>1392</v>
      </c>
      <c r="K39" s="21"/>
    </row>
    <row r="40" spans="1:11">
      <c r="A40" s="21" t="s">
        <v>55</v>
      </c>
      <c r="B40" s="9">
        <v>42405</v>
      </c>
      <c r="C40" s="21" t="s">
        <v>1064</v>
      </c>
      <c r="G40" s="21" t="s">
        <v>687</v>
      </c>
      <c r="H40" s="21" t="s">
        <v>903</v>
      </c>
      <c r="I40" s="21">
        <f t="shared" si="0"/>
        <v>1544.4375</v>
      </c>
      <c r="J40" s="21">
        <v>247.11</v>
      </c>
      <c r="K40" s="21"/>
    </row>
    <row r="41" spans="1:11">
      <c r="A41" s="21" t="s">
        <v>57</v>
      </c>
      <c r="B41" s="9">
        <v>42405</v>
      </c>
      <c r="C41" s="21" t="s">
        <v>1065</v>
      </c>
      <c r="G41" s="21" t="s">
        <v>951</v>
      </c>
      <c r="H41" s="21" t="s">
        <v>952</v>
      </c>
      <c r="I41" s="21">
        <f t="shared" si="0"/>
        <v>1320</v>
      </c>
      <c r="J41" s="21">
        <v>211.2</v>
      </c>
      <c r="K41" s="21"/>
    </row>
    <row r="42" spans="1:11">
      <c r="A42" s="21" t="s">
        <v>59</v>
      </c>
      <c r="B42" s="9">
        <v>42405</v>
      </c>
      <c r="C42" s="21" t="s">
        <v>1066</v>
      </c>
      <c r="G42" s="21" t="s">
        <v>1766</v>
      </c>
      <c r="H42" s="21" t="s">
        <v>1622</v>
      </c>
      <c r="I42" s="21">
        <f t="shared" si="0"/>
        <v>1292</v>
      </c>
      <c r="J42" s="21">
        <v>206.72</v>
      </c>
      <c r="K42" s="21"/>
    </row>
    <row r="43" spans="1:11">
      <c r="A43" s="21" t="s">
        <v>63</v>
      </c>
      <c r="B43" s="9">
        <v>42405</v>
      </c>
      <c r="C43" s="21" t="s">
        <v>1067</v>
      </c>
      <c r="G43" s="21" t="s">
        <v>1767</v>
      </c>
      <c r="H43" s="21" t="s">
        <v>1623</v>
      </c>
      <c r="I43" s="21">
        <f t="shared" si="0"/>
        <v>24000</v>
      </c>
      <c r="J43" s="22">
        <v>3840</v>
      </c>
      <c r="K43" s="21"/>
    </row>
    <row r="44" spans="1:11">
      <c r="A44" s="21" t="s">
        <v>65</v>
      </c>
      <c r="B44" s="9">
        <v>42405</v>
      </c>
      <c r="C44" s="21" t="s">
        <v>1068</v>
      </c>
      <c r="G44" s="21" t="s">
        <v>720</v>
      </c>
      <c r="H44" s="21" t="s">
        <v>721</v>
      </c>
      <c r="I44" s="21">
        <f t="shared" si="0"/>
        <v>520.5625</v>
      </c>
      <c r="J44" s="21">
        <v>83.29</v>
      </c>
      <c r="K44" s="21"/>
    </row>
    <row r="45" spans="1:11">
      <c r="A45" s="21" t="s">
        <v>1069</v>
      </c>
      <c r="B45" s="9">
        <v>42405</v>
      </c>
      <c r="C45" s="21" t="s">
        <v>1070</v>
      </c>
      <c r="G45" s="21" t="s">
        <v>936</v>
      </c>
      <c r="H45" s="21" t="s">
        <v>937</v>
      </c>
      <c r="I45" s="21">
        <f t="shared" si="0"/>
        <v>975</v>
      </c>
      <c r="J45" s="21">
        <v>156</v>
      </c>
      <c r="K45" s="21"/>
    </row>
    <row r="46" spans="1:11">
      <c r="A46" s="21" t="s">
        <v>1071</v>
      </c>
      <c r="B46" s="9">
        <v>42405</v>
      </c>
      <c r="C46" s="21" t="s">
        <v>1072</v>
      </c>
      <c r="G46" s="21" t="s">
        <v>830</v>
      </c>
      <c r="H46" s="21" t="s">
        <v>1624</v>
      </c>
      <c r="I46" s="21">
        <f t="shared" si="0"/>
        <v>1000</v>
      </c>
      <c r="J46" s="21">
        <v>160</v>
      </c>
      <c r="K46" s="21"/>
    </row>
    <row r="47" spans="1:11">
      <c r="A47" s="21" t="s">
        <v>1073</v>
      </c>
      <c r="B47" s="9">
        <v>42406</v>
      </c>
      <c r="C47" s="21" t="s">
        <v>1074</v>
      </c>
      <c r="G47" s="59" t="s">
        <v>844</v>
      </c>
      <c r="H47" s="59" t="s">
        <v>845</v>
      </c>
      <c r="I47" s="21">
        <f t="shared" si="0"/>
        <v>166217.125</v>
      </c>
      <c r="J47" s="22">
        <v>26594.74</v>
      </c>
      <c r="K47" s="21"/>
    </row>
    <row r="48" spans="1:11">
      <c r="A48" s="21" t="s">
        <v>1075</v>
      </c>
      <c r="B48" s="9">
        <v>42406</v>
      </c>
      <c r="C48" s="21" t="s">
        <v>1076</v>
      </c>
      <c r="G48" s="59" t="s">
        <v>844</v>
      </c>
      <c r="H48" s="59" t="s">
        <v>845</v>
      </c>
      <c r="I48" s="21">
        <f t="shared" si="0"/>
        <v>244837.9375</v>
      </c>
      <c r="J48" s="22">
        <v>39174.07</v>
      </c>
      <c r="K48" s="21"/>
    </row>
    <row r="49" spans="1:11">
      <c r="A49" s="21" t="s">
        <v>1077</v>
      </c>
      <c r="B49" s="9">
        <v>42406</v>
      </c>
      <c r="C49" s="21" t="s">
        <v>1078</v>
      </c>
      <c r="G49" s="59" t="s">
        <v>844</v>
      </c>
      <c r="H49" s="59" t="s">
        <v>845</v>
      </c>
      <c r="I49" s="21">
        <f t="shared" si="0"/>
        <v>244837.9375</v>
      </c>
      <c r="J49" s="22">
        <v>39174.07</v>
      </c>
      <c r="K49" s="21"/>
    </row>
    <row r="50" spans="1:11">
      <c r="A50" s="21" t="s">
        <v>1079</v>
      </c>
      <c r="B50" s="9">
        <v>42406</v>
      </c>
      <c r="C50" s="21" t="s">
        <v>1080</v>
      </c>
      <c r="G50" s="59" t="s">
        <v>844</v>
      </c>
      <c r="H50" s="59" t="s">
        <v>845</v>
      </c>
      <c r="I50" s="21">
        <f t="shared" si="0"/>
        <v>234253.75</v>
      </c>
      <c r="J50" s="22">
        <v>37480.6</v>
      </c>
      <c r="K50" s="21"/>
    </row>
    <row r="51" spans="1:11">
      <c r="A51" s="21" t="s">
        <v>1081</v>
      </c>
      <c r="B51" s="9">
        <v>42406</v>
      </c>
      <c r="C51" s="21" t="s">
        <v>1082</v>
      </c>
      <c r="G51" s="59" t="s">
        <v>844</v>
      </c>
      <c r="H51" s="59" t="s">
        <v>845</v>
      </c>
      <c r="I51" s="21">
        <f t="shared" si="0"/>
        <v>234254.25</v>
      </c>
      <c r="J51" s="22">
        <v>37480.68</v>
      </c>
      <c r="K51" s="21"/>
    </row>
    <row r="52" spans="1:11">
      <c r="A52" s="21" t="s">
        <v>1083</v>
      </c>
      <c r="B52" s="9">
        <v>42406</v>
      </c>
      <c r="C52" s="21" t="s">
        <v>1084</v>
      </c>
      <c r="G52" s="59" t="s">
        <v>844</v>
      </c>
      <c r="H52" s="59" t="s">
        <v>845</v>
      </c>
      <c r="I52" s="21">
        <f t="shared" si="0"/>
        <v>234254.25</v>
      </c>
      <c r="J52" s="22">
        <v>37480.68</v>
      </c>
      <c r="K52" s="21"/>
    </row>
    <row r="53" spans="1:11">
      <c r="A53" s="21" t="s">
        <v>1085</v>
      </c>
      <c r="B53" s="9">
        <v>42406</v>
      </c>
      <c r="C53" s="21" t="s">
        <v>1086</v>
      </c>
      <c r="G53" s="59" t="s">
        <v>844</v>
      </c>
      <c r="H53" s="59" t="s">
        <v>845</v>
      </c>
      <c r="I53" s="21">
        <f t="shared" si="0"/>
        <v>234254.25</v>
      </c>
      <c r="J53" s="22">
        <v>37480.68</v>
      </c>
      <c r="K53" s="21"/>
    </row>
    <row r="54" spans="1:11">
      <c r="A54" s="21" t="s">
        <v>1087</v>
      </c>
      <c r="B54" s="9">
        <v>42406</v>
      </c>
      <c r="C54" s="21" t="s">
        <v>1088</v>
      </c>
      <c r="G54" s="7" t="s">
        <v>888</v>
      </c>
      <c r="H54" s="21" t="s">
        <v>1625</v>
      </c>
      <c r="I54" s="21">
        <f t="shared" si="0"/>
        <v>166527.5</v>
      </c>
      <c r="J54" s="22">
        <v>26644.400000000001</v>
      </c>
      <c r="K54" s="21"/>
    </row>
    <row r="55" spans="1:11">
      <c r="A55" s="21" t="s">
        <v>520</v>
      </c>
      <c r="B55" s="9">
        <v>42406</v>
      </c>
      <c r="C55" s="21" t="s">
        <v>1089</v>
      </c>
      <c r="G55" s="21" t="s">
        <v>661</v>
      </c>
      <c r="H55" s="21" t="s">
        <v>661</v>
      </c>
      <c r="I55" s="21">
        <f t="shared" si="0"/>
        <v>506.87499999999994</v>
      </c>
      <c r="J55" s="21">
        <v>81.099999999999994</v>
      </c>
      <c r="K55" s="21"/>
    </row>
    <row r="56" spans="1:11">
      <c r="A56" s="21" t="s">
        <v>520</v>
      </c>
      <c r="B56" s="9">
        <v>42406</v>
      </c>
      <c r="C56" s="21" t="s">
        <v>1089</v>
      </c>
      <c r="G56" s="21" t="s">
        <v>1626</v>
      </c>
      <c r="H56" s="21" t="s">
        <v>1626</v>
      </c>
      <c r="I56" s="21">
        <f t="shared" si="0"/>
        <v>90.5</v>
      </c>
      <c r="J56" s="21">
        <v>14.48</v>
      </c>
      <c r="K56" s="21"/>
    </row>
    <row r="57" spans="1:11">
      <c r="A57" s="21" t="s">
        <v>1090</v>
      </c>
      <c r="B57" s="9">
        <v>42406</v>
      </c>
      <c r="C57" s="21" t="s">
        <v>1091</v>
      </c>
      <c r="G57" s="21" t="s">
        <v>917</v>
      </c>
      <c r="H57" s="21" t="s">
        <v>918</v>
      </c>
      <c r="I57" s="21">
        <f t="shared" si="0"/>
        <v>39577.375</v>
      </c>
      <c r="J57" s="22">
        <v>6332.38</v>
      </c>
      <c r="K57" s="21"/>
    </row>
    <row r="58" spans="1:11">
      <c r="A58" s="21" t="s">
        <v>1092</v>
      </c>
      <c r="B58" s="9">
        <v>42408</v>
      </c>
      <c r="C58" s="21" t="s">
        <v>433</v>
      </c>
      <c r="G58" s="59" t="s">
        <v>844</v>
      </c>
      <c r="H58" s="59" t="s">
        <v>845</v>
      </c>
      <c r="I58" s="21">
        <f t="shared" si="0"/>
        <v>-170155.375</v>
      </c>
      <c r="J58" s="22">
        <v>-27224.86</v>
      </c>
      <c r="K58" s="22"/>
    </row>
    <row r="59" spans="1:11">
      <c r="A59" s="21" t="s">
        <v>1093</v>
      </c>
      <c r="B59" s="9">
        <v>42408</v>
      </c>
      <c r="C59" s="21" t="s">
        <v>433</v>
      </c>
      <c r="G59" s="59" t="s">
        <v>844</v>
      </c>
      <c r="H59" s="59" t="s">
        <v>845</v>
      </c>
      <c r="I59" s="21">
        <f t="shared" si="0"/>
        <v>175198.4375</v>
      </c>
      <c r="J59" s="22">
        <v>28031.75</v>
      </c>
      <c r="K59" s="21"/>
    </row>
    <row r="60" spans="1:11">
      <c r="A60" s="21" t="s">
        <v>1094</v>
      </c>
      <c r="B60" s="9">
        <v>42408</v>
      </c>
      <c r="C60" s="21" t="s">
        <v>1095</v>
      </c>
      <c r="G60" s="43" t="s">
        <v>1005</v>
      </c>
      <c r="H60" s="21" t="s">
        <v>1627</v>
      </c>
      <c r="I60" s="21">
        <f t="shared" si="0"/>
        <v>200</v>
      </c>
      <c r="J60" s="21">
        <v>32</v>
      </c>
      <c r="K60" s="21"/>
    </row>
    <row r="61" spans="1:11">
      <c r="A61" s="21" t="s">
        <v>87</v>
      </c>
      <c r="B61" s="9">
        <v>42409</v>
      </c>
      <c r="C61" s="21" t="s">
        <v>1096</v>
      </c>
      <c r="G61" s="59" t="s">
        <v>844</v>
      </c>
      <c r="H61" s="59" t="s">
        <v>845</v>
      </c>
      <c r="I61" s="21">
        <f t="shared" si="0"/>
        <v>171880.9375</v>
      </c>
      <c r="J61" s="22">
        <v>27500.95</v>
      </c>
      <c r="K61" s="21"/>
    </row>
    <row r="62" spans="1:11">
      <c r="A62" s="21" t="s">
        <v>1097</v>
      </c>
      <c r="B62" s="9">
        <v>42409</v>
      </c>
      <c r="C62" s="21" t="s">
        <v>1096</v>
      </c>
      <c r="G62" s="59" t="s">
        <v>844</v>
      </c>
      <c r="H62" s="59" t="s">
        <v>845</v>
      </c>
      <c r="I62" s="21">
        <f t="shared" si="0"/>
        <v>-171880.9375</v>
      </c>
      <c r="J62" s="22">
        <v>-27500.95</v>
      </c>
      <c r="K62" s="22"/>
    </row>
    <row r="63" spans="1:11">
      <c r="A63" s="21" t="s">
        <v>1098</v>
      </c>
      <c r="B63" s="9">
        <v>42409</v>
      </c>
      <c r="C63" s="21" t="s">
        <v>1099</v>
      </c>
      <c r="G63" s="7" t="s">
        <v>886</v>
      </c>
      <c r="H63" s="21" t="s">
        <v>1628</v>
      </c>
      <c r="I63" s="21">
        <f t="shared" si="0"/>
        <v>192112.25</v>
      </c>
      <c r="J63" s="22">
        <v>30737.96</v>
      </c>
      <c r="K63" s="21"/>
    </row>
    <row r="64" spans="1:11">
      <c r="A64" s="21" t="s">
        <v>1100</v>
      </c>
      <c r="B64" s="9">
        <v>42409</v>
      </c>
      <c r="C64" s="21" t="s">
        <v>1096</v>
      </c>
      <c r="G64" s="59" t="s">
        <v>844</v>
      </c>
      <c r="H64" s="59" t="s">
        <v>845</v>
      </c>
      <c r="I64" s="21">
        <f t="shared" si="0"/>
        <v>171570.5625</v>
      </c>
      <c r="J64" s="22">
        <v>27451.29</v>
      </c>
      <c r="K64" s="21"/>
    </row>
    <row r="65" spans="1:11">
      <c r="A65" s="21" t="s">
        <v>1101</v>
      </c>
      <c r="B65" s="9">
        <v>42409</v>
      </c>
      <c r="C65" s="21" t="s">
        <v>1102</v>
      </c>
      <c r="G65" s="7" t="s">
        <v>881</v>
      </c>
      <c r="H65" s="21" t="s">
        <v>1629</v>
      </c>
      <c r="I65" s="21">
        <f t="shared" si="0"/>
        <v>244936.125</v>
      </c>
      <c r="J65" s="22">
        <v>39189.78</v>
      </c>
      <c r="K65" s="21"/>
    </row>
    <row r="66" spans="1:11">
      <c r="A66" s="21" t="s">
        <v>193</v>
      </c>
      <c r="B66" s="9">
        <v>42409</v>
      </c>
      <c r="C66" s="21" t="s">
        <v>1103</v>
      </c>
      <c r="G66" s="21" t="s">
        <v>917</v>
      </c>
      <c r="H66" s="21" t="s">
        <v>918</v>
      </c>
      <c r="I66" s="21">
        <f t="shared" si="0"/>
        <v>33279.0625</v>
      </c>
      <c r="J66" s="22">
        <v>5324.65</v>
      </c>
      <c r="K66" s="21"/>
    </row>
    <row r="67" spans="1:11">
      <c r="A67" s="21" t="s">
        <v>1104</v>
      </c>
      <c r="B67" s="9">
        <v>42410</v>
      </c>
      <c r="C67" s="21" t="s">
        <v>1105</v>
      </c>
      <c r="G67" s="59" t="s">
        <v>844</v>
      </c>
      <c r="H67" s="59" t="s">
        <v>845</v>
      </c>
      <c r="I67" s="21">
        <f t="shared" si="0"/>
        <v>196436.9375</v>
      </c>
      <c r="J67" s="22">
        <v>31429.91</v>
      </c>
      <c r="K67" s="21"/>
    </row>
    <row r="68" spans="1:11">
      <c r="A68" s="21" t="s">
        <v>1106</v>
      </c>
      <c r="B68" s="9">
        <v>42410</v>
      </c>
      <c r="C68" s="21" t="s">
        <v>1107</v>
      </c>
      <c r="G68" s="7" t="s">
        <v>1777</v>
      </c>
      <c r="H68" s="21" t="s">
        <v>853</v>
      </c>
      <c r="I68" s="21">
        <f t="shared" si="0"/>
        <v>220590.12499999997</v>
      </c>
      <c r="J68" s="22">
        <v>35294.42</v>
      </c>
      <c r="K68" s="21"/>
    </row>
    <row r="69" spans="1:11">
      <c r="A69" s="21" t="s">
        <v>1108</v>
      </c>
      <c r="B69" s="9">
        <v>42410</v>
      </c>
      <c r="C69" s="21" t="s">
        <v>1109</v>
      </c>
      <c r="G69" s="59" t="s">
        <v>844</v>
      </c>
      <c r="H69" s="59" t="s">
        <v>845</v>
      </c>
      <c r="I69" s="21">
        <f t="shared" si="0"/>
        <v>158063.6875</v>
      </c>
      <c r="J69" s="22">
        <v>25290.19</v>
      </c>
      <c r="K69" s="21"/>
    </row>
    <row r="70" spans="1:11">
      <c r="A70" s="21" t="s">
        <v>1110</v>
      </c>
      <c r="B70" s="9">
        <v>42410</v>
      </c>
      <c r="C70" s="21" t="s">
        <v>1111</v>
      </c>
      <c r="G70" s="7" t="s">
        <v>1777</v>
      </c>
      <c r="H70" s="21" t="s">
        <v>859</v>
      </c>
      <c r="I70" s="21">
        <f t="shared" si="0"/>
        <v>141079.1875</v>
      </c>
      <c r="J70" s="22">
        <v>22572.67</v>
      </c>
      <c r="K70" s="21"/>
    </row>
    <row r="71" spans="1:11">
      <c r="A71" s="21" t="s">
        <v>1112</v>
      </c>
      <c r="B71" s="9">
        <v>42410</v>
      </c>
      <c r="C71" s="21" t="s">
        <v>1109</v>
      </c>
      <c r="G71" s="59" t="s">
        <v>844</v>
      </c>
      <c r="H71" s="59" t="s">
        <v>845</v>
      </c>
      <c r="I71" s="21">
        <f t="shared" si="0"/>
        <v>-158063.6875</v>
      </c>
      <c r="J71" s="22">
        <v>-25290.19</v>
      </c>
      <c r="K71" s="22"/>
    </row>
    <row r="72" spans="1:11">
      <c r="A72" s="21" t="s">
        <v>1113</v>
      </c>
      <c r="B72" s="9">
        <v>42410</v>
      </c>
      <c r="C72" s="21" t="s">
        <v>1109</v>
      </c>
      <c r="G72" s="59" t="s">
        <v>844</v>
      </c>
      <c r="H72" s="59" t="s">
        <v>845</v>
      </c>
      <c r="I72" s="21">
        <f t="shared" ref="I72:I135" si="1">+J72/0.16</f>
        <v>157217.125</v>
      </c>
      <c r="J72" s="22">
        <v>25154.74</v>
      </c>
      <c r="K72" s="21"/>
    </row>
    <row r="73" spans="1:11">
      <c r="A73" s="21" t="s">
        <v>1114</v>
      </c>
      <c r="B73" s="9">
        <v>42410</v>
      </c>
      <c r="C73" s="21" t="s">
        <v>1115</v>
      </c>
      <c r="G73" s="21" t="s">
        <v>674</v>
      </c>
      <c r="H73" s="21" t="s">
        <v>674</v>
      </c>
      <c r="I73" s="21">
        <f t="shared" si="1"/>
        <v>142.1875</v>
      </c>
      <c r="J73" s="21">
        <v>22.75</v>
      </c>
      <c r="K73" s="21"/>
    </row>
    <row r="74" spans="1:11">
      <c r="A74" s="21" t="s">
        <v>203</v>
      </c>
      <c r="B74" s="9">
        <v>42410</v>
      </c>
      <c r="C74" s="21" t="s">
        <v>1116</v>
      </c>
      <c r="G74" s="21" t="s">
        <v>917</v>
      </c>
      <c r="H74" s="21" t="s">
        <v>918</v>
      </c>
      <c r="I74" s="21">
        <f t="shared" si="1"/>
        <v>301.75</v>
      </c>
      <c r="J74" s="21">
        <v>48.28</v>
      </c>
      <c r="K74" s="21"/>
    </row>
    <row r="75" spans="1:11">
      <c r="A75" s="21" t="s">
        <v>205</v>
      </c>
      <c r="B75" s="9">
        <v>42410</v>
      </c>
      <c r="C75" s="21" t="s">
        <v>1117</v>
      </c>
      <c r="G75" s="21" t="s">
        <v>917</v>
      </c>
      <c r="H75" s="21" t="s">
        <v>918</v>
      </c>
      <c r="I75" s="21">
        <f t="shared" si="1"/>
        <v>2228.5625</v>
      </c>
      <c r="J75" s="21">
        <v>356.57</v>
      </c>
      <c r="K75" s="21"/>
    </row>
    <row r="76" spans="1:11">
      <c r="A76" s="21" t="s">
        <v>207</v>
      </c>
      <c r="B76" s="9">
        <v>42410</v>
      </c>
      <c r="C76" s="21" t="s">
        <v>1118</v>
      </c>
      <c r="G76" s="21" t="s">
        <v>1768</v>
      </c>
      <c r="H76" s="21" t="s">
        <v>1630</v>
      </c>
      <c r="I76" s="21">
        <f t="shared" si="1"/>
        <v>1200</v>
      </c>
      <c r="J76" s="21">
        <v>192</v>
      </c>
      <c r="K76" s="21"/>
    </row>
    <row r="77" spans="1:11">
      <c r="A77" s="21" t="s">
        <v>1119</v>
      </c>
      <c r="B77" s="9">
        <v>42410</v>
      </c>
      <c r="C77" s="21" t="s">
        <v>1120</v>
      </c>
      <c r="G77" s="21" t="s">
        <v>895</v>
      </c>
      <c r="H77" s="21" t="s">
        <v>894</v>
      </c>
      <c r="I77" s="21">
        <f t="shared" si="1"/>
        <v>497.0625</v>
      </c>
      <c r="J77" s="21">
        <v>79.53</v>
      </c>
      <c r="K77" s="21"/>
    </row>
    <row r="78" spans="1:11">
      <c r="A78" s="21" t="s">
        <v>1121</v>
      </c>
      <c r="B78" s="9">
        <v>42410</v>
      </c>
      <c r="C78" s="21" t="s">
        <v>1122</v>
      </c>
      <c r="G78" s="21" t="s">
        <v>917</v>
      </c>
      <c r="H78" s="21" t="s">
        <v>918</v>
      </c>
      <c r="I78" s="21">
        <f t="shared" si="1"/>
        <v>5714.25</v>
      </c>
      <c r="J78" s="21">
        <v>914.28</v>
      </c>
      <c r="K78" s="21"/>
    </row>
    <row r="79" spans="1:11">
      <c r="A79" s="21" t="s">
        <v>1123</v>
      </c>
      <c r="B79" s="9">
        <v>42410</v>
      </c>
      <c r="C79" s="21" t="s">
        <v>1124</v>
      </c>
      <c r="G79" s="21" t="s">
        <v>898</v>
      </c>
      <c r="H79" s="21" t="s">
        <v>899</v>
      </c>
      <c r="I79" s="21">
        <f t="shared" si="1"/>
        <v>300</v>
      </c>
      <c r="J79" s="21">
        <v>48</v>
      </c>
      <c r="K79" s="21"/>
    </row>
    <row r="80" spans="1:11">
      <c r="A80" s="21" t="s">
        <v>213</v>
      </c>
      <c r="B80" s="9">
        <v>42410</v>
      </c>
      <c r="C80" s="21" t="s">
        <v>1125</v>
      </c>
      <c r="G80" s="21" t="s">
        <v>911</v>
      </c>
      <c r="H80" s="21" t="s">
        <v>912</v>
      </c>
      <c r="I80" s="21">
        <f t="shared" si="1"/>
        <v>19504.4375</v>
      </c>
      <c r="J80" s="22">
        <v>3120.71</v>
      </c>
      <c r="K80" s="21"/>
    </row>
    <row r="81" spans="1:11">
      <c r="A81" s="21" t="s">
        <v>1126</v>
      </c>
      <c r="B81" s="9">
        <v>42410</v>
      </c>
      <c r="C81" s="21" t="s">
        <v>1127</v>
      </c>
      <c r="G81" s="21" t="s">
        <v>924</v>
      </c>
      <c r="H81" s="21" t="s">
        <v>925</v>
      </c>
      <c r="I81" s="21">
        <f t="shared" si="1"/>
        <v>2790</v>
      </c>
      <c r="J81" s="21">
        <v>446.4</v>
      </c>
      <c r="K81" s="21"/>
    </row>
    <row r="82" spans="1:11">
      <c r="A82" s="21" t="s">
        <v>1128</v>
      </c>
      <c r="B82" s="9">
        <v>42410</v>
      </c>
      <c r="C82" s="21" t="s">
        <v>1129</v>
      </c>
      <c r="G82" s="21" t="s">
        <v>934</v>
      </c>
      <c r="H82" s="21" t="s">
        <v>935</v>
      </c>
      <c r="I82" s="21">
        <f t="shared" si="1"/>
        <v>145000</v>
      </c>
      <c r="J82" s="22">
        <v>23200</v>
      </c>
      <c r="K82" s="21"/>
    </row>
    <row r="83" spans="1:11">
      <c r="A83" s="21" t="s">
        <v>1130</v>
      </c>
      <c r="B83" s="9">
        <v>42410</v>
      </c>
      <c r="C83" s="21" t="s">
        <v>1131</v>
      </c>
      <c r="G83" s="21" t="s">
        <v>959</v>
      </c>
      <c r="H83" s="21" t="s">
        <v>960</v>
      </c>
      <c r="I83" s="21">
        <f t="shared" si="1"/>
        <v>5000</v>
      </c>
      <c r="J83" s="21">
        <v>800</v>
      </c>
      <c r="K83" s="21"/>
    </row>
    <row r="84" spans="1:11">
      <c r="A84" s="21" t="s">
        <v>231</v>
      </c>
      <c r="B84" s="9">
        <v>42410</v>
      </c>
      <c r="C84" s="21" t="s">
        <v>1132</v>
      </c>
      <c r="G84" s="21" t="s">
        <v>720</v>
      </c>
      <c r="H84" s="21" t="s">
        <v>721</v>
      </c>
      <c r="I84" s="21">
        <f t="shared" si="1"/>
        <v>1206.875</v>
      </c>
      <c r="J84" s="21">
        <v>193.1</v>
      </c>
      <c r="K84" s="21"/>
    </row>
    <row r="85" spans="1:11">
      <c r="A85" s="21" t="s">
        <v>1133</v>
      </c>
      <c r="B85" s="9">
        <v>42410</v>
      </c>
      <c r="C85" s="21" t="s">
        <v>1134</v>
      </c>
      <c r="G85" s="21" t="s">
        <v>835</v>
      </c>
      <c r="H85" s="21" t="s">
        <v>836</v>
      </c>
      <c r="I85" s="21">
        <f t="shared" si="1"/>
        <v>4900</v>
      </c>
      <c r="J85" s="21">
        <v>784</v>
      </c>
      <c r="K85" s="21"/>
    </row>
    <row r="86" spans="1:11">
      <c r="A86" s="21" t="s">
        <v>1135</v>
      </c>
      <c r="B86" s="9">
        <v>42410</v>
      </c>
      <c r="C86" s="21" t="s">
        <v>1136</v>
      </c>
      <c r="G86" s="21" t="s">
        <v>725</v>
      </c>
      <c r="H86" s="21" t="s">
        <v>921</v>
      </c>
      <c r="I86" s="21">
        <f t="shared" si="1"/>
        <v>6600</v>
      </c>
      <c r="J86" s="22">
        <v>1056</v>
      </c>
      <c r="K86" s="21"/>
    </row>
    <row r="87" spans="1:11">
      <c r="A87" s="21" t="s">
        <v>1137</v>
      </c>
      <c r="B87" s="9">
        <v>42410</v>
      </c>
      <c r="C87" s="21" t="s">
        <v>1138</v>
      </c>
      <c r="G87" s="21" t="s">
        <v>904</v>
      </c>
      <c r="H87" s="21" t="s">
        <v>905</v>
      </c>
      <c r="I87" s="21">
        <f t="shared" si="1"/>
        <v>5100</v>
      </c>
      <c r="J87" s="21">
        <v>816</v>
      </c>
      <c r="K87" s="21"/>
    </row>
    <row r="88" spans="1:11">
      <c r="A88" s="21" t="s">
        <v>1139</v>
      </c>
      <c r="B88" s="9">
        <v>42410</v>
      </c>
      <c r="C88" s="21" t="s">
        <v>1140</v>
      </c>
      <c r="G88" s="21" t="s">
        <v>825</v>
      </c>
      <c r="H88" s="21" t="s">
        <v>906</v>
      </c>
      <c r="I88" s="21">
        <f t="shared" si="1"/>
        <v>6548.375</v>
      </c>
      <c r="J88" s="22">
        <v>1047.74</v>
      </c>
      <c r="K88" s="21"/>
    </row>
    <row r="89" spans="1:11">
      <c r="A89" s="21" t="s">
        <v>1141</v>
      </c>
      <c r="B89" s="9">
        <v>42410</v>
      </c>
      <c r="C89" s="21" t="s">
        <v>1142</v>
      </c>
      <c r="G89" s="21" t="s">
        <v>1769</v>
      </c>
      <c r="H89" s="21" t="s">
        <v>1631</v>
      </c>
      <c r="I89" s="21">
        <f t="shared" si="1"/>
        <v>56250</v>
      </c>
      <c r="J89" s="22">
        <v>9000</v>
      </c>
      <c r="K89" s="21"/>
    </row>
    <row r="90" spans="1:11">
      <c r="A90" s="21" t="s">
        <v>159</v>
      </c>
      <c r="B90" s="9">
        <v>42411</v>
      </c>
      <c r="C90" s="21" t="s">
        <v>1143</v>
      </c>
      <c r="G90" s="7" t="s">
        <v>1777</v>
      </c>
      <c r="H90" s="21" t="s">
        <v>1632</v>
      </c>
      <c r="I90" s="21">
        <f t="shared" si="1"/>
        <v>233395.24999999997</v>
      </c>
      <c r="J90" s="22">
        <v>37343.24</v>
      </c>
      <c r="K90" s="21"/>
    </row>
    <row r="91" spans="1:11">
      <c r="A91" s="21" t="s">
        <v>1144</v>
      </c>
      <c r="B91" s="9">
        <v>42411</v>
      </c>
      <c r="C91" s="21" t="s">
        <v>1145</v>
      </c>
      <c r="G91" s="7" t="s">
        <v>1779</v>
      </c>
      <c r="H91" s="21" t="s">
        <v>1633</v>
      </c>
      <c r="I91" s="21">
        <f t="shared" si="1"/>
        <v>327690.125</v>
      </c>
      <c r="J91" s="22">
        <v>52430.42</v>
      </c>
      <c r="K91" s="21"/>
    </row>
    <row r="92" spans="1:11">
      <c r="A92" s="21" t="s">
        <v>1146</v>
      </c>
      <c r="B92" s="9">
        <v>42411</v>
      </c>
      <c r="C92" s="21" t="s">
        <v>1147</v>
      </c>
      <c r="G92" s="59" t="s">
        <v>844</v>
      </c>
      <c r="H92" s="59" t="s">
        <v>845</v>
      </c>
      <c r="I92" s="21">
        <f t="shared" si="1"/>
        <v>244625.81249999997</v>
      </c>
      <c r="J92" s="22">
        <v>39140.129999999997</v>
      </c>
      <c r="K92" s="21"/>
    </row>
    <row r="93" spans="1:11">
      <c r="A93" s="21" t="s">
        <v>1148</v>
      </c>
      <c r="B93" s="9">
        <v>42411</v>
      </c>
      <c r="C93" s="21" t="s">
        <v>1149</v>
      </c>
      <c r="G93" s="59" t="s">
        <v>844</v>
      </c>
      <c r="H93" s="59" t="s">
        <v>845</v>
      </c>
      <c r="I93" s="21">
        <f t="shared" si="1"/>
        <v>444651.81249999994</v>
      </c>
      <c r="J93" s="22">
        <v>71144.289999999994</v>
      </c>
      <c r="K93" s="21"/>
    </row>
    <row r="94" spans="1:11">
      <c r="A94" s="21" t="s">
        <v>1150</v>
      </c>
      <c r="B94" s="9">
        <v>42411</v>
      </c>
      <c r="C94" s="21" t="s">
        <v>1149</v>
      </c>
      <c r="G94" s="59" t="s">
        <v>844</v>
      </c>
      <c r="H94" s="59" t="s">
        <v>845</v>
      </c>
      <c r="I94" s="21">
        <f t="shared" si="1"/>
        <v>-444651.81249999994</v>
      </c>
      <c r="J94" s="22">
        <v>-71144.289999999994</v>
      </c>
      <c r="K94" s="22"/>
    </row>
    <row r="95" spans="1:11">
      <c r="A95" s="21" t="s">
        <v>1151</v>
      </c>
      <c r="B95" s="9">
        <v>42411</v>
      </c>
      <c r="C95" s="21" t="s">
        <v>1149</v>
      </c>
      <c r="G95" s="59" t="s">
        <v>844</v>
      </c>
      <c r="H95" s="59" t="s">
        <v>845</v>
      </c>
      <c r="I95" s="21">
        <f t="shared" si="1"/>
        <v>444341.4375</v>
      </c>
      <c r="J95" s="22">
        <v>71094.63</v>
      </c>
      <c r="K95" s="21"/>
    </row>
    <row r="96" spans="1:11">
      <c r="A96" s="21" t="s">
        <v>235</v>
      </c>
      <c r="B96" s="9">
        <v>42411</v>
      </c>
      <c r="C96" s="21" t="s">
        <v>1152</v>
      </c>
      <c r="G96" s="21" t="s">
        <v>961</v>
      </c>
      <c r="H96" s="21" t="s">
        <v>1761</v>
      </c>
      <c r="I96" s="21">
        <f t="shared" si="1"/>
        <v>14964.125000000002</v>
      </c>
      <c r="J96" s="22">
        <v>2394.2600000000002</v>
      </c>
      <c r="K96" s="21"/>
    </row>
    <row r="97" spans="1:11">
      <c r="A97" s="21" t="s">
        <v>1153</v>
      </c>
      <c r="B97" s="9">
        <v>42411</v>
      </c>
      <c r="C97" s="21" t="s">
        <v>1154</v>
      </c>
      <c r="G97" s="21" t="s">
        <v>961</v>
      </c>
      <c r="H97" s="21" t="s">
        <v>1761</v>
      </c>
      <c r="I97" s="21">
        <f t="shared" si="1"/>
        <v>5566.9375</v>
      </c>
      <c r="J97" s="21">
        <v>890.71</v>
      </c>
      <c r="K97" s="21"/>
    </row>
    <row r="98" spans="1:11">
      <c r="A98" s="21" t="s">
        <v>271</v>
      </c>
      <c r="B98" s="9">
        <v>42411</v>
      </c>
      <c r="C98" s="21" t="s">
        <v>1155</v>
      </c>
      <c r="G98" s="21" t="s">
        <v>1762</v>
      </c>
      <c r="H98" s="21" t="s">
        <v>1634</v>
      </c>
      <c r="I98" s="21">
        <f t="shared" si="1"/>
        <v>5930.9375</v>
      </c>
      <c r="J98" s="21">
        <v>948.95</v>
      </c>
      <c r="K98" s="21"/>
    </row>
    <row r="99" spans="1:11">
      <c r="A99" s="21" t="s">
        <v>1156</v>
      </c>
      <c r="B99" s="9">
        <v>42412</v>
      </c>
      <c r="C99" s="21" t="s">
        <v>1157</v>
      </c>
      <c r="G99" s="59" t="s">
        <v>844</v>
      </c>
      <c r="H99" s="59" t="s">
        <v>845</v>
      </c>
      <c r="I99" s="21">
        <f t="shared" si="1"/>
        <v>557284.3125</v>
      </c>
      <c r="J99" s="22">
        <v>89165.49</v>
      </c>
      <c r="K99" s="21"/>
    </row>
    <row r="100" spans="1:11">
      <c r="A100" s="21" t="s">
        <v>1158</v>
      </c>
      <c r="B100" s="9">
        <v>42412</v>
      </c>
      <c r="C100" s="21" t="s">
        <v>1159</v>
      </c>
      <c r="G100" s="7" t="s">
        <v>846</v>
      </c>
      <c r="H100" s="21" t="s">
        <v>847</v>
      </c>
      <c r="I100" s="21">
        <f t="shared" si="1"/>
        <v>333323.625</v>
      </c>
      <c r="J100" s="22">
        <v>53331.78</v>
      </c>
      <c r="K100" s="21"/>
    </row>
    <row r="101" spans="1:11">
      <c r="A101" s="21" t="s">
        <v>1160</v>
      </c>
      <c r="B101" s="9">
        <v>42412</v>
      </c>
      <c r="C101" s="21" t="s">
        <v>1159</v>
      </c>
      <c r="G101" s="7" t="s">
        <v>846</v>
      </c>
      <c r="H101" s="21" t="s">
        <v>847</v>
      </c>
      <c r="I101" s="21">
        <f t="shared" si="1"/>
        <v>-333323.625</v>
      </c>
      <c r="J101" s="22">
        <v>-53331.78</v>
      </c>
      <c r="K101" s="22"/>
    </row>
    <row r="102" spans="1:11">
      <c r="A102" s="21" t="s">
        <v>1161</v>
      </c>
      <c r="B102" s="9">
        <v>42412</v>
      </c>
      <c r="C102" s="21" t="s">
        <v>1162</v>
      </c>
      <c r="G102" s="7" t="s">
        <v>846</v>
      </c>
      <c r="H102" s="21" t="s">
        <v>1635</v>
      </c>
      <c r="I102" s="21">
        <f t="shared" si="1"/>
        <v>333324.4375</v>
      </c>
      <c r="J102" s="22">
        <v>53331.91</v>
      </c>
      <c r="K102" s="21"/>
    </row>
    <row r="103" spans="1:11">
      <c r="A103" s="21" t="s">
        <v>1163</v>
      </c>
      <c r="B103" s="9">
        <v>42412</v>
      </c>
      <c r="C103" s="21" t="s">
        <v>1164</v>
      </c>
      <c r="G103" s="21" t="s">
        <v>970</v>
      </c>
      <c r="H103" s="21" t="s">
        <v>971</v>
      </c>
      <c r="I103" s="21">
        <f t="shared" si="1"/>
        <v>10958.9375</v>
      </c>
      <c r="J103" s="22">
        <v>1753.43</v>
      </c>
      <c r="K103" s="21"/>
    </row>
    <row r="104" spans="1:11">
      <c r="A104" s="21" t="s">
        <v>1165</v>
      </c>
      <c r="B104" s="9">
        <v>42412</v>
      </c>
      <c r="C104" s="21" t="s">
        <v>1166</v>
      </c>
      <c r="G104" s="21" t="s">
        <v>970</v>
      </c>
      <c r="H104" s="21" t="s">
        <v>971</v>
      </c>
      <c r="I104" s="21">
        <f t="shared" si="1"/>
        <v>6445</v>
      </c>
      <c r="J104" s="22">
        <v>1031.2</v>
      </c>
      <c r="K104" s="21"/>
    </row>
    <row r="105" spans="1:11">
      <c r="A105" s="21" t="s">
        <v>1167</v>
      </c>
      <c r="B105" s="9">
        <v>42412</v>
      </c>
      <c r="C105" s="21" t="s">
        <v>1168</v>
      </c>
      <c r="G105" s="21" t="s">
        <v>917</v>
      </c>
      <c r="H105" s="21" t="s">
        <v>918</v>
      </c>
      <c r="I105" s="21">
        <f t="shared" si="1"/>
        <v>12709.1875</v>
      </c>
      <c r="J105" s="22">
        <v>2033.47</v>
      </c>
      <c r="K105" s="21"/>
    </row>
    <row r="106" spans="1:11">
      <c r="A106" s="21" t="s">
        <v>372</v>
      </c>
      <c r="B106" s="9">
        <v>42412</v>
      </c>
      <c r="C106" s="21" t="s">
        <v>1169</v>
      </c>
      <c r="G106" s="21" t="s">
        <v>917</v>
      </c>
      <c r="H106" s="21" t="s">
        <v>918</v>
      </c>
      <c r="I106" s="21">
        <f t="shared" si="1"/>
        <v>433809.375</v>
      </c>
      <c r="J106" s="22">
        <v>69409.5</v>
      </c>
      <c r="K106" s="21"/>
    </row>
    <row r="107" spans="1:11">
      <c r="A107" s="21" t="s">
        <v>374</v>
      </c>
      <c r="B107" s="9">
        <v>42412</v>
      </c>
      <c r="C107" s="21" t="s">
        <v>1170</v>
      </c>
      <c r="G107" s="21" t="s">
        <v>917</v>
      </c>
      <c r="H107" s="21" t="s">
        <v>918</v>
      </c>
      <c r="I107" s="21">
        <f t="shared" si="1"/>
        <v>13467.937499999998</v>
      </c>
      <c r="J107" s="22">
        <v>2154.87</v>
      </c>
      <c r="K107" s="21"/>
    </row>
    <row r="108" spans="1:11">
      <c r="A108" s="21" t="s">
        <v>376</v>
      </c>
      <c r="B108" s="9">
        <v>42412</v>
      </c>
      <c r="C108" s="21" t="s">
        <v>1171</v>
      </c>
      <c r="G108" s="21" t="s">
        <v>917</v>
      </c>
      <c r="H108" s="21" t="s">
        <v>918</v>
      </c>
      <c r="I108" s="21">
        <f t="shared" si="1"/>
        <v>104408.6875</v>
      </c>
      <c r="J108" s="22">
        <v>16705.39</v>
      </c>
      <c r="K108" s="21"/>
    </row>
    <row r="109" spans="1:11">
      <c r="A109" s="21" t="s">
        <v>1172</v>
      </c>
      <c r="B109" s="9">
        <v>42413</v>
      </c>
      <c r="C109" s="21" t="s">
        <v>1173</v>
      </c>
      <c r="G109" s="7" t="s">
        <v>877</v>
      </c>
      <c r="H109" s="21" t="s">
        <v>1636</v>
      </c>
      <c r="I109" s="21">
        <f t="shared" si="1"/>
        <v>157217.125</v>
      </c>
      <c r="J109" s="22">
        <v>25154.74</v>
      </c>
      <c r="K109" s="21"/>
    </row>
    <row r="110" spans="1:11">
      <c r="A110" s="21" t="s">
        <v>1174</v>
      </c>
      <c r="B110" s="9">
        <v>42413</v>
      </c>
      <c r="C110" s="21" t="s">
        <v>1175</v>
      </c>
      <c r="G110" s="59" t="s">
        <v>844</v>
      </c>
      <c r="H110" s="59" t="s">
        <v>845</v>
      </c>
      <c r="I110" s="21">
        <f t="shared" si="1"/>
        <v>156906.8125</v>
      </c>
      <c r="J110" s="22">
        <v>25105.09</v>
      </c>
      <c r="K110" s="21"/>
    </row>
    <row r="111" spans="1:11">
      <c r="A111" s="21" t="s">
        <v>219</v>
      </c>
      <c r="B111" s="9">
        <v>42413</v>
      </c>
      <c r="C111" s="21" t="s">
        <v>1176</v>
      </c>
      <c r="G111" s="7" t="s">
        <v>1775</v>
      </c>
      <c r="H111" s="21" t="s">
        <v>1637</v>
      </c>
      <c r="I111" s="21">
        <f t="shared" si="1"/>
        <v>175508.8125</v>
      </c>
      <c r="J111" s="22">
        <v>28081.41</v>
      </c>
      <c r="K111" s="21"/>
    </row>
    <row r="112" spans="1:11">
      <c r="A112" s="21" t="s">
        <v>1177</v>
      </c>
      <c r="B112" s="9">
        <v>42415</v>
      </c>
      <c r="C112" s="21" t="s">
        <v>1178</v>
      </c>
      <c r="G112" s="59" t="s">
        <v>844</v>
      </c>
      <c r="H112" s="59" t="s">
        <v>845</v>
      </c>
      <c r="I112" s="21">
        <f t="shared" si="1"/>
        <v>398817.5</v>
      </c>
      <c r="J112" s="22">
        <v>63810.8</v>
      </c>
      <c r="K112" s="21"/>
    </row>
    <row r="113" spans="1:11">
      <c r="A113" s="21" t="s">
        <v>1179</v>
      </c>
      <c r="B113" s="9">
        <v>42415</v>
      </c>
      <c r="C113" s="21" t="s">
        <v>1180</v>
      </c>
      <c r="G113" s="59" t="s">
        <v>844</v>
      </c>
      <c r="H113" s="59" t="s">
        <v>845</v>
      </c>
      <c r="I113" s="21">
        <f t="shared" si="1"/>
        <v>244837.9375</v>
      </c>
      <c r="J113" s="22">
        <v>39174.07</v>
      </c>
      <c r="K113" s="21"/>
    </row>
    <row r="114" spans="1:11">
      <c r="A114" s="21" t="s">
        <v>1181</v>
      </c>
      <c r="B114" s="9">
        <v>42415</v>
      </c>
      <c r="C114" s="21" t="s">
        <v>1182</v>
      </c>
      <c r="G114" s="21" t="s">
        <v>917</v>
      </c>
      <c r="H114" s="21" t="s">
        <v>918</v>
      </c>
      <c r="I114" s="21">
        <f t="shared" si="1"/>
        <v>14262.875</v>
      </c>
      <c r="J114" s="22">
        <v>2282.06</v>
      </c>
      <c r="K114" s="21"/>
    </row>
    <row r="115" spans="1:11">
      <c r="A115" s="21" t="s">
        <v>1183</v>
      </c>
      <c r="B115" s="9">
        <v>42416</v>
      </c>
      <c r="C115" s="21" t="s">
        <v>1184</v>
      </c>
      <c r="G115" s="59" t="s">
        <v>844</v>
      </c>
      <c r="H115" s="59" t="s">
        <v>845</v>
      </c>
      <c r="I115" s="21">
        <f t="shared" si="1"/>
        <v>398817.5</v>
      </c>
      <c r="J115" s="22">
        <v>63810.8</v>
      </c>
      <c r="K115" s="21"/>
    </row>
    <row r="116" spans="1:11">
      <c r="A116" s="21" t="s">
        <v>1185</v>
      </c>
      <c r="B116" s="9">
        <v>42416</v>
      </c>
      <c r="C116" s="21" t="s">
        <v>1186</v>
      </c>
      <c r="G116" s="59" t="s">
        <v>844</v>
      </c>
      <c r="H116" s="59" t="s">
        <v>845</v>
      </c>
      <c r="I116" s="21">
        <f t="shared" si="1"/>
        <v>175198.4375</v>
      </c>
      <c r="J116" s="22">
        <v>28031.75</v>
      </c>
      <c r="K116" s="21"/>
    </row>
    <row r="117" spans="1:11">
      <c r="A117" s="21" t="s">
        <v>1187</v>
      </c>
      <c r="B117" s="9">
        <v>42416</v>
      </c>
      <c r="C117" s="21" t="s">
        <v>1188</v>
      </c>
      <c r="G117" s="59" t="s">
        <v>844</v>
      </c>
      <c r="H117" s="59" t="s">
        <v>845</v>
      </c>
      <c r="I117" s="21">
        <f t="shared" si="1"/>
        <v>175198.4375</v>
      </c>
      <c r="J117" s="22">
        <v>28031.75</v>
      </c>
      <c r="K117" s="21"/>
    </row>
    <row r="118" spans="1:11">
      <c r="A118" s="21" t="s">
        <v>1189</v>
      </c>
      <c r="B118" s="9">
        <v>42416</v>
      </c>
      <c r="C118" s="21" t="s">
        <v>1190</v>
      </c>
      <c r="G118" s="59" t="s">
        <v>844</v>
      </c>
      <c r="H118" s="59" t="s">
        <v>845</v>
      </c>
      <c r="I118" s="21">
        <f t="shared" si="1"/>
        <v>149303.375</v>
      </c>
      <c r="J118" s="22">
        <v>23888.54</v>
      </c>
      <c r="K118" s="21"/>
    </row>
    <row r="119" spans="1:11">
      <c r="A119" s="21" t="s">
        <v>1191</v>
      </c>
      <c r="B119" s="9">
        <v>42416</v>
      </c>
      <c r="C119" s="21" t="s">
        <v>1192</v>
      </c>
      <c r="G119" s="59" t="s">
        <v>844</v>
      </c>
      <c r="H119" s="59" t="s">
        <v>845</v>
      </c>
      <c r="I119" s="21">
        <f t="shared" si="1"/>
        <v>156906.8125</v>
      </c>
      <c r="J119" s="22">
        <v>25105.09</v>
      </c>
      <c r="K119" s="21"/>
    </row>
    <row r="120" spans="1:11">
      <c r="A120" s="21" t="s">
        <v>1193</v>
      </c>
      <c r="B120" s="9">
        <v>42416</v>
      </c>
      <c r="C120" s="21" t="s">
        <v>1194</v>
      </c>
      <c r="G120" s="59" t="s">
        <v>844</v>
      </c>
      <c r="H120" s="59" t="s">
        <v>845</v>
      </c>
      <c r="I120" s="21">
        <f t="shared" si="1"/>
        <v>156906.8125</v>
      </c>
      <c r="J120" s="22">
        <v>25105.09</v>
      </c>
      <c r="K120" s="21"/>
    </row>
    <row r="121" spans="1:11">
      <c r="A121" s="21" t="s">
        <v>1195</v>
      </c>
      <c r="B121" s="9">
        <v>42416</v>
      </c>
      <c r="C121" s="21" t="s">
        <v>1196</v>
      </c>
      <c r="G121" s="59" t="s">
        <v>844</v>
      </c>
      <c r="H121" s="59" t="s">
        <v>845</v>
      </c>
      <c r="I121" s="21">
        <f t="shared" si="1"/>
        <v>269417.25</v>
      </c>
      <c r="J121" s="22">
        <v>43106.76</v>
      </c>
      <c r="K121" s="21"/>
    </row>
    <row r="122" spans="1:11">
      <c r="A122" s="21" t="s">
        <v>1197</v>
      </c>
      <c r="B122" s="9">
        <v>42416</v>
      </c>
      <c r="C122" s="21" t="s">
        <v>1198</v>
      </c>
      <c r="G122" s="59" t="s">
        <v>844</v>
      </c>
      <c r="H122" s="59" t="s">
        <v>845</v>
      </c>
      <c r="I122" s="21">
        <f t="shared" si="1"/>
        <v>220280</v>
      </c>
      <c r="J122" s="22">
        <v>35244.800000000003</v>
      </c>
      <c r="K122" s="21"/>
    </row>
    <row r="123" spans="1:11">
      <c r="A123" s="21" t="s">
        <v>1199</v>
      </c>
      <c r="B123" s="9">
        <v>42416</v>
      </c>
      <c r="C123" s="21" t="s">
        <v>88</v>
      </c>
      <c r="G123" s="7" t="s">
        <v>865</v>
      </c>
      <c r="H123" s="21" t="s">
        <v>1638</v>
      </c>
      <c r="I123" s="21">
        <f t="shared" si="1"/>
        <v>-282745</v>
      </c>
      <c r="J123" s="22">
        <v>-45239.199999999997</v>
      </c>
      <c r="K123" s="22"/>
    </row>
    <row r="124" spans="1:11">
      <c r="A124" s="21" t="s">
        <v>1200</v>
      </c>
      <c r="B124" s="9">
        <v>42416</v>
      </c>
      <c r="C124" s="21" t="s">
        <v>1201</v>
      </c>
      <c r="G124" s="7" t="s">
        <v>865</v>
      </c>
      <c r="H124" s="21" t="s">
        <v>1639</v>
      </c>
      <c r="I124" s="21">
        <f t="shared" si="1"/>
        <v>283155.25</v>
      </c>
      <c r="J124" s="22">
        <v>45304.84</v>
      </c>
      <c r="K124" s="21"/>
    </row>
    <row r="125" spans="1:11">
      <c r="A125" s="21" t="s">
        <v>1202</v>
      </c>
      <c r="B125" s="9">
        <v>42416</v>
      </c>
      <c r="C125" s="21" t="s">
        <v>1203</v>
      </c>
      <c r="G125" s="7" t="s">
        <v>1780</v>
      </c>
      <c r="H125" s="21" t="s">
        <v>1640</v>
      </c>
      <c r="I125" s="21">
        <f t="shared" si="1"/>
        <v>171880.9375</v>
      </c>
      <c r="J125" s="22">
        <v>27500.95</v>
      </c>
      <c r="K125" s="21"/>
    </row>
    <row r="126" spans="1:11">
      <c r="A126" s="21" t="s">
        <v>1204</v>
      </c>
      <c r="B126" s="9">
        <v>42416</v>
      </c>
      <c r="C126" s="21" t="s">
        <v>1205</v>
      </c>
      <c r="G126" s="7" t="s">
        <v>874</v>
      </c>
      <c r="H126" s="21" t="s">
        <v>1641</v>
      </c>
      <c r="I126" s="21">
        <f t="shared" si="1"/>
        <v>333323.625</v>
      </c>
      <c r="J126" s="22">
        <v>53331.78</v>
      </c>
      <c r="K126" s="21"/>
    </row>
    <row r="127" spans="1:11">
      <c r="A127" s="21" t="s">
        <v>1206</v>
      </c>
      <c r="B127" s="9">
        <v>42416</v>
      </c>
      <c r="C127" s="21" t="s">
        <v>1207</v>
      </c>
      <c r="G127" s="21" t="s">
        <v>943</v>
      </c>
      <c r="H127" s="21" t="s">
        <v>944</v>
      </c>
      <c r="I127" s="21">
        <f t="shared" si="1"/>
        <v>15510</v>
      </c>
      <c r="J127" s="22">
        <v>2481.6</v>
      </c>
      <c r="K127" s="21"/>
    </row>
    <row r="128" spans="1:11">
      <c r="A128" s="21" t="s">
        <v>1208</v>
      </c>
      <c r="B128" s="9">
        <v>42417</v>
      </c>
      <c r="C128" s="21" t="s">
        <v>1209</v>
      </c>
      <c r="G128" s="59" t="s">
        <v>844</v>
      </c>
      <c r="H128" s="59" t="s">
        <v>845</v>
      </c>
      <c r="I128" s="21">
        <f t="shared" si="1"/>
        <v>220280</v>
      </c>
      <c r="J128" s="22">
        <v>35244.800000000003</v>
      </c>
      <c r="K128" s="21"/>
    </row>
    <row r="129" spans="1:11">
      <c r="A129" s="21" t="s">
        <v>1210</v>
      </c>
      <c r="B129" s="9">
        <v>42417</v>
      </c>
      <c r="C129" s="21" t="s">
        <v>1211</v>
      </c>
      <c r="G129" s="7" t="s">
        <v>874</v>
      </c>
      <c r="H129" s="21" t="s">
        <v>1641</v>
      </c>
      <c r="I129" s="21">
        <f t="shared" si="1"/>
        <v>157217.125</v>
      </c>
      <c r="J129" s="22">
        <v>25154.74</v>
      </c>
      <c r="K129" s="21"/>
    </row>
    <row r="130" spans="1:11">
      <c r="A130" s="21" t="s">
        <v>291</v>
      </c>
      <c r="B130" s="9">
        <v>42417</v>
      </c>
      <c r="C130" s="21" t="s">
        <v>1212</v>
      </c>
      <c r="G130" s="21" t="s">
        <v>917</v>
      </c>
      <c r="H130" s="21" t="s">
        <v>918</v>
      </c>
      <c r="I130" s="21">
        <f t="shared" si="1"/>
        <v>51869.6875</v>
      </c>
      <c r="J130" s="22">
        <v>8299.15</v>
      </c>
      <c r="K130" s="21"/>
    </row>
    <row r="131" spans="1:11">
      <c r="A131" s="21" t="s">
        <v>293</v>
      </c>
      <c r="B131" s="9">
        <v>42417</v>
      </c>
      <c r="C131" s="21" t="s">
        <v>1213</v>
      </c>
      <c r="G131" s="21" t="s">
        <v>917</v>
      </c>
      <c r="H131" s="21" t="s">
        <v>918</v>
      </c>
      <c r="I131" s="21">
        <f t="shared" si="1"/>
        <v>1081.75</v>
      </c>
      <c r="J131" s="21">
        <v>173.08</v>
      </c>
      <c r="K131" s="21"/>
    </row>
    <row r="132" spans="1:11">
      <c r="A132" s="21" t="s">
        <v>299</v>
      </c>
      <c r="B132" s="9">
        <v>42417</v>
      </c>
      <c r="C132" s="21" t="s">
        <v>1214</v>
      </c>
      <c r="G132" s="21" t="s">
        <v>1770</v>
      </c>
      <c r="H132" s="21" t="s">
        <v>1642</v>
      </c>
      <c r="I132" s="21">
        <f t="shared" si="1"/>
        <v>23778.75</v>
      </c>
      <c r="J132" s="22">
        <v>3804.6</v>
      </c>
      <c r="K132" s="21"/>
    </row>
    <row r="133" spans="1:11">
      <c r="A133" s="21" t="s">
        <v>1215</v>
      </c>
      <c r="B133" s="9">
        <v>42417</v>
      </c>
      <c r="C133" s="21" t="s">
        <v>1216</v>
      </c>
      <c r="G133" s="21" t="s">
        <v>1771</v>
      </c>
      <c r="H133" s="21" t="s">
        <v>1643</v>
      </c>
      <c r="I133" s="21">
        <f t="shared" si="1"/>
        <v>86206.875</v>
      </c>
      <c r="J133" s="22">
        <v>13793.1</v>
      </c>
      <c r="K133" s="21"/>
    </row>
    <row r="134" spans="1:11">
      <c r="A134" s="21" t="s">
        <v>1217</v>
      </c>
      <c r="B134" s="9">
        <v>42417</v>
      </c>
      <c r="C134" s="21" t="s">
        <v>1218</v>
      </c>
      <c r="G134" s="21" t="s">
        <v>943</v>
      </c>
      <c r="H134" s="21" t="s">
        <v>944</v>
      </c>
      <c r="I134" s="21">
        <f t="shared" si="1"/>
        <v>1712.9375</v>
      </c>
      <c r="J134" s="21">
        <v>274.07</v>
      </c>
      <c r="K134" s="21"/>
    </row>
    <row r="135" spans="1:11">
      <c r="A135" s="21" t="s">
        <v>1219</v>
      </c>
      <c r="B135" s="9">
        <v>42417</v>
      </c>
      <c r="C135" s="21" t="s">
        <v>1220</v>
      </c>
      <c r="G135" s="21" t="s">
        <v>720</v>
      </c>
      <c r="H135" s="21" t="s">
        <v>721</v>
      </c>
      <c r="I135" s="21">
        <f t="shared" si="1"/>
        <v>2087.875</v>
      </c>
      <c r="J135" s="21">
        <v>334.06</v>
      </c>
      <c r="K135" s="21"/>
    </row>
    <row r="136" spans="1:11">
      <c r="A136" s="21" t="s">
        <v>1221</v>
      </c>
      <c r="B136" s="9">
        <v>42417</v>
      </c>
      <c r="C136" s="21" t="s">
        <v>1222</v>
      </c>
      <c r="G136" s="21" t="s">
        <v>911</v>
      </c>
      <c r="H136" s="21" t="s">
        <v>912</v>
      </c>
      <c r="I136" s="21">
        <f t="shared" ref="I136:I198" si="2">+J136/0.16</f>
        <v>19378</v>
      </c>
      <c r="J136" s="22">
        <v>3100.48</v>
      </c>
      <c r="K136" s="21"/>
    </row>
    <row r="137" spans="1:11">
      <c r="A137" s="21" t="s">
        <v>1223</v>
      </c>
      <c r="B137" s="9">
        <v>42417</v>
      </c>
      <c r="C137" s="21" t="s">
        <v>1224</v>
      </c>
      <c r="G137" s="21" t="s">
        <v>951</v>
      </c>
      <c r="H137" s="21" t="s">
        <v>952</v>
      </c>
      <c r="I137" s="21">
        <f t="shared" si="2"/>
        <v>5621</v>
      </c>
      <c r="J137" s="21">
        <v>899.36</v>
      </c>
      <c r="K137" s="21"/>
    </row>
    <row r="138" spans="1:11">
      <c r="A138" s="21" t="s">
        <v>1225</v>
      </c>
      <c r="B138" s="9">
        <v>42417</v>
      </c>
      <c r="C138" s="21" t="s">
        <v>1226</v>
      </c>
      <c r="G138" s="21" t="s">
        <v>936</v>
      </c>
      <c r="H138" s="21" t="s">
        <v>937</v>
      </c>
      <c r="I138" s="21">
        <f t="shared" si="2"/>
        <v>47748</v>
      </c>
      <c r="J138" s="22">
        <v>7639.68</v>
      </c>
      <c r="K138" s="21"/>
    </row>
    <row r="139" spans="1:11">
      <c r="A139" s="21" t="s">
        <v>1227</v>
      </c>
      <c r="B139" s="9">
        <v>42417</v>
      </c>
      <c r="C139" s="21" t="s">
        <v>1228</v>
      </c>
      <c r="G139" s="21" t="s">
        <v>922</v>
      </c>
      <c r="H139" s="21" t="s">
        <v>958</v>
      </c>
      <c r="I139" s="21">
        <f t="shared" si="2"/>
        <v>29000</v>
      </c>
      <c r="J139" s="22">
        <v>4640</v>
      </c>
      <c r="K139" s="21"/>
    </row>
    <row r="140" spans="1:11">
      <c r="A140" s="21" t="s">
        <v>1229</v>
      </c>
      <c r="B140" s="9">
        <v>42417</v>
      </c>
      <c r="C140" s="21" t="s">
        <v>1230</v>
      </c>
      <c r="G140" s="21" t="s">
        <v>928</v>
      </c>
      <c r="H140" s="21" t="s">
        <v>929</v>
      </c>
      <c r="I140" s="21">
        <f t="shared" si="2"/>
        <v>1720</v>
      </c>
      <c r="J140" s="21">
        <v>275.2</v>
      </c>
      <c r="K140" s="21"/>
    </row>
    <row r="141" spans="1:11">
      <c r="A141" s="21" t="s">
        <v>1231</v>
      </c>
      <c r="B141" s="9">
        <v>42417</v>
      </c>
      <c r="C141" s="21" t="s">
        <v>1232</v>
      </c>
      <c r="G141" s="21" t="s">
        <v>959</v>
      </c>
      <c r="H141" s="21" t="s">
        <v>960</v>
      </c>
      <c r="I141" s="21">
        <f t="shared" si="2"/>
        <v>12700</v>
      </c>
      <c r="J141" s="22">
        <v>2032</v>
      </c>
      <c r="K141" s="21"/>
    </row>
    <row r="142" spans="1:11">
      <c r="A142" s="21" t="s">
        <v>1233</v>
      </c>
      <c r="B142" s="9">
        <v>42417</v>
      </c>
      <c r="C142" s="21" t="s">
        <v>1234</v>
      </c>
      <c r="G142" s="21" t="s">
        <v>895</v>
      </c>
      <c r="H142" s="21" t="s">
        <v>894</v>
      </c>
      <c r="I142" s="21">
        <f t="shared" si="2"/>
        <v>5144</v>
      </c>
      <c r="J142" s="21">
        <v>823.04</v>
      </c>
      <c r="K142" s="21"/>
    </row>
    <row r="143" spans="1:11">
      <c r="A143" s="21" t="s">
        <v>1235</v>
      </c>
      <c r="B143" s="9">
        <v>42417</v>
      </c>
      <c r="C143" s="21" t="s">
        <v>1236</v>
      </c>
      <c r="G143" s="21" t="s">
        <v>897</v>
      </c>
      <c r="H143" s="21" t="s">
        <v>896</v>
      </c>
      <c r="I143" s="21">
        <f t="shared" si="2"/>
        <v>6206.875</v>
      </c>
      <c r="J143" s="21">
        <v>993.1</v>
      </c>
      <c r="K143" s="21"/>
    </row>
    <row r="144" spans="1:11">
      <c r="A144" s="21" t="s">
        <v>1237</v>
      </c>
      <c r="B144" s="9">
        <v>42417</v>
      </c>
      <c r="C144" s="21" t="s">
        <v>1238</v>
      </c>
      <c r="G144" s="21" t="s">
        <v>830</v>
      </c>
      <c r="H144" s="21" t="s">
        <v>1624</v>
      </c>
      <c r="I144" s="21">
        <f t="shared" si="2"/>
        <v>18900</v>
      </c>
      <c r="J144" s="22">
        <v>3024</v>
      </c>
      <c r="K144" s="21"/>
    </row>
    <row r="145" spans="1:14">
      <c r="A145" s="21" t="s">
        <v>1239</v>
      </c>
      <c r="B145" s="9">
        <v>42418</v>
      </c>
      <c r="C145" s="21" t="s">
        <v>1240</v>
      </c>
      <c r="G145" s="7" t="s">
        <v>874</v>
      </c>
      <c r="H145" s="21" t="s">
        <v>1641</v>
      </c>
      <c r="I145" s="21">
        <f t="shared" si="2"/>
        <v>333323.625</v>
      </c>
      <c r="J145" s="22">
        <v>53331.78</v>
      </c>
      <c r="K145" s="21"/>
    </row>
    <row r="146" spans="1:14">
      <c r="A146" s="21" t="s">
        <v>1241</v>
      </c>
      <c r="B146" s="9">
        <v>42418</v>
      </c>
      <c r="C146" s="21" t="s">
        <v>1242</v>
      </c>
      <c r="G146" s="59" t="s">
        <v>844</v>
      </c>
      <c r="H146" s="59" t="s">
        <v>845</v>
      </c>
      <c r="I146" s="21">
        <f t="shared" si="2"/>
        <v>182819.75</v>
      </c>
      <c r="J146" s="22">
        <v>29251.16</v>
      </c>
      <c r="K146" s="21"/>
    </row>
    <row r="147" spans="1:14">
      <c r="A147" s="21" t="s">
        <v>1243</v>
      </c>
      <c r="B147" s="9">
        <v>42418</v>
      </c>
      <c r="C147" s="21" t="s">
        <v>1244</v>
      </c>
      <c r="G147" s="21" t="s">
        <v>917</v>
      </c>
      <c r="H147" s="21" t="s">
        <v>918</v>
      </c>
      <c r="I147" s="21">
        <f t="shared" si="2"/>
        <v>30797.4375</v>
      </c>
      <c r="J147" s="22">
        <v>4927.59</v>
      </c>
      <c r="K147" s="21"/>
    </row>
    <row r="148" spans="1:14">
      <c r="A148" s="21" t="s">
        <v>1245</v>
      </c>
      <c r="B148" s="9">
        <v>42418</v>
      </c>
      <c r="C148" s="21" t="s">
        <v>1246</v>
      </c>
      <c r="G148" s="21" t="s">
        <v>830</v>
      </c>
      <c r="H148" s="21" t="s">
        <v>1624</v>
      </c>
      <c r="I148" s="21">
        <f t="shared" si="2"/>
        <v>2400</v>
      </c>
      <c r="J148" s="21">
        <v>384</v>
      </c>
      <c r="K148" s="21"/>
      <c r="N148">
        <f>128+256</f>
        <v>384</v>
      </c>
    </row>
    <row r="149" spans="1:14">
      <c r="A149" s="21" t="s">
        <v>1247</v>
      </c>
      <c r="B149" s="9">
        <v>42419</v>
      </c>
      <c r="C149" s="21" t="s">
        <v>1248</v>
      </c>
      <c r="G149" s="59" t="s">
        <v>844</v>
      </c>
      <c r="H149" s="59" t="s">
        <v>845</v>
      </c>
      <c r="I149" s="21">
        <f t="shared" si="2"/>
        <v>244837.9375</v>
      </c>
      <c r="J149" s="22">
        <v>39174.07</v>
      </c>
      <c r="K149" s="21"/>
    </row>
    <row r="150" spans="1:14">
      <c r="A150" s="21" t="s">
        <v>1249</v>
      </c>
      <c r="B150" s="9">
        <v>42419</v>
      </c>
      <c r="C150" s="21" t="s">
        <v>1250</v>
      </c>
      <c r="G150" s="59" t="s">
        <v>844</v>
      </c>
      <c r="H150" s="59" t="s">
        <v>845</v>
      </c>
      <c r="I150" s="21">
        <f t="shared" si="2"/>
        <v>244837.9375</v>
      </c>
      <c r="J150" s="22">
        <v>39174.07</v>
      </c>
      <c r="K150" s="21"/>
    </row>
    <row r="151" spans="1:14">
      <c r="A151" s="21" t="s">
        <v>1251</v>
      </c>
      <c r="B151" s="9">
        <v>42419</v>
      </c>
      <c r="C151" s="21" t="s">
        <v>1252</v>
      </c>
      <c r="G151" s="59" t="s">
        <v>844</v>
      </c>
      <c r="H151" s="59" t="s">
        <v>845</v>
      </c>
      <c r="I151" s="21">
        <f t="shared" si="2"/>
        <v>244837.9375</v>
      </c>
      <c r="J151" s="22">
        <v>39174.07</v>
      </c>
      <c r="K151" s="21"/>
    </row>
    <row r="152" spans="1:14">
      <c r="A152" s="21" t="s">
        <v>1253</v>
      </c>
      <c r="B152" s="9">
        <v>42419</v>
      </c>
      <c r="C152" s="21" t="s">
        <v>1254</v>
      </c>
      <c r="G152" s="7" t="s">
        <v>869</v>
      </c>
      <c r="H152" s="21" t="s">
        <v>1644</v>
      </c>
      <c r="I152" s="21">
        <f t="shared" si="2"/>
        <v>175508.8125</v>
      </c>
      <c r="J152" s="22">
        <v>28081.41</v>
      </c>
      <c r="K152" s="21"/>
    </row>
    <row r="153" spans="1:14">
      <c r="A153" s="21" t="s">
        <v>1255</v>
      </c>
      <c r="B153" s="9">
        <v>42419</v>
      </c>
      <c r="C153" s="21" t="s">
        <v>1256</v>
      </c>
      <c r="G153" s="7" t="s">
        <v>1776</v>
      </c>
      <c r="H153" s="21" t="s">
        <v>1645</v>
      </c>
      <c r="I153" s="21">
        <f t="shared" si="2"/>
        <v>171880.9375</v>
      </c>
      <c r="J153" s="22">
        <v>27500.95</v>
      </c>
      <c r="K153" s="21"/>
    </row>
    <row r="154" spans="1:14">
      <c r="A154" s="28" t="s">
        <v>358</v>
      </c>
      <c r="B154" s="29">
        <v>42419</v>
      </c>
      <c r="C154" s="28" t="s">
        <v>1257</v>
      </c>
      <c r="D154" s="28"/>
      <c r="E154" s="28"/>
      <c r="F154" s="28"/>
      <c r="G154" s="28" t="s">
        <v>976</v>
      </c>
      <c r="H154" s="28" t="s">
        <v>1646</v>
      </c>
      <c r="I154" s="21">
        <f t="shared" si="2"/>
        <v>133928.5625</v>
      </c>
      <c r="J154" s="30">
        <v>21428.57</v>
      </c>
      <c r="K154" s="28">
        <v>14285.71</v>
      </c>
    </row>
    <row r="155" spans="1:14">
      <c r="A155" s="28" t="s">
        <v>1258</v>
      </c>
      <c r="B155" s="29">
        <v>42419</v>
      </c>
      <c r="C155" s="28" t="s">
        <v>1259</v>
      </c>
      <c r="D155" s="28"/>
      <c r="E155" s="28"/>
      <c r="F155" s="28"/>
      <c r="G155" s="31" t="s">
        <v>975</v>
      </c>
      <c r="H155" s="28" t="s">
        <v>974</v>
      </c>
      <c r="I155" s="21">
        <f t="shared" si="2"/>
        <v>133928.5625</v>
      </c>
      <c r="J155" s="30">
        <v>21428.57</v>
      </c>
      <c r="K155" s="28">
        <v>14285.71</v>
      </c>
    </row>
    <row r="156" spans="1:14">
      <c r="A156" s="21" t="s">
        <v>1260</v>
      </c>
      <c r="B156" s="9">
        <v>42419</v>
      </c>
      <c r="C156" s="21" t="s">
        <v>1261</v>
      </c>
      <c r="G156" s="21" t="s">
        <v>917</v>
      </c>
      <c r="H156" s="21" t="s">
        <v>918</v>
      </c>
      <c r="I156" s="21">
        <f t="shared" si="2"/>
        <v>1827.1249999999998</v>
      </c>
      <c r="J156" s="21">
        <v>292.33999999999997</v>
      </c>
      <c r="K156" s="21"/>
    </row>
    <row r="157" spans="1:14">
      <c r="A157" s="21" t="s">
        <v>378</v>
      </c>
      <c r="B157" s="9">
        <v>42419</v>
      </c>
      <c r="C157" s="21" t="s">
        <v>1262</v>
      </c>
      <c r="G157" s="21" t="s">
        <v>917</v>
      </c>
      <c r="H157" s="21" t="s">
        <v>918</v>
      </c>
      <c r="I157" s="21">
        <f t="shared" si="2"/>
        <v>882.87499999999989</v>
      </c>
      <c r="J157" s="21">
        <v>141.26</v>
      </c>
      <c r="K157" s="21"/>
    </row>
    <row r="158" spans="1:14">
      <c r="A158" s="21" t="s">
        <v>380</v>
      </c>
      <c r="B158" s="9">
        <v>42419</v>
      </c>
      <c r="C158" s="21" t="s">
        <v>1263</v>
      </c>
      <c r="G158" s="21" t="s">
        <v>917</v>
      </c>
      <c r="H158" s="21" t="s">
        <v>918</v>
      </c>
      <c r="I158" s="21">
        <f t="shared" si="2"/>
        <v>1596.0625</v>
      </c>
      <c r="J158" s="21">
        <v>255.37</v>
      </c>
      <c r="K158" s="21"/>
    </row>
    <row r="159" spans="1:14">
      <c r="A159" s="21" t="s">
        <v>382</v>
      </c>
      <c r="B159" s="9">
        <v>42419</v>
      </c>
      <c r="C159" s="21" t="s">
        <v>1264</v>
      </c>
      <c r="G159" s="21" t="s">
        <v>917</v>
      </c>
      <c r="H159" s="21" t="s">
        <v>918</v>
      </c>
      <c r="I159" s="21">
        <f t="shared" si="2"/>
        <v>362.0625</v>
      </c>
      <c r="J159" s="21">
        <v>57.93</v>
      </c>
      <c r="K159" s="21"/>
    </row>
    <row r="160" spans="1:14">
      <c r="A160" s="21" t="s">
        <v>1265</v>
      </c>
      <c r="B160" s="9">
        <v>42419</v>
      </c>
      <c r="C160" s="21" t="s">
        <v>1266</v>
      </c>
      <c r="G160" s="21" t="s">
        <v>917</v>
      </c>
      <c r="H160" s="21" t="s">
        <v>918</v>
      </c>
      <c r="I160" s="21">
        <f t="shared" si="2"/>
        <v>97397.5625</v>
      </c>
      <c r="J160" s="22">
        <v>15583.61</v>
      </c>
      <c r="K160" s="21"/>
    </row>
    <row r="161" spans="1:11">
      <c r="A161" s="21" t="s">
        <v>1267</v>
      </c>
      <c r="B161" s="9">
        <v>42420</v>
      </c>
      <c r="C161" s="21" t="s">
        <v>1268</v>
      </c>
      <c r="G161" s="59" t="s">
        <v>844</v>
      </c>
      <c r="H161" s="59" t="s">
        <v>845</v>
      </c>
      <c r="I161" s="21">
        <f t="shared" si="2"/>
        <v>234254.25</v>
      </c>
      <c r="J161" s="22">
        <v>37480.68</v>
      </c>
      <c r="K161" s="21"/>
    </row>
    <row r="162" spans="1:11">
      <c r="A162" s="21" t="s">
        <v>1269</v>
      </c>
      <c r="B162" s="9">
        <v>42420</v>
      </c>
      <c r="C162" s="21" t="s">
        <v>1270</v>
      </c>
      <c r="G162" s="59" t="s">
        <v>844</v>
      </c>
      <c r="H162" s="59" t="s">
        <v>845</v>
      </c>
      <c r="I162" s="21">
        <f t="shared" si="2"/>
        <v>182819.75</v>
      </c>
      <c r="J162" s="22">
        <v>29251.16</v>
      </c>
      <c r="K162" s="21"/>
    </row>
    <row r="163" spans="1:11">
      <c r="A163" s="21" t="s">
        <v>1271</v>
      </c>
      <c r="B163" s="9">
        <v>42420</v>
      </c>
      <c r="C163" s="21" t="s">
        <v>1272</v>
      </c>
      <c r="G163" s="59" t="s">
        <v>844</v>
      </c>
      <c r="H163" s="59" t="s">
        <v>845</v>
      </c>
      <c r="I163" s="21">
        <f t="shared" si="2"/>
        <v>282434.6875</v>
      </c>
      <c r="J163" s="22">
        <v>45189.55</v>
      </c>
      <c r="K163" s="21"/>
    </row>
    <row r="164" spans="1:11">
      <c r="A164" s="21" t="s">
        <v>1273</v>
      </c>
      <c r="B164" s="9">
        <v>42420</v>
      </c>
      <c r="C164" s="21" t="s">
        <v>1274</v>
      </c>
      <c r="G164" s="59" t="s">
        <v>844</v>
      </c>
      <c r="H164" s="59" t="s">
        <v>845</v>
      </c>
      <c r="I164" s="21">
        <f t="shared" si="2"/>
        <v>267453.8125</v>
      </c>
      <c r="J164" s="22">
        <v>42792.61</v>
      </c>
      <c r="K164" s="21"/>
    </row>
    <row r="165" spans="1:11">
      <c r="A165" s="21" t="s">
        <v>319</v>
      </c>
      <c r="B165" s="9">
        <v>42420</v>
      </c>
      <c r="C165" s="21" t="s">
        <v>1275</v>
      </c>
      <c r="G165" s="7" t="s">
        <v>888</v>
      </c>
      <c r="H165" s="21" t="s">
        <v>1647</v>
      </c>
      <c r="I165" s="21">
        <f t="shared" si="2"/>
        <v>171880.9375</v>
      </c>
      <c r="J165" s="22">
        <v>27500.95</v>
      </c>
      <c r="K165" s="21"/>
    </row>
    <row r="166" spans="1:11">
      <c r="A166" s="21" t="s">
        <v>1276</v>
      </c>
      <c r="B166" s="9">
        <v>42422</v>
      </c>
      <c r="C166" s="21" t="s">
        <v>1277</v>
      </c>
      <c r="G166" s="7" t="s">
        <v>846</v>
      </c>
      <c r="H166" s="21" t="s">
        <v>1648</v>
      </c>
      <c r="I166" s="21">
        <f t="shared" si="2"/>
        <v>171880.9375</v>
      </c>
      <c r="J166" s="22">
        <v>27500.95</v>
      </c>
      <c r="K166" s="21"/>
    </row>
    <row r="167" spans="1:11">
      <c r="A167" s="21" t="s">
        <v>1278</v>
      </c>
      <c r="B167" s="9">
        <v>42422</v>
      </c>
      <c r="C167" s="21" t="s">
        <v>1279</v>
      </c>
      <c r="G167" s="59" t="s">
        <v>844</v>
      </c>
      <c r="H167" s="59" t="s">
        <v>845</v>
      </c>
      <c r="I167" s="21">
        <f t="shared" si="2"/>
        <v>140768.875</v>
      </c>
      <c r="J167" s="22">
        <v>22523.02</v>
      </c>
      <c r="K167" s="21"/>
    </row>
    <row r="168" spans="1:11">
      <c r="A168" s="21" t="s">
        <v>1280</v>
      </c>
      <c r="B168" s="9">
        <v>42422</v>
      </c>
      <c r="C168" s="21" t="s">
        <v>1281</v>
      </c>
      <c r="G168" s="7" t="s">
        <v>886</v>
      </c>
      <c r="H168" s="21" t="s">
        <v>1649</v>
      </c>
      <c r="I168" s="21">
        <f t="shared" si="2"/>
        <v>324434.3125</v>
      </c>
      <c r="J168" s="22">
        <v>51909.49</v>
      </c>
      <c r="K168" s="21"/>
    </row>
    <row r="169" spans="1:11">
      <c r="A169" s="21" t="s">
        <v>1282</v>
      </c>
      <c r="B169" s="9">
        <v>42422</v>
      </c>
      <c r="C169" s="21" t="s">
        <v>1283</v>
      </c>
      <c r="G169" s="7" t="s">
        <v>886</v>
      </c>
      <c r="H169" s="21" t="s">
        <v>1650</v>
      </c>
      <c r="I169" s="21">
        <f t="shared" si="2"/>
        <v>324434.3125</v>
      </c>
      <c r="J169" s="22">
        <v>51909.49</v>
      </c>
      <c r="K169" s="21"/>
    </row>
    <row r="170" spans="1:11">
      <c r="A170" s="21" t="s">
        <v>1284</v>
      </c>
      <c r="B170" s="9">
        <v>42422</v>
      </c>
      <c r="C170" s="21" t="s">
        <v>1285</v>
      </c>
      <c r="G170" s="7" t="s">
        <v>886</v>
      </c>
      <c r="H170" s="21" t="s">
        <v>1651</v>
      </c>
      <c r="I170" s="21">
        <f t="shared" si="2"/>
        <v>324434.3125</v>
      </c>
      <c r="J170" s="22">
        <v>51909.49</v>
      </c>
      <c r="K170" s="21"/>
    </row>
    <row r="171" spans="1:11">
      <c r="A171" s="21" t="s">
        <v>1286</v>
      </c>
      <c r="B171" s="9">
        <v>42422</v>
      </c>
      <c r="C171" s="21" t="s">
        <v>1287</v>
      </c>
      <c r="G171" s="7" t="s">
        <v>892</v>
      </c>
      <c r="H171" s="21" t="s">
        <v>1611</v>
      </c>
      <c r="I171" s="21">
        <f t="shared" si="2"/>
        <v>250699.5625</v>
      </c>
      <c r="J171" s="22">
        <v>40111.93</v>
      </c>
      <c r="K171" s="21"/>
    </row>
    <row r="172" spans="1:11">
      <c r="A172" s="21" t="s">
        <v>1288</v>
      </c>
      <c r="B172" s="9">
        <v>42422</v>
      </c>
      <c r="C172" s="21" t="s">
        <v>1289</v>
      </c>
      <c r="G172" s="7" t="s">
        <v>1778</v>
      </c>
      <c r="H172" s="21" t="s">
        <v>1652</v>
      </c>
      <c r="I172" s="21">
        <f t="shared" si="2"/>
        <v>318319.1875</v>
      </c>
      <c r="J172" s="22">
        <v>50931.07</v>
      </c>
      <c r="K172" s="21"/>
    </row>
    <row r="173" spans="1:11">
      <c r="A173" s="21" t="s">
        <v>1290</v>
      </c>
      <c r="B173" s="9">
        <v>42422</v>
      </c>
      <c r="C173" s="21" t="s">
        <v>1291</v>
      </c>
      <c r="G173" s="7" t="s">
        <v>1778</v>
      </c>
      <c r="H173" s="21" t="s">
        <v>1653</v>
      </c>
      <c r="I173" s="21">
        <f t="shared" si="2"/>
        <v>318332.5625</v>
      </c>
      <c r="J173" s="22">
        <v>50933.21</v>
      </c>
      <c r="K173" s="21"/>
    </row>
    <row r="174" spans="1:11">
      <c r="A174" s="21" t="s">
        <v>1292</v>
      </c>
      <c r="B174" s="9">
        <v>42422</v>
      </c>
      <c r="C174" s="21" t="s">
        <v>1272</v>
      </c>
      <c r="G174" s="59" t="s">
        <v>844</v>
      </c>
      <c r="H174" s="59" t="s">
        <v>845</v>
      </c>
      <c r="I174" s="21">
        <f t="shared" si="2"/>
        <v>-282434.6875</v>
      </c>
      <c r="J174" s="22">
        <v>-45189.55</v>
      </c>
      <c r="K174" s="22"/>
    </row>
    <row r="175" spans="1:11">
      <c r="A175" s="21" t="s">
        <v>1293</v>
      </c>
      <c r="B175" s="9">
        <v>42422</v>
      </c>
      <c r="C175" s="21" t="s">
        <v>1272</v>
      </c>
      <c r="G175" s="59" t="s">
        <v>844</v>
      </c>
      <c r="H175" s="59" t="s">
        <v>845</v>
      </c>
      <c r="I175" s="21">
        <f t="shared" si="2"/>
        <v>282844.9375</v>
      </c>
      <c r="J175" s="22">
        <v>45255.19</v>
      </c>
      <c r="K175" s="21"/>
    </row>
    <row r="176" spans="1:11">
      <c r="A176" s="21" t="s">
        <v>1294</v>
      </c>
      <c r="B176" s="9">
        <v>42422</v>
      </c>
      <c r="C176" s="21" t="s">
        <v>1283</v>
      </c>
      <c r="G176" s="7" t="s">
        <v>886</v>
      </c>
      <c r="H176" s="21" t="s">
        <v>1650</v>
      </c>
      <c r="I176" s="21">
        <f t="shared" si="2"/>
        <v>-324434.3125</v>
      </c>
      <c r="J176" s="22">
        <v>-51909.49</v>
      </c>
      <c r="K176" s="22"/>
    </row>
    <row r="177" spans="1:12">
      <c r="A177" s="21" t="s">
        <v>1295</v>
      </c>
      <c r="B177" s="9">
        <v>42422</v>
      </c>
      <c r="C177" s="21" t="s">
        <v>1283</v>
      </c>
      <c r="G177" s="7" t="s">
        <v>886</v>
      </c>
      <c r="H177" s="21" t="s">
        <v>1654</v>
      </c>
      <c r="I177" s="21">
        <f t="shared" si="2"/>
        <v>318320.25</v>
      </c>
      <c r="J177" s="22">
        <v>50931.24</v>
      </c>
      <c r="K177" s="21"/>
    </row>
    <row r="178" spans="1:12">
      <c r="A178" s="21" t="s">
        <v>1296</v>
      </c>
      <c r="B178" s="9">
        <v>42422</v>
      </c>
      <c r="C178" s="21" t="s">
        <v>1281</v>
      </c>
      <c r="G178" s="7" t="s">
        <v>886</v>
      </c>
      <c r="H178" s="21" t="s">
        <v>1649</v>
      </c>
      <c r="I178" s="21">
        <f t="shared" si="2"/>
        <v>-324434.3125</v>
      </c>
      <c r="J178" s="22">
        <v>-51909.49</v>
      </c>
      <c r="K178" s="22"/>
    </row>
    <row r="179" spans="1:12">
      <c r="A179" s="21" t="s">
        <v>1297</v>
      </c>
      <c r="B179" s="9">
        <v>42422</v>
      </c>
      <c r="C179" s="21" t="s">
        <v>1281</v>
      </c>
      <c r="G179" s="7" t="s">
        <v>886</v>
      </c>
      <c r="H179" s="21" t="s">
        <v>1655</v>
      </c>
      <c r="I179" s="21">
        <f t="shared" si="2"/>
        <v>318320.25</v>
      </c>
      <c r="J179" s="22">
        <v>50931.24</v>
      </c>
      <c r="K179" s="21"/>
    </row>
    <row r="180" spans="1:12">
      <c r="A180" s="21" t="s">
        <v>1298</v>
      </c>
      <c r="B180" s="9">
        <v>42422</v>
      </c>
      <c r="C180" s="21" t="s">
        <v>1285</v>
      </c>
      <c r="G180" s="7" t="s">
        <v>886</v>
      </c>
      <c r="H180" s="21" t="s">
        <v>1651</v>
      </c>
      <c r="I180" s="21">
        <f t="shared" si="2"/>
        <v>-324434.3125</v>
      </c>
      <c r="J180" s="22">
        <v>-51909.49</v>
      </c>
      <c r="K180" s="22"/>
    </row>
    <row r="181" spans="1:12">
      <c r="A181" s="21" t="s">
        <v>1299</v>
      </c>
      <c r="B181" s="9">
        <v>42422</v>
      </c>
      <c r="C181" s="21" t="s">
        <v>1285</v>
      </c>
      <c r="G181" s="7" t="s">
        <v>886</v>
      </c>
      <c r="H181" s="21" t="s">
        <v>1656</v>
      </c>
      <c r="I181" s="21">
        <f t="shared" si="2"/>
        <v>318320.25</v>
      </c>
      <c r="J181" s="22">
        <v>50931.24</v>
      </c>
      <c r="K181" s="21"/>
    </row>
    <row r="182" spans="1:12">
      <c r="A182" s="21" t="s">
        <v>1300</v>
      </c>
      <c r="B182" s="9">
        <v>42422</v>
      </c>
      <c r="C182" s="21" t="s">
        <v>1301</v>
      </c>
      <c r="G182" s="7" t="s">
        <v>888</v>
      </c>
      <c r="H182" s="21" t="s">
        <v>889</v>
      </c>
      <c r="I182" s="21">
        <f t="shared" si="2"/>
        <v>171880.9375</v>
      </c>
      <c r="J182" s="22">
        <v>27500.95</v>
      </c>
      <c r="K182" s="21"/>
    </row>
    <row r="183" spans="1:12">
      <c r="A183" s="21" t="s">
        <v>1302</v>
      </c>
      <c r="B183" s="9">
        <v>42422</v>
      </c>
      <c r="C183" s="21" t="s">
        <v>1303</v>
      </c>
      <c r="G183" s="7" t="s">
        <v>862</v>
      </c>
      <c r="H183" s="18" t="s">
        <v>1657</v>
      </c>
      <c r="I183" s="21">
        <f t="shared" si="2"/>
        <v>192112.25</v>
      </c>
      <c r="J183" s="22">
        <v>30737.96</v>
      </c>
      <c r="K183" s="21"/>
    </row>
    <row r="184" spans="1:12">
      <c r="A184" s="21" t="s">
        <v>1304</v>
      </c>
      <c r="B184" s="9">
        <v>42422</v>
      </c>
      <c r="C184" s="21" t="s">
        <v>1305</v>
      </c>
      <c r="G184" s="7" t="s">
        <v>886</v>
      </c>
      <c r="H184" s="21" t="s">
        <v>1654</v>
      </c>
      <c r="I184" s="21">
        <f t="shared" si="2"/>
        <v>250699.5625</v>
      </c>
      <c r="J184" s="22">
        <v>40111.93</v>
      </c>
      <c r="K184" s="21"/>
    </row>
    <row r="185" spans="1:12">
      <c r="A185" s="21" t="s">
        <v>388</v>
      </c>
      <c r="B185" s="9">
        <v>42422</v>
      </c>
      <c r="C185" s="21" t="s">
        <v>1306</v>
      </c>
      <c r="G185" s="21" t="s">
        <v>1690</v>
      </c>
      <c r="H185" s="21" t="s">
        <v>1763</v>
      </c>
      <c r="I185" s="21">
        <f t="shared" si="2"/>
        <v>172.4375</v>
      </c>
      <c r="J185" s="21">
        <v>27.59</v>
      </c>
      <c r="K185" s="21"/>
    </row>
    <row r="186" spans="1:12">
      <c r="A186" s="21" t="s">
        <v>1307</v>
      </c>
      <c r="B186" s="9">
        <v>42424</v>
      </c>
      <c r="C186" s="21" t="s">
        <v>1308</v>
      </c>
      <c r="G186" s="21" t="s">
        <v>898</v>
      </c>
      <c r="H186" s="21" t="s">
        <v>899</v>
      </c>
      <c r="I186" s="21">
        <f t="shared" si="2"/>
        <v>300</v>
      </c>
      <c r="J186" s="21">
        <v>48</v>
      </c>
      <c r="K186" s="21"/>
    </row>
    <row r="187" spans="1:12">
      <c r="A187" s="21" t="s">
        <v>1309</v>
      </c>
      <c r="B187" s="9">
        <v>42424</v>
      </c>
      <c r="C187" s="21" t="s">
        <v>1310</v>
      </c>
      <c r="G187" s="21" t="s">
        <v>919</v>
      </c>
      <c r="H187" s="21" t="s">
        <v>920</v>
      </c>
      <c r="I187" s="21">
        <f t="shared" si="2"/>
        <v>2324</v>
      </c>
      <c r="J187" s="21">
        <v>371.84</v>
      </c>
      <c r="K187" s="21"/>
    </row>
    <row r="188" spans="1:12">
      <c r="A188" s="21" t="s">
        <v>1311</v>
      </c>
      <c r="B188" s="9">
        <v>42424</v>
      </c>
      <c r="C188" s="21" t="s">
        <v>1312</v>
      </c>
      <c r="G188" s="21" t="s">
        <v>904</v>
      </c>
      <c r="H188" s="21" t="s">
        <v>905</v>
      </c>
      <c r="I188" s="21">
        <f t="shared" si="2"/>
        <v>1450</v>
      </c>
      <c r="J188" s="21">
        <v>232</v>
      </c>
      <c r="K188" s="21"/>
    </row>
    <row r="189" spans="1:12">
      <c r="A189" s="21" t="s">
        <v>1313</v>
      </c>
      <c r="B189" s="9">
        <v>42424</v>
      </c>
      <c r="C189" s="21" t="s">
        <v>1314</v>
      </c>
      <c r="G189" s="21" t="s">
        <v>725</v>
      </c>
      <c r="H189" s="21" t="s">
        <v>921</v>
      </c>
      <c r="I189" s="21">
        <f t="shared" si="2"/>
        <v>7000</v>
      </c>
      <c r="J189" s="22">
        <v>1120</v>
      </c>
      <c r="K189" s="21"/>
    </row>
    <row r="190" spans="1:12">
      <c r="A190" s="21" t="s">
        <v>1315</v>
      </c>
      <c r="B190" s="9">
        <v>42424</v>
      </c>
      <c r="C190" s="21" t="s">
        <v>1316</v>
      </c>
      <c r="G190" s="21" t="s">
        <v>909</v>
      </c>
      <c r="H190" s="21" t="s">
        <v>910</v>
      </c>
      <c r="I190" s="21">
        <f t="shared" si="2"/>
        <v>4190.625</v>
      </c>
      <c r="J190" s="21">
        <v>670.5</v>
      </c>
      <c r="K190" s="21"/>
    </row>
    <row r="191" spans="1:12">
      <c r="A191" s="21" t="s">
        <v>442</v>
      </c>
      <c r="B191" s="9">
        <v>42424</v>
      </c>
      <c r="C191" s="21" t="s">
        <v>1317</v>
      </c>
      <c r="G191" s="21" t="s">
        <v>687</v>
      </c>
      <c r="H191" s="21" t="s">
        <v>903</v>
      </c>
      <c r="I191" s="21">
        <f t="shared" si="2"/>
        <v>3654.625</v>
      </c>
      <c r="J191" s="21">
        <v>584.74</v>
      </c>
      <c r="K191" s="21"/>
    </row>
    <row r="192" spans="1:12">
      <c r="A192" s="28" t="s">
        <v>453</v>
      </c>
      <c r="B192" s="29">
        <v>42424</v>
      </c>
      <c r="C192" s="28" t="s">
        <v>1318</v>
      </c>
      <c r="D192" s="28"/>
      <c r="E192" s="28"/>
      <c r="F192" s="28"/>
      <c r="G192" s="28" t="s">
        <v>946</v>
      </c>
      <c r="H192" s="28" t="s">
        <v>945</v>
      </c>
      <c r="I192" s="21">
        <f t="shared" si="2"/>
        <v>37285.6875</v>
      </c>
      <c r="J192" s="30">
        <v>5965.71</v>
      </c>
      <c r="K192" s="28">
        <v>3977.14</v>
      </c>
      <c r="L192" s="21" t="s">
        <v>1772</v>
      </c>
    </row>
    <row r="193" spans="1:11">
      <c r="A193" s="21" t="s">
        <v>1319</v>
      </c>
      <c r="B193" s="9">
        <v>42424</v>
      </c>
      <c r="C193" s="21" t="s">
        <v>1320</v>
      </c>
      <c r="G193" s="21" t="s">
        <v>943</v>
      </c>
      <c r="H193" s="21" t="s">
        <v>944</v>
      </c>
      <c r="I193" s="21">
        <f t="shared" si="2"/>
        <v>15510</v>
      </c>
      <c r="J193" s="22">
        <v>2481.6</v>
      </c>
      <c r="K193" s="21"/>
    </row>
    <row r="194" spans="1:11">
      <c r="A194" s="21" t="s">
        <v>1321</v>
      </c>
      <c r="B194" s="9">
        <v>42424</v>
      </c>
      <c r="C194" s="21" t="s">
        <v>1322</v>
      </c>
      <c r="G194" s="21" t="s">
        <v>904</v>
      </c>
      <c r="H194" s="21" t="s">
        <v>905</v>
      </c>
      <c r="I194" s="21">
        <f t="shared" si="2"/>
        <v>1800</v>
      </c>
      <c r="J194" s="21">
        <v>288</v>
      </c>
      <c r="K194" s="21"/>
    </row>
    <row r="195" spans="1:11">
      <c r="A195" s="21" t="s">
        <v>1323</v>
      </c>
      <c r="B195" s="9">
        <v>42424</v>
      </c>
      <c r="C195" s="21" t="s">
        <v>1324</v>
      </c>
      <c r="G195" s="21" t="s">
        <v>1764</v>
      </c>
      <c r="H195" s="21" t="s">
        <v>1620</v>
      </c>
      <c r="I195" s="21">
        <f t="shared" si="2"/>
        <v>62689</v>
      </c>
      <c r="J195" s="22">
        <v>10030.24</v>
      </c>
      <c r="K195" s="21"/>
    </row>
    <row r="196" spans="1:11">
      <c r="A196" s="21" t="s">
        <v>1325</v>
      </c>
      <c r="B196" s="9">
        <v>42424</v>
      </c>
      <c r="C196" s="21" t="s">
        <v>1326</v>
      </c>
      <c r="G196" s="21" t="s">
        <v>720</v>
      </c>
      <c r="H196" s="21" t="s">
        <v>721</v>
      </c>
      <c r="I196" s="21">
        <f t="shared" si="2"/>
        <v>1168.25</v>
      </c>
      <c r="J196" s="21">
        <v>186.92</v>
      </c>
      <c r="K196" s="21"/>
    </row>
    <row r="197" spans="1:11">
      <c r="A197" s="21" t="s">
        <v>1327</v>
      </c>
      <c r="B197" s="9">
        <v>42424</v>
      </c>
      <c r="C197" s="21" t="s">
        <v>1328</v>
      </c>
      <c r="G197" s="21" t="s">
        <v>926</v>
      </c>
      <c r="H197" s="21" t="s">
        <v>927</v>
      </c>
      <c r="I197" s="21">
        <f t="shared" si="2"/>
        <v>4913.0625</v>
      </c>
      <c r="J197" s="21">
        <v>786.09</v>
      </c>
      <c r="K197" s="21"/>
    </row>
    <row r="198" spans="1:11">
      <c r="A198" s="21" t="s">
        <v>1329</v>
      </c>
      <c r="B198" s="9">
        <v>42424</v>
      </c>
      <c r="C198" s="21" t="s">
        <v>1330</v>
      </c>
      <c r="G198" s="21" t="s">
        <v>1773</v>
      </c>
      <c r="H198" s="21" t="s">
        <v>1659</v>
      </c>
      <c r="I198" s="21">
        <f t="shared" si="2"/>
        <v>10000</v>
      </c>
      <c r="J198" s="22">
        <v>1600</v>
      </c>
      <c r="K198" s="21"/>
    </row>
    <row r="199" spans="1:11">
      <c r="A199" s="21" t="s">
        <v>1331</v>
      </c>
      <c r="B199" s="9">
        <v>42424</v>
      </c>
      <c r="C199" s="21" t="s">
        <v>1332</v>
      </c>
      <c r="G199" s="21" t="s">
        <v>959</v>
      </c>
      <c r="H199" s="21" t="s">
        <v>960</v>
      </c>
      <c r="I199" s="21">
        <f t="shared" ref="I199:I262" si="3">+J199/0.16</f>
        <v>6700</v>
      </c>
      <c r="J199" s="22">
        <v>1072</v>
      </c>
      <c r="K199" s="21"/>
    </row>
    <row r="200" spans="1:11">
      <c r="A200" s="21" t="s">
        <v>1333</v>
      </c>
      <c r="B200" s="9">
        <v>42424</v>
      </c>
      <c r="C200" s="21" t="s">
        <v>1334</v>
      </c>
      <c r="G200" s="21" t="s">
        <v>830</v>
      </c>
      <c r="H200" s="21" t="s">
        <v>1624</v>
      </c>
      <c r="I200" s="21">
        <f t="shared" si="3"/>
        <v>500</v>
      </c>
      <c r="J200" s="21">
        <v>80</v>
      </c>
      <c r="K200" s="21"/>
    </row>
    <row r="201" spans="1:11">
      <c r="A201" s="21" t="s">
        <v>1335</v>
      </c>
      <c r="B201" s="9">
        <v>42424</v>
      </c>
      <c r="C201" s="21" t="s">
        <v>1336</v>
      </c>
      <c r="G201" s="21" t="s">
        <v>1771</v>
      </c>
      <c r="H201" s="21" t="s">
        <v>1643</v>
      </c>
      <c r="I201" s="21">
        <f t="shared" si="3"/>
        <v>86206.875</v>
      </c>
      <c r="J201" s="22">
        <v>13793.1</v>
      </c>
      <c r="K201" s="21"/>
    </row>
    <row r="202" spans="1:11">
      <c r="A202" s="21" t="s">
        <v>1337</v>
      </c>
      <c r="B202" s="9">
        <v>42425</v>
      </c>
      <c r="C202" s="21" t="s">
        <v>1338</v>
      </c>
      <c r="G202" s="59" t="s">
        <v>844</v>
      </c>
      <c r="H202" s="59" t="s">
        <v>845</v>
      </c>
      <c r="I202" s="21">
        <f t="shared" si="3"/>
        <v>195242.0625</v>
      </c>
      <c r="J202" s="22">
        <v>31238.73</v>
      </c>
      <c r="K202" s="21"/>
    </row>
    <row r="203" spans="1:11">
      <c r="A203" s="21" t="s">
        <v>1339</v>
      </c>
      <c r="B203" s="9">
        <v>42425</v>
      </c>
      <c r="C203" s="21" t="s">
        <v>1340</v>
      </c>
      <c r="G203" s="59" t="s">
        <v>844</v>
      </c>
      <c r="H203" s="59" t="s">
        <v>845</v>
      </c>
      <c r="I203" s="21">
        <f t="shared" si="3"/>
        <v>166217.125</v>
      </c>
      <c r="J203" s="22">
        <v>26594.74</v>
      </c>
      <c r="K203" s="21"/>
    </row>
    <row r="204" spans="1:11">
      <c r="A204" s="21" t="s">
        <v>1341</v>
      </c>
      <c r="B204" s="9">
        <v>42425</v>
      </c>
      <c r="C204" s="21" t="s">
        <v>1342</v>
      </c>
      <c r="G204" s="59" t="s">
        <v>844</v>
      </c>
      <c r="H204" s="59" t="s">
        <v>845</v>
      </c>
      <c r="I204" s="21">
        <f t="shared" si="3"/>
        <v>191801.875</v>
      </c>
      <c r="J204" s="22">
        <v>30688.3</v>
      </c>
      <c r="K204" s="21"/>
    </row>
    <row r="205" spans="1:11">
      <c r="A205" s="21" t="s">
        <v>1343</v>
      </c>
      <c r="B205" s="9">
        <v>42425</v>
      </c>
      <c r="C205" s="21" t="s">
        <v>1344</v>
      </c>
      <c r="G205" s="59" t="s">
        <v>844</v>
      </c>
      <c r="H205" s="59" t="s">
        <v>845</v>
      </c>
      <c r="I205" s="21">
        <f t="shared" si="3"/>
        <v>191801.875</v>
      </c>
      <c r="J205" s="22">
        <v>30688.3</v>
      </c>
      <c r="K205" s="21"/>
    </row>
    <row r="206" spans="1:11">
      <c r="A206" s="21" t="s">
        <v>1345</v>
      </c>
      <c r="B206" s="9">
        <v>42425</v>
      </c>
      <c r="C206" s="21" t="s">
        <v>1346</v>
      </c>
      <c r="G206" s="21" t="s">
        <v>1660</v>
      </c>
      <c r="H206" s="21" t="s">
        <v>1660</v>
      </c>
      <c r="I206" s="21">
        <f t="shared" si="3"/>
        <v>137.0625</v>
      </c>
      <c r="J206" s="21">
        <v>21.93</v>
      </c>
      <c r="K206" s="21"/>
    </row>
    <row r="207" spans="1:11">
      <c r="A207" s="21" t="s">
        <v>1347</v>
      </c>
      <c r="B207" s="9">
        <v>42426</v>
      </c>
      <c r="C207" s="21" t="s">
        <v>1348</v>
      </c>
      <c r="G207" s="59" t="s">
        <v>844</v>
      </c>
      <c r="H207" s="59" t="s">
        <v>845</v>
      </c>
      <c r="I207" s="21">
        <f t="shared" si="3"/>
        <v>192112.25</v>
      </c>
      <c r="J207" s="22">
        <v>30737.96</v>
      </c>
      <c r="K207" s="21"/>
    </row>
    <row r="208" spans="1:11">
      <c r="A208" s="21" t="s">
        <v>1349</v>
      </c>
      <c r="B208" s="9">
        <v>42426</v>
      </c>
      <c r="C208" s="21" t="s">
        <v>1348</v>
      </c>
      <c r="G208" s="59" t="s">
        <v>844</v>
      </c>
      <c r="H208" s="59" t="s">
        <v>845</v>
      </c>
      <c r="I208" s="21">
        <f t="shared" si="3"/>
        <v>-192112.25</v>
      </c>
      <c r="J208" s="22">
        <v>-30737.96</v>
      </c>
      <c r="K208" s="22"/>
    </row>
    <row r="209" spans="1:11">
      <c r="A209" s="21" t="s">
        <v>1350</v>
      </c>
      <c r="B209" s="9">
        <v>42426</v>
      </c>
      <c r="C209" s="21" t="s">
        <v>1348</v>
      </c>
      <c r="G209" s="59" t="s">
        <v>844</v>
      </c>
      <c r="H209" s="59" t="s">
        <v>845</v>
      </c>
      <c r="I209" s="21">
        <f t="shared" si="3"/>
        <v>191801.875</v>
      </c>
      <c r="J209" s="22">
        <v>30688.3</v>
      </c>
      <c r="K209" s="21"/>
    </row>
    <row r="210" spans="1:11">
      <c r="A210" s="21" t="s">
        <v>1351</v>
      </c>
      <c r="B210" s="9">
        <v>42426</v>
      </c>
      <c r="C210" s="21" t="s">
        <v>1352</v>
      </c>
      <c r="G210" s="7" t="s">
        <v>838</v>
      </c>
      <c r="H210" s="21" t="s">
        <v>1661</v>
      </c>
      <c r="I210" s="21">
        <f t="shared" si="3"/>
        <v>216690</v>
      </c>
      <c r="J210" s="22">
        <v>34670.400000000001</v>
      </c>
      <c r="K210" s="21"/>
    </row>
    <row r="211" spans="1:11">
      <c r="A211" s="21" t="s">
        <v>1353</v>
      </c>
      <c r="B211" s="9">
        <v>42426</v>
      </c>
      <c r="C211" s="21" t="s">
        <v>1354</v>
      </c>
      <c r="G211" s="7" t="s">
        <v>1777</v>
      </c>
      <c r="H211" s="21" t="s">
        <v>1662</v>
      </c>
      <c r="I211" s="21">
        <f t="shared" si="3"/>
        <v>216690</v>
      </c>
      <c r="J211" s="22">
        <v>34670.400000000001</v>
      </c>
      <c r="K211" s="21"/>
    </row>
    <row r="212" spans="1:11">
      <c r="A212" s="21" t="s">
        <v>1355</v>
      </c>
      <c r="B212" s="9">
        <v>42426</v>
      </c>
      <c r="C212" s="21" t="s">
        <v>1356</v>
      </c>
      <c r="G212" s="7" t="s">
        <v>886</v>
      </c>
      <c r="H212" s="21" t="s">
        <v>1663</v>
      </c>
      <c r="I212" s="21">
        <f t="shared" si="3"/>
        <v>318320.25</v>
      </c>
      <c r="J212" s="22">
        <v>50931.24</v>
      </c>
      <c r="K212" s="21"/>
    </row>
    <row r="213" spans="1:11">
      <c r="A213" s="21" t="s">
        <v>1357</v>
      </c>
      <c r="B213" s="9">
        <v>42426</v>
      </c>
      <c r="C213" s="21" t="s">
        <v>1358</v>
      </c>
      <c r="G213" s="7" t="s">
        <v>1775</v>
      </c>
      <c r="H213" s="21" t="s">
        <v>1664</v>
      </c>
      <c r="I213" s="21">
        <f t="shared" si="3"/>
        <v>216690</v>
      </c>
      <c r="J213" s="22">
        <v>34670.400000000001</v>
      </c>
      <c r="K213" s="21"/>
    </row>
    <row r="214" spans="1:11">
      <c r="A214" s="21" t="s">
        <v>1359</v>
      </c>
      <c r="B214" s="9">
        <v>42426</v>
      </c>
      <c r="C214" s="21" t="s">
        <v>1360</v>
      </c>
      <c r="G214" s="7" t="s">
        <v>1775</v>
      </c>
      <c r="H214" s="21" t="s">
        <v>1665</v>
      </c>
      <c r="I214" s="21">
        <f t="shared" si="3"/>
        <v>216690</v>
      </c>
      <c r="J214" s="22">
        <v>34670.400000000001</v>
      </c>
      <c r="K214" s="21"/>
    </row>
    <row r="215" spans="1:11">
      <c r="A215" s="21" t="s">
        <v>1361</v>
      </c>
      <c r="B215" s="9">
        <v>42426</v>
      </c>
      <c r="C215" s="21" t="s">
        <v>1362</v>
      </c>
      <c r="G215" s="7" t="s">
        <v>874</v>
      </c>
      <c r="H215" s="21" t="s">
        <v>1641</v>
      </c>
      <c r="I215" s="21">
        <f t="shared" si="3"/>
        <v>192112.25</v>
      </c>
      <c r="J215" s="22">
        <v>30737.96</v>
      </c>
      <c r="K215" s="21"/>
    </row>
    <row r="216" spans="1:11" s="21" customFormat="1">
      <c r="A216" s="21" t="s">
        <v>388</v>
      </c>
      <c r="B216" s="9">
        <v>42422</v>
      </c>
      <c r="C216" s="21" t="s">
        <v>1306</v>
      </c>
      <c r="G216" s="21" t="s">
        <v>911</v>
      </c>
      <c r="H216" s="21" t="s">
        <v>912</v>
      </c>
      <c r="I216" s="21">
        <f t="shared" si="3"/>
        <v>165.1875</v>
      </c>
      <c r="J216" s="22">
        <v>26.43</v>
      </c>
    </row>
    <row r="217" spans="1:11">
      <c r="A217" s="21" t="s">
        <v>1363</v>
      </c>
      <c r="B217" s="9">
        <v>42426</v>
      </c>
      <c r="C217" s="21" t="s">
        <v>1364</v>
      </c>
      <c r="G217" s="21" t="s">
        <v>917</v>
      </c>
      <c r="H217" s="21" t="s">
        <v>918</v>
      </c>
      <c r="I217" s="21">
        <f t="shared" si="3"/>
        <v>550</v>
      </c>
      <c r="J217" s="21">
        <v>88</v>
      </c>
      <c r="K217" s="21"/>
    </row>
    <row r="218" spans="1:11">
      <c r="A218" s="21" t="s">
        <v>1365</v>
      </c>
      <c r="B218" s="9">
        <v>42426</v>
      </c>
      <c r="C218" s="21" t="s">
        <v>1366</v>
      </c>
      <c r="G218" s="21" t="s">
        <v>917</v>
      </c>
      <c r="H218" s="21" t="s">
        <v>918</v>
      </c>
      <c r="I218" s="21">
        <f t="shared" si="3"/>
        <v>233076.5625</v>
      </c>
      <c r="J218" s="22">
        <v>37292.25</v>
      </c>
      <c r="K218" s="21"/>
    </row>
    <row r="219" spans="1:11">
      <c r="A219" s="21" t="s">
        <v>1367</v>
      </c>
      <c r="B219" s="9">
        <v>42426</v>
      </c>
      <c r="C219" s="21" t="s">
        <v>1368</v>
      </c>
      <c r="G219" s="21" t="s">
        <v>917</v>
      </c>
      <c r="H219" s="21" t="s">
        <v>918</v>
      </c>
      <c r="I219" s="21">
        <f t="shared" si="3"/>
        <v>249425.75</v>
      </c>
      <c r="J219" s="22">
        <v>39908.120000000003</v>
      </c>
      <c r="K219" s="21"/>
    </row>
    <row r="220" spans="1:11">
      <c r="A220" s="21" t="s">
        <v>1369</v>
      </c>
      <c r="B220" s="9">
        <v>42426</v>
      </c>
      <c r="C220" s="21" t="s">
        <v>1370</v>
      </c>
      <c r="G220" s="21" t="s">
        <v>917</v>
      </c>
      <c r="H220" s="21" t="s">
        <v>918</v>
      </c>
      <c r="I220" s="21">
        <f t="shared" si="3"/>
        <v>365.9375</v>
      </c>
      <c r="J220" s="21">
        <v>58.55</v>
      </c>
      <c r="K220" s="21"/>
    </row>
    <row r="221" spans="1:11">
      <c r="A221" s="21" t="s">
        <v>1371</v>
      </c>
      <c r="B221" s="9">
        <v>42426</v>
      </c>
      <c r="C221" s="21" t="s">
        <v>1372</v>
      </c>
      <c r="G221" s="21" t="s">
        <v>917</v>
      </c>
      <c r="H221" s="21" t="s">
        <v>918</v>
      </c>
      <c r="I221" s="21">
        <f t="shared" si="3"/>
        <v>4318.0625</v>
      </c>
      <c r="J221" s="21">
        <v>690.89</v>
      </c>
      <c r="K221" s="21"/>
    </row>
    <row r="222" spans="1:11">
      <c r="A222" s="21" t="s">
        <v>1373</v>
      </c>
      <c r="B222" s="9">
        <v>42427</v>
      </c>
      <c r="C222" s="21" t="s">
        <v>1374</v>
      </c>
      <c r="G222" s="59" t="s">
        <v>844</v>
      </c>
      <c r="H222" s="59" t="s">
        <v>845</v>
      </c>
      <c r="I222" s="21">
        <f t="shared" si="3"/>
        <v>207415.99999999997</v>
      </c>
      <c r="J222" s="22">
        <v>33186.559999999998</v>
      </c>
      <c r="K222" s="21"/>
    </row>
    <row r="223" spans="1:11">
      <c r="A223" s="21" t="s">
        <v>1375</v>
      </c>
      <c r="B223" s="9">
        <v>42427</v>
      </c>
      <c r="C223" s="21" t="s">
        <v>1376</v>
      </c>
      <c r="G223" s="59" t="s">
        <v>844</v>
      </c>
      <c r="H223" s="59" t="s">
        <v>845</v>
      </c>
      <c r="I223" s="21">
        <f t="shared" si="3"/>
        <v>234254.25</v>
      </c>
      <c r="J223" s="22">
        <v>37480.68</v>
      </c>
      <c r="K223" s="21"/>
    </row>
    <row r="224" spans="1:11">
      <c r="A224" s="21" t="s">
        <v>404</v>
      </c>
      <c r="B224" s="9">
        <v>42427</v>
      </c>
      <c r="C224" s="21" t="s">
        <v>1377</v>
      </c>
      <c r="G224" s="59" t="s">
        <v>844</v>
      </c>
      <c r="H224" s="59" t="s">
        <v>845</v>
      </c>
      <c r="I224" s="21">
        <f t="shared" si="3"/>
        <v>233084.875</v>
      </c>
      <c r="J224" s="22">
        <v>37293.58</v>
      </c>
      <c r="K224" s="21"/>
    </row>
    <row r="225" spans="1:11">
      <c r="A225" s="21" t="s">
        <v>1378</v>
      </c>
      <c r="B225" s="9">
        <v>42427</v>
      </c>
      <c r="C225" s="21" t="s">
        <v>1379</v>
      </c>
      <c r="G225" s="59" t="s">
        <v>844</v>
      </c>
      <c r="H225" s="59" t="s">
        <v>845</v>
      </c>
      <c r="I225" s="21">
        <f t="shared" si="3"/>
        <v>156906.8125</v>
      </c>
      <c r="J225" s="22">
        <v>25105.09</v>
      </c>
      <c r="K225" s="21"/>
    </row>
    <row r="226" spans="1:11">
      <c r="A226" s="21" t="s">
        <v>1380</v>
      </c>
      <c r="B226" s="9">
        <v>42427</v>
      </c>
      <c r="C226" s="21" t="s">
        <v>1381</v>
      </c>
      <c r="G226" s="59" t="s">
        <v>844</v>
      </c>
      <c r="H226" s="59" t="s">
        <v>845</v>
      </c>
      <c r="I226" s="21">
        <f t="shared" si="3"/>
        <v>149303.375</v>
      </c>
      <c r="J226" s="22">
        <v>23888.54</v>
      </c>
      <c r="K226" s="21"/>
    </row>
    <row r="227" spans="1:11">
      <c r="A227" s="21" t="s">
        <v>1382</v>
      </c>
      <c r="B227" s="9">
        <v>42427</v>
      </c>
      <c r="C227" s="21" t="s">
        <v>1383</v>
      </c>
      <c r="G227" s="7" t="s">
        <v>1777</v>
      </c>
      <c r="H227" s="21" t="s">
        <v>1666</v>
      </c>
      <c r="I227" s="21">
        <f t="shared" si="3"/>
        <v>216690</v>
      </c>
      <c r="J227" s="22">
        <v>34670.400000000001</v>
      </c>
      <c r="K227" s="21"/>
    </row>
    <row r="228" spans="1:11">
      <c r="A228" s="21" t="s">
        <v>1384</v>
      </c>
      <c r="B228" s="9">
        <v>42427</v>
      </c>
      <c r="C228" s="21" t="s">
        <v>1385</v>
      </c>
      <c r="G228" s="59" t="s">
        <v>844</v>
      </c>
      <c r="H228" s="59" t="s">
        <v>845</v>
      </c>
      <c r="I228" s="21">
        <f t="shared" si="3"/>
        <v>171570.5625</v>
      </c>
      <c r="J228" s="22">
        <v>27451.29</v>
      </c>
      <c r="K228" s="21"/>
    </row>
    <row r="229" spans="1:11">
      <c r="A229" s="21" t="s">
        <v>1386</v>
      </c>
      <c r="B229" s="9">
        <v>42427</v>
      </c>
      <c r="C229" s="21" t="s">
        <v>1387</v>
      </c>
      <c r="G229" s="59" t="s">
        <v>844</v>
      </c>
      <c r="H229" s="59" t="s">
        <v>845</v>
      </c>
      <c r="I229" s="21">
        <f t="shared" si="3"/>
        <v>289273</v>
      </c>
      <c r="J229" s="22">
        <v>46283.68</v>
      </c>
      <c r="K229" s="21"/>
    </row>
    <row r="230" spans="1:11">
      <c r="A230" s="21" t="s">
        <v>1388</v>
      </c>
      <c r="B230" s="9">
        <v>42427</v>
      </c>
      <c r="C230" s="21" t="s">
        <v>1387</v>
      </c>
      <c r="G230" s="59" t="s">
        <v>844</v>
      </c>
      <c r="H230" s="59" t="s">
        <v>845</v>
      </c>
      <c r="I230" s="21">
        <f t="shared" si="3"/>
        <v>-289273</v>
      </c>
      <c r="J230" s="22">
        <v>-46283.68</v>
      </c>
      <c r="K230" s="22"/>
    </row>
    <row r="231" spans="1:11">
      <c r="A231" s="21" t="s">
        <v>1389</v>
      </c>
      <c r="B231" s="9">
        <v>42427</v>
      </c>
      <c r="C231" s="21" t="s">
        <v>1387</v>
      </c>
      <c r="G231" s="59" t="s">
        <v>844</v>
      </c>
      <c r="H231" s="59" t="s">
        <v>845</v>
      </c>
      <c r="I231" s="21">
        <f t="shared" si="3"/>
        <v>288962.6875</v>
      </c>
      <c r="J231" s="22">
        <v>46234.03</v>
      </c>
      <c r="K231" s="21"/>
    </row>
    <row r="232" spans="1:11">
      <c r="A232" s="21" t="s">
        <v>1390</v>
      </c>
      <c r="B232" s="9">
        <v>42427</v>
      </c>
      <c r="C232" s="21" t="s">
        <v>1391</v>
      </c>
      <c r="G232" s="7" t="s">
        <v>1777</v>
      </c>
      <c r="H232" s="21" t="s">
        <v>1667</v>
      </c>
      <c r="I232" s="21">
        <f t="shared" si="3"/>
        <v>-242464.43749999997</v>
      </c>
      <c r="J232" s="22">
        <v>-38794.31</v>
      </c>
      <c r="K232" s="22"/>
    </row>
    <row r="233" spans="1:11">
      <c r="A233" s="21" t="s">
        <v>1392</v>
      </c>
      <c r="B233" s="9">
        <v>42427</v>
      </c>
      <c r="C233" s="21" t="s">
        <v>1391</v>
      </c>
      <c r="G233" s="7" t="s">
        <v>1777</v>
      </c>
      <c r="H233" s="21" t="s">
        <v>1668</v>
      </c>
      <c r="I233" s="21">
        <f t="shared" si="3"/>
        <v>244625.81249999997</v>
      </c>
      <c r="J233" s="22">
        <v>39140.129999999997</v>
      </c>
      <c r="K233" s="21"/>
    </row>
    <row r="234" spans="1:11">
      <c r="A234" s="21" t="s">
        <v>1393</v>
      </c>
      <c r="B234" s="9">
        <v>42428</v>
      </c>
      <c r="C234" s="21" t="s">
        <v>1394</v>
      </c>
      <c r="G234" s="21" t="s">
        <v>682</v>
      </c>
      <c r="H234" s="21" t="s">
        <v>682</v>
      </c>
      <c r="I234" s="21">
        <f t="shared" si="3"/>
        <v>339</v>
      </c>
      <c r="J234" s="21">
        <v>54.24</v>
      </c>
      <c r="K234" s="21"/>
    </row>
    <row r="235" spans="1:11">
      <c r="A235" s="21" t="s">
        <v>1395</v>
      </c>
      <c r="B235" s="9">
        <v>42428</v>
      </c>
      <c r="C235" s="21" t="s">
        <v>1396</v>
      </c>
      <c r="G235" s="21" t="s">
        <v>672</v>
      </c>
      <c r="H235" s="21" t="s">
        <v>672</v>
      </c>
      <c r="I235" s="21">
        <f t="shared" si="3"/>
        <v>215.49999999999997</v>
      </c>
      <c r="J235" s="21">
        <v>34.479999999999997</v>
      </c>
      <c r="K235" s="21"/>
    </row>
    <row r="236" spans="1:11">
      <c r="A236" s="21" t="s">
        <v>1397</v>
      </c>
      <c r="B236" s="9">
        <v>42428</v>
      </c>
      <c r="C236" s="21" t="s">
        <v>1398</v>
      </c>
      <c r="G236" s="21" t="s">
        <v>1669</v>
      </c>
      <c r="H236" s="21" t="s">
        <v>1669</v>
      </c>
      <c r="I236" s="21">
        <f t="shared" si="3"/>
        <v>60</v>
      </c>
      <c r="J236" s="21">
        <v>9.6</v>
      </c>
      <c r="K236" s="21"/>
    </row>
    <row r="237" spans="1:11">
      <c r="A237" s="21" t="s">
        <v>1399</v>
      </c>
      <c r="B237" s="9">
        <v>42428</v>
      </c>
      <c r="C237" s="21" t="s">
        <v>1400</v>
      </c>
      <c r="G237" s="21" t="s">
        <v>1669</v>
      </c>
      <c r="H237" s="21" t="s">
        <v>1670</v>
      </c>
      <c r="I237" s="21">
        <f t="shared" si="3"/>
        <v>1095.875</v>
      </c>
      <c r="J237" s="21">
        <v>175.34</v>
      </c>
      <c r="K237" s="21"/>
    </row>
    <row r="238" spans="1:11">
      <c r="A238" s="21" t="s">
        <v>1401</v>
      </c>
      <c r="B238" s="9">
        <v>42429</v>
      </c>
      <c r="C238" s="21" t="s">
        <v>1402</v>
      </c>
      <c r="G238" s="7" t="s">
        <v>1775</v>
      </c>
      <c r="H238" s="21" t="s">
        <v>1637</v>
      </c>
      <c r="I238" s="21">
        <f t="shared" si="3"/>
        <v>171880.9375</v>
      </c>
      <c r="J238" s="22">
        <v>27500.95</v>
      </c>
      <c r="K238" s="21"/>
    </row>
    <row r="239" spans="1:11">
      <c r="A239" s="21" t="s">
        <v>1403</v>
      </c>
      <c r="B239" s="9">
        <v>42429</v>
      </c>
      <c r="C239" s="21" t="s">
        <v>1404</v>
      </c>
      <c r="G239" s="59" t="s">
        <v>844</v>
      </c>
      <c r="H239" s="59" t="s">
        <v>845</v>
      </c>
      <c r="I239" s="21">
        <f t="shared" si="3"/>
        <v>196436.9375</v>
      </c>
      <c r="J239" s="22">
        <v>31429.91</v>
      </c>
      <c r="K239" s="21"/>
    </row>
    <row r="240" spans="1:11">
      <c r="A240" s="21" t="s">
        <v>1405</v>
      </c>
      <c r="B240" s="9">
        <v>42429</v>
      </c>
      <c r="C240" s="21" t="s">
        <v>1406</v>
      </c>
      <c r="G240" s="7" t="s">
        <v>874</v>
      </c>
      <c r="H240" s="21" t="s">
        <v>1641</v>
      </c>
      <c r="I240" s="21">
        <f t="shared" si="3"/>
        <v>157217.125</v>
      </c>
      <c r="J240" s="22">
        <v>25154.74</v>
      </c>
      <c r="K240" s="21"/>
    </row>
    <row r="241" spans="1:11">
      <c r="A241" s="21" t="s">
        <v>1407</v>
      </c>
      <c r="B241" s="9">
        <v>42429</v>
      </c>
      <c r="C241" s="21" t="s">
        <v>1408</v>
      </c>
      <c r="G241" s="59" t="s">
        <v>844</v>
      </c>
      <c r="H241" s="59" t="s">
        <v>845</v>
      </c>
      <c r="I241" s="21">
        <f t="shared" si="3"/>
        <v>182819.75</v>
      </c>
      <c r="J241" s="22">
        <v>29251.16</v>
      </c>
      <c r="K241" s="21"/>
    </row>
    <row r="242" spans="1:11">
      <c r="A242" s="21" t="s">
        <v>1409</v>
      </c>
      <c r="B242" s="9">
        <v>42429</v>
      </c>
      <c r="C242" s="21" t="s">
        <v>1410</v>
      </c>
      <c r="G242" s="44" t="s">
        <v>1806</v>
      </c>
      <c r="H242" s="18" t="s">
        <v>1671</v>
      </c>
      <c r="I242" s="21">
        <f t="shared" si="3"/>
        <v>195552.375</v>
      </c>
      <c r="J242" s="22">
        <v>31288.38</v>
      </c>
      <c r="K242" s="21"/>
    </row>
    <row r="243" spans="1:11">
      <c r="A243" s="21" t="s">
        <v>1411</v>
      </c>
      <c r="B243" s="9">
        <v>42429</v>
      </c>
      <c r="C243" s="21" t="s">
        <v>1412</v>
      </c>
      <c r="G243" s="59" t="s">
        <v>844</v>
      </c>
      <c r="H243" s="59" t="s">
        <v>845</v>
      </c>
      <c r="I243" s="21">
        <f t="shared" si="3"/>
        <v>282434.6875</v>
      </c>
      <c r="J243" s="22">
        <v>45189.55</v>
      </c>
      <c r="K243" s="21"/>
    </row>
    <row r="244" spans="1:11">
      <c r="A244" s="21" t="s">
        <v>1413</v>
      </c>
      <c r="B244" s="9">
        <v>42429</v>
      </c>
      <c r="C244" s="21" t="s">
        <v>1414</v>
      </c>
      <c r="G244" s="59" t="s">
        <v>844</v>
      </c>
      <c r="H244" s="59" t="s">
        <v>845</v>
      </c>
      <c r="I244" s="21">
        <f t="shared" si="3"/>
        <v>196436.9375</v>
      </c>
      <c r="J244" s="22">
        <v>31429.91</v>
      </c>
      <c r="K244" s="21"/>
    </row>
    <row r="245" spans="1:11">
      <c r="A245" s="21" t="s">
        <v>1415</v>
      </c>
      <c r="B245" s="9">
        <v>42429</v>
      </c>
      <c r="C245" s="21" t="s">
        <v>1416</v>
      </c>
      <c r="G245" s="7" t="s">
        <v>870</v>
      </c>
      <c r="H245" s="21" t="s">
        <v>1672</v>
      </c>
      <c r="I245" s="21">
        <f t="shared" si="3"/>
        <v>171880.9375</v>
      </c>
      <c r="J245" s="22">
        <v>27500.95</v>
      </c>
      <c r="K245" s="21"/>
    </row>
    <row r="246" spans="1:11">
      <c r="A246" s="21" t="s">
        <v>1417</v>
      </c>
      <c r="B246" s="9">
        <v>42429</v>
      </c>
      <c r="C246" s="21" t="s">
        <v>1418</v>
      </c>
      <c r="G246" s="7" t="s">
        <v>865</v>
      </c>
      <c r="H246" s="21" t="s">
        <v>1673</v>
      </c>
      <c r="I246" s="21">
        <f t="shared" si="3"/>
        <v>171880.9375</v>
      </c>
      <c r="J246" s="22">
        <v>27500.95</v>
      </c>
      <c r="K246" s="21"/>
    </row>
    <row r="247" spans="1:11" s="21" customFormat="1">
      <c r="A247" s="21" t="s">
        <v>1419</v>
      </c>
      <c r="B247" s="9">
        <v>42429</v>
      </c>
      <c r="C247" s="21" t="s">
        <v>212</v>
      </c>
      <c r="G247" s="21" t="s">
        <v>1690</v>
      </c>
      <c r="H247" s="21" t="s">
        <v>1763</v>
      </c>
      <c r="I247" s="21">
        <f t="shared" si="3"/>
        <v>170.1875</v>
      </c>
      <c r="J247" s="22">
        <v>27.23</v>
      </c>
    </row>
    <row r="248" spans="1:11" s="21" customFormat="1">
      <c r="A248" s="21" t="s">
        <v>1419</v>
      </c>
      <c r="B248" s="9">
        <v>42429</v>
      </c>
      <c r="C248" s="21" t="s">
        <v>212</v>
      </c>
      <c r="G248" s="21" t="s">
        <v>1793</v>
      </c>
      <c r="H248" s="21" t="s">
        <v>1794</v>
      </c>
      <c r="I248" s="21">
        <f t="shared" si="3"/>
        <v>81.875</v>
      </c>
      <c r="J248" s="22">
        <v>13.1</v>
      </c>
    </row>
    <row r="249" spans="1:11" s="21" customFormat="1">
      <c r="A249" s="21" t="s">
        <v>1419</v>
      </c>
      <c r="B249" s="9">
        <v>42429</v>
      </c>
      <c r="C249" s="21" t="s">
        <v>212</v>
      </c>
      <c r="G249" s="21" t="s">
        <v>1795</v>
      </c>
      <c r="H249" s="21" t="s">
        <v>1796</v>
      </c>
      <c r="I249" s="21">
        <f t="shared" si="3"/>
        <v>195.75</v>
      </c>
      <c r="J249" s="22">
        <f>16.28+15.04</f>
        <v>31.32</v>
      </c>
    </row>
    <row r="250" spans="1:11" s="21" customFormat="1">
      <c r="A250" s="21" t="s">
        <v>1419</v>
      </c>
      <c r="B250" s="9">
        <v>42429</v>
      </c>
      <c r="C250" s="21" t="s">
        <v>212</v>
      </c>
      <c r="G250" s="21" t="s">
        <v>1797</v>
      </c>
      <c r="H250" s="21" t="s">
        <v>1798</v>
      </c>
      <c r="I250" s="21">
        <f t="shared" si="3"/>
        <v>3305.0624999999995</v>
      </c>
      <c r="J250" s="22">
        <v>528.80999999999995</v>
      </c>
    </row>
    <row r="251" spans="1:11" s="21" customFormat="1">
      <c r="A251" s="21" t="s">
        <v>1419</v>
      </c>
      <c r="B251" s="9">
        <v>42429</v>
      </c>
      <c r="C251" s="21" t="s">
        <v>212</v>
      </c>
      <c r="G251" s="21" t="s">
        <v>1795</v>
      </c>
      <c r="H251" s="21" t="s">
        <v>1796</v>
      </c>
      <c r="I251" s="21">
        <f t="shared" si="3"/>
        <v>136.25</v>
      </c>
      <c r="J251" s="22">
        <v>21.8</v>
      </c>
    </row>
    <row r="252" spans="1:11" s="21" customFormat="1">
      <c r="A252" s="21" t="s">
        <v>1419</v>
      </c>
      <c r="B252" s="9">
        <v>42429</v>
      </c>
      <c r="C252" s="21" t="s">
        <v>212</v>
      </c>
      <c r="G252" s="21" t="s">
        <v>731</v>
      </c>
      <c r="H252" s="21" t="s">
        <v>732</v>
      </c>
      <c r="I252" s="21">
        <f t="shared" si="3"/>
        <v>232.87499999999997</v>
      </c>
      <c r="J252" s="22">
        <v>37.26</v>
      </c>
    </row>
    <row r="253" spans="1:11" s="21" customFormat="1">
      <c r="A253" s="21" t="s">
        <v>1419</v>
      </c>
      <c r="B253" s="9">
        <v>42429</v>
      </c>
      <c r="C253" s="21" t="s">
        <v>212</v>
      </c>
      <c r="G253" s="21" t="s">
        <v>1797</v>
      </c>
      <c r="H253" s="21" t="s">
        <v>1798</v>
      </c>
      <c r="I253" s="21">
        <f t="shared" si="3"/>
        <v>3093.25</v>
      </c>
      <c r="J253" s="22">
        <v>494.92</v>
      </c>
    </row>
    <row r="254" spans="1:11" s="21" customFormat="1">
      <c r="A254" s="21" t="s">
        <v>1419</v>
      </c>
      <c r="B254" s="9">
        <v>42429</v>
      </c>
      <c r="C254" s="21" t="s">
        <v>212</v>
      </c>
      <c r="G254" s="21" t="s">
        <v>1795</v>
      </c>
      <c r="H254" s="21" t="s">
        <v>1796</v>
      </c>
      <c r="I254" s="21">
        <f t="shared" si="3"/>
        <v>98.3125</v>
      </c>
      <c r="J254" s="22">
        <v>15.73</v>
      </c>
    </row>
    <row r="255" spans="1:11" s="21" customFormat="1">
      <c r="A255" s="21" t="s">
        <v>1419</v>
      </c>
      <c r="B255" s="9">
        <v>42429</v>
      </c>
      <c r="C255" s="21" t="s">
        <v>212</v>
      </c>
      <c r="G255" s="21" t="s">
        <v>1799</v>
      </c>
      <c r="H255" s="21" t="s">
        <v>1800</v>
      </c>
      <c r="I255" s="21">
        <f t="shared" si="3"/>
        <v>190.5</v>
      </c>
      <c r="J255" s="22">
        <v>30.48</v>
      </c>
    </row>
    <row r="256" spans="1:11" s="21" customFormat="1">
      <c r="A256" s="21" t="s">
        <v>1419</v>
      </c>
      <c r="B256" s="9">
        <v>42429</v>
      </c>
      <c r="C256" s="21" t="s">
        <v>212</v>
      </c>
      <c r="G256" s="21" t="s">
        <v>1795</v>
      </c>
      <c r="H256" s="21" t="s">
        <v>1796</v>
      </c>
      <c r="I256" s="21">
        <f t="shared" si="3"/>
        <v>136.25</v>
      </c>
      <c r="J256" s="22">
        <v>21.8</v>
      </c>
    </row>
    <row r="257" spans="1:11" s="21" customFormat="1">
      <c r="A257" s="21" t="s">
        <v>1419</v>
      </c>
      <c r="B257" s="9">
        <v>42429</v>
      </c>
      <c r="C257" s="21" t="s">
        <v>212</v>
      </c>
      <c r="G257" s="21" t="s">
        <v>1801</v>
      </c>
      <c r="H257" s="21" t="s">
        <v>1802</v>
      </c>
      <c r="I257" s="21">
        <f t="shared" si="3"/>
        <v>76.75</v>
      </c>
      <c r="J257" s="22">
        <v>12.28</v>
      </c>
    </row>
    <row r="258" spans="1:11" s="21" customFormat="1">
      <c r="A258" s="21" t="s">
        <v>1419</v>
      </c>
      <c r="B258" s="9">
        <v>42429</v>
      </c>
      <c r="C258" s="21" t="s">
        <v>212</v>
      </c>
      <c r="G258" s="21" t="s">
        <v>9</v>
      </c>
      <c r="H258" s="21" t="s">
        <v>753</v>
      </c>
      <c r="I258" s="21">
        <f t="shared" si="3"/>
        <v>531.0625</v>
      </c>
      <c r="J258" s="22">
        <f>42.49+42.48</f>
        <v>84.97</v>
      </c>
    </row>
    <row r="259" spans="1:11">
      <c r="A259" s="21" t="s">
        <v>1420</v>
      </c>
      <c r="B259" s="9">
        <v>42429</v>
      </c>
      <c r="C259" s="21" t="s">
        <v>435</v>
      </c>
      <c r="G259" s="20" t="s">
        <v>1000</v>
      </c>
      <c r="H259" s="21" t="s">
        <v>1674</v>
      </c>
      <c r="I259" s="21">
        <f t="shared" si="3"/>
        <v>70</v>
      </c>
      <c r="J259" s="21">
        <v>11.2</v>
      </c>
      <c r="K259" s="21"/>
    </row>
    <row r="260" spans="1:11">
      <c r="A260" s="21" t="s">
        <v>1421</v>
      </c>
      <c r="B260" s="9">
        <v>42429</v>
      </c>
      <c r="C260" s="21" t="s">
        <v>651</v>
      </c>
      <c r="G260" s="43" t="s">
        <v>985</v>
      </c>
      <c r="H260" s="21" t="s">
        <v>1675</v>
      </c>
      <c r="I260" s="21">
        <f t="shared" si="3"/>
        <v>1035.875</v>
      </c>
      <c r="J260" s="21">
        <v>165.74</v>
      </c>
      <c r="K260" s="21"/>
    </row>
    <row r="261" spans="1:11">
      <c r="A261" s="21" t="s">
        <v>1422</v>
      </c>
      <c r="B261" s="9">
        <v>42429</v>
      </c>
      <c r="C261" s="21" t="s">
        <v>1423</v>
      </c>
      <c r="G261" s="21" t="s">
        <v>1676</v>
      </c>
      <c r="H261" s="21" t="s">
        <v>1676</v>
      </c>
      <c r="I261" s="21">
        <f t="shared" si="3"/>
        <v>284.5</v>
      </c>
      <c r="J261" s="21">
        <v>45.52</v>
      </c>
      <c r="K261" s="21"/>
    </row>
    <row r="262" spans="1:11">
      <c r="A262" s="21" t="s">
        <v>1422</v>
      </c>
      <c r="B262" s="9">
        <v>42429</v>
      </c>
      <c r="C262" s="21" t="s">
        <v>1423</v>
      </c>
      <c r="G262" s="21" t="s">
        <v>1676</v>
      </c>
      <c r="H262" s="21" t="s">
        <v>1676</v>
      </c>
      <c r="I262" s="21">
        <f t="shared" si="3"/>
        <v>-284.5</v>
      </c>
      <c r="J262" s="21">
        <v>-45.52</v>
      </c>
      <c r="K262" s="21"/>
    </row>
    <row r="263" spans="1:11">
      <c r="A263" s="21" t="s">
        <v>1424</v>
      </c>
      <c r="B263" s="9">
        <v>42429</v>
      </c>
      <c r="C263" s="21" t="s">
        <v>1425</v>
      </c>
      <c r="G263" s="21" t="s">
        <v>672</v>
      </c>
      <c r="H263" s="21" t="s">
        <v>672</v>
      </c>
      <c r="I263" s="21">
        <f t="shared" ref="I263:I326" si="4">+J263/0.16</f>
        <v>689.6875</v>
      </c>
      <c r="J263" s="21">
        <v>110.35</v>
      </c>
      <c r="K263" s="21"/>
    </row>
    <row r="264" spans="1:11">
      <c r="A264" s="21" t="s">
        <v>1426</v>
      </c>
      <c r="B264" s="9">
        <v>42429</v>
      </c>
      <c r="C264" s="21" t="s">
        <v>1427</v>
      </c>
      <c r="G264" s="21" t="s">
        <v>661</v>
      </c>
      <c r="H264" s="21" t="s">
        <v>661</v>
      </c>
      <c r="I264" s="21">
        <f t="shared" si="4"/>
        <v>49.125</v>
      </c>
      <c r="J264" s="21">
        <v>7.86</v>
      </c>
      <c r="K264" s="21"/>
    </row>
    <row r="265" spans="1:11">
      <c r="A265" s="21" t="s">
        <v>1428</v>
      </c>
      <c r="B265" s="9">
        <v>42429</v>
      </c>
      <c r="C265" s="21" t="s">
        <v>1429</v>
      </c>
      <c r="G265" s="21" t="s">
        <v>661</v>
      </c>
      <c r="H265" s="21" t="s">
        <v>661</v>
      </c>
      <c r="I265" s="21">
        <f t="shared" si="4"/>
        <v>49.125</v>
      </c>
      <c r="J265" s="21">
        <v>7.86</v>
      </c>
      <c r="K265" s="21"/>
    </row>
    <row r="266" spans="1:11">
      <c r="A266" s="21" t="s">
        <v>1430</v>
      </c>
      <c r="B266" s="9">
        <v>42429</v>
      </c>
      <c r="C266" s="21" t="s">
        <v>1431</v>
      </c>
      <c r="G266" s="21" t="s">
        <v>1677</v>
      </c>
      <c r="H266" s="21" t="s">
        <v>1677</v>
      </c>
      <c r="I266" s="21">
        <f t="shared" si="4"/>
        <v>56.0625</v>
      </c>
      <c r="J266" s="21">
        <v>8.9700000000000006</v>
      </c>
      <c r="K266" s="21"/>
    </row>
    <row r="267" spans="1:11">
      <c r="A267" s="21" t="s">
        <v>434</v>
      </c>
      <c r="B267" s="9">
        <v>42429</v>
      </c>
      <c r="C267" s="21" t="s">
        <v>1432</v>
      </c>
      <c r="G267" s="21" t="s">
        <v>693</v>
      </c>
      <c r="H267" s="21" t="s">
        <v>693</v>
      </c>
      <c r="I267" s="21">
        <f t="shared" si="4"/>
        <v>40</v>
      </c>
      <c r="J267" s="21">
        <v>6.4</v>
      </c>
      <c r="K267" s="21"/>
    </row>
    <row r="268" spans="1:11">
      <c r="A268" s="21" t="s">
        <v>1433</v>
      </c>
      <c r="B268" s="9">
        <v>42429</v>
      </c>
      <c r="C268" s="21" t="s">
        <v>1434</v>
      </c>
      <c r="G268" s="21" t="s">
        <v>674</v>
      </c>
      <c r="H268" s="21" t="s">
        <v>674</v>
      </c>
      <c r="I268" s="21">
        <f t="shared" si="4"/>
        <v>345.0625</v>
      </c>
      <c r="J268" s="21">
        <v>55.21</v>
      </c>
      <c r="K268" s="21"/>
    </row>
    <row r="269" spans="1:11">
      <c r="A269" s="21" t="s">
        <v>1435</v>
      </c>
      <c r="B269" s="9">
        <v>42429</v>
      </c>
      <c r="C269" s="21" t="s">
        <v>1436</v>
      </c>
      <c r="G269" s="21" t="s">
        <v>1678</v>
      </c>
      <c r="H269" s="21" t="s">
        <v>1678</v>
      </c>
      <c r="I269" s="21">
        <f t="shared" si="4"/>
        <v>423.25</v>
      </c>
      <c r="J269" s="21">
        <v>67.72</v>
      </c>
      <c r="K269" s="21"/>
    </row>
    <row r="270" spans="1:11">
      <c r="A270" s="21" t="s">
        <v>1437</v>
      </c>
      <c r="B270" s="9">
        <v>42429</v>
      </c>
      <c r="C270" s="21" t="s">
        <v>1438</v>
      </c>
      <c r="G270" s="21" t="s">
        <v>1679</v>
      </c>
      <c r="H270" s="21" t="s">
        <v>1679</v>
      </c>
      <c r="I270" s="21">
        <f t="shared" si="4"/>
        <v>373.25</v>
      </c>
      <c r="J270" s="21">
        <v>59.72</v>
      </c>
      <c r="K270" s="21"/>
    </row>
    <row r="271" spans="1:11">
      <c r="A271" s="21" t="s">
        <v>1439</v>
      </c>
      <c r="B271" s="9">
        <v>42429</v>
      </c>
      <c r="C271" s="21" t="s">
        <v>1440</v>
      </c>
      <c r="G271" s="21" t="s">
        <v>1679</v>
      </c>
      <c r="H271" s="21" t="s">
        <v>1679</v>
      </c>
      <c r="I271" s="21">
        <f t="shared" si="4"/>
        <v>345.625</v>
      </c>
      <c r="J271" s="21">
        <v>55.3</v>
      </c>
      <c r="K271" s="21"/>
    </row>
    <row r="272" spans="1:11">
      <c r="A272" s="21" t="s">
        <v>1441</v>
      </c>
      <c r="B272" s="9">
        <v>42429</v>
      </c>
      <c r="C272" s="21" t="s">
        <v>1442</v>
      </c>
      <c r="G272" s="21" t="s">
        <v>1680</v>
      </c>
      <c r="H272" s="21" t="s">
        <v>1680</v>
      </c>
      <c r="I272" s="21">
        <f t="shared" si="4"/>
        <v>500</v>
      </c>
      <c r="J272" s="21">
        <v>80</v>
      </c>
      <c r="K272" s="21"/>
    </row>
    <row r="273" spans="1:11">
      <c r="A273" s="21" t="s">
        <v>1443</v>
      </c>
      <c r="B273" s="9">
        <v>42429</v>
      </c>
      <c r="C273" s="21" t="s">
        <v>1444</v>
      </c>
      <c r="G273" s="21" t="s">
        <v>685</v>
      </c>
      <c r="H273" s="21" t="s">
        <v>685</v>
      </c>
      <c r="I273" s="21">
        <f t="shared" si="4"/>
        <v>396.5625</v>
      </c>
      <c r="J273" s="21">
        <v>63.45</v>
      </c>
      <c r="K273" s="21"/>
    </row>
    <row r="274" spans="1:11">
      <c r="A274" s="21" t="s">
        <v>1445</v>
      </c>
      <c r="B274" s="9">
        <v>42429</v>
      </c>
      <c r="C274" s="21" t="s">
        <v>1446</v>
      </c>
      <c r="G274" s="21" t="s">
        <v>682</v>
      </c>
      <c r="H274" s="21" t="s">
        <v>682</v>
      </c>
      <c r="I274" s="21">
        <f t="shared" si="4"/>
        <v>76.125</v>
      </c>
      <c r="J274" s="21">
        <v>12.18</v>
      </c>
      <c r="K274" s="21"/>
    </row>
    <row r="275" spans="1:11">
      <c r="A275" s="21" t="s">
        <v>1447</v>
      </c>
      <c r="B275" s="9">
        <v>42429</v>
      </c>
      <c r="C275" s="21" t="s">
        <v>1448</v>
      </c>
      <c r="G275" s="21" t="s">
        <v>693</v>
      </c>
      <c r="H275" s="21" t="s">
        <v>693</v>
      </c>
      <c r="I275" s="21">
        <f t="shared" si="4"/>
        <v>210.99999999999997</v>
      </c>
      <c r="J275" s="21">
        <v>33.76</v>
      </c>
      <c r="K275" s="21"/>
    </row>
    <row r="276" spans="1:11">
      <c r="A276" s="21" t="s">
        <v>1449</v>
      </c>
      <c r="B276" s="9">
        <v>42429</v>
      </c>
      <c r="C276" s="21" t="s">
        <v>1450</v>
      </c>
      <c r="G276" s="21" t="s">
        <v>685</v>
      </c>
      <c r="H276" s="21" t="s">
        <v>685</v>
      </c>
      <c r="I276" s="21">
        <f t="shared" si="4"/>
        <v>453.4375</v>
      </c>
      <c r="J276" s="21">
        <v>72.55</v>
      </c>
      <c r="K276" s="21"/>
    </row>
    <row r="277" spans="1:11">
      <c r="A277" s="21" t="s">
        <v>1451</v>
      </c>
      <c r="B277" s="9">
        <v>42429</v>
      </c>
      <c r="C277" s="21" t="s">
        <v>1452</v>
      </c>
      <c r="G277" s="21" t="s">
        <v>666</v>
      </c>
      <c r="H277" s="21" t="s">
        <v>666</v>
      </c>
      <c r="I277" s="21">
        <f t="shared" si="4"/>
        <v>41.375</v>
      </c>
      <c r="J277" s="21">
        <v>6.62</v>
      </c>
      <c r="K277" s="21"/>
    </row>
    <row r="278" spans="1:11">
      <c r="A278" s="21" t="s">
        <v>1453</v>
      </c>
      <c r="B278" s="9">
        <v>42429</v>
      </c>
      <c r="C278" s="21" t="s">
        <v>1454</v>
      </c>
      <c r="G278" s="21" t="s">
        <v>682</v>
      </c>
      <c r="H278" s="21" t="s">
        <v>1803</v>
      </c>
      <c r="I278" s="21">
        <f t="shared" si="4"/>
        <v>357.375</v>
      </c>
      <c r="J278" s="21">
        <v>57.18</v>
      </c>
      <c r="K278" s="21"/>
    </row>
    <row r="279" spans="1:11">
      <c r="A279" s="21" t="s">
        <v>1455</v>
      </c>
      <c r="B279" s="9">
        <v>42429</v>
      </c>
      <c r="C279" s="21" t="s">
        <v>1456</v>
      </c>
      <c r="G279" s="21" t="s">
        <v>693</v>
      </c>
      <c r="H279" s="21" t="s">
        <v>693</v>
      </c>
      <c r="I279" s="21">
        <f t="shared" si="4"/>
        <v>55</v>
      </c>
      <c r="J279" s="21">
        <v>8.8000000000000007</v>
      </c>
      <c r="K279" s="21"/>
    </row>
    <row r="280" spans="1:11">
      <c r="A280" s="21" t="s">
        <v>1457</v>
      </c>
      <c r="B280" s="9">
        <v>42429</v>
      </c>
      <c r="C280" s="21" t="s">
        <v>1458</v>
      </c>
      <c r="G280" s="21" t="s">
        <v>661</v>
      </c>
      <c r="H280" s="21" t="s">
        <v>661</v>
      </c>
      <c r="I280" s="21">
        <f t="shared" si="4"/>
        <v>49.125</v>
      </c>
      <c r="J280" s="21">
        <v>7.86</v>
      </c>
      <c r="K280" s="21"/>
    </row>
    <row r="281" spans="1:11">
      <c r="A281" s="21" t="s">
        <v>1459</v>
      </c>
      <c r="B281" s="9">
        <v>42429</v>
      </c>
      <c r="C281" s="21" t="s">
        <v>1460</v>
      </c>
      <c r="G281" s="21" t="s">
        <v>1681</v>
      </c>
      <c r="H281" s="21" t="s">
        <v>1681</v>
      </c>
      <c r="I281" s="21">
        <f t="shared" si="4"/>
        <v>210.3125</v>
      </c>
      <c r="J281" s="21">
        <v>33.65</v>
      </c>
      <c r="K281" s="21"/>
    </row>
    <row r="282" spans="1:11">
      <c r="A282" s="21" t="s">
        <v>1461</v>
      </c>
      <c r="B282" s="9">
        <v>42429</v>
      </c>
      <c r="C282" s="21" t="s">
        <v>1462</v>
      </c>
      <c r="G282" s="7" t="s">
        <v>1804</v>
      </c>
      <c r="H282" s="21" t="s">
        <v>1805</v>
      </c>
      <c r="I282" s="21">
        <f t="shared" si="4"/>
        <v>165</v>
      </c>
      <c r="J282" s="21">
        <v>26.4</v>
      </c>
      <c r="K282" s="21"/>
    </row>
    <row r="283" spans="1:11">
      <c r="A283" s="21" t="s">
        <v>1463</v>
      </c>
      <c r="B283" s="9">
        <v>42429</v>
      </c>
      <c r="C283" s="21" t="s">
        <v>1464</v>
      </c>
      <c r="G283" s="21" t="s">
        <v>666</v>
      </c>
      <c r="H283" s="21" t="s">
        <v>666</v>
      </c>
      <c r="I283" s="21">
        <f t="shared" si="4"/>
        <v>241.37499999999997</v>
      </c>
      <c r="J283" s="21">
        <v>38.619999999999997</v>
      </c>
      <c r="K283" s="21"/>
    </row>
    <row r="284" spans="1:11">
      <c r="A284" s="21" t="s">
        <v>1465</v>
      </c>
      <c r="B284" s="9">
        <v>42429</v>
      </c>
      <c r="C284" s="21" t="s">
        <v>1466</v>
      </c>
      <c r="G284" s="21" t="s">
        <v>670</v>
      </c>
      <c r="H284" s="21" t="s">
        <v>670</v>
      </c>
      <c r="I284" s="21">
        <f t="shared" si="4"/>
        <v>305.875</v>
      </c>
      <c r="J284" s="21">
        <v>48.94</v>
      </c>
      <c r="K284" s="21"/>
    </row>
    <row r="285" spans="1:11">
      <c r="A285" s="21" t="s">
        <v>1467</v>
      </c>
      <c r="B285" s="9">
        <v>42429</v>
      </c>
      <c r="C285" s="21" t="s">
        <v>1468</v>
      </c>
      <c r="G285" s="21" t="s">
        <v>1682</v>
      </c>
      <c r="H285" s="21" t="s">
        <v>1682</v>
      </c>
      <c r="I285" s="21">
        <f t="shared" si="4"/>
        <v>73.25</v>
      </c>
      <c r="J285" s="21">
        <v>11.72</v>
      </c>
      <c r="K285" s="21"/>
    </row>
    <row r="286" spans="1:11">
      <c r="A286" s="21" t="s">
        <v>1469</v>
      </c>
      <c r="B286" s="9">
        <v>42429</v>
      </c>
      <c r="C286" s="21" t="s">
        <v>1470</v>
      </c>
      <c r="G286" s="21" t="s">
        <v>685</v>
      </c>
      <c r="H286" s="21" t="s">
        <v>685</v>
      </c>
      <c r="I286" s="21">
        <f t="shared" si="4"/>
        <v>111.18749999999999</v>
      </c>
      <c r="J286" s="21">
        <v>17.79</v>
      </c>
      <c r="K286" s="21"/>
    </row>
    <row r="287" spans="1:11">
      <c r="A287" s="21" t="s">
        <v>1471</v>
      </c>
      <c r="B287" s="9">
        <v>42429</v>
      </c>
      <c r="C287" s="21" t="s">
        <v>1472</v>
      </c>
      <c r="G287" s="21" t="s">
        <v>787</v>
      </c>
      <c r="H287" s="21" t="s">
        <v>787</v>
      </c>
      <c r="I287" s="21">
        <f t="shared" si="4"/>
        <v>196.5625</v>
      </c>
      <c r="J287" s="21">
        <v>31.45</v>
      </c>
      <c r="K287" s="21"/>
    </row>
    <row r="288" spans="1:11">
      <c r="A288" s="21" t="s">
        <v>1473</v>
      </c>
      <c r="B288" s="9">
        <v>42429</v>
      </c>
      <c r="C288" s="21" t="s">
        <v>1474</v>
      </c>
      <c r="G288" s="21" t="s">
        <v>672</v>
      </c>
      <c r="H288" s="21" t="s">
        <v>672</v>
      </c>
      <c r="I288" s="21">
        <f t="shared" si="4"/>
        <v>431.0625</v>
      </c>
      <c r="J288" s="21">
        <v>68.97</v>
      </c>
      <c r="K288" s="21"/>
    </row>
    <row r="289" spans="1:11">
      <c r="A289" s="21" t="s">
        <v>1475</v>
      </c>
      <c r="B289" s="9">
        <v>42429</v>
      </c>
      <c r="C289" s="21" t="s">
        <v>1476</v>
      </c>
      <c r="G289" s="21" t="s">
        <v>1012</v>
      </c>
      <c r="H289" s="21" t="s">
        <v>1012</v>
      </c>
      <c r="I289" s="21">
        <f t="shared" si="4"/>
        <v>87.9375</v>
      </c>
      <c r="J289" s="21">
        <v>14.07</v>
      </c>
      <c r="K289" s="21"/>
    </row>
    <row r="290" spans="1:11">
      <c r="A290" s="21" t="s">
        <v>1477</v>
      </c>
      <c r="B290" s="9">
        <v>42429</v>
      </c>
      <c r="C290" s="21" t="s">
        <v>1478</v>
      </c>
      <c r="G290" s="21" t="s">
        <v>678</v>
      </c>
      <c r="H290" s="21" t="s">
        <v>678</v>
      </c>
      <c r="I290" s="21">
        <f t="shared" si="4"/>
        <v>380</v>
      </c>
      <c r="J290" s="21">
        <v>60.8</v>
      </c>
      <c r="K290" s="21"/>
    </row>
    <row r="291" spans="1:11">
      <c r="A291" s="21" t="s">
        <v>1479</v>
      </c>
      <c r="B291" s="9">
        <v>42429</v>
      </c>
      <c r="C291" s="21" t="s">
        <v>1480</v>
      </c>
      <c r="G291" s="21" t="s">
        <v>703</v>
      </c>
      <c r="H291" s="21" t="s">
        <v>703</v>
      </c>
      <c r="I291" s="21">
        <f t="shared" si="4"/>
        <v>378.25</v>
      </c>
      <c r="J291" s="21">
        <v>60.52</v>
      </c>
      <c r="K291" s="21"/>
    </row>
    <row r="292" spans="1:11">
      <c r="A292" s="21" t="s">
        <v>1481</v>
      </c>
      <c r="B292" s="9">
        <v>42429</v>
      </c>
      <c r="C292" s="21" t="s">
        <v>1482</v>
      </c>
      <c r="G292" s="21" t="s">
        <v>713</v>
      </c>
      <c r="H292" s="21" t="s">
        <v>713</v>
      </c>
      <c r="I292" s="21">
        <f t="shared" si="4"/>
        <v>310.375</v>
      </c>
      <c r="J292" s="21">
        <v>49.66</v>
      </c>
      <c r="K292" s="21"/>
    </row>
    <row r="293" spans="1:11">
      <c r="A293" s="21" t="s">
        <v>1483</v>
      </c>
      <c r="B293" s="9">
        <v>42429</v>
      </c>
      <c r="C293" s="21" t="s">
        <v>1484</v>
      </c>
      <c r="G293" s="21" t="s">
        <v>678</v>
      </c>
      <c r="H293" s="21" t="s">
        <v>678</v>
      </c>
      <c r="I293" s="21">
        <f t="shared" si="4"/>
        <v>380</v>
      </c>
      <c r="J293" s="21">
        <v>60.8</v>
      </c>
      <c r="K293" s="21"/>
    </row>
    <row r="294" spans="1:11">
      <c r="A294" s="21" t="s">
        <v>1485</v>
      </c>
      <c r="B294" s="9">
        <v>42429</v>
      </c>
      <c r="C294" s="21" t="s">
        <v>1486</v>
      </c>
      <c r="G294" s="21" t="s">
        <v>731</v>
      </c>
      <c r="H294" s="21" t="s">
        <v>731</v>
      </c>
      <c r="I294" s="21">
        <f t="shared" si="4"/>
        <v>56.0625</v>
      </c>
      <c r="J294" s="21">
        <v>8.9700000000000006</v>
      </c>
      <c r="K294" s="21"/>
    </row>
    <row r="295" spans="1:11">
      <c r="A295" s="21" t="s">
        <v>1487</v>
      </c>
      <c r="B295" s="9">
        <v>42429</v>
      </c>
      <c r="C295" s="21" t="s">
        <v>1488</v>
      </c>
      <c r="G295" s="21" t="s">
        <v>731</v>
      </c>
      <c r="H295" s="21" t="s">
        <v>731</v>
      </c>
      <c r="I295" s="21">
        <f t="shared" si="4"/>
        <v>336.375</v>
      </c>
      <c r="J295" s="21">
        <v>53.82</v>
      </c>
      <c r="K295" s="21"/>
    </row>
    <row r="296" spans="1:11">
      <c r="A296" s="21" t="s">
        <v>1489</v>
      </c>
      <c r="B296" s="9">
        <v>42429</v>
      </c>
      <c r="C296" s="21" t="s">
        <v>1490</v>
      </c>
      <c r="G296" s="21" t="s">
        <v>1683</v>
      </c>
      <c r="H296" s="21" t="s">
        <v>1683</v>
      </c>
      <c r="I296" s="21">
        <f t="shared" si="4"/>
        <v>50.875</v>
      </c>
      <c r="J296" s="21">
        <v>8.14</v>
      </c>
      <c r="K296" s="21"/>
    </row>
    <row r="297" spans="1:11">
      <c r="A297" s="21" t="s">
        <v>1491</v>
      </c>
      <c r="B297" s="9">
        <v>42429</v>
      </c>
      <c r="C297" s="21" t="s">
        <v>1492</v>
      </c>
      <c r="G297" s="21" t="s">
        <v>1684</v>
      </c>
      <c r="H297" s="21" t="s">
        <v>1684</v>
      </c>
      <c r="I297" s="21">
        <f t="shared" si="4"/>
        <v>167.625</v>
      </c>
      <c r="J297" s="21">
        <v>26.82</v>
      </c>
      <c r="K297" s="21"/>
    </row>
    <row r="298" spans="1:11">
      <c r="A298" s="21" t="s">
        <v>1493</v>
      </c>
      <c r="B298" s="9">
        <v>42429</v>
      </c>
      <c r="C298" s="21" t="s">
        <v>1494</v>
      </c>
      <c r="G298" s="21" t="s">
        <v>1685</v>
      </c>
      <c r="H298" s="21" t="s">
        <v>1685</v>
      </c>
      <c r="I298" s="21">
        <f t="shared" si="4"/>
        <v>661.6875</v>
      </c>
      <c r="J298" s="21">
        <v>105.87</v>
      </c>
      <c r="K298" s="21"/>
    </row>
    <row r="299" spans="1:11">
      <c r="A299" s="21" t="s">
        <v>1495</v>
      </c>
      <c r="B299" s="9">
        <v>42429</v>
      </c>
      <c r="C299" s="21" t="s">
        <v>1496</v>
      </c>
      <c r="G299" s="21" t="s">
        <v>661</v>
      </c>
      <c r="H299" s="21" t="s">
        <v>661</v>
      </c>
      <c r="I299" s="21">
        <f t="shared" si="4"/>
        <v>49.125</v>
      </c>
      <c r="J299" s="21">
        <v>7.86</v>
      </c>
      <c r="K299" s="21"/>
    </row>
    <row r="300" spans="1:11">
      <c r="A300" s="21" t="s">
        <v>1497</v>
      </c>
      <c r="B300" s="9">
        <v>42429</v>
      </c>
      <c r="C300" s="21" t="s">
        <v>1498</v>
      </c>
      <c r="G300" s="21" t="s">
        <v>1686</v>
      </c>
      <c r="H300" s="21" t="s">
        <v>1686</v>
      </c>
      <c r="I300" s="21">
        <f t="shared" si="4"/>
        <v>600</v>
      </c>
      <c r="J300" s="21">
        <v>96</v>
      </c>
      <c r="K300" s="21"/>
    </row>
    <row r="301" spans="1:11">
      <c r="A301" s="21" t="s">
        <v>1499</v>
      </c>
      <c r="B301" s="9">
        <v>42429</v>
      </c>
      <c r="C301" s="21" t="s">
        <v>1500</v>
      </c>
      <c r="G301" s="21" t="s">
        <v>715</v>
      </c>
      <c r="H301" s="21" t="s">
        <v>715</v>
      </c>
      <c r="I301" s="21">
        <f t="shared" si="4"/>
        <v>379.3125</v>
      </c>
      <c r="J301" s="21">
        <v>60.69</v>
      </c>
      <c r="K301" s="21"/>
    </row>
    <row r="302" spans="1:11">
      <c r="A302" s="21" t="s">
        <v>1501</v>
      </c>
      <c r="B302" s="9">
        <v>42429</v>
      </c>
      <c r="C302" s="21" t="s">
        <v>1502</v>
      </c>
      <c r="G302" s="21" t="s">
        <v>661</v>
      </c>
      <c r="H302" s="21" t="s">
        <v>661</v>
      </c>
      <c r="I302" s="21">
        <f t="shared" si="4"/>
        <v>49.125</v>
      </c>
      <c r="J302" s="21">
        <v>7.86</v>
      </c>
      <c r="K302" s="21"/>
    </row>
    <row r="303" spans="1:11">
      <c r="A303" s="21" t="s">
        <v>1503</v>
      </c>
      <c r="B303" s="9">
        <v>42429</v>
      </c>
      <c r="C303" s="21" t="s">
        <v>1504</v>
      </c>
      <c r="G303" s="21" t="s">
        <v>715</v>
      </c>
      <c r="H303" s="21" t="s">
        <v>715</v>
      </c>
      <c r="I303" s="21">
        <f t="shared" si="4"/>
        <v>379.3125</v>
      </c>
      <c r="J303" s="21">
        <v>60.69</v>
      </c>
      <c r="K303" s="21"/>
    </row>
    <row r="304" spans="1:11">
      <c r="A304" s="21" t="s">
        <v>1505</v>
      </c>
      <c r="B304" s="9">
        <v>42429</v>
      </c>
      <c r="C304" s="21" t="s">
        <v>1506</v>
      </c>
      <c r="G304" s="21" t="s">
        <v>661</v>
      </c>
      <c r="H304" s="21" t="s">
        <v>661</v>
      </c>
      <c r="I304" s="21">
        <f t="shared" si="4"/>
        <v>49.125</v>
      </c>
      <c r="J304" s="21">
        <v>7.86</v>
      </c>
      <c r="K304" s="21"/>
    </row>
    <row r="305" spans="1:11">
      <c r="A305" s="21" t="s">
        <v>1507</v>
      </c>
      <c r="B305" s="9">
        <v>42429</v>
      </c>
      <c r="C305" s="21" t="s">
        <v>1508</v>
      </c>
      <c r="G305" s="21" t="s">
        <v>687</v>
      </c>
      <c r="H305" s="21" t="s">
        <v>687</v>
      </c>
      <c r="I305" s="21">
        <f t="shared" si="4"/>
        <v>77.5625</v>
      </c>
      <c r="J305" s="21">
        <v>12.41</v>
      </c>
      <c r="K305" s="21"/>
    </row>
    <row r="306" spans="1:11">
      <c r="A306" s="21" t="s">
        <v>1509</v>
      </c>
      <c r="B306" s="9">
        <v>42429</v>
      </c>
      <c r="C306" s="21" t="s">
        <v>1510</v>
      </c>
      <c r="G306" s="21" t="s">
        <v>715</v>
      </c>
      <c r="H306" s="21" t="s">
        <v>715</v>
      </c>
      <c r="I306" s="21">
        <f t="shared" si="4"/>
        <v>1319</v>
      </c>
      <c r="J306" s="21">
        <v>211.04</v>
      </c>
      <c r="K306" s="21"/>
    </row>
    <row r="307" spans="1:11">
      <c r="A307" s="21" t="s">
        <v>1511</v>
      </c>
      <c r="B307" s="9">
        <v>42429</v>
      </c>
      <c r="C307" s="21" t="s">
        <v>1512</v>
      </c>
      <c r="G307" s="21" t="s">
        <v>713</v>
      </c>
      <c r="H307" s="21" t="s">
        <v>713</v>
      </c>
      <c r="I307" s="21">
        <f t="shared" si="4"/>
        <v>310.375</v>
      </c>
      <c r="J307" s="21">
        <v>49.66</v>
      </c>
      <c r="K307" s="21"/>
    </row>
    <row r="308" spans="1:11">
      <c r="A308" s="21" t="s">
        <v>1513</v>
      </c>
      <c r="B308" s="9">
        <v>42429</v>
      </c>
      <c r="C308" s="21" t="s">
        <v>1514</v>
      </c>
      <c r="G308" s="21" t="s">
        <v>705</v>
      </c>
      <c r="H308" s="21" t="s">
        <v>705</v>
      </c>
      <c r="I308" s="21">
        <f t="shared" si="4"/>
        <v>258.625</v>
      </c>
      <c r="J308" s="21">
        <v>41.38</v>
      </c>
      <c r="K308" s="21"/>
    </row>
    <row r="309" spans="1:11">
      <c r="A309" s="21" t="s">
        <v>1515</v>
      </c>
      <c r="B309" s="9">
        <v>42429</v>
      </c>
      <c r="C309" s="21" t="s">
        <v>1516</v>
      </c>
      <c r="G309" s="21" t="s">
        <v>1687</v>
      </c>
      <c r="H309" s="21" t="s">
        <v>1687</v>
      </c>
      <c r="I309" s="21">
        <f t="shared" si="4"/>
        <v>155.0625</v>
      </c>
      <c r="J309" s="21">
        <v>24.81</v>
      </c>
      <c r="K309" s="21"/>
    </row>
    <row r="310" spans="1:11">
      <c r="A310" s="21" t="s">
        <v>1517</v>
      </c>
      <c r="B310" s="9">
        <v>42429</v>
      </c>
      <c r="C310" s="21" t="s">
        <v>1518</v>
      </c>
      <c r="G310" s="21" t="s">
        <v>1012</v>
      </c>
      <c r="H310" s="21" t="s">
        <v>1012</v>
      </c>
      <c r="I310" s="21">
        <f t="shared" si="4"/>
        <v>59.499999999999993</v>
      </c>
      <c r="J310" s="21">
        <v>9.52</v>
      </c>
      <c r="K310" s="21"/>
    </row>
    <row r="311" spans="1:11">
      <c r="A311" s="21" t="s">
        <v>1519</v>
      </c>
      <c r="B311" s="9">
        <v>42429</v>
      </c>
      <c r="C311" s="21" t="s">
        <v>1520</v>
      </c>
      <c r="G311" s="21" t="s">
        <v>1688</v>
      </c>
      <c r="H311" s="21" t="s">
        <v>1688</v>
      </c>
      <c r="I311" s="21">
        <f t="shared" si="4"/>
        <v>470</v>
      </c>
      <c r="J311" s="21">
        <v>75.2</v>
      </c>
      <c r="K311" s="21"/>
    </row>
    <row r="312" spans="1:11">
      <c r="A312" s="21" t="s">
        <v>1521</v>
      </c>
      <c r="B312" s="9">
        <v>42429</v>
      </c>
      <c r="C312" s="21" t="s">
        <v>1522</v>
      </c>
      <c r="G312" s="21" t="s">
        <v>685</v>
      </c>
      <c r="H312" s="21" t="s">
        <v>685</v>
      </c>
      <c r="I312" s="21">
        <f t="shared" si="4"/>
        <v>558.5625</v>
      </c>
      <c r="J312" s="21">
        <v>89.37</v>
      </c>
      <c r="K312" s="21"/>
    </row>
    <row r="313" spans="1:11">
      <c r="A313" s="21" t="s">
        <v>1523</v>
      </c>
      <c r="B313" s="9">
        <v>42429</v>
      </c>
      <c r="C313" s="21" t="s">
        <v>1524</v>
      </c>
      <c r="G313" s="21" t="s">
        <v>666</v>
      </c>
      <c r="H313" s="21" t="s">
        <v>666</v>
      </c>
      <c r="I313" s="21">
        <f t="shared" si="4"/>
        <v>137.9375</v>
      </c>
      <c r="J313" s="21">
        <v>22.07</v>
      </c>
      <c r="K313" s="21"/>
    </row>
    <row r="314" spans="1:11">
      <c r="A314" s="21" t="s">
        <v>1525</v>
      </c>
      <c r="B314" s="9">
        <v>42429</v>
      </c>
      <c r="C314" s="21" t="s">
        <v>1526</v>
      </c>
      <c r="G314" s="21" t="s">
        <v>1689</v>
      </c>
      <c r="H314" s="21" t="s">
        <v>1689</v>
      </c>
      <c r="I314" s="21">
        <f t="shared" si="4"/>
        <v>104</v>
      </c>
      <c r="J314" s="21">
        <v>16.64</v>
      </c>
      <c r="K314" s="21"/>
    </row>
    <row r="315" spans="1:11">
      <c r="A315" s="21" t="s">
        <v>1527</v>
      </c>
      <c r="B315" s="9">
        <v>42429</v>
      </c>
      <c r="C315" s="21" t="s">
        <v>1528</v>
      </c>
      <c r="G315" s="21" t="s">
        <v>1690</v>
      </c>
      <c r="H315" s="21" t="s">
        <v>1690</v>
      </c>
      <c r="I315" s="21">
        <f t="shared" si="4"/>
        <v>1019.75</v>
      </c>
      <c r="J315" s="21">
        <v>163.16</v>
      </c>
      <c r="K315" s="21"/>
    </row>
    <row r="316" spans="1:11">
      <c r="A316" s="21" t="s">
        <v>211</v>
      </c>
      <c r="B316" s="9">
        <v>42429</v>
      </c>
      <c r="C316" s="21" t="s">
        <v>1529</v>
      </c>
      <c r="G316" s="21" t="s">
        <v>685</v>
      </c>
      <c r="H316" s="21" t="s">
        <v>685</v>
      </c>
      <c r="I316" s="21">
        <f t="shared" si="4"/>
        <v>600.1875</v>
      </c>
      <c r="J316" s="21">
        <v>96.03</v>
      </c>
      <c r="K316" s="21"/>
    </row>
    <row r="317" spans="1:11">
      <c r="A317" s="21" t="s">
        <v>457</v>
      </c>
      <c r="B317" s="9">
        <v>42429</v>
      </c>
      <c r="C317" s="21" t="s">
        <v>1530</v>
      </c>
      <c r="G317" s="21" t="s">
        <v>1691</v>
      </c>
      <c r="H317" s="21" t="s">
        <v>1691</v>
      </c>
      <c r="I317" s="21">
        <f t="shared" si="4"/>
        <v>73.25</v>
      </c>
      <c r="J317" s="21">
        <v>11.72</v>
      </c>
      <c r="K317" s="21"/>
    </row>
    <row r="318" spans="1:11">
      <c r="A318" s="21" t="s">
        <v>459</v>
      </c>
      <c r="B318" s="9">
        <v>42429</v>
      </c>
      <c r="C318" s="21" t="s">
        <v>1531</v>
      </c>
      <c r="G318" s="21" t="s">
        <v>717</v>
      </c>
      <c r="H318" s="21" t="s">
        <v>717</v>
      </c>
      <c r="I318" s="21">
        <f t="shared" si="4"/>
        <v>534.5</v>
      </c>
      <c r="J318" s="21">
        <v>85.52</v>
      </c>
      <c r="K318" s="21"/>
    </row>
    <row r="319" spans="1:11">
      <c r="A319" s="21" t="s">
        <v>461</v>
      </c>
      <c r="B319" s="9">
        <v>42429</v>
      </c>
      <c r="C319" s="21" t="s">
        <v>1532</v>
      </c>
      <c r="G319" s="21" t="s">
        <v>705</v>
      </c>
      <c r="H319" s="21" t="s">
        <v>705</v>
      </c>
      <c r="I319" s="21">
        <f t="shared" si="4"/>
        <v>303.4375</v>
      </c>
      <c r="J319" s="21">
        <v>48.55</v>
      </c>
      <c r="K319" s="21"/>
    </row>
    <row r="320" spans="1:11">
      <c r="A320" s="21" t="s">
        <v>463</v>
      </c>
      <c r="B320" s="9">
        <v>42429</v>
      </c>
      <c r="C320" s="21" t="s">
        <v>1533</v>
      </c>
      <c r="G320" s="21" t="s">
        <v>685</v>
      </c>
      <c r="H320" s="21" t="s">
        <v>685</v>
      </c>
      <c r="I320" s="21">
        <f t="shared" si="4"/>
        <v>232.75</v>
      </c>
      <c r="J320" s="21">
        <v>37.24</v>
      </c>
      <c r="K320" s="21"/>
    </row>
    <row r="321" spans="1:11">
      <c r="A321" s="21" t="s">
        <v>465</v>
      </c>
      <c r="B321" s="9">
        <v>42429</v>
      </c>
      <c r="C321" s="21" t="s">
        <v>1534</v>
      </c>
      <c r="G321" s="21" t="s">
        <v>1692</v>
      </c>
      <c r="H321" s="21" t="s">
        <v>1692</v>
      </c>
      <c r="I321" s="21">
        <f t="shared" si="4"/>
        <v>1585.5</v>
      </c>
      <c r="J321" s="21">
        <v>253.68</v>
      </c>
      <c r="K321" s="21"/>
    </row>
    <row r="322" spans="1:11">
      <c r="A322" s="21" t="s">
        <v>467</v>
      </c>
      <c r="B322" s="9">
        <v>42429</v>
      </c>
      <c r="C322" s="21" t="s">
        <v>1535</v>
      </c>
      <c r="G322" s="21" t="s">
        <v>715</v>
      </c>
      <c r="H322" s="21" t="s">
        <v>715</v>
      </c>
      <c r="I322" s="21">
        <f t="shared" si="4"/>
        <v>379.3125</v>
      </c>
      <c r="J322" s="21">
        <v>60.69</v>
      </c>
      <c r="K322" s="21"/>
    </row>
    <row r="323" spans="1:11">
      <c r="A323" s="21" t="s">
        <v>469</v>
      </c>
      <c r="B323" s="9">
        <v>42429</v>
      </c>
      <c r="C323" s="21" t="s">
        <v>1536</v>
      </c>
      <c r="G323" s="21" t="s">
        <v>674</v>
      </c>
      <c r="H323" s="21" t="s">
        <v>674</v>
      </c>
      <c r="I323" s="21">
        <f t="shared" si="4"/>
        <v>333.125</v>
      </c>
      <c r="J323" s="21">
        <v>53.3</v>
      </c>
      <c r="K323" s="21"/>
    </row>
    <row r="324" spans="1:11">
      <c r="A324" s="21" t="s">
        <v>471</v>
      </c>
      <c r="B324" s="9">
        <v>42429</v>
      </c>
      <c r="C324" s="21" t="s">
        <v>1537</v>
      </c>
      <c r="G324" s="21" t="s">
        <v>713</v>
      </c>
      <c r="H324" s="21" t="s">
        <v>713</v>
      </c>
      <c r="I324" s="21">
        <f t="shared" si="4"/>
        <v>62.0625</v>
      </c>
      <c r="J324" s="21">
        <v>9.93</v>
      </c>
      <c r="K324" s="21"/>
    </row>
    <row r="325" spans="1:11">
      <c r="A325" s="21" t="s">
        <v>473</v>
      </c>
      <c r="B325" s="9">
        <v>42429</v>
      </c>
      <c r="C325" s="21" t="s">
        <v>1538</v>
      </c>
      <c r="G325" s="21" t="s">
        <v>713</v>
      </c>
      <c r="H325" s="21" t="s">
        <v>713</v>
      </c>
      <c r="I325" s="21">
        <f t="shared" si="4"/>
        <v>140.9375</v>
      </c>
      <c r="J325" s="21">
        <v>22.55</v>
      </c>
      <c r="K325" s="21"/>
    </row>
    <row r="326" spans="1:11">
      <c r="A326" s="21" t="s">
        <v>478</v>
      </c>
      <c r="B326" s="9">
        <v>42429</v>
      </c>
      <c r="C326" s="21" t="s">
        <v>1539</v>
      </c>
      <c r="G326" s="21" t="s">
        <v>787</v>
      </c>
      <c r="H326" s="21" t="s">
        <v>787</v>
      </c>
      <c r="I326" s="21">
        <f t="shared" si="4"/>
        <v>137.9375</v>
      </c>
      <c r="J326" s="21">
        <v>22.07</v>
      </c>
      <c r="K326" s="21"/>
    </row>
    <row r="327" spans="1:11">
      <c r="A327" s="21" t="s">
        <v>229</v>
      </c>
      <c r="B327" s="9">
        <v>42429</v>
      </c>
      <c r="C327" s="21" t="s">
        <v>1540</v>
      </c>
      <c r="G327" s="21" t="s">
        <v>1676</v>
      </c>
      <c r="H327" s="21" t="s">
        <v>1676</v>
      </c>
      <c r="I327" s="21">
        <f t="shared" ref="I327:I390" si="5">+J327/0.16</f>
        <v>258.625</v>
      </c>
      <c r="J327" s="21">
        <v>41.38</v>
      </c>
      <c r="K327" s="21"/>
    </row>
    <row r="328" spans="1:11">
      <c r="A328" s="21" t="s">
        <v>484</v>
      </c>
      <c r="B328" s="9">
        <v>42429</v>
      </c>
      <c r="C328" s="21" t="s">
        <v>1541</v>
      </c>
      <c r="G328" s="21" t="s">
        <v>1683</v>
      </c>
      <c r="H328" s="21" t="s">
        <v>1683</v>
      </c>
      <c r="I328" s="21">
        <f t="shared" si="5"/>
        <v>61.187499999999993</v>
      </c>
      <c r="J328" s="21">
        <v>9.7899999999999991</v>
      </c>
      <c r="K328" s="21"/>
    </row>
    <row r="329" spans="1:11">
      <c r="A329" s="21" t="s">
        <v>486</v>
      </c>
      <c r="B329" s="9">
        <v>42429</v>
      </c>
      <c r="C329" s="21" t="s">
        <v>1542</v>
      </c>
      <c r="G329" s="21" t="s">
        <v>731</v>
      </c>
      <c r="H329" s="21" t="s">
        <v>731</v>
      </c>
      <c r="I329" s="21">
        <f t="shared" si="5"/>
        <v>176.75</v>
      </c>
      <c r="J329" s="21">
        <v>28.28</v>
      </c>
      <c r="K329" s="21"/>
    </row>
    <row r="330" spans="1:11">
      <c r="A330" s="21" t="s">
        <v>486</v>
      </c>
      <c r="B330" s="9">
        <v>42429</v>
      </c>
      <c r="C330" s="21" t="s">
        <v>1542</v>
      </c>
      <c r="G330" s="21" t="s">
        <v>663</v>
      </c>
      <c r="H330" s="21" t="s">
        <v>663</v>
      </c>
      <c r="I330" s="21">
        <f t="shared" si="5"/>
        <v>335.25</v>
      </c>
      <c r="J330" s="21">
        <v>53.64</v>
      </c>
      <c r="K330" s="21"/>
    </row>
    <row r="331" spans="1:11">
      <c r="A331" s="21" t="s">
        <v>486</v>
      </c>
      <c r="B331" s="9">
        <v>42429</v>
      </c>
      <c r="C331" s="21" t="s">
        <v>1542</v>
      </c>
      <c r="G331" s="21" t="s">
        <v>661</v>
      </c>
      <c r="H331" s="21" t="s">
        <v>661</v>
      </c>
      <c r="I331" s="21">
        <f t="shared" si="5"/>
        <v>215.49999999999997</v>
      </c>
      <c r="J331" s="21">
        <v>34.479999999999997</v>
      </c>
      <c r="K331" s="21"/>
    </row>
    <row r="332" spans="1:11">
      <c r="A332" s="21" t="s">
        <v>486</v>
      </c>
      <c r="B332" s="9">
        <v>42429</v>
      </c>
      <c r="C332" s="21" t="s">
        <v>1542</v>
      </c>
      <c r="G332" s="21" t="s">
        <v>1701</v>
      </c>
      <c r="H332" s="21" t="s">
        <v>1701</v>
      </c>
      <c r="I332" s="21">
        <f t="shared" si="5"/>
        <v>56.0625</v>
      </c>
      <c r="J332" s="21">
        <v>8.9700000000000006</v>
      </c>
      <c r="K332" s="21"/>
    </row>
    <row r="333" spans="1:11">
      <c r="A333" s="21" t="s">
        <v>488</v>
      </c>
      <c r="B333" s="9">
        <v>42429</v>
      </c>
      <c r="C333" s="21" t="s">
        <v>1543</v>
      </c>
      <c r="G333" s="21" t="s">
        <v>731</v>
      </c>
      <c r="H333" s="21" t="s">
        <v>731</v>
      </c>
      <c r="I333" s="21">
        <f t="shared" si="5"/>
        <v>155.1875</v>
      </c>
      <c r="J333" s="21">
        <v>24.83</v>
      </c>
      <c r="K333" s="21"/>
    </row>
    <row r="334" spans="1:11">
      <c r="A334" s="21" t="s">
        <v>488</v>
      </c>
      <c r="B334" s="9">
        <v>42429</v>
      </c>
      <c r="C334" s="21" t="s">
        <v>1543</v>
      </c>
      <c r="G334" s="21" t="s">
        <v>1693</v>
      </c>
      <c r="H334" s="21" t="s">
        <v>1693</v>
      </c>
      <c r="I334" s="21">
        <f t="shared" si="5"/>
        <v>25.874999999999996</v>
      </c>
      <c r="J334" s="21">
        <v>4.1399999999999997</v>
      </c>
      <c r="K334" s="21"/>
    </row>
    <row r="335" spans="1:11">
      <c r="A335" s="21" t="s">
        <v>488</v>
      </c>
      <c r="B335" s="9">
        <v>42429</v>
      </c>
      <c r="C335" s="21" t="s">
        <v>1543</v>
      </c>
      <c r="G335" s="21" t="s">
        <v>1694</v>
      </c>
      <c r="H335" s="21" t="s">
        <v>1694</v>
      </c>
      <c r="I335" s="21">
        <f t="shared" si="5"/>
        <v>18.9375</v>
      </c>
      <c r="J335" s="21">
        <v>3.03</v>
      </c>
      <c r="K335" s="21"/>
    </row>
    <row r="336" spans="1:11">
      <c r="A336" s="21" t="s">
        <v>488</v>
      </c>
      <c r="B336" s="9">
        <v>42429</v>
      </c>
      <c r="C336" s="21" t="s">
        <v>1543</v>
      </c>
      <c r="G336" s="21" t="s">
        <v>807</v>
      </c>
      <c r="H336" s="21" t="s">
        <v>807</v>
      </c>
      <c r="I336" s="21">
        <f t="shared" si="5"/>
        <v>887.93749999999989</v>
      </c>
      <c r="J336" s="21">
        <v>142.07</v>
      </c>
      <c r="K336" s="21"/>
    </row>
    <row r="337" spans="1:11">
      <c r="A337" s="21" t="s">
        <v>488</v>
      </c>
      <c r="B337" s="9">
        <v>42429</v>
      </c>
      <c r="C337" s="21" t="s">
        <v>1543</v>
      </c>
      <c r="G337" s="21" t="s">
        <v>1695</v>
      </c>
      <c r="H337" s="21" t="s">
        <v>1695</v>
      </c>
      <c r="I337" s="21">
        <f t="shared" si="5"/>
        <v>860.24999999999989</v>
      </c>
      <c r="J337" s="21">
        <v>137.63999999999999</v>
      </c>
      <c r="K337" s="21"/>
    </row>
    <row r="338" spans="1:11">
      <c r="A338" s="21" t="s">
        <v>488</v>
      </c>
      <c r="B338" s="9">
        <v>42429</v>
      </c>
      <c r="C338" s="21" t="s">
        <v>1543</v>
      </c>
      <c r="G338" s="21" t="s">
        <v>1696</v>
      </c>
      <c r="H338" s="21" t="s">
        <v>1696</v>
      </c>
      <c r="I338" s="21">
        <f t="shared" si="5"/>
        <v>101.75</v>
      </c>
      <c r="J338" s="21">
        <v>16.28</v>
      </c>
      <c r="K338" s="21"/>
    </row>
    <row r="339" spans="1:11">
      <c r="A339" s="21" t="s">
        <v>488</v>
      </c>
      <c r="B339" s="9">
        <v>42429</v>
      </c>
      <c r="C339" s="21" t="s">
        <v>1543</v>
      </c>
      <c r="G339" s="21" t="s">
        <v>1697</v>
      </c>
      <c r="H339" s="21" t="s">
        <v>1697</v>
      </c>
      <c r="I339" s="21">
        <f t="shared" si="5"/>
        <v>49.125</v>
      </c>
      <c r="J339" s="21">
        <v>7.86</v>
      </c>
      <c r="K339" s="21"/>
    </row>
    <row r="340" spans="1:11">
      <c r="A340" s="21" t="s">
        <v>488</v>
      </c>
      <c r="B340" s="9">
        <v>42429</v>
      </c>
      <c r="C340" s="21" t="s">
        <v>1543</v>
      </c>
      <c r="G340" s="21" t="s">
        <v>1698</v>
      </c>
      <c r="H340" s="21" t="s">
        <v>1698</v>
      </c>
      <c r="I340" s="21">
        <f t="shared" si="5"/>
        <v>838.25</v>
      </c>
      <c r="J340" s="21">
        <v>134.12</v>
      </c>
      <c r="K340" s="21"/>
    </row>
    <row r="341" spans="1:11">
      <c r="A341" s="21" t="s">
        <v>1544</v>
      </c>
      <c r="B341" s="9">
        <v>42429</v>
      </c>
      <c r="C341" s="21" t="s">
        <v>1545</v>
      </c>
      <c r="G341" s="21" t="s">
        <v>1699</v>
      </c>
      <c r="H341" s="21" t="s">
        <v>1699</v>
      </c>
      <c r="I341" s="21">
        <f t="shared" si="5"/>
        <v>300</v>
      </c>
      <c r="J341" s="21">
        <v>48</v>
      </c>
      <c r="K341" s="21"/>
    </row>
    <row r="342" spans="1:11">
      <c r="A342" s="21" t="s">
        <v>492</v>
      </c>
      <c r="B342" s="9">
        <v>42429</v>
      </c>
      <c r="C342" s="21" t="s">
        <v>1546</v>
      </c>
      <c r="G342" s="21" t="s">
        <v>731</v>
      </c>
      <c r="H342" s="21" t="s">
        <v>731</v>
      </c>
      <c r="I342" s="21">
        <f t="shared" si="5"/>
        <v>64.625</v>
      </c>
      <c r="J342" s="21">
        <v>10.34</v>
      </c>
      <c r="K342" s="21"/>
    </row>
    <row r="343" spans="1:11">
      <c r="A343" s="21" t="s">
        <v>492</v>
      </c>
      <c r="B343" s="9">
        <v>42429</v>
      </c>
      <c r="C343" s="21" t="s">
        <v>1546</v>
      </c>
      <c r="G343" s="21" t="s">
        <v>731</v>
      </c>
      <c r="H343" s="21" t="s">
        <v>731</v>
      </c>
      <c r="I343" s="21">
        <f t="shared" si="5"/>
        <v>431.125</v>
      </c>
      <c r="J343" s="21">
        <v>68.98</v>
      </c>
      <c r="K343" s="21"/>
    </row>
    <row r="344" spans="1:11">
      <c r="A344" s="21" t="s">
        <v>492</v>
      </c>
      <c r="B344" s="9">
        <v>42429</v>
      </c>
      <c r="C344" s="21" t="s">
        <v>1546</v>
      </c>
      <c r="G344" s="21" t="s">
        <v>1700</v>
      </c>
      <c r="H344" s="21" t="s">
        <v>1700</v>
      </c>
      <c r="I344" s="21">
        <f t="shared" si="5"/>
        <v>859.06249999999989</v>
      </c>
      <c r="J344" s="21">
        <v>137.44999999999999</v>
      </c>
      <c r="K344" s="21"/>
    </row>
    <row r="345" spans="1:11">
      <c r="A345" s="21" t="s">
        <v>492</v>
      </c>
      <c r="B345" s="9">
        <v>42429</v>
      </c>
      <c r="C345" s="21" t="s">
        <v>1546</v>
      </c>
      <c r="G345" s="21" t="s">
        <v>663</v>
      </c>
      <c r="H345" s="21" t="s">
        <v>663</v>
      </c>
      <c r="I345" s="21">
        <f t="shared" si="5"/>
        <v>360.625</v>
      </c>
      <c r="J345" s="21">
        <v>57.7</v>
      </c>
      <c r="K345" s="21"/>
    </row>
    <row r="346" spans="1:11">
      <c r="A346" s="21" t="s">
        <v>492</v>
      </c>
      <c r="B346" s="9">
        <v>42429</v>
      </c>
      <c r="C346" s="21" t="s">
        <v>1546</v>
      </c>
      <c r="G346" s="21" t="s">
        <v>1701</v>
      </c>
      <c r="H346" s="21" t="s">
        <v>1701</v>
      </c>
      <c r="I346" s="21">
        <f t="shared" si="5"/>
        <v>68.125</v>
      </c>
      <c r="J346" s="21">
        <v>10.9</v>
      </c>
      <c r="K346" s="21"/>
    </row>
    <row r="347" spans="1:11">
      <c r="A347" s="21" t="s">
        <v>492</v>
      </c>
      <c r="B347" s="9">
        <v>42429</v>
      </c>
      <c r="C347" s="21" t="s">
        <v>1546</v>
      </c>
      <c r="G347" s="21" t="s">
        <v>1702</v>
      </c>
      <c r="H347" s="21" t="s">
        <v>1702</v>
      </c>
      <c r="I347" s="21">
        <f t="shared" si="5"/>
        <v>803.5</v>
      </c>
      <c r="J347" s="21">
        <v>128.56</v>
      </c>
      <c r="K347" s="21"/>
    </row>
    <row r="348" spans="1:11">
      <c r="A348" s="21" t="s">
        <v>494</v>
      </c>
      <c r="B348" s="9">
        <v>42429</v>
      </c>
      <c r="C348" s="21" t="s">
        <v>1547</v>
      </c>
      <c r="G348" s="21" t="s">
        <v>731</v>
      </c>
      <c r="H348" s="21" t="s">
        <v>731</v>
      </c>
      <c r="I348" s="21">
        <f t="shared" si="5"/>
        <v>120.75</v>
      </c>
      <c r="J348" s="21">
        <v>19.32</v>
      </c>
      <c r="K348" s="21"/>
    </row>
    <row r="349" spans="1:11">
      <c r="A349" s="21" t="s">
        <v>494</v>
      </c>
      <c r="B349" s="9">
        <v>42429</v>
      </c>
      <c r="C349" s="21" t="s">
        <v>1547</v>
      </c>
      <c r="G349" s="21" t="s">
        <v>661</v>
      </c>
      <c r="H349" s="21" t="s">
        <v>661</v>
      </c>
      <c r="I349" s="21">
        <f t="shared" si="5"/>
        <v>328.4375</v>
      </c>
      <c r="J349" s="21">
        <v>52.55</v>
      </c>
      <c r="K349" s="21"/>
    </row>
    <row r="350" spans="1:11">
      <c r="A350" s="21" t="s">
        <v>494</v>
      </c>
      <c r="B350" s="9">
        <v>42429</v>
      </c>
      <c r="C350" s="21" t="s">
        <v>1547</v>
      </c>
      <c r="G350" s="21" t="s">
        <v>663</v>
      </c>
      <c r="H350" s="21" t="s">
        <v>663</v>
      </c>
      <c r="I350" s="21">
        <f t="shared" si="5"/>
        <v>360.4375</v>
      </c>
      <c r="J350" s="21">
        <v>57.67</v>
      </c>
      <c r="K350" s="21"/>
    </row>
    <row r="351" spans="1:11">
      <c r="A351" s="21" t="s">
        <v>494</v>
      </c>
      <c r="B351" s="9">
        <v>42429</v>
      </c>
      <c r="C351" s="21" t="s">
        <v>1547</v>
      </c>
      <c r="G351" s="21" t="s">
        <v>662</v>
      </c>
      <c r="H351" s="21" t="s">
        <v>662</v>
      </c>
      <c r="I351" s="21">
        <f t="shared" si="5"/>
        <v>68.9375</v>
      </c>
      <c r="J351" s="21">
        <v>11.03</v>
      </c>
      <c r="K351" s="21"/>
    </row>
    <row r="352" spans="1:11">
      <c r="A352" s="21" t="s">
        <v>496</v>
      </c>
      <c r="B352" s="9">
        <v>42429</v>
      </c>
      <c r="C352" s="21" t="s">
        <v>1548</v>
      </c>
      <c r="G352" s="21" t="s">
        <v>731</v>
      </c>
      <c r="H352" s="21" t="s">
        <v>731</v>
      </c>
      <c r="I352" s="21">
        <f t="shared" si="5"/>
        <v>56.0625</v>
      </c>
      <c r="J352" s="21">
        <v>8.9700000000000006</v>
      </c>
      <c r="K352" s="21"/>
    </row>
    <row r="353" spans="1:11">
      <c r="A353" s="21" t="s">
        <v>496</v>
      </c>
      <c r="B353" s="9">
        <v>42429</v>
      </c>
      <c r="C353" s="21" t="s">
        <v>1548</v>
      </c>
      <c r="G353" s="21" t="s">
        <v>1703</v>
      </c>
      <c r="H353" s="21" t="s">
        <v>1703</v>
      </c>
      <c r="I353" s="21">
        <f t="shared" si="5"/>
        <v>220.5625</v>
      </c>
      <c r="J353" s="21">
        <v>35.29</v>
      </c>
      <c r="K353" s="21"/>
    </row>
    <row r="354" spans="1:11">
      <c r="A354" s="21" t="s">
        <v>496</v>
      </c>
      <c r="B354" s="9">
        <v>42429</v>
      </c>
      <c r="C354" s="21" t="s">
        <v>1548</v>
      </c>
      <c r="G354" s="21" t="s">
        <v>746</v>
      </c>
      <c r="H354" s="21" t="s">
        <v>746</v>
      </c>
      <c r="I354" s="21">
        <f t="shared" si="5"/>
        <v>77.5625</v>
      </c>
      <c r="J354" s="21">
        <v>12.41</v>
      </c>
      <c r="K354" s="21"/>
    </row>
    <row r="355" spans="1:11">
      <c r="A355" s="21" t="s">
        <v>496</v>
      </c>
      <c r="B355" s="9">
        <v>42429</v>
      </c>
      <c r="C355" s="21" t="s">
        <v>1548</v>
      </c>
      <c r="G355" s="21" t="s">
        <v>661</v>
      </c>
      <c r="H355" s="21" t="s">
        <v>661</v>
      </c>
      <c r="I355" s="21">
        <f t="shared" si="5"/>
        <v>134.5</v>
      </c>
      <c r="J355" s="21">
        <v>21.52</v>
      </c>
      <c r="K355" s="21"/>
    </row>
    <row r="356" spans="1:11">
      <c r="A356" s="21" t="s">
        <v>498</v>
      </c>
      <c r="B356" s="9">
        <v>42429</v>
      </c>
      <c r="C356" s="21" t="s">
        <v>1549</v>
      </c>
      <c r="G356" s="21" t="s">
        <v>1704</v>
      </c>
      <c r="H356" s="21" t="s">
        <v>1704</v>
      </c>
      <c r="I356" s="21">
        <f t="shared" si="5"/>
        <v>30.1875</v>
      </c>
      <c r="J356" s="21">
        <v>4.83</v>
      </c>
      <c r="K356" s="21"/>
    </row>
    <row r="357" spans="1:11">
      <c r="A357" s="21" t="s">
        <v>498</v>
      </c>
      <c r="B357" s="9">
        <v>42429</v>
      </c>
      <c r="C357" s="21" t="s">
        <v>1549</v>
      </c>
      <c r="G357" s="21" t="s">
        <v>737</v>
      </c>
      <c r="H357" s="21" t="s">
        <v>737</v>
      </c>
      <c r="I357" s="21">
        <f t="shared" si="5"/>
        <v>398.375</v>
      </c>
      <c r="J357" s="21">
        <v>63.74</v>
      </c>
      <c r="K357" s="21"/>
    </row>
    <row r="358" spans="1:11">
      <c r="A358" s="21" t="s">
        <v>498</v>
      </c>
      <c r="B358" s="9">
        <v>42429</v>
      </c>
      <c r="C358" s="21" t="s">
        <v>1549</v>
      </c>
      <c r="G358" s="21" t="s">
        <v>744</v>
      </c>
      <c r="H358" s="21" t="s">
        <v>744</v>
      </c>
      <c r="I358" s="21">
        <f t="shared" si="5"/>
        <v>262.0625</v>
      </c>
      <c r="J358" s="21">
        <v>41.93</v>
      </c>
      <c r="K358" s="21"/>
    </row>
    <row r="359" spans="1:11">
      <c r="A359" s="21" t="s">
        <v>498</v>
      </c>
      <c r="B359" s="9">
        <v>42429</v>
      </c>
      <c r="C359" s="21" t="s">
        <v>1549</v>
      </c>
      <c r="G359" s="21" t="s">
        <v>661</v>
      </c>
      <c r="H359" s="21" t="s">
        <v>661</v>
      </c>
      <c r="I359" s="21">
        <f t="shared" si="5"/>
        <v>845.6875</v>
      </c>
      <c r="J359" s="21">
        <v>135.31</v>
      </c>
      <c r="K359" s="21"/>
    </row>
    <row r="360" spans="1:11">
      <c r="A360" s="21" t="s">
        <v>498</v>
      </c>
      <c r="B360" s="9">
        <v>42429</v>
      </c>
      <c r="C360" s="21" t="s">
        <v>1549</v>
      </c>
      <c r="G360" s="21" t="s">
        <v>735</v>
      </c>
      <c r="H360" s="21" t="s">
        <v>735</v>
      </c>
      <c r="I360" s="21">
        <f t="shared" si="5"/>
        <v>276.5625</v>
      </c>
      <c r="J360" s="21">
        <v>44.25</v>
      </c>
      <c r="K360" s="21"/>
    </row>
    <row r="361" spans="1:11">
      <c r="A361" s="21" t="s">
        <v>498</v>
      </c>
      <c r="B361" s="9">
        <v>42429</v>
      </c>
      <c r="C361" s="21" t="s">
        <v>1549</v>
      </c>
      <c r="G361" s="21" t="s">
        <v>1705</v>
      </c>
      <c r="H361" s="21" t="s">
        <v>1705</v>
      </c>
      <c r="I361" s="21">
        <f t="shared" si="5"/>
        <v>419.0625</v>
      </c>
      <c r="J361" s="21">
        <v>67.05</v>
      </c>
      <c r="K361" s="21"/>
    </row>
    <row r="362" spans="1:11">
      <c r="A362" s="21" t="s">
        <v>498</v>
      </c>
      <c r="B362" s="9">
        <v>42429</v>
      </c>
      <c r="C362" s="21" t="s">
        <v>1549</v>
      </c>
      <c r="G362" s="21" t="s">
        <v>809</v>
      </c>
      <c r="H362" s="21" t="s">
        <v>809</v>
      </c>
      <c r="I362" s="21">
        <f t="shared" si="5"/>
        <v>97.4375</v>
      </c>
      <c r="J362" s="21">
        <v>15.59</v>
      </c>
      <c r="K362" s="21"/>
    </row>
    <row r="363" spans="1:11">
      <c r="A363" s="21" t="s">
        <v>500</v>
      </c>
      <c r="B363" s="9">
        <v>42429</v>
      </c>
      <c r="C363" s="21" t="s">
        <v>1550</v>
      </c>
      <c r="G363" s="21" t="s">
        <v>731</v>
      </c>
      <c r="H363" s="21" t="s">
        <v>731</v>
      </c>
      <c r="I363" s="21">
        <f t="shared" si="5"/>
        <v>116.43749999999999</v>
      </c>
      <c r="J363" s="21">
        <v>18.63</v>
      </c>
      <c r="K363" s="21"/>
    </row>
    <row r="364" spans="1:11">
      <c r="A364" s="21" t="s">
        <v>500</v>
      </c>
      <c r="B364" s="9">
        <v>42429</v>
      </c>
      <c r="C364" s="21" t="s">
        <v>1550</v>
      </c>
      <c r="G364" s="21" t="s">
        <v>9</v>
      </c>
      <c r="H364" s="21" t="s">
        <v>9</v>
      </c>
      <c r="I364" s="21">
        <f t="shared" si="5"/>
        <v>120.68749999999999</v>
      </c>
      <c r="J364" s="21">
        <v>19.309999999999999</v>
      </c>
      <c r="K364" s="21"/>
    </row>
    <row r="365" spans="1:11">
      <c r="A365" s="21" t="s">
        <v>500</v>
      </c>
      <c r="B365" s="9">
        <v>42429</v>
      </c>
      <c r="C365" s="21" t="s">
        <v>1550</v>
      </c>
      <c r="G365" s="21" t="s">
        <v>1706</v>
      </c>
      <c r="H365" s="21" t="s">
        <v>1706</v>
      </c>
      <c r="I365" s="21">
        <f t="shared" si="5"/>
        <v>419.125</v>
      </c>
      <c r="J365" s="21">
        <v>67.06</v>
      </c>
      <c r="K365" s="21"/>
    </row>
    <row r="366" spans="1:11">
      <c r="A366" s="21" t="s">
        <v>500</v>
      </c>
      <c r="B366" s="9">
        <v>42429</v>
      </c>
      <c r="C366" s="21" t="s">
        <v>1550</v>
      </c>
      <c r="G366" s="21" t="s">
        <v>749</v>
      </c>
      <c r="H366" s="21" t="s">
        <v>749</v>
      </c>
      <c r="I366" s="21">
        <f t="shared" si="5"/>
        <v>281.0625</v>
      </c>
      <c r="J366" s="21">
        <v>44.97</v>
      </c>
      <c r="K366" s="21"/>
    </row>
    <row r="367" spans="1:11">
      <c r="A367" s="21" t="s">
        <v>500</v>
      </c>
      <c r="B367" s="9">
        <v>42429</v>
      </c>
      <c r="C367" s="21" t="s">
        <v>1550</v>
      </c>
      <c r="G367" s="21" t="s">
        <v>661</v>
      </c>
      <c r="H367" s="21" t="s">
        <v>661</v>
      </c>
      <c r="I367" s="21">
        <f t="shared" si="5"/>
        <v>49.125</v>
      </c>
      <c r="J367" s="21">
        <v>7.86</v>
      </c>
      <c r="K367" s="21"/>
    </row>
    <row r="368" spans="1:11">
      <c r="A368" s="21" t="s">
        <v>502</v>
      </c>
      <c r="B368" s="9">
        <v>42429</v>
      </c>
      <c r="C368" s="21" t="s">
        <v>1551</v>
      </c>
      <c r="G368" s="21" t="s">
        <v>1707</v>
      </c>
      <c r="H368" s="21" t="s">
        <v>1707</v>
      </c>
      <c r="I368" s="21">
        <f t="shared" si="5"/>
        <v>302.5625</v>
      </c>
      <c r="J368" s="21">
        <v>48.41</v>
      </c>
      <c r="K368" s="21"/>
    </row>
    <row r="369" spans="1:11">
      <c r="A369" s="21" t="s">
        <v>502</v>
      </c>
      <c r="B369" s="9">
        <v>42429</v>
      </c>
      <c r="C369" s="21" t="s">
        <v>1551</v>
      </c>
      <c r="G369" s="21" t="s">
        <v>731</v>
      </c>
      <c r="H369" s="21" t="s">
        <v>731</v>
      </c>
      <c r="I369" s="21">
        <f t="shared" si="5"/>
        <v>50</v>
      </c>
      <c r="J369" s="21">
        <v>8</v>
      </c>
      <c r="K369" s="21"/>
    </row>
    <row r="370" spans="1:11">
      <c r="A370" s="21" t="s">
        <v>502</v>
      </c>
      <c r="B370" s="9">
        <v>42429</v>
      </c>
      <c r="C370" s="21" t="s">
        <v>1551</v>
      </c>
      <c r="G370" s="21" t="s">
        <v>731</v>
      </c>
      <c r="H370" s="21" t="s">
        <v>731</v>
      </c>
      <c r="I370" s="21">
        <f t="shared" si="5"/>
        <v>349.125</v>
      </c>
      <c r="J370" s="21">
        <v>55.86</v>
      </c>
      <c r="K370" s="21"/>
    </row>
    <row r="371" spans="1:11">
      <c r="A371" s="21" t="s">
        <v>502</v>
      </c>
      <c r="B371" s="9">
        <v>42429</v>
      </c>
      <c r="C371" s="21" t="s">
        <v>1551</v>
      </c>
      <c r="G371" s="21" t="s">
        <v>1693</v>
      </c>
      <c r="H371" s="21" t="s">
        <v>1693</v>
      </c>
      <c r="I371" s="21">
        <f t="shared" si="5"/>
        <v>25.874999999999996</v>
      </c>
      <c r="J371" s="21">
        <v>4.1399999999999997</v>
      </c>
      <c r="K371" s="21"/>
    </row>
    <row r="372" spans="1:11">
      <c r="A372" s="21" t="s">
        <v>502</v>
      </c>
      <c r="B372" s="9">
        <v>42429</v>
      </c>
      <c r="C372" s="21" t="s">
        <v>1551</v>
      </c>
      <c r="G372" s="21" t="s">
        <v>1707</v>
      </c>
      <c r="H372" s="21" t="s">
        <v>1707</v>
      </c>
      <c r="I372" s="21">
        <f t="shared" si="5"/>
        <v>137.0625</v>
      </c>
      <c r="J372" s="21">
        <v>21.93</v>
      </c>
      <c r="K372" s="21"/>
    </row>
    <row r="373" spans="1:11">
      <c r="A373" s="21" t="s">
        <v>502</v>
      </c>
      <c r="B373" s="9">
        <v>42429</v>
      </c>
      <c r="C373" s="21" t="s">
        <v>1551</v>
      </c>
      <c r="G373" s="21" t="s">
        <v>1697</v>
      </c>
      <c r="H373" s="21" t="s">
        <v>1697</v>
      </c>
      <c r="I373" s="21">
        <f t="shared" si="5"/>
        <v>49.125</v>
      </c>
      <c r="J373" s="21">
        <v>7.86</v>
      </c>
      <c r="K373" s="21"/>
    </row>
    <row r="374" spans="1:11">
      <c r="A374" s="21" t="s">
        <v>502</v>
      </c>
      <c r="B374" s="9">
        <v>42429</v>
      </c>
      <c r="C374" s="21" t="s">
        <v>1551</v>
      </c>
      <c r="G374" s="21" t="s">
        <v>1708</v>
      </c>
      <c r="H374" s="21" t="s">
        <v>1708</v>
      </c>
      <c r="I374" s="21">
        <f t="shared" si="5"/>
        <v>125.6875</v>
      </c>
      <c r="J374" s="21">
        <v>20.11</v>
      </c>
      <c r="K374" s="21"/>
    </row>
    <row r="375" spans="1:11">
      <c r="A375" s="21" t="s">
        <v>502</v>
      </c>
      <c r="B375" s="9">
        <v>42429</v>
      </c>
      <c r="C375" s="21" t="s">
        <v>1551</v>
      </c>
      <c r="G375" s="21" t="s">
        <v>1709</v>
      </c>
      <c r="H375" s="21" t="s">
        <v>1709</v>
      </c>
      <c r="I375" s="21">
        <f t="shared" si="5"/>
        <v>337.375</v>
      </c>
      <c r="J375" s="21">
        <v>53.98</v>
      </c>
      <c r="K375" s="21"/>
    </row>
    <row r="376" spans="1:11">
      <c r="A376" s="21" t="s">
        <v>502</v>
      </c>
      <c r="B376" s="9">
        <v>42429</v>
      </c>
      <c r="C376" s="21" t="s">
        <v>1551</v>
      </c>
      <c r="G376" s="21" t="s">
        <v>1710</v>
      </c>
      <c r="H376" s="21" t="s">
        <v>1710</v>
      </c>
      <c r="I376" s="21">
        <f t="shared" si="5"/>
        <v>502.8125</v>
      </c>
      <c r="J376" s="21">
        <v>80.45</v>
      </c>
      <c r="K376" s="21"/>
    </row>
    <row r="377" spans="1:11">
      <c r="A377" s="21" t="s">
        <v>502</v>
      </c>
      <c r="B377" s="9">
        <v>42429</v>
      </c>
      <c r="C377" s="21" t="s">
        <v>1551</v>
      </c>
      <c r="G377" s="21" t="s">
        <v>1711</v>
      </c>
      <c r="H377" s="21" t="s">
        <v>1711</v>
      </c>
      <c r="I377" s="21">
        <f t="shared" si="5"/>
        <v>463.4375</v>
      </c>
      <c r="J377" s="21">
        <v>74.150000000000006</v>
      </c>
      <c r="K377" s="21"/>
    </row>
    <row r="378" spans="1:11">
      <c r="A378" s="21" t="s">
        <v>502</v>
      </c>
      <c r="B378" s="9">
        <v>42429</v>
      </c>
      <c r="C378" s="21" t="s">
        <v>1551</v>
      </c>
      <c r="G378" s="21" t="s">
        <v>1712</v>
      </c>
      <c r="H378" s="21" t="s">
        <v>1712</v>
      </c>
      <c r="I378" s="21">
        <f t="shared" si="5"/>
        <v>513.875</v>
      </c>
      <c r="J378" s="21">
        <v>82.22</v>
      </c>
      <c r="K378" s="21"/>
    </row>
    <row r="379" spans="1:11">
      <c r="A379" s="21" t="s">
        <v>502</v>
      </c>
      <c r="B379" s="9">
        <v>42429</v>
      </c>
      <c r="C379" s="21" t="s">
        <v>1551</v>
      </c>
      <c r="G379" s="21" t="s">
        <v>1713</v>
      </c>
      <c r="H379" s="21" t="s">
        <v>1713</v>
      </c>
      <c r="I379" s="21">
        <f t="shared" si="5"/>
        <v>294.125</v>
      </c>
      <c r="J379" s="21">
        <v>47.06</v>
      </c>
      <c r="K379" s="21"/>
    </row>
    <row r="380" spans="1:11">
      <c r="A380" s="21" t="s">
        <v>502</v>
      </c>
      <c r="B380" s="9">
        <v>42429</v>
      </c>
      <c r="C380" s="21" t="s">
        <v>1551</v>
      </c>
      <c r="G380" s="21" t="s">
        <v>1714</v>
      </c>
      <c r="H380" s="21" t="s">
        <v>1714</v>
      </c>
      <c r="I380" s="21">
        <f t="shared" si="5"/>
        <v>97.375</v>
      </c>
      <c r="J380" s="21">
        <v>15.58</v>
      </c>
      <c r="K380" s="21"/>
    </row>
    <row r="381" spans="1:11">
      <c r="A381" s="21" t="s">
        <v>502</v>
      </c>
      <c r="B381" s="9">
        <v>42429</v>
      </c>
      <c r="C381" s="21" t="s">
        <v>1551</v>
      </c>
      <c r="G381" s="21" t="s">
        <v>807</v>
      </c>
      <c r="H381" s="21" t="s">
        <v>807</v>
      </c>
      <c r="I381" s="21">
        <f t="shared" si="5"/>
        <v>1287.9375</v>
      </c>
      <c r="J381" s="21">
        <v>206.07</v>
      </c>
      <c r="K381" s="21"/>
    </row>
    <row r="382" spans="1:11">
      <c r="A382" s="21" t="s">
        <v>502</v>
      </c>
      <c r="B382" s="9">
        <v>42429</v>
      </c>
      <c r="C382" s="21" t="s">
        <v>1551</v>
      </c>
      <c r="G382" s="21" t="s">
        <v>1715</v>
      </c>
      <c r="H382" s="21" t="s">
        <v>1715</v>
      </c>
      <c r="I382" s="21">
        <f t="shared" si="5"/>
        <v>108.62499999999999</v>
      </c>
      <c r="J382" s="21">
        <v>17.38</v>
      </c>
      <c r="K382" s="21"/>
    </row>
    <row r="383" spans="1:11">
      <c r="A383" s="21" t="s">
        <v>502</v>
      </c>
      <c r="B383" s="9">
        <v>42429</v>
      </c>
      <c r="C383" s="21" t="s">
        <v>1551</v>
      </c>
      <c r="G383" s="21" t="s">
        <v>1716</v>
      </c>
      <c r="H383" s="21" t="s">
        <v>1716</v>
      </c>
      <c r="I383" s="21">
        <f t="shared" si="5"/>
        <v>80.1875</v>
      </c>
      <c r="J383" s="21">
        <v>12.83</v>
      </c>
      <c r="K383" s="21"/>
    </row>
    <row r="384" spans="1:11">
      <c r="A384" s="21" t="s">
        <v>502</v>
      </c>
      <c r="B384" s="9">
        <v>42429</v>
      </c>
      <c r="C384" s="21" t="s">
        <v>1551</v>
      </c>
      <c r="G384" s="21" t="s">
        <v>818</v>
      </c>
      <c r="H384" s="21" t="s">
        <v>818</v>
      </c>
      <c r="I384" s="21">
        <f t="shared" si="5"/>
        <v>94.8125</v>
      </c>
      <c r="J384" s="21">
        <v>15.17</v>
      </c>
      <c r="K384" s="21"/>
    </row>
    <row r="385" spans="1:11">
      <c r="A385" s="21" t="s">
        <v>504</v>
      </c>
      <c r="B385" s="9">
        <v>42429</v>
      </c>
      <c r="C385" s="21" t="s">
        <v>1552</v>
      </c>
      <c r="G385" s="21" t="s">
        <v>731</v>
      </c>
      <c r="H385" s="21" t="s">
        <v>731</v>
      </c>
      <c r="I385" s="21">
        <f t="shared" si="5"/>
        <v>86.187499999999986</v>
      </c>
      <c r="J385" s="21">
        <v>13.79</v>
      </c>
      <c r="K385" s="21"/>
    </row>
    <row r="386" spans="1:11">
      <c r="A386" s="21" t="s">
        <v>504</v>
      </c>
      <c r="B386" s="9">
        <v>42429</v>
      </c>
      <c r="C386" s="21" t="s">
        <v>1552</v>
      </c>
      <c r="G386" s="21" t="s">
        <v>733</v>
      </c>
      <c r="H386" s="21" t="s">
        <v>733</v>
      </c>
      <c r="I386" s="21">
        <f t="shared" si="5"/>
        <v>56.875</v>
      </c>
      <c r="J386" s="21">
        <v>9.1</v>
      </c>
      <c r="K386" s="21"/>
    </row>
    <row r="387" spans="1:11">
      <c r="A387" s="21" t="s">
        <v>504</v>
      </c>
      <c r="B387" s="9">
        <v>42429</v>
      </c>
      <c r="C387" s="21" t="s">
        <v>1552</v>
      </c>
      <c r="G387" s="21" t="s">
        <v>807</v>
      </c>
      <c r="H387" s="21" t="s">
        <v>807</v>
      </c>
      <c r="I387" s="21">
        <f t="shared" si="5"/>
        <v>461.18750000000006</v>
      </c>
      <c r="J387" s="21">
        <v>73.790000000000006</v>
      </c>
      <c r="K387" s="21"/>
    </row>
    <row r="388" spans="1:11">
      <c r="A388" s="21" t="s">
        <v>504</v>
      </c>
      <c r="B388" s="9">
        <v>42429</v>
      </c>
      <c r="C388" s="21" t="s">
        <v>1552</v>
      </c>
      <c r="G388" s="21" t="s">
        <v>737</v>
      </c>
      <c r="H388" s="21" t="s">
        <v>737</v>
      </c>
      <c r="I388" s="21">
        <f t="shared" si="5"/>
        <v>222.43750000000003</v>
      </c>
      <c r="J388" s="21">
        <v>35.590000000000003</v>
      </c>
      <c r="K388" s="21"/>
    </row>
    <row r="389" spans="1:11">
      <c r="A389" s="21" t="s">
        <v>504</v>
      </c>
      <c r="B389" s="9">
        <v>42429</v>
      </c>
      <c r="C389" s="21" t="s">
        <v>1552</v>
      </c>
      <c r="G389" s="21" t="s">
        <v>1717</v>
      </c>
      <c r="H389" s="21" t="s">
        <v>1717</v>
      </c>
      <c r="I389" s="21">
        <f t="shared" si="5"/>
        <v>93.999999999999986</v>
      </c>
      <c r="J389" s="21">
        <v>15.04</v>
      </c>
      <c r="K389" s="21"/>
    </row>
    <row r="390" spans="1:11">
      <c r="A390" s="21" t="s">
        <v>504</v>
      </c>
      <c r="B390" s="9">
        <v>42429</v>
      </c>
      <c r="C390" s="21" t="s">
        <v>1552</v>
      </c>
      <c r="G390" s="21" t="s">
        <v>1718</v>
      </c>
      <c r="H390" s="21" t="s">
        <v>1718</v>
      </c>
      <c r="I390" s="21">
        <f t="shared" si="5"/>
        <v>419.00000000000006</v>
      </c>
      <c r="J390" s="21">
        <v>67.040000000000006</v>
      </c>
      <c r="K390" s="21"/>
    </row>
    <row r="391" spans="1:11">
      <c r="A391" s="21" t="s">
        <v>1553</v>
      </c>
      <c r="B391" s="9">
        <v>42429</v>
      </c>
      <c r="C391" s="21" t="s">
        <v>1554</v>
      </c>
      <c r="G391" s="21" t="s">
        <v>733</v>
      </c>
      <c r="H391" s="21" t="s">
        <v>733</v>
      </c>
      <c r="I391" s="21">
        <f t="shared" ref="I391:I454" si="6">+J391/0.16</f>
        <v>92.25</v>
      </c>
      <c r="J391" s="21">
        <v>14.76</v>
      </c>
      <c r="K391" s="21"/>
    </row>
    <row r="392" spans="1:11">
      <c r="A392" s="21" t="s">
        <v>1553</v>
      </c>
      <c r="B392" s="9">
        <v>42429</v>
      </c>
      <c r="C392" s="21" t="s">
        <v>1554</v>
      </c>
      <c r="G392" s="21" t="s">
        <v>1719</v>
      </c>
      <c r="H392" s="21" t="s">
        <v>1719</v>
      </c>
      <c r="I392" s="21">
        <f t="shared" si="6"/>
        <v>251.375</v>
      </c>
      <c r="J392" s="21">
        <v>40.22</v>
      </c>
      <c r="K392" s="21"/>
    </row>
    <row r="393" spans="1:11">
      <c r="A393" s="21" t="s">
        <v>1553</v>
      </c>
      <c r="B393" s="9">
        <v>42429</v>
      </c>
      <c r="C393" s="21" t="s">
        <v>1554</v>
      </c>
      <c r="G393" s="21" t="s">
        <v>1720</v>
      </c>
      <c r="H393" s="21" t="s">
        <v>1720</v>
      </c>
      <c r="I393" s="21">
        <f t="shared" si="6"/>
        <v>99.5625</v>
      </c>
      <c r="J393" s="21">
        <v>15.93</v>
      </c>
      <c r="K393" s="21"/>
    </row>
    <row r="394" spans="1:11">
      <c r="A394" s="21" t="s">
        <v>1553</v>
      </c>
      <c r="B394" s="9">
        <v>42429</v>
      </c>
      <c r="C394" s="21" t="s">
        <v>1554</v>
      </c>
      <c r="G394" s="21" t="s">
        <v>731</v>
      </c>
      <c r="H394" s="21" t="s">
        <v>731</v>
      </c>
      <c r="I394" s="21">
        <f t="shared" si="6"/>
        <v>60.375</v>
      </c>
      <c r="J394" s="21">
        <v>9.66</v>
      </c>
      <c r="K394" s="21"/>
    </row>
    <row r="395" spans="1:11">
      <c r="A395" s="21" t="s">
        <v>1553</v>
      </c>
      <c r="B395" s="9">
        <v>42429</v>
      </c>
      <c r="C395" s="21" t="s">
        <v>1554</v>
      </c>
      <c r="G395" s="21" t="s">
        <v>9</v>
      </c>
      <c r="H395" s="21" t="s">
        <v>9</v>
      </c>
      <c r="I395" s="21">
        <f t="shared" si="6"/>
        <v>222.43750000000003</v>
      </c>
      <c r="J395" s="21">
        <v>35.590000000000003</v>
      </c>
      <c r="K395" s="21"/>
    </row>
    <row r="396" spans="1:11">
      <c r="A396" s="21" t="s">
        <v>1553</v>
      </c>
      <c r="B396" s="9">
        <v>42429</v>
      </c>
      <c r="C396" s="21" t="s">
        <v>1554</v>
      </c>
      <c r="G396" s="21" t="s">
        <v>799</v>
      </c>
      <c r="H396" s="21" t="s">
        <v>799</v>
      </c>
      <c r="I396" s="21">
        <f t="shared" si="6"/>
        <v>78.5</v>
      </c>
      <c r="J396" s="21">
        <v>12.56</v>
      </c>
      <c r="K396" s="21"/>
    </row>
    <row r="397" spans="1:11">
      <c r="A397" s="21" t="s">
        <v>1555</v>
      </c>
      <c r="B397" s="9">
        <v>42429</v>
      </c>
      <c r="C397" s="21" t="s">
        <v>1556</v>
      </c>
      <c r="G397" s="21" t="s">
        <v>661</v>
      </c>
      <c r="H397" s="21" t="s">
        <v>1721</v>
      </c>
      <c r="I397" s="21">
        <f t="shared" si="6"/>
        <v>396.5625</v>
      </c>
      <c r="J397" s="21">
        <v>63.45</v>
      </c>
      <c r="K397" s="21"/>
    </row>
    <row r="398" spans="1:11">
      <c r="A398" s="21" t="s">
        <v>1555</v>
      </c>
      <c r="B398" s="9">
        <v>42429</v>
      </c>
      <c r="C398" s="21" t="s">
        <v>1556</v>
      </c>
      <c r="G398" s="21" t="s">
        <v>735</v>
      </c>
      <c r="H398" s="21" t="s">
        <v>735</v>
      </c>
      <c r="I398" s="21">
        <f t="shared" si="6"/>
        <v>628.5</v>
      </c>
      <c r="J398" s="21">
        <v>100.56</v>
      </c>
      <c r="K398" s="21"/>
    </row>
    <row r="399" spans="1:11">
      <c r="A399" s="21" t="s">
        <v>1555</v>
      </c>
      <c r="B399" s="9">
        <v>42429</v>
      </c>
      <c r="C399" s="21" t="s">
        <v>1556</v>
      </c>
      <c r="G399" s="21" t="s">
        <v>737</v>
      </c>
      <c r="H399" s="21" t="s">
        <v>737</v>
      </c>
      <c r="I399" s="21">
        <f t="shared" si="6"/>
        <v>389.625</v>
      </c>
      <c r="J399" s="21">
        <v>62.34</v>
      </c>
      <c r="K399" s="21"/>
    </row>
    <row r="400" spans="1:11">
      <c r="A400" s="21" t="s">
        <v>1555</v>
      </c>
      <c r="B400" s="9">
        <v>42429</v>
      </c>
      <c r="C400" s="21" t="s">
        <v>1556</v>
      </c>
      <c r="G400" s="21" t="s">
        <v>731</v>
      </c>
      <c r="H400" s="21" t="s">
        <v>731</v>
      </c>
      <c r="I400" s="21">
        <f t="shared" si="6"/>
        <v>56.0625</v>
      </c>
      <c r="J400" s="21">
        <v>8.9700000000000006</v>
      </c>
      <c r="K400" s="21"/>
    </row>
    <row r="401" spans="1:11">
      <c r="A401" s="21" t="s">
        <v>1555</v>
      </c>
      <c r="B401" s="9">
        <v>42429</v>
      </c>
      <c r="C401" s="21" t="s">
        <v>1556</v>
      </c>
      <c r="G401" s="21" t="s">
        <v>1722</v>
      </c>
      <c r="H401" s="21" t="s">
        <v>1722</v>
      </c>
      <c r="I401" s="21">
        <f t="shared" si="6"/>
        <v>81.875</v>
      </c>
      <c r="J401" s="21">
        <v>13.1</v>
      </c>
      <c r="K401" s="21"/>
    </row>
    <row r="402" spans="1:11">
      <c r="A402" s="21" t="s">
        <v>508</v>
      </c>
      <c r="B402" s="9">
        <v>42429</v>
      </c>
      <c r="C402" s="21" t="s">
        <v>1557</v>
      </c>
      <c r="G402" s="21" t="s">
        <v>661</v>
      </c>
      <c r="H402" s="21" t="s">
        <v>661</v>
      </c>
      <c r="I402" s="21">
        <f t="shared" si="6"/>
        <v>333.625</v>
      </c>
      <c r="J402" s="21">
        <v>53.38</v>
      </c>
      <c r="K402" s="21"/>
    </row>
    <row r="403" spans="1:11">
      <c r="A403" s="21" t="s">
        <v>508</v>
      </c>
      <c r="B403" s="9">
        <v>42429</v>
      </c>
      <c r="C403" s="21" t="s">
        <v>1557</v>
      </c>
      <c r="G403" s="21" t="s">
        <v>1723</v>
      </c>
      <c r="H403" s="21" t="s">
        <v>1723</v>
      </c>
      <c r="I403" s="21">
        <f t="shared" si="6"/>
        <v>377.0625</v>
      </c>
      <c r="J403" s="21">
        <v>60.33</v>
      </c>
      <c r="K403" s="21"/>
    </row>
    <row r="404" spans="1:11">
      <c r="A404" s="21" t="s">
        <v>508</v>
      </c>
      <c r="B404" s="9">
        <v>42429</v>
      </c>
      <c r="C404" s="21" t="s">
        <v>1557</v>
      </c>
      <c r="G404" s="21" t="s">
        <v>731</v>
      </c>
      <c r="H404" s="21" t="s">
        <v>731</v>
      </c>
      <c r="I404" s="21">
        <f t="shared" si="6"/>
        <v>176.75</v>
      </c>
      <c r="J404" s="21">
        <v>28.28</v>
      </c>
      <c r="K404" s="21"/>
    </row>
    <row r="405" spans="1:11">
      <c r="A405" s="21" t="s">
        <v>508</v>
      </c>
      <c r="B405" s="9">
        <v>42429</v>
      </c>
      <c r="C405" s="21" t="s">
        <v>1557</v>
      </c>
      <c r="G405" s="21" t="s">
        <v>729</v>
      </c>
      <c r="H405" s="21" t="s">
        <v>729</v>
      </c>
      <c r="I405" s="21">
        <f t="shared" si="6"/>
        <v>86.187499999999986</v>
      </c>
      <c r="J405" s="21">
        <v>13.79</v>
      </c>
      <c r="K405" s="21"/>
    </row>
    <row r="406" spans="1:11">
      <c r="A406" s="21" t="s">
        <v>510</v>
      </c>
      <c r="B406" s="9">
        <v>42429</v>
      </c>
      <c r="C406" s="21" t="s">
        <v>1558</v>
      </c>
      <c r="G406" s="21" t="s">
        <v>733</v>
      </c>
      <c r="H406" s="21" t="s">
        <v>733</v>
      </c>
      <c r="I406" s="21">
        <f t="shared" si="6"/>
        <v>37.0625</v>
      </c>
      <c r="J406" s="21">
        <v>5.93</v>
      </c>
      <c r="K406" s="21"/>
    </row>
    <row r="407" spans="1:11">
      <c r="A407" s="21" t="s">
        <v>510</v>
      </c>
      <c r="B407" s="9">
        <v>42429</v>
      </c>
      <c r="C407" s="21" t="s">
        <v>1558</v>
      </c>
      <c r="G407" s="21" t="s">
        <v>661</v>
      </c>
      <c r="H407" s="21" t="s">
        <v>661</v>
      </c>
      <c r="I407" s="21">
        <f t="shared" si="6"/>
        <v>237.0625</v>
      </c>
      <c r="J407" s="21">
        <v>37.93</v>
      </c>
      <c r="K407" s="21"/>
    </row>
    <row r="408" spans="1:11">
      <c r="A408" s="21" t="s">
        <v>510</v>
      </c>
      <c r="B408" s="9">
        <v>42429</v>
      </c>
      <c r="C408" s="21" t="s">
        <v>1558</v>
      </c>
      <c r="G408" s="21" t="s">
        <v>661</v>
      </c>
      <c r="H408" s="21" t="s">
        <v>661</v>
      </c>
      <c r="I408" s="21">
        <f t="shared" si="6"/>
        <v>396.5625</v>
      </c>
      <c r="J408" s="21">
        <v>63.45</v>
      </c>
      <c r="K408" s="21"/>
    </row>
    <row r="409" spans="1:11">
      <c r="A409" s="21" t="s">
        <v>510</v>
      </c>
      <c r="B409" s="9">
        <v>42429</v>
      </c>
      <c r="C409" s="21" t="s">
        <v>1558</v>
      </c>
      <c r="G409" s="21" t="s">
        <v>1724</v>
      </c>
      <c r="H409" s="21" t="s">
        <v>1724</v>
      </c>
      <c r="I409" s="21">
        <f t="shared" si="6"/>
        <v>838.00000000000011</v>
      </c>
      <c r="J409" s="21">
        <v>134.08000000000001</v>
      </c>
      <c r="K409" s="21"/>
    </row>
    <row r="410" spans="1:11">
      <c r="A410" s="21" t="s">
        <v>510</v>
      </c>
      <c r="B410" s="9">
        <v>42429</v>
      </c>
      <c r="C410" s="21" t="s">
        <v>1558</v>
      </c>
      <c r="G410" s="21" t="s">
        <v>1725</v>
      </c>
      <c r="H410" s="21" t="s">
        <v>1725</v>
      </c>
      <c r="I410" s="21">
        <f t="shared" si="6"/>
        <v>222.3125</v>
      </c>
      <c r="J410" s="21">
        <v>35.57</v>
      </c>
      <c r="K410" s="21"/>
    </row>
    <row r="411" spans="1:11">
      <c r="A411" s="21" t="s">
        <v>510</v>
      </c>
      <c r="B411" s="9">
        <v>42429</v>
      </c>
      <c r="C411" s="21" t="s">
        <v>1558</v>
      </c>
      <c r="G411" s="21" t="s">
        <v>9</v>
      </c>
      <c r="H411" s="21" t="s">
        <v>9</v>
      </c>
      <c r="I411" s="21">
        <f t="shared" si="6"/>
        <v>398.375</v>
      </c>
      <c r="J411" s="21">
        <v>63.74</v>
      </c>
      <c r="K411" s="21"/>
    </row>
    <row r="412" spans="1:11">
      <c r="A412" s="21" t="s">
        <v>510</v>
      </c>
      <c r="B412" s="9">
        <v>42429</v>
      </c>
      <c r="C412" s="21" t="s">
        <v>1558</v>
      </c>
      <c r="G412" s="21" t="s">
        <v>731</v>
      </c>
      <c r="H412" s="21" t="s">
        <v>731</v>
      </c>
      <c r="I412" s="21">
        <f t="shared" si="6"/>
        <v>30.1875</v>
      </c>
      <c r="J412" s="21">
        <v>4.83</v>
      </c>
      <c r="K412" s="21"/>
    </row>
    <row r="413" spans="1:11">
      <c r="A413" s="21" t="s">
        <v>510</v>
      </c>
      <c r="B413" s="9">
        <v>42429</v>
      </c>
      <c r="C413" s="21" t="s">
        <v>1558</v>
      </c>
      <c r="G413" s="21" t="s">
        <v>1722</v>
      </c>
      <c r="H413" s="21" t="s">
        <v>1722</v>
      </c>
      <c r="I413" s="21">
        <f t="shared" si="6"/>
        <v>81.875</v>
      </c>
      <c r="J413" s="21">
        <v>13.1</v>
      </c>
      <c r="K413" s="21"/>
    </row>
    <row r="414" spans="1:11">
      <c r="A414" s="21" t="s">
        <v>512</v>
      </c>
      <c r="B414" s="9">
        <v>42429</v>
      </c>
      <c r="C414" s="21" t="s">
        <v>1559</v>
      </c>
      <c r="G414" s="21" t="s">
        <v>1726</v>
      </c>
      <c r="H414" s="21" t="s">
        <v>1726</v>
      </c>
      <c r="I414" s="21">
        <f t="shared" si="6"/>
        <v>308.8125</v>
      </c>
      <c r="J414" s="21">
        <v>49.41</v>
      </c>
      <c r="K414" s="21"/>
    </row>
    <row r="415" spans="1:11">
      <c r="A415" s="21" t="s">
        <v>512</v>
      </c>
      <c r="B415" s="9">
        <v>42429</v>
      </c>
      <c r="C415" s="21" t="s">
        <v>1559</v>
      </c>
      <c r="G415" s="21" t="s">
        <v>795</v>
      </c>
      <c r="H415" s="21" t="s">
        <v>795</v>
      </c>
      <c r="I415" s="21">
        <f t="shared" si="6"/>
        <v>69</v>
      </c>
      <c r="J415" s="21">
        <v>11.04</v>
      </c>
      <c r="K415" s="21"/>
    </row>
    <row r="416" spans="1:11">
      <c r="A416" s="21" t="s">
        <v>512</v>
      </c>
      <c r="B416" s="9">
        <v>42429</v>
      </c>
      <c r="C416" s="21" t="s">
        <v>1559</v>
      </c>
      <c r="G416" s="21" t="s">
        <v>1727</v>
      </c>
      <c r="H416" s="21" t="s">
        <v>1727</v>
      </c>
      <c r="I416" s="21">
        <f t="shared" si="6"/>
        <v>68.9375</v>
      </c>
      <c r="J416" s="21">
        <v>11.03</v>
      </c>
      <c r="K416" s="21"/>
    </row>
    <row r="417" spans="1:11">
      <c r="A417" s="21" t="s">
        <v>514</v>
      </c>
      <c r="B417" s="9">
        <v>42429</v>
      </c>
      <c r="C417" s="21" t="s">
        <v>1560</v>
      </c>
      <c r="G417" s="21" t="s">
        <v>661</v>
      </c>
      <c r="H417" s="21" t="s">
        <v>661</v>
      </c>
      <c r="I417" s="21">
        <f t="shared" si="6"/>
        <v>215.49999999999997</v>
      </c>
      <c r="J417" s="21">
        <v>34.479999999999997</v>
      </c>
      <c r="K417" s="21"/>
    </row>
    <row r="418" spans="1:11">
      <c r="A418" s="21" t="s">
        <v>514</v>
      </c>
      <c r="B418" s="9">
        <v>42429</v>
      </c>
      <c r="C418" s="21" t="s">
        <v>1560</v>
      </c>
      <c r="G418" s="21" t="s">
        <v>663</v>
      </c>
      <c r="H418" s="21" t="s">
        <v>663</v>
      </c>
      <c r="I418" s="21">
        <f t="shared" si="6"/>
        <v>293.375</v>
      </c>
      <c r="J418" s="21">
        <v>46.94</v>
      </c>
      <c r="K418" s="21"/>
    </row>
    <row r="419" spans="1:11">
      <c r="A419" s="21" t="s">
        <v>514</v>
      </c>
      <c r="B419" s="9">
        <v>42429</v>
      </c>
      <c r="C419" s="21" t="s">
        <v>1560</v>
      </c>
      <c r="G419" s="21" t="s">
        <v>731</v>
      </c>
      <c r="H419" s="21" t="s">
        <v>731</v>
      </c>
      <c r="I419" s="21">
        <f t="shared" si="6"/>
        <v>176.75</v>
      </c>
      <c r="J419" s="21">
        <v>28.28</v>
      </c>
      <c r="K419" s="21"/>
    </row>
    <row r="420" spans="1:11">
      <c r="A420" s="21" t="s">
        <v>514</v>
      </c>
      <c r="B420" s="9">
        <v>42429</v>
      </c>
      <c r="C420" s="21" t="s">
        <v>1560</v>
      </c>
      <c r="G420" s="21" t="s">
        <v>729</v>
      </c>
      <c r="H420" s="21" t="s">
        <v>729</v>
      </c>
      <c r="I420" s="21">
        <f t="shared" si="6"/>
        <v>86.187499999999986</v>
      </c>
      <c r="J420" s="21">
        <v>13.79</v>
      </c>
      <c r="K420" s="21"/>
    </row>
    <row r="421" spans="1:11">
      <c r="A421" s="21" t="s">
        <v>516</v>
      </c>
      <c r="B421" s="9">
        <v>42429</v>
      </c>
      <c r="C421" s="21" t="s">
        <v>1561</v>
      </c>
      <c r="G421" s="21" t="s">
        <v>1728</v>
      </c>
      <c r="H421" s="21" t="s">
        <v>1728</v>
      </c>
      <c r="I421" s="21">
        <f t="shared" si="6"/>
        <v>50</v>
      </c>
      <c r="J421" s="21">
        <v>8</v>
      </c>
      <c r="K421" s="21"/>
    </row>
    <row r="422" spans="1:11">
      <c r="A422" s="21" t="s">
        <v>1562</v>
      </c>
      <c r="B422" s="9">
        <v>42429</v>
      </c>
      <c r="C422" s="21" t="s">
        <v>1563</v>
      </c>
      <c r="G422" s="21" t="s">
        <v>661</v>
      </c>
      <c r="H422" s="21" t="s">
        <v>661</v>
      </c>
      <c r="I422" s="21">
        <f t="shared" si="6"/>
        <v>396.5625</v>
      </c>
      <c r="J422" s="21">
        <v>63.45</v>
      </c>
      <c r="K422" s="21"/>
    </row>
    <row r="423" spans="1:11">
      <c r="A423" s="21" t="s">
        <v>1562</v>
      </c>
      <c r="B423" s="9">
        <v>42429</v>
      </c>
      <c r="C423" s="21" t="s">
        <v>1563</v>
      </c>
      <c r="G423" s="21" t="s">
        <v>1729</v>
      </c>
      <c r="H423" s="21" t="s">
        <v>1729</v>
      </c>
      <c r="I423" s="21">
        <f t="shared" si="6"/>
        <v>377.125</v>
      </c>
      <c r="J423" s="21">
        <v>60.34</v>
      </c>
      <c r="K423" s="21"/>
    </row>
    <row r="424" spans="1:11">
      <c r="A424" s="21" t="s">
        <v>1562</v>
      </c>
      <c r="B424" s="9">
        <v>42429</v>
      </c>
      <c r="C424" s="21" t="s">
        <v>1563</v>
      </c>
      <c r="G424" s="21" t="s">
        <v>9</v>
      </c>
      <c r="H424" s="21" t="s">
        <v>9</v>
      </c>
      <c r="I424" s="21">
        <f t="shared" si="6"/>
        <v>398.375</v>
      </c>
      <c r="J424" s="21">
        <v>63.74</v>
      </c>
      <c r="K424" s="21"/>
    </row>
    <row r="425" spans="1:11">
      <c r="A425" s="21" t="s">
        <v>1562</v>
      </c>
      <c r="B425" s="9">
        <v>42429</v>
      </c>
      <c r="C425" s="21" t="s">
        <v>1563</v>
      </c>
      <c r="G425" s="21" t="s">
        <v>731</v>
      </c>
      <c r="H425" s="21" t="s">
        <v>731</v>
      </c>
      <c r="I425" s="21">
        <f t="shared" si="6"/>
        <v>56.0625</v>
      </c>
      <c r="J425" s="21">
        <v>8.9700000000000006</v>
      </c>
      <c r="K425" s="21"/>
    </row>
    <row r="426" spans="1:11">
      <c r="A426" s="21" t="s">
        <v>1562</v>
      </c>
      <c r="B426" s="9">
        <v>42429</v>
      </c>
      <c r="C426" s="21" t="s">
        <v>1563</v>
      </c>
      <c r="G426" s="21" t="s">
        <v>795</v>
      </c>
      <c r="H426" s="21" t="s">
        <v>795</v>
      </c>
      <c r="I426" s="21">
        <f t="shared" si="6"/>
        <v>103.4375</v>
      </c>
      <c r="J426" s="21">
        <v>16.55</v>
      </c>
      <c r="K426" s="21"/>
    </row>
    <row r="427" spans="1:11">
      <c r="A427" s="21" t="s">
        <v>1564</v>
      </c>
      <c r="B427" s="9">
        <v>42429</v>
      </c>
      <c r="C427" s="21" t="s">
        <v>1565</v>
      </c>
      <c r="G427" s="21" t="s">
        <v>1730</v>
      </c>
      <c r="H427" s="21" t="s">
        <v>1730</v>
      </c>
      <c r="I427" s="21">
        <f t="shared" si="6"/>
        <v>97.4375</v>
      </c>
      <c r="J427" s="21">
        <v>15.59</v>
      </c>
      <c r="K427" s="21"/>
    </row>
    <row r="428" spans="1:11">
      <c r="A428" s="21" t="s">
        <v>1564</v>
      </c>
      <c r="B428" s="9">
        <v>42429</v>
      </c>
      <c r="C428" s="21" t="s">
        <v>1565</v>
      </c>
      <c r="G428" s="21" t="s">
        <v>731</v>
      </c>
      <c r="H428" s="21" t="s">
        <v>731</v>
      </c>
      <c r="I428" s="21">
        <f t="shared" si="6"/>
        <v>47.375</v>
      </c>
      <c r="J428" s="21">
        <v>7.58</v>
      </c>
      <c r="K428" s="21"/>
    </row>
    <row r="429" spans="1:11">
      <c r="A429" s="21" t="s">
        <v>518</v>
      </c>
      <c r="B429" s="9">
        <v>42429</v>
      </c>
      <c r="C429" s="21" t="s">
        <v>1566</v>
      </c>
      <c r="G429" s="21" t="s">
        <v>1727</v>
      </c>
      <c r="H429" s="21" t="s">
        <v>1727</v>
      </c>
      <c r="I429" s="21">
        <f t="shared" si="6"/>
        <v>68.9375</v>
      </c>
      <c r="J429" s="21">
        <v>11.03</v>
      </c>
      <c r="K429" s="21"/>
    </row>
    <row r="430" spans="1:11">
      <c r="A430" s="21" t="s">
        <v>518</v>
      </c>
      <c r="B430" s="9">
        <v>42429</v>
      </c>
      <c r="C430" s="21" t="s">
        <v>1566</v>
      </c>
      <c r="G430" s="21" t="s">
        <v>795</v>
      </c>
      <c r="H430" s="21" t="s">
        <v>795</v>
      </c>
      <c r="I430" s="21">
        <f t="shared" si="6"/>
        <v>69</v>
      </c>
      <c r="J430" s="21">
        <v>11.04</v>
      </c>
      <c r="K430" s="21"/>
    </row>
    <row r="431" spans="1:11">
      <c r="A431" s="21" t="s">
        <v>518</v>
      </c>
      <c r="B431" s="9">
        <v>42429</v>
      </c>
      <c r="C431" s="21" t="s">
        <v>1566</v>
      </c>
      <c r="G431" s="21" t="s">
        <v>1726</v>
      </c>
      <c r="H431" s="21" t="s">
        <v>1726</v>
      </c>
      <c r="I431" s="21">
        <f t="shared" si="6"/>
        <v>490.06249999999994</v>
      </c>
      <c r="J431" s="21">
        <v>78.41</v>
      </c>
      <c r="K431" s="21"/>
    </row>
    <row r="432" spans="1:11">
      <c r="A432" s="21" t="s">
        <v>522</v>
      </c>
      <c r="B432" s="9">
        <v>42429</v>
      </c>
      <c r="C432" s="21" t="s">
        <v>1567</v>
      </c>
      <c r="G432" s="21" t="s">
        <v>731</v>
      </c>
      <c r="H432" s="21" t="s">
        <v>731</v>
      </c>
      <c r="I432" s="21">
        <f t="shared" si="6"/>
        <v>60.375</v>
      </c>
      <c r="J432" s="21">
        <v>9.66</v>
      </c>
      <c r="K432" s="21"/>
    </row>
    <row r="433" spans="1:11">
      <c r="A433" s="21" t="s">
        <v>522</v>
      </c>
      <c r="B433" s="9">
        <v>42429</v>
      </c>
      <c r="C433" s="21" t="s">
        <v>1567</v>
      </c>
      <c r="G433" s="21" t="s">
        <v>660</v>
      </c>
      <c r="H433" s="21" t="s">
        <v>660</v>
      </c>
      <c r="I433" s="21">
        <f t="shared" si="6"/>
        <v>166.375</v>
      </c>
      <c r="J433" s="21">
        <v>26.62</v>
      </c>
      <c r="K433" s="21"/>
    </row>
    <row r="434" spans="1:11">
      <c r="A434" s="21" t="s">
        <v>522</v>
      </c>
      <c r="B434" s="9">
        <v>42429</v>
      </c>
      <c r="C434" s="21" t="s">
        <v>1567</v>
      </c>
      <c r="G434" s="21" t="s">
        <v>1755</v>
      </c>
      <c r="H434" s="21" t="s">
        <v>1755</v>
      </c>
      <c r="I434" s="21">
        <f t="shared" si="6"/>
        <v>419.25</v>
      </c>
      <c r="J434" s="21">
        <v>67.08</v>
      </c>
      <c r="K434" s="21"/>
    </row>
    <row r="435" spans="1:11">
      <c r="A435" s="21" t="s">
        <v>522</v>
      </c>
      <c r="B435" s="9">
        <v>42429</v>
      </c>
      <c r="C435" s="21" t="s">
        <v>1567</v>
      </c>
      <c r="G435" s="21" t="s">
        <v>769</v>
      </c>
      <c r="H435" s="21" t="s">
        <v>769</v>
      </c>
      <c r="I435" s="21">
        <f t="shared" si="6"/>
        <v>107.74999999999999</v>
      </c>
      <c r="J435" s="21">
        <v>17.239999999999998</v>
      </c>
      <c r="K435" s="21"/>
    </row>
    <row r="436" spans="1:11">
      <c r="A436" s="21" t="s">
        <v>522</v>
      </c>
      <c r="B436" s="9">
        <v>42429</v>
      </c>
      <c r="C436" s="21" t="s">
        <v>1567</v>
      </c>
      <c r="G436" s="21" t="s">
        <v>661</v>
      </c>
      <c r="H436" s="21" t="s">
        <v>661</v>
      </c>
      <c r="I436" s="21">
        <f t="shared" si="6"/>
        <v>328.4375</v>
      </c>
      <c r="J436" s="21">
        <v>52.55</v>
      </c>
      <c r="K436" s="21"/>
    </row>
    <row r="437" spans="1:11">
      <c r="A437" s="21" t="s">
        <v>524</v>
      </c>
      <c r="B437" s="9">
        <v>42429</v>
      </c>
      <c r="C437" s="21" t="s">
        <v>1568</v>
      </c>
      <c r="G437" s="21" t="s">
        <v>1731</v>
      </c>
      <c r="H437" s="21" t="s">
        <v>1731</v>
      </c>
      <c r="I437" s="21">
        <f t="shared" si="6"/>
        <v>275.875</v>
      </c>
      <c r="J437" s="21">
        <v>44.14</v>
      </c>
      <c r="K437" s="21"/>
    </row>
    <row r="438" spans="1:11">
      <c r="A438" s="21" t="s">
        <v>524</v>
      </c>
      <c r="B438" s="9">
        <v>42429</v>
      </c>
      <c r="C438" s="21" t="s">
        <v>1568</v>
      </c>
      <c r="G438" s="21" t="s">
        <v>1732</v>
      </c>
      <c r="H438" s="21" t="s">
        <v>1732</v>
      </c>
      <c r="I438" s="21">
        <f t="shared" si="6"/>
        <v>41.375</v>
      </c>
      <c r="J438" s="21">
        <v>6.62</v>
      </c>
      <c r="K438" s="21"/>
    </row>
    <row r="439" spans="1:11">
      <c r="A439" s="21" t="s">
        <v>524</v>
      </c>
      <c r="B439" s="9">
        <v>42429</v>
      </c>
      <c r="C439" s="21" t="s">
        <v>1568</v>
      </c>
      <c r="G439" s="21" t="s">
        <v>1733</v>
      </c>
      <c r="H439" s="21" t="s">
        <v>1733</v>
      </c>
      <c r="I439" s="21">
        <f t="shared" si="6"/>
        <v>230.43749999999997</v>
      </c>
      <c r="J439" s="21">
        <v>36.869999999999997</v>
      </c>
      <c r="K439" s="21"/>
    </row>
    <row r="440" spans="1:11">
      <c r="A440" s="21" t="s">
        <v>524</v>
      </c>
      <c r="B440" s="9">
        <v>42429</v>
      </c>
      <c r="C440" s="21" t="s">
        <v>1568</v>
      </c>
      <c r="G440" s="21" t="s">
        <v>1734</v>
      </c>
      <c r="H440" s="21" t="s">
        <v>1734</v>
      </c>
      <c r="I440" s="21">
        <f t="shared" si="6"/>
        <v>69.8125</v>
      </c>
      <c r="J440" s="21">
        <v>11.17</v>
      </c>
      <c r="K440" s="21"/>
    </row>
    <row r="441" spans="1:11">
      <c r="A441" s="21" t="s">
        <v>524</v>
      </c>
      <c r="B441" s="9">
        <v>42429</v>
      </c>
      <c r="C441" s="21" t="s">
        <v>1568</v>
      </c>
      <c r="G441" s="21" t="s">
        <v>1735</v>
      </c>
      <c r="H441" s="21" t="s">
        <v>1735</v>
      </c>
      <c r="I441" s="21">
        <f t="shared" si="6"/>
        <v>608.75</v>
      </c>
      <c r="J441" s="21">
        <v>97.4</v>
      </c>
      <c r="K441" s="21"/>
    </row>
    <row r="442" spans="1:11">
      <c r="A442" s="21" t="s">
        <v>524</v>
      </c>
      <c r="B442" s="9">
        <v>42429</v>
      </c>
      <c r="C442" s="21" t="s">
        <v>1568</v>
      </c>
      <c r="G442" s="21" t="s">
        <v>661</v>
      </c>
      <c r="H442" s="21" t="s">
        <v>661</v>
      </c>
      <c r="I442" s="21">
        <f t="shared" si="6"/>
        <v>159.5</v>
      </c>
      <c r="J442" s="21">
        <v>25.52</v>
      </c>
      <c r="K442" s="21"/>
    </row>
    <row r="443" spans="1:11">
      <c r="A443" s="21" t="s">
        <v>524</v>
      </c>
      <c r="B443" s="9">
        <v>42429</v>
      </c>
      <c r="C443" s="21" t="s">
        <v>1568</v>
      </c>
      <c r="G443" s="21" t="s">
        <v>1736</v>
      </c>
      <c r="H443" s="21" t="s">
        <v>1736</v>
      </c>
      <c r="I443" s="21">
        <f t="shared" si="6"/>
        <v>422.4375</v>
      </c>
      <c r="J443" s="21">
        <v>67.59</v>
      </c>
      <c r="K443" s="21"/>
    </row>
    <row r="444" spans="1:11">
      <c r="A444" s="21" t="s">
        <v>526</v>
      </c>
      <c r="B444" s="9">
        <v>42429</v>
      </c>
      <c r="C444" s="21" t="s">
        <v>1569</v>
      </c>
      <c r="G444" s="21" t="s">
        <v>733</v>
      </c>
      <c r="H444" s="21" t="s">
        <v>733</v>
      </c>
      <c r="I444" s="21">
        <f t="shared" si="6"/>
        <v>92.25</v>
      </c>
      <c r="J444" s="21">
        <v>14.76</v>
      </c>
      <c r="K444" s="21"/>
    </row>
    <row r="445" spans="1:11">
      <c r="A445" s="21" t="s">
        <v>526</v>
      </c>
      <c r="B445" s="9">
        <v>42429</v>
      </c>
      <c r="C445" s="21" t="s">
        <v>1569</v>
      </c>
      <c r="G445" s="21" t="s">
        <v>731</v>
      </c>
      <c r="H445" s="21" t="s">
        <v>731</v>
      </c>
      <c r="I445" s="21">
        <f t="shared" si="6"/>
        <v>60.375</v>
      </c>
      <c r="J445" s="21">
        <v>9.66</v>
      </c>
      <c r="K445" s="21"/>
    </row>
    <row r="446" spans="1:11">
      <c r="A446" s="21" t="s">
        <v>526</v>
      </c>
      <c r="B446" s="9">
        <v>42429</v>
      </c>
      <c r="C446" s="21" t="s">
        <v>1569</v>
      </c>
      <c r="G446" s="21" t="s">
        <v>799</v>
      </c>
      <c r="H446" s="21" t="s">
        <v>799</v>
      </c>
      <c r="I446" s="21">
        <f t="shared" si="6"/>
        <v>78.4375</v>
      </c>
      <c r="J446" s="21">
        <v>12.55</v>
      </c>
      <c r="K446" s="21"/>
    </row>
    <row r="447" spans="1:11">
      <c r="A447" s="21" t="s">
        <v>526</v>
      </c>
      <c r="B447" s="9">
        <v>42429</v>
      </c>
      <c r="C447" s="21" t="s">
        <v>1569</v>
      </c>
      <c r="G447" s="21" t="s">
        <v>737</v>
      </c>
      <c r="H447" s="21" t="s">
        <v>737</v>
      </c>
      <c r="I447" s="21">
        <f t="shared" si="6"/>
        <v>222.43750000000003</v>
      </c>
      <c r="J447" s="21">
        <v>35.590000000000003</v>
      </c>
      <c r="K447" s="21"/>
    </row>
    <row r="448" spans="1:11">
      <c r="A448" s="21" t="s">
        <v>526</v>
      </c>
      <c r="B448" s="9">
        <v>42429</v>
      </c>
      <c r="C448" s="21" t="s">
        <v>1569</v>
      </c>
      <c r="G448" s="21" t="s">
        <v>1720</v>
      </c>
      <c r="H448" s="21" t="s">
        <v>1720</v>
      </c>
      <c r="I448" s="21">
        <f t="shared" si="6"/>
        <v>99.5625</v>
      </c>
      <c r="J448" s="21">
        <v>15.93</v>
      </c>
      <c r="K448" s="21"/>
    </row>
    <row r="449" spans="1:11">
      <c r="A449" s="21" t="s">
        <v>526</v>
      </c>
      <c r="B449" s="9">
        <v>42429</v>
      </c>
      <c r="C449" s="21" t="s">
        <v>1569</v>
      </c>
      <c r="G449" s="21" t="s">
        <v>1737</v>
      </c>
      <c r="H449" s="21" t="s">
        <v>1737</v>
      </c>
      <c r="I449" s="21">
        <f t="shared" si="6"/>
        <v>545</v>
      </c>
      <c r="J449" s="21">
        <v>87.2</v>
      </c>
      <c r="K449" s="21"/>
    </row>
    <row r="450" spans="1:11">
      <c r="A450" s="21" t="s">
        <v>526</v>
      </c>
      <c r="B450" s="9">
        <v>42429</v>
      </c>
      <c r="C450" s="21" t="s">
        <v>1569</v>
      </c>
      <c r="G450" s="21" t="s">
        <v>1710</v>
      </c>
      <c r="H450" s="21" t="s">
        <v>1710</v>
      </c>
      <c r="I450" s="21">
        <f t="shared" si="6"/>
        <v>293.375</v>
      </c>
      <c r="J450" s="21">
        <v>46.94</v>
      </c>
      <c r="K450" s="21"/>
    </row>
    <row r="451" spans="1:11">
      <c r="A451" s="21" t="s">
        <v>528</v>
      </c>
      <c r="B451" s="9">
        <v>42429</v>
      </c>
      <c r="C451" s="21" t="s">
        <v>1570</v>
      </c>
      <c r="G451" s="21" t="s">
        <v>661</v>
      </c>
      <c r="H451" s="21" t="s">
        <v>661</v>
      </c>
      <c r="I451" s="21">
        <f t="shared" si="6"/>
        <v>396.5625</v>
      </c>
      <c r="J451" s="21">
        <v>63.45</v>
      </c>
      <c r="K451" s="21"/>
    </row>
    <row r="452" spans="1:11">
      <c r="A452" s="21" t="s">
        <v>528</v>
      </c>
      <c r="B452" s="9">
        <v>42429</v>
      </c>
      <c r="C452" s="21" t="s">
        <v>1570</v>
      </c>
      <c r="G452" s="21" t="s">
        <v>735</v>
      </c>
      <c r="H452" s="21" t="s">
        <v>735</v>
      </c>
      <c r="I452" s="21">
        <f t="shared" si="6"/>
        <v>419.00000000000006</v>
      </c>
      <c r="J452" s="21">
        <v>67.040000000000006</v>
      </c>
      <c r="K452" s="21"/>
    </row>
    <row r="453" spans="1:11">
      <c r="A453" s="21" t="s">
        <v>528</v>
      </c>
      <c r="B453" s="9">
        <v>42429</v>
      </c>
      <c r="C453" s="21" t="s">
        <v>1570</v>
      </c>
      <c r="G453" s="21" t="s">
        <v>1781</v>
      </c>
      <c r="H453" s="21" t="s">
        <v>1781</v>
      </c>
      <c r="I453" s="21">
        <f t="shared" si="6"/>
        <v>50.3125</v>
      </c>
      <c r="J453" s="21">
        <v>8.0500000000000007</v>
      </c>
      <c r="K453" s="21"/>
    </row>
    <row r="454" spans="1:11">
      <c r="A454" s="21" t="s">
        <v>528</v>
      </c>
      <c r="B454" s="9">
        <v>42429</v>
      </c>
      <c r="C454" s="21" t="s">
        <v>1570</v>
      </c>
      <c r="G454" s="21" t="s">
        <v>795</v>
      </c>
      <c r="H454" s="21" t="s">
        <v>795</v>
      </c>
      <c r="I454" s="21">
        <f t="shared" si="6"/>
        <v>69</v>
      </c>
      <c r="J454" s="21">
        <v>11.04</v>
      </c>
      <c r="K454" s="21"/>
    </row>
    <row r="455" spans="1:11">
      <c r="A455" s="21" t="s">
        <v>528</v>
      </c>
      <c r="B455" s="9">
        <v>42429</v>
      </c>
      <c r="C455" s="21" t="s">
        <v>1570</v>
      </c>
      <c r="G455" s="21" t="s">
        <v>737</v>
      </c>
      <c r="H455" s="21" t="s">
        <v>737</v>
      </c>
      <c r="I455" s="21">
        <f t="shared" ref="I455:I518" si="7">+J455/0.16</f>
        <v>398.25</v>
      </c>
      <c r="J455" s="21">
        <v>63.72</v>
      </c>
      <c r="K455" s="21"/>
    </row>
    <row r="456" spans="1:11">
      <c r="A456" s="21" t="s">
        <v>1571</v>
      </c>
      <c r="B456" s="9">
        <v>42429</v>
      </c>
      <c r="C456" s="21" t="s">
        <v>1572</v>
      </c>
      <c r="G456" s="21" t="s">
        <v>886</v>
      </c>
      <c r="H456" s="21" t="s">
        <v>886</v>
      </c>
      <c r="I456" s="21">
        <f t="shared" si="7"/>
        <v>50.9375</v>
      </c>
      <c r="J456" s="21">
        <v>8.15</v>
      </c>
      <c r="K456" s="21"/>
    </row>
    <row r="457" spans="1:11">
      <c r="A457" s="21" t="s">
        <v>530</v>
      </c>
      <c r="B457" s="9">
        <v>42429</v>
      </c>
      <c r="C457" s="21" t="s">
        <v>1573</v>
      </c>
      <c r="G457" s="21" t="s">
        <v>661</v>
      </c>
      <c r="H457" s="21" t="s">
        <v>661</v>
      </c>
      <c r="I457" s="21">
        <f t="shared" si="7"/>
        <v>396.5625</v>
      </c>
      <c r="J457" s="21">
        <v>63.45</v>
      </c>
      <c r="K457" s="21"/>
    </row>
    <row r="458" spans="1:11">
      <c r="A458" s="21" t="s">
        <v>530</v>
      </c>
      <c r="B458" s="9">
        <v>42429</v>
      </c>
      <c r="C458" s="21" t="s">
        <v>1573</v>
      </c>
      <c r="G458" s="21" t="s">
        <v>9</v>
      </c>
      <c r="H458" s="21" t="s">
        <v>9</v>
      </c>
      <c r="I458" s="21">
        <f t="shared" si="7"/>
        <v>240.5625</v>
      </c>
      <c r="J458" s="21">
        <v>38.49</v>
      </c>
      <c r="K458" s="21"/>
    </row>
    <row r="459" spans="1:11">
      <c r="A459" s="21" t="s">
        <v>530</v>
      </c>
      <c r="B459" s="9">
        <v>42429</v>
      </c>
      <c r="C459" s="21" t="s">
        <v>1573</v>
      </c>
      <c r="G459" s="21" t="s">
        <v>1738</v>
      </c>
      <c r="H459" s="21" t="s">
        <v>1738</v>
      </c>
      <c r="I459" s="21">
        <f t="shared" si="7"/>
        <v>545</v>
      </c>
      <c r="J459" s="21">
        <v>87.2</v>
      </c>
      <c r="K459" s="21"/>
    </row>
    <row r="460" spans="1:11">
      <c r="A460" s="21" t="s">
        <v>530</v>
      </c>
      <c r="B460" s="9">
        <v>42429</v>
      </c>
      <c r="C460" s="21" t="s">
        <v>1573</v>
      </c>
      <c r="G460" s="21" t="s">
        <v>746</v>
      </c>
      <c r="H460" s="21" t="s">
        <v>746</v>
      </c>
      <c r="I460" s="21">
        <f t="shared" si="7"/>
        <v>98.25</v>
      </c>
      <c r="J460" s="21">
        <v>15.72</v>
      </c>
      <c r="K460" s="21"/>
    </row>
    <row r="461" spans="1:11">
      <c r="A461" s="21" t="s">
        <v>530</v>
      </c>
      <c r="B461" s="9">
        <v>42429</v>
      </c>
      <c r="C461" s="21" t="s">
        <v>1573</v>
      </c>
      <c r="G461" s="21" t="s">
        <v>731</v>
      </c>
      <c r="H461" s="21" t="s">
        <v>731</v>
      </c>
      <c r="I461" s="21">
        <f t="shared" si="7"/>
        <v>56.0625</v>
      </c>
      <c r="J461" s="21">
        <v>8.9700000000000006</v>
      </c>
      <c r="K461" s="21"/>
    </row>
    <row r="462" spans="1:11">
      <c r="A462" s="21" t="s">
        <v>532</v>
      </c>
      <c r="B462" s="9">
        <v>42429</v>
      </c>
      <c r="C462" s="21" t="s">
        <v>1574</v>
      </c>
      <c r="G462" s="21" t="s">
        <v>1718</v>
      </c>
      <c r="H462" s="21" t="s">
        <v>1718</v>
      </c>
      <c r="I462" s="21">
        <f t="shared" si="7"/>
        <v>749.875</v>
      </c>
      <c r="J462" s="21">
        <v>119.98</v>
      </c>
      <c r="K462" s="21"/>
    </row>
    <row r="463" spans="1:11">
      <c r="A463" s="21" t="s">
        <v>532</v>
      </c>
      <c r="B463" s="9">
        <v>42429</v>
      </c>
      <c r="C463" s="21" t="s">
        <v>1574</v>
      </c>
      <c r="G463" s="21" t="s">
        <v>1717</v>
      </c>
      <c r="H463" s="21" t="s">
        <v>1717</v>
      </c>
      <c r="I463" s="21">
        <f t="shared" si="7"/>
        <v>81</v>
      </c>
      <c r="J463" s="21">
        <v>12.96</v>
      </c>
      <c r="K463" s="21"/>
    </row>
    <row r="464" spans="1:11">
      <c r="A464" s="21" t="s">
        <v>532</v>
      </c>
      <c r="B464" s="9">
        <v>42429</v>
      </c>
      <c r="C464" s="21" t="s">
        <v>1574</v>
      </c>
      <c r="G464" s="21" t="s">
        <v>807</v>
      </c>
      <c r="H464" s="21" t="s">
        <v>807</v>
      </c>
      <c r="I464" s="21">
        <f t="shared" si="7"/>
        <v>461.18750000000006</v>
      </c>
      <c r="J464" s="21">
        <v>73.790000000000006</v>
      </c>
      <c r="K464" s="21"/>
    </row>
    <row r="465" spans="1:11">
      <c r="A465" s="21" t="s">
        <v>532</v>
      </c>
      <c r="B465" s="9">
        <v>42429</v>
      </c>
      <c r="C465" s="21" t="s">
        <v>1574</v>
      </c>
      <c r="G465" s="21" t="s">
        <v>1704</v>
      </c>
      <c r="H465" s="21" t="s">
        <v>1704</v>
      </c>
      <c r="I465" s="21">
        <f t="shared" si="7"/>
        <v>30.1875</v>
      </c>
      <c r="J465" s="21">
        <v>4.83</v>
      </c>
      <c r="K465" s="21"/>
    </row>
    <row r="466" spans="1:11">
      <c r="A466" s="21" t="s">
        <v>532</v>
      </c>
      <c r="B466" s="9">
        <v>42429</v>
      </c>
      <c r="C466" s="21" t="s">
        <v>1574</v>
      </c>
      <c r="G466" s="21" t="s">
        <v>731</v>
      </c>
      <c r="H466" s="21" t="s">
        <v>731</v>
      </c>
      <c r="I466" s="21">
        <f t="shared" si="7"/>
        <v>56.0625</v>
      </c>
      <c r="J466" s="21">
        <v>8.9700000000000006</v>
      </c>
      <c r="K466" s="21"/>
    </row>
    <row r="467" spans="1:11">
      <c r="A467" s="21" t="s">
        <v>532</v>
      </c>
      <c r="B467" s="9">
        <v>42429</v>
      </c>
      <c r="C467" s="21" t="s">
        <v>1574</v>
      </c>
      <c r="G467" s="21" t="s">
        <v>9</v>
      </c>
      <c r="H467" s="21" t="s">
        <v>9</v>
      </c>
      <c r="I467" s="21">
        <f t="shared" si="7"/>
        <v>222.43750000000003</v>
      </c>
      <c r="J467" s="21">
        <v>35.590000000000003</v>
      </c>
      <c r="K467" s="21"/>
    </row>
    <row r="468" spans="1:11">
      <c r="A468" s="21" t="s">
        <v>534</v>
      </c>
      <c r="B468" s="9">
        <v>42429</v>
      </c>
      <c r="C468" s="21" t="s">
        <v>1575</v>
      </c>
      <c r="G468" s="21" t="s">
        <v>661</v>
      </c>
      <c r="H468" s="21" t="s">
        <v>661</v>
      </c>
      <c r="I468" s="21">
        <f t="shared" si="7"/>
        <v>108.5625</v>
      </c>
      <c r="J468" s="21">
        <v>17.37</v>
      </c>
      <c r="K468" s="21"/>
    </row>
    <row r="469" spans="1:11">
      <c r="A469" s="21" t="s">
        <v>536</v>
      </c>
      <c r="B469" s="9">
        <v>42429</v>
      </c>
      <c r="C469" s="21" t="s">
        <v>1576</v>
      </c>
      <c r="G469" s="21" t="s">
        <v>661</v>
      </c>
      <c r="H469" s="21" t="s">
        <v>661</v>
      </c>
      <c r="I469" s="21">
        <f t="shared" si="7"/>
        <v>320.6875</v>
      </c>
      <c r="J469" s="21">
        <v>51.31</v>
      </c>
      <c r="K469" s="21"/>
    </row>
    <row r="470" spans="1:11">
      <c r="A470" s="21" t="s">
        <v>536</v>
      </c>
      <c r="B470" s="9">
        <v>42429</v>
      </c>
      <c r="C470" s="21" t="s">
        <v>1576</v>
      </c>
      <c r="G470" s="21" t="s">
        <v>1756</v>
      </c>
      <c r="H470" s="21" t="s">
        <v>1756</v>
      </c>
      <c r="I470" s="21">
        <f t="shared" si="7"/>
        <v>69.0625</v>
      </c>
      <c r="J470" s="21">
        <v>11.05</v>
      </c>
      <c r="K470" s="21"/>
    </row>
    <row r="471" spans="1:11">
      <c r="A471" s="21" t="s">
        <v>536</v>
      </c>
      <c r="B471" s="9">
        <v>42429</v>
      </c>
      <c r="C471" s="21" t="s">
        <v>1576</v>
      </c>
      <c r="G471" s="21" t="s">
        <v>737</v>
      </c>
      <c r="H471" s="21" t="s">
        <v>737</v>
      </c>
      <c r="I471" s="21">
        <f t="shared" si="7"/>
        <v>222.43750000000003</v>
      </c>
      <c r="J471" s="21">
        <v>35.590000000000003</v>
      </c>
      <c r="K471" s="21"/>
    </row>
    <row r="472" spans="1:11">
      <c r="A472" s="21" t="s">
        <v>536</v>
      </c>
      <c r="B472" s="9">
        <v>42429</v>
      </c>
      <c r="C472" s="21" t="s">
        <v>1576</v>
      </c>
      <c r="G472" s="21" t="s">
        <v>731</v>
      </c>
      <c r="H472" s="21" t="s">
        <v>731</v>
      </c>
      <c r="I472" s="21">
        <f t="shared" si="7"/>
        <v>56.0625</v>
      </c>
      <c r="J472" s="21">
        <v>8.9700000000000006</v>
      </c>
      <c r="K472" s="21"/>
    </row>
    <row r="473" spans="1:11">
      <c r="A473" s="21" t="s">
        <v>536</v>
      </c>
      <c r="B473" s="9">
        <v>42429</v>
      </c>
      <c r="C473" s="21" t="s">
        <v>1576</v>
      </c>
      <c r="G473" s="21" t="s">
        <v>1739</v>
      </c>
      <c r="H473" s="21" t="s">
        <v>1739</v>
      </c>
      <c r="I473" s="21">
        <f t="shared" si="7"/>
        <v>335.25</v>
      </c>
      <c r="J473" s="21">
        <v>53.64</v>
      </c>
      <c r="K473" s="21"/>
    </row>
    <row r="474" spans="1:11">
      <c r="A474" s="21" t="s">
        <v>538</v>
      </c>
      <c r="B474" s="9">
        <v>42429</v>
      </c>
      <c r="C474" s="21" t="s">
        <v>1577</v>
      </c>
      <c r="G474" s="21" t="s">
        <v>749</v>
      </c>
      <c r="H474" s="21" t="s">
        <v>749</v>
      </c>
      <c r="I474" s="21">
        <f t="shared" si="7"/>
        <v>784.5</v>
      </c>
      <c r="J474" s="21">
        <v>125.52</v>
      </c>
      <c r="K474" s="21"/>
    </row>
    <row r="475" spans="1:11">
      <c r="A475" s="21" t="s">
        <v>538</v>
      </c>
      <c r="B475" s="9">
        <v>42429</v>
      </c>
      <c r="C475" s="21" t="s">
        <v>1577</v>
      </c>
      <c r="G475" s="21" t="s">
        <v>803</v>
      </c>
      <c r="H475" s="21" t="s">
        <v>803</v>
      </c>
      <c r="I475" s="21">
        <f t="shared" si="7"/>
        <v>498.00000000000006</v>
      </c>
      <c r="J475" s="21">
        <v>79.680000000000007</v>
      </c>
      <c r="K475" s="21"/>
    </row>
    <row r="476" spans="1:11">
      <c r="A476" s="21" t="s">
        <v>538</v>
      </c>
      <c r="B476" s="9">
        <v>42429</v>
      </c>
      <c r="C476" s="21" t="s">
        <v>1577</v>
      </c>
      <c r="G476" s="21" t="s">
        <v>1720</v>
      </c>
      <c r="H476" s="21" t="s">
        <v>1720</v>
      </c>
      <c r="I476" s="21">
        <f t="shared" si="7"/>
        <v>109.5</v>
      </c>
      <c r="J476" s="21">
        <v>17.52</v>
      </c>
      <c r="K476" s="21"/>
    </row>
    <row r="477" spans="1:11">
      <c r="A477" s="21" t="s">
        <v>538</v>
      </c>
      <c r="B477" s="9">
        <v>42429</v>
      </c>
      <c r="C477" s="21" t="s">
        <v>1577</v>
      </c>
      <c r="G477" s="21" t="s">
        <v>799</v>
      </c>
      <c r="H477" s="21" t="s">
        <v>799</v>
      </c>
      <c r="I477" s="21">
        <f t="shared" si="7"/>
        <v>78.4375</v>
      </c>
      <c r="J477" s="21">
        <v>12.55</v>
      </c>
      <c r="K477" s="21"/>
    </row>
    <row r="478" spans="1:11">
      <c r="A478" s="21" t="s">
        <v>538</v>
      </c>
      <c r="B478" s="9">
        <v>42429</v>
      </c>
      <c r="C478" s="21" t="s">
        <v>1577</v>
      </c>
      <c r="G478" s="21" t="s">
        <v>737</v>
      </c>
      <c r="H478" s="21" t="s">
        <v>737</v>
      </c>
      <c r="I478" s="21">
        <f t="shared" si="7"/>
        <v>222.43750000000003</v>
      </c>
      <c r="J478" s="21">
        <v>35.590000000000003</v>
      </c>
      <c r="K478" s="21"/>
    </row>
    <row r="479" spans="1:11">
      <c r="A479" s="21" t="s">
        <v>538</v>
      </c>
      <c r="B479" s="9">
        <v>42429</v>
      </c>
      <c r="C479" s="21" t="s">
        <v>1577</v>
      </c>
      <c r="G479" s="21" t="s">
        <v>1739</v>
      </c>
      <c r="H479" s="21" t="s">
        <v>1739</v>
      </c>
      <c r="I479" s="21">
        <f t="shared" si="7"/>
        <v>419.00000000000006</v>
      </c>
      <c r="J479" s="21">
        <v>67.040000000000006</v>
      </c>
      <c r="K479" s="21"/>
    </row>
    <row r="480" spans="1:11">
      <c r="A480" s="21" t="s">
        <v>540</v>
      </c>
      <c r="B480" s="9">
        <v>42429</v>
      </c>
      <c r="C480" s="21" t="s">
        <v>1578</v>
      </c>
      <c r="G480" s="21" t="s">
        <v>661</v>
      </c>
      <c r="H480" s="21" t="s">
        <v>661</v>
      </c>
      <c r="I480" s="21">
        <f t="shared" si="7"/>
        <v>253.43749999999997</v>
      </c>
      <c r="J480" s="21">
        <v>40.549999999999997</v>
      </c>
      <c r="K480" s="21"/>
    </row>
    <row r="481" spans="1:11">
      <c r="A481" s="21" t="s">
        <v>540</v>
      </c>
      <c r="B481" s="9">
        <v>42429</v>
      </c>
      <c r="C481" s="21" t="s">
        <v>1578</v>
      </c>
      <c r="G481" s="21" t="s">
        <v>660</v>
      </c>
      <c r="H481" s="21" t="s">
        <v>660</v>
      </c>
      <c r="I481" s="21">
        <f t="shared" si="7"/>
        <v>137.9375</v>
      </c>
      <c r="J481" s="21">
        <v>22.07</v>
      </c>
      <c r="K481" s="21"/>
    </row>
    <row r="482" spans="1:11">
      <c r="A482" s="21" t="s">
        <v>540</v>
      </c>
      <c r="B482" s="9">
        <v>42429</v>
      </c>
      <c r="C482" s="21" t="s">
        <v>1578</v>
      </c>
      <c r="G482" s="21" t="s">
        <v>731</v>
      </c>
      <c r="H482" s="21" t="s">
        <v>731</v>
      </c>
      <c r="I482" s="21">
        <f t="shared" si="7"/>
        <v>131.875</v>
      </c>
      <c r="J482" s="21">
        <v>21.1</v>
      </c>
      <c r="K482" s="21"/>
    </row>
    <row r="483" spans="1:11">
      <c r="A483" s="21" t="s">
        <v>540</v>
      </c>
      <c r="B483" s="9">
        <v>42429</v>
      </c>
      <c r="C483" s="21" t="s">
        <v>1578</v>
      </c>
      <c r="G483" s="21" t="s">
        <v>1740</v>
      </c>
      <c r="H483" s="21" t="s">
        <v>1740</v>
      </c>
      <c r="I483" s="21">
        <f t="shared" si="7"/>
        <v>351.5</v>
      </c>
      <c r="J483" s="21">
        <v>56.24</v>
      </c>
      <c r="K483" s="21"/>
    </row>
    <row r="484" spans="1:11">
      <c r="A484" s="21" t="s">
        <v>542</v>
      </c>
      <c r="B484" s="9">
        <v>42429</v>
      </c>
      <c r="C484" s="21" t="s">
        <v>1579</v>
      </c>
      <c r="G484" s="21" t="s">
        <v>661</v>
      </c>
      <c r="H484" s="21" t="s">
        <v>661</v>
      </c>
      <c r="I484" s="21">
        <f t="shared" si="7"/>
        <v>253.43749999999997</v>
      </c>
      <c r="J484" s="21">
        <v>40.549999999999997</v>
      </c>
      <c r="K484" s="21"/>
    </row>
    <row r="485" spans="1:11">
      <c r="A485" s="21" t="s">
        <v>542</v>
      </c>
      <c r="B485" s="9">
        <v>42429</v>
      </c>
      <c r="C485" s="21" t="s">
        <v>1579</v>
      </c>
      <c r="G485" s="21" t="s">
        <v>1740</v>
      </c>
      <c r="H485" s="21" t="s">
        <v>1740</v>
      </c>
      <c r="I485" s="21">
        <f t="shared" si="7"/>
        <v>335.1875</v>
      </c>
      <c r="J485" s="21">
        <v>53.63</v>
      </c>
      <c r="K485" s="21"/>
    </row>
    <row r="486" spans="1:11">
      <c r="A486" s="21" t="s">
        <v>542</v>
      </c>
      <c r="B486" s="9">
        <v>42429</v>
      </c>
      <c r="C486" s="21" t="s">
        <v>1579</v>
      </c>
      <c r="G486" s="21" t="s">
        <v>660</v>
      </c>
      <c r="H486" s="21" t="s">
        <v>660</v>
      </c>
      <c r="I486" s="21">
        <f t="shared" si="7"/>
        <v>137.9375</v>
      </c>
      <c r="J486" s="21">
        <v>22.07</v>
      </c>
      <c r="K486" s="21"/>
    </row>
    <row r="487" spans="1:11">
      <c r="A487" s="21" t="s">
        <v>542</v>
      </c>
      <c r="B487" s="9">
        <v>42429</v>
      </c>
      <c r="C487" s="21" t="s">
        <v>1579</v>
      </c>
      <c r="G487" s="21" t="s">
        <v>731</v>
      </c>
      <c r="H487" s="21" t="s">
        <v>731</v>
      </c>
      <c r="I487" s="21">
        <f t="shared" si="7"/>
        <v>140.5</v>
      </c>
      <c r="J487" s="21">
        <v>22.48</v>
      </c>
      <c r="K487" s="21"/>
    </row>
    <row r="488" spans="1:11">
      <c r="A488" s="21" t="s">
        <v>544</v>
      </c>
      <c r="B488" s="9">
        <v>42429</v>
      </c>
      <c r="C488" s="21" t="s">
        <v>1580</v>
      </c>
      <c r="G488" s="21" t="s">
        <v>661</v>
      </c>
      <c r="H488" s="21" t="s">
        <v>661</v>
      </c>
      <c r="I488" s="21">
        <f t="shared" si="7"/>
        <v>66.375</v>
      </c>
      <c r="J488" s="21">
        <v>10.62</v>
      </c>
      <c r="K488" s="21"/>
    </row>
    <row r="489" spans="1:11">
      <c r="A489" s="21" t="s">
        <v>544</v>
      </c>
      <c r="B489" s="9">
        <v>42429</v>
      </c>
      <c r="C489" s="21" t="s">
        <v>1580</v>
      </c>
      <c r="G489" s="21" t="s">
        <v>1741</v>
      </c>
      <c r="H489" s="21" t="s">
        <v>1741</v>
      </c>
      <c r="I489" s="21">
        <f t="shared" si="7"/>
        <v>170.25</v>
      </c>
      <c r="J489" s="21">
        <v>27.24</v>
      </c>
      <c r="K489" s="21"/>
    </row>
    <row r="490" spans="1:11">
      <c r="A490" s="21" t="s">
        <v>544</v>
      </c>
      <c r="B490" s="9">
        <v>42429</v>
      </c>
      <c r="C490" s="21" t="s">
        <v>1580</v>
      </c>
      <c r="G490" s="21" t="s">
        <v>1742</v>
      </c>
      <c r="H490" s="21" t="s">
        <v>1742</v>
      </c>
      <c r="I490" s="21">
        <f t="shared" si="7"/>
        <v>112.0625</v>
      </c>
      <c r="J490" s="21">
        <v>17.93</v>
      </c>
      <c r="K490" s="21"/>
    </row>
    <row r="491" spans="1:11">
      <c r="A491" s="21" t="s">
        <v>544</v>
      </c>
      <c r="B491" s="9">
        <v>42429</v>
      </c>
      <c r="C491" s="21" t="s">
        <v>1580</v>
      </c>
      <c r="G491" s="21" t="s">
        <v>731</v>
      </c>
      <c r="H491" s="21" t="s">
        <v>731</v>
      </c>
      <c r="I491" s="21">
        <f t="shared" si="7"/>
        <v>56.0625</v>
      </c>
      <c r="J491" s="21">
        <v>8.9700000000000006</v>
      </c>
      <c r="K491" s="21"/>
    </row>
    <row r="492" spans="1:11">
      <c r="A492" s="21" t="s">
        <v>546</v>
      </c>
      <c r="B492" s="9">
        <v>42429</v>
      </c>
      <c r="C492" s="21" t="s">
        <v>1581</v>
      </c>
      <c r="G492" s="21" t="s">
        <v>661</v>
      </c>
      <c r="H492" s="21" t="s">
        <v>661</v>
      </c>
      <c r="I492" s="21">
        <f t="shared" si="7"/>
        <v>328.4375</v>
      </c>
      <c r="J492" s="21">
        <v>52.55</v>
      </c>
      <c r="K492" s="21"/>
    </row>
    <row r="493" spans="1:11">
      <c r="A493" s="21" t="s">
        <v>546</v>
      </c>
      <c r="B493" s="9">
        <v>42429</v>
      </c>
      <c r="C493" s="21" t="s">
        <v>1581</v>
      </c>
      <c r="G493" s="21" t="s">
        <v>1743</v>
      </c>
      <c r="H493" s="21" t="s">
        <v>1743</v>
      </c>
      <c r="I493" s="21">
        <f t="shared" si="7"/>
        <v>534.5</v>
      </c>
      <c r="J493" s="21">
        <v>85.52</v>
      </c>
      <c r="K493" s="21"/>
    </row>
    <row r="494" spans="1:11">
      <c r="A494" s="21" t="s">
        <v>546</v>
      </c>
      <c r="B494" s="9">
        <v>42429</v>
      </c>
      <c r="C494" s="21" t="s">
        <v>1581</v>
      </c>
      <c r="G494" s="21" t="s">
        <v>1744</v>
      </c>
      <c r="H494" s="21" t="s">
        <v>1744</v>
      </c>
      <c r="I494" s="21">
        <f t="shared" si="7"/>
        <v>486.18750000000006</v>
      </c>
      <c r="J494" s="21">
        <v>77.790000000000006</v>
      </c>
      <c r="K494" s="21"/>
    </row>
    <row r="495" spans="1:11">
      <c r="A495" s="21" t="s">
        <v>546</v>
      </c>
      <c r="B495" s="9">
        <v>42429</v>
      </c>
      <c r="C495" s="21" t="s">
        <v>1581</v>
      </c>
      <c r="G495" s="21" t="s">
        <v>731</v>
      </c>
      <c r="H495" s="21" t="s">
        <v>731</v>
      </c>
      <c r="I495" s="21">
        <f t="shared" si="7"/>
        <v>116.43749999999999</v>
      </c>
      <c r="J495" s="21">
        <v>18.63</v>
      </c>
      <c r="K495" s="21"/>
    </row>
    <row r="496" spans="1:11">
      <c r="A496" s="21" t="s">
        <v>546</v>
      </c>
      <c r="B496" s="9">
        <v>42429</v>
      </c>
      <c r="C496" s="21" t="s">
        <v>1581</v>
      </c>
      <c r="G496" s="21" t="s">
        <v>1745</v>
      </c>
      <c r="H496" s="21" t="s">
        <v>1745</v>
      </c>
      <c r="I496" s="21">
        <f t="shared" si="7"/>
        <v>327.5625</v>
      </c>
      <c r="J496" s="21">
        <v>52.41</v>
      </c>
      <c r="K496" s="21"/>
    </row>
    <row r="497" spans="1:11">
      <c r="A497" s="21" t="s">
        <v>546</v>
      </c>
      <c r="B497" s="9">
        <v>42429</v>
      </c>
      <c r="C497" s="21" t="s">
        <v>1581</v>
      </c>
      <c r="G497" s="21" t="s">
        <v>729</v>
      </c>
      <c r="H497" s="21" t="s">
        <v>729</v>
      </c>
      <c r="I497" s="21">
        <f t="shared" si="7"/>
        <v>86.187499999999986</v>
      </c>
      <c r="J497" s="21">
        <v>13.79</v>
      </c>
      <c r="K497" s="21"/>
    </row>
    <row r="498" spans="1:11">
      <c r="A498" s="21" t="s">
        <v>546</v>
      </c>
      <c r="B498" s="9">
        <v>42429</v>
      </c>
      <c r="C498" s="21" t="s">
        <v>1581</v>
      </c>
      <c r="G498" s="21" t="s">
        <v>1746</v>
      </c>
      <c r="H498" s="21" t="s">
        <v>1746</v>
      </c>
      <c r="I498" s="21">
        <f t="shared" si="7"/>
        <v>330.875</v>
      </c>
      <c r="J498" s="21">
        <v>52.94</v>
      </c>
      <c r="K498" s="21"/>
    </row>
    <row r="499" spans="1:11">
      <c r="A499" s="21" t="s">
        <v>1582</v>
      </c>
      <c r="B499" s="9">
        <v>42429</v>
      </c>
      <c r="C499" s="21" t="s">
        <v>1583</v>
      </c>
      <c r="G499" s="21" t="s">
        <v>661</v>
      </c>
      <c r="H499" s="21" t="s">
        <v>661</v>
      </c>
      <c r="I499" s="21">
        <f t="shared" si="7"/>
        <v>328.4375</v>
      </c>
      <c r="J499" s="21">
        <v>52.55</v>
      </c>
      <c r="K499" s="21"/>
    </row>
    <row r="500" spans="1:11">
      <c r="A500" s="21" t="s">
        <v>1582</v>
      </c>
      <c r="B500" s="9">
        <v>42429</v>
      </c>
      <c r="C500" s="21" t="s">
        <v>1583</v>
      </c>
      <c r="G500" s="21" t="s">
        <v>1747</v>
      </c>
      <c r="H500" s="21" t="s">
        <v>1747</v>
      </c>
      <c r="I500" s="21">
        <f t="shared" si="7"/>
        <v>293.3125</v>
      </c>
      <c r="J500" s="21">
        <v>46.93</v>
      </c>
      <c r="K500" s="21"/>
    </row>
    <row r="501" spans="1:11">
      <c r="A501" s="21" t="s">
        <v>1582</v>
      </c>
      <c r="B501" s="9">
        <v>42429</v>
      </c>
      <c r="C501" s="21" t="s">
        <v>1583</v>
      </c>
      <c r="G501" s="21" t="s">
        <v>731</v>
      </c>
      <c r="H501" s="21" t="s">
        <v>731</v>
      </c>
      <c r="I501" s="21">
        <f t="shared" si="7"/>
        <v>176.8125</v>
      </c>
      <c r="J501" s="21">
        <v>28.29</v>
      </c>
      <c r="K501" s="21"/>
    </row>
    <row r="502" spans="1:11">
      <c r="A502" s="21" t="s">
        <v>1582</v>
      </c>
      <c r="B502" s="9">
        <v>42429</v>
      </c>
      <c r="C502" s="21" t="s">
        <v>1583</v>
      </c>
      <c r="G502" s="21" t="s">
        <v>729</v>
      </c>
      <c r="H502" s="21" t="s">
        <v>729</v>
      </c>
      <c r="I502" s="21">
        <f t="shared" si="7"/>
        <v>86.187499999999986</v>
      </c>
      <c r="J502" s="21">
        <v>13.79</v>
      </c>
      <c r="K502" s="21"/>
    </row>
    <row r="503" spans="1:11">
      <c r="A503" s="21" t="s">
        <v>550</v>
      </c>
      <c r="B503" s="9">
        <v>42429</v>
      </c>
      <c r="C503" s="21" t="s">
        <v>1584</v>
      </c>
      <c r="G503" s="21" t="s">
        <v>661</v>
      </c>
      <c r="H503" s="21" t="s">
        <v>661</v>
      </c>
      <c r="I503" s="21">
        <f t="shared" si="7"/>
        <v>328.4375</v>
      </c>
      <c r="J503" s="21">
        <v>52.55</v>
      </c>
      <c r="K503" s="21"/>
    </row>
    <row r="504" spans="1:11">
      <c r="A504" s="21" t="s">
        <v>550</v>
      </c>
      <c r="B504" s="9">
        <v>42429</v>
      </c>
      <c r="C504" s="21" t="s">
        <v>1584</v>
      </c>
      <c r="G504" s="21" t="s">
        <v>1747</v>
      </c>
      <c r="H504" s="21" t="s">
        <v>1747</v>
      </c>
      <c r="I504" s="21">
        <f t="shared" si="7"/>
        <v>251.43749999999997</v>
      </c>
      <c r="J504" s="21">
        <v>40.229999999999997</v>
      </c>
      <c r="K504" s="21"/>
    </row>
    <row r="505" spans="1:11">
      <c r="A505" s="21" t="s">
        <v>550</v>
      </c>
      <c r="B505" s="9">
        <v>42429</v>
      </c>
      <c r="C505" s="21" t="s">
        <v>1584</v>
      </c>
      <c r="G505" s="21" t="s">
        <v>731</v>
      </c>
      <c r="H505" s="21" t="s">
        <v>731</v>
      </c>
      <c r="I505" s="21">
        <f t="shared" si="7"/>
        <v>176.8125</v>
      </c>
      <c r="J505" s="21">
        <v>28.29</v>
      </c>
      <c r="K505" s="21"/>
    </row>
    <row r="506" spans="1:11">
      <c r="A506" s="21" t="s">
        <v>550</v>
      </c>
      <c r="B506" s="9">
        <v>42429</v>
      </c>
      <c r="C506" s="21" t="s">
        <v>1584</v>
      </c>
      <c r="G506" s="21" t="s">
        <v>729</v>
      </c>
      <c r="H506" s="21" t="s">
        <v>729</v>
      </c>
      <c r="I506" s="21">
        <f t="shared" si="7"/>
        <v>86.187499999999986</v>
      </c>
      <c r="J506" s="21">
        <v>13.79</v>
      </c>
      <c r="K506" s="21"/>
    </row>
    <row r="507" spans="1:11">
      <c r="A507" s="21" t="s">
        <v>552</v>
      </c>
      <c r="B507" s="9">
        <v>42429</v>
      </c>
      <c r="C507" s="21" t="s">
        <v>1585</v>
      </c>
      <c r="G507" s="21" t="s">
        <v>661</v>
      </c>
      <c r="H507" s="21" t="s">
        <v>661</v>
      </c>
      <c r="I507" s="21">
        <f t="shared" si="7"/>
        <v>493.125</v>
      </c>
      <c r="J507" s="21">
        <v>78.900000000000006</v>
      </c>
      <c r="K507" s="21"/>
    </row>
    <row r="508" spans="1:11">
      <c r="A508" s="21" t="s">
        <v>552</v>
      </c>
      <c r="B508" s="9">
        <v>42429</v>
      </c>
      <c r="C508" s="21" t="s">
        <v>1585</v>
      </c>
      <c r="G508" s="21" t="s">
        <v>1748</v>
      </c>
      <c r="H508" s="21" t="s">
        <v>1748</v>
      </c>
      <c r="I508" s="21">
        <f t="shared" si="7"/>
        <v>757.25</v>
      </c>
      <c r="J508" s="21">
        <v>121.16</v>
      </c>
      <c r="K508" s="21"/>
    </row>
    <row r="509" spans="1:11">
      <c r="A509" s="21" t="s">
        <v>552</v>
      </c>
      <c r="B509" s="9">
        <v>42429</v>
      </c>
      <c r="C509" s="21" t="s">
        <v>1585</v>
      </c>
      <c r="G509" s="21" t="s">
        <v>737</v>
      </c>
      <c r="H509" s="21" t="s">
        <v>737</v>
      </c>
      <c r="I509" s="21">
        <f t="shared" si="7"/>
        <v>222.43750000000003</v>
      </c>
      <c r="J509" s="21">
        <v>35.590000000000003</v>
      </c>
      <c r="K509" s="21"/>
    </row>
    <row r="510" spans="1:11">
      <c r="A510" s="21" t="s">
        <v>552</v>
      </c>
      <c r="B510" s="9">
        <v>42429</v>
      </c>
      <c r="C510" s="21" t="s">
        <v>1585</v>
      </c>
      <c r="G510" s="21" t="s">
        <v>731</v>
      </c>
      <c r="H510" s="21" t="s">
        <v>731</v>
      </c>
      <c r="I510" s="21">
        <f t="shared" si="7"/>
        <v>86.187499999999986</v>
      </c>
      <c r="J510" s="21">
        <v>13.79</v>
      </c>
      <c r="K510" s="21"/>
    </row>
    <row r="511" spans="1:11">
      <c r="A511" s="21" t="s">
        <v>1586</v>
      </c>
      <c r="B511" s="9">
        <v>42429</v>
      </c>
      <c r="C511" s="21" t="s">
        <v>1587</v>
      </c>
      <c r="G511" s="21" t="s">
        <v>661</v>
      </c>
      <c r="H511" s="21" t="s">
        <v>661</v>
      </c>
      <c r="I511" s="21">
        <f t="shared" si="7"/>
        <v>156.0625</v>
      </c>
      <c r="J511" s="21">
        <v>24.97</v>
      </c>
      <c r="K511" s="21"/>
    </row>
    <row r="512" spans="1:11">
      <c r="A512" s="21" t="s">
        <v>1586</v>
      </c>
      <c r="B512" s="9">
        <v>42429</v>
      </c>
      <c r="C512" s="21" t="s">
        <v>1587</v>
      </c>
      <c r="G512" s="21" t="s">
        <v>1733</v>
      </c>
      <c r="H512" s="21" t="s">
        <v>1733</v>
      </c>
      <c r="I512" s="21">
        <f t="shared" si="7"/>
        <v>377.4375</v>
      </c>
      <c r="J512" s="21">
        <v>60.39</v>
      </c>
      <c r="K512" s="21"/>
    </row>
    <row r="513" spans="1:11">
      <c r="A513" s="21" t="s">
        <v>1586</v>
      </c>
      <c r="B513" s="9">
        <v>42429</v>
      </c>
      <c r="C513" s="21" t="s">
        <v>1587</v>
      </c>
      <c r="G513" s="21" t="s">
        <v>1732</v>
      </c>
      <c r="H513" s="21" t="s">
        <v>1732</v>
      </c>
      <c r="I513" s="21">
        <f t="shared" si="7"/>
        <v>150.875</v>
      </c>
      <c r="J513" s="21">
        <v>24.14</v>
      </c>
      <c r="K513" s="21"/>
    </row>
    <row r="514" spans="1:11">
      <c r="A514" s="21" t="s">
        <v>1586</v>
      </c>
      <c r="B514" s="9">
        <v>42429</v>
      </c>
      <c r="C514" s="21" t="s">
        <v>1587</v>
      </c>
      <c r="G514" s="21" t="s">
        <v>731</v>
      </c>
      <c r="H514" s="21" t="s">
        <v>731</v>
      </c>
      <c r="I514" s="21">
        <f t="shared" si="7"/>
        <v>30.125</v>
      </c>
      <c r="J514" s="21">
        <v>4.82</v>
      </c>
      <c r="K514" s="21"/>
    </row>
    <row r="515" spans="1:11">
      <c r="A515" s="21" t="s">
        <v>554</v>
      </c>
      <c r="B515" s="9">
        <v>42429</v>
      </c>
      <c r="C515" s="21" t="s">
        <v>1588</v>
      </c>
      <c r="G515" s="21" t="s">
        <v>886</v>
      </c>
      <c r="H515" s="21" t="s">
        <v>886</v>
      </c>
      <c r="I515" s="21">
        <f t="shared" si="7"/>
        <v>52.625</v>
      </c>
      <c r="J515" s="21">
        <v>8.42</v>
      </c>
      <c r="K515" s="21"/>
    </row>
    <row r="516" spans="1:11">
      <c r="A516" s="21" t="s">
        <v>1589</v>
      </c>
      <c r="B516" s="9">
        <v>42429</v>
      </c>
      <c r="C516" s="21" t="s">
        <v>1590</v>
      </c>
      <c r="G516" s="21" t="s">
        <v>661</v>
      </c>
      <c r="H516" s="21" t="s">
        <v>661</v>
      </c>
      <c r="I516" s="21">
        <f t="shared" si="7"/>
        <v>322.4375</v>
      </c>
      <c r="J516" s="21">
        <v>51.59</v>
      </c>
      <c r="K516" s="21"/>
    </row>
    <row r="517" spans="1:11">
      <c r="A517" s="21" t="s">
        <v>1589</v>
      </c>
      <c r="B517" s="9">
        <v>42429</v>
      </c>
      <c r="C517" s="21" t="s">
        <v>1590</v>
      </c>
      <c r="G517" s="21" t="s">
        <v>1743</v>
      </c>
      <c r="H517" s="21" t="s">
        <v>1743</v>
      </c>
      <c r="I517" s="21">
        <f t="shared" si="7"/>
        <v>800</v>
      </c>
      <c r="J517" s="21">
        <v>128</v>
      </c>
      <c r="K517" s="21"/>
    </row>
    <row r="518" spans="1:11">
      <c r="A518" s="21" t="s">
        <v>1589</v>
      </c>
      <c r="B518" s="9">
        <v>42429</v>
      </c>
      <c r="C518" s="21" t="s">
        <v>1590</v>
      </c>
      <c r="G518" s="21" t="s">
        <v>1749</v>
      </c>
      <c r="H518" s="21" t="s">
        <v>1749</v>
      </c>
      <c r="I518" s="21">
        <f t="shared" si="7"/>
        <v>960.6875</v>
      </c>
      <c r="J518" s="21">
        <v>153.71</v>
      </c>
      <c r="K518" s="21"/>
    </row>
    <row r="519" spans="1:11">
      <c r="A519" s="21" t="s">
        <v>1589</v>
      </c>
      <c r="B519" s="9">
        <v>42429</v>
      </c>
      <c r="C519" s="21" t="s">
        <v>1590</v>
      </c>
      <c r="G519" s="21" t="s">
        <v>1750</v>
      </c>
      <c r="H519" s="21" t="s">
        <v>1750</v>
      </c>
      <c r="I519" s="21">
        <f t="shared" ref="I519:I582" si="8">+J519/0.16</f>
        <v>923.12499999999989</v>
      </c>
      <c r="J519" s="21">
        <v>147.69999999999999</v>
      </c>
      <c r="K519" s="21"/>
    </row>
    <row r="520" spans="1:11">
      <c r="A520" s="21" t="s">
        <v>1589</v>
      </c>
      <c r="B520" s="9">
        <v>42429</v>
      </c>
      <c r="C520" s="21" t="s">
        <v>1590</v>
      </c>
      <c r="G520" s="21" t="s">
        <v>1751</v>
      </c>
      <c r="H520" s="21" t="s">
        <v>1751</v>
      </c>
      <c r="I520" s="21">
        <f t="shared" si="8"/>
        <v>822</v>
      </c>
      <c r="J520" s="21">
        <v>131.52000000000001</v>
      </c>
      <c r="K520" s="21"/>
    </row>
    <row r="521" spans="1:11">
      <c r="A521" s="21" t="s">
        <v>1589</v>
      </c>
      <c r="B521" s="9">
        <v>42429</v>
      </c>
      <c r="C521" s="21" t="s">
        <v>1590</v>
      </c>
      <c r="G521" s="21" t="s">
        <v>731</v>
      </c>
      <c r="H521" s="21" t="s">
        <v>731</v>
      </c>
      <c r="I521" s="21">
        <f t="shared" si="8"/>
        <v>759.5</v>
      </c>
      <c r="J521" s="21">
        <v>121.52</v>
      </c>
      <c r="K521" s="21"/>
    </row>
    <row r="522" spans="1:11">
      <c r="A522" s="21" t="s">
        <v>1589</v>
      </c>
      <c r="B522" s="9">
        <v>42429</v>
      </c>
      <c r="C522" s="21" t="s">
        <v>1590</v>
      </c>
      <c r="G522" s="21" t="s">
        <v>1752</v>
      </c>
      <c r="H522" s="21" t="s">
        <v>1752</v>
      </c>
      <c r="I522" s="21">
        <f t="shared" si="8"/>
        <v>838.74999999999989</v>
      </c>
      <c r="J522" s="21">
        <v>134.19999999999999</v>
      </c>
      <c r="K522" s="21"/>
    </row>
    <row r="523" spans="1:11">
      <c r="A523" s="21" t="s">
        <v>1589</v>
      </c>
      <c r="B523" s="9">
        <v>42429</v>
      </c>
      <c r="C523" s="21" t="s">
        <v>1590</v>
      </c>
      <c r="G523" s="21" t="s">
        <v>9</v>
      </c>
      <c r="H523" s="21" t="s">
        <v>9</v>
      </c>
      <c r="I523" s="21">
        <f t="shared" si="8"/>
        <v>265.5</v>
      </c>
      <c r="J523" s="21">
        <v>42.48</v>
      </c>
      <c r="K523" s="21"/>
    </row>
    <row r="524" spans="1:11">
      <c r="A524" s="21" t="s">
        <v>556</v>
      </c>
      <c r="B524" s="9">
        <v>42429</v>
      </c>
      <c r="C524" s="21" t="s">
        <v>1591</v>
      </c>
      <c r="G524" s="21" t="s">
        <v>1704</v>
      </c>
      <c r="H524" s="21" t="s">
        <v>1704</v>
      </c>
      <c r="I524" s="21">
        <f t="shared" si="8"/>
        <v>30.1875</v>
      </c>
      <c r="J524" s="21">
        <v>4.83</v>
      </c>
      <c r="K524" s="21"/>
    </row>
    <row r="525" spans="1:11">
      <c r="A525" s="21" t="s">
        <v>556</v>
      </c>
      <c r="B525" s="9">
        <v>42429</v>
      </c>
      <c r="C525" s="21" t="s">
        <v>1591</v>
      </c>
      <c r="G525" s="21" t="s">
        <v>731</v>
      </c>
      <c r="H525" s="21" t="s">
        <v>731</v>
      </c>
      <c r="I525" s="21">
        <f t="shared" si="8"/>
        <v>56.0625</v>
      </c>
      <c r="J525" s="21">
        <v>8.9700000000000006</v>
      </c>
      <c r="K525" s="21"/>
    </row>
    <row r="526" spans="1:11">
      <c r="A526" s="21" t="s">
        <v>556</v>
      </c>
      <c r="B526" s="9">
        <v>42429</v>
      </c>
      <c r="C526" s="21" t="s">
        <v>1591</v>
      </c>
      <c r="G526" s="21" t="s">
        <v>807</v>
      </c>
      <c r="H526" s="21" t="s">
        <v>807</v>
      </c>
      <c r="I526" s="21">
        <f t="shared" si="8"/>
        <v>728.4375</v>
      </c>
      <c r="J526" s="21">
        <v>116.55</v>
      </c>
      <c r="K526" s="21"/>
    </row>
    <row r="527" spans="1:11">
      <c r="A527" s="21" t="s">
        <v>556</v>
      </c>
      <c r="B527" s="9">
        <v>42429</v>
      </c>
      <c r="C527" s="21" t="s">
        <v>1591</v>
      </c>
      <c r="G527" s="21" t="s">
        <v>803</v>
      </c>
      <c r="H527" s="21" t="s">
        <v>803</v>
      </c>
      <c r="I527" s="21">
        <f t="shared" si="8"/>
        <v>860.24999999999989</v>
      </c>
      <c r="J527" s="21">
        <v>137.63999999999999</v>
      </c>
      <c r="K527" s="21"/>
    </row>
    <row r="528" spans="1:11">
      <c r="A528" s="21" t="s">
        <v>556</v>
      </c>
      <c r="B528" s="9">
        <v>42429</v>
      </c>
      <c r="C528" s="21" t="s">
        <v>1591</v>
      </c>
      <c r="G528" s="21" t="s">
        <v>805</v>
      </c>
      <c r="H528" s="21" t="s">
        <v>805</v>
      </c>
      <c r="I528" s="21">
        <f t="shared" si="8"/>
        <v>419.00000000000006</v>
      </c>
      <c r="J528" s="21">
        <v>67.040000000000006</v>
      </c>
      <c r="K528" s="21"/>
    </row>
    <row r="529" spans="1:11">
      <c r="A529" s="21" t="s">
        <v>556</v>
      </c>
      <c r="B529" s="9">
        <v>42429</v>
      </c>
      <c r="C529" s="21" t="s">
        <v>1591</v>
      </c>
      <c r="G529" s="21" t="s">
        <v>746</v>
      </c>
      <c r="H529" s="21" t="s">
        <v>746</v>
      </c>
      <c r="I529" s="21">
        <f t="shared" si="8"/>
        <v>81.875</v>
      </c>
      <c r="J529" s="21">
        <v>13.1</v>
      </c>
      <c r="K529" s="21"/>
    </row>
    <row r="530" spans="1:11">
      <c r="A530" s="21" t="s">
        <v>556</v>
      </c>
      <c r="B530" s="9">
        <v>42429</v>
      </c>
      <c r="C530" s="21" t="s">
        <v>1591</v>
      </c>
      <c r="G530" s="21" t="s">
        <v>799</v>
      </c>
      <c r="H530" s="21" t="s">
        <v>799</v>
      </c>
      <c r="I530" s="21">
        <f t="shared" si="8"/>
        <v>78.4375</v>
      </c>
      <c r="J530" s="21">
        <v>12.55</v>
      </c>
      <c r="K530" s="21"/>
    </row>
    <row r="531" spans="1:11">
      <c r="A531" s="21" t="s">
        <v>556</v>
      </c>
      <c r="B531" s="9">
        <v>42429</v>
      </c>
      <c r="C531" s="21" t="s">
        <v>1591</v>
      </c>
      <c r="G531" s="21" t="s">
        <v>737</v>
      </c>
      <c r="H531" s="21" t="s">
        <v>737</v>
      </c>
      <c r="I531" s="21">
        <f t="shared" si="8"/>
        <v>222.43750000000003</v>
      </c>
      <c r="J531" s="21">
        <v>35.590000000000003</v>
      </c>
      <c r="K531" s="21"/>
    </row>
    <row r="532" spans="1:11">
      <c r="A532" s="21" t="s">
        <v>558</v>
      </c>
      <c r="B532" s="9">
        <v>42429</v>
      </c>
      <c r="C532" s="21" t="s">
        <v>1592</v>
      </c>
      <c r="G532" s="21" t="s">
        <v>731</v>
      </c>
      <c r="H532" s="21" t="s">
        <v>731</v>
      </c>
      <c r="I532" s="21">
        <f t="shared" si="8"/>
        <v>116.43749999999999</v>
      </c>
      <c r="J532" s="21">
        <v>18.63</v>
      </c>
      <c r="K532" s="21"/>
    </row>
    <row r="533" spans="1:11">
      <c r="A533" s="21" t="s">
        <v>558</v>
      </c>
      <c r="B533" s="9">
        <v>42429</v>
      </c>
      <c r="C533" s="21" t="s">
        <v>1592</v>
      </c>
      <c r="G533" s="21" t="s">
        <v>9</v>
      </c>
      <c r="H533" s="21" t="s">
        <v>9</v>
      </c>
      <c r="I533" s="21">
        <f t="shared" si="8"/>
        <v>120.68749999999999</v>
      </c>
      <c r="J533" s="21">
        <v>19.309999999999999</v>
      </c>
      <c r="K533" s="21"/>
    </row>
    <row r="534" spans="1:11">
      <c r="A534" s="21" t="s">
        <v>558</v>
      </c>
      <c r="B534" s="9">
        <v>42429</v>
      </c>
      <c r="C534" s="21" t="s">
        <v>1592</v>
      </c>
      <c r="G534" s="21" t="s">
        <v>769</v>
      </c>
      <c r="H534" s="21" t="s">
        <v>769</v>
      </c>
      <c r="I534" s="21">
        <f t="shared" si="8"/>
        <v>99.125</v>
      </c>
      <c r="J534" s="21">
        <v>15.86</v>
      </c>
      <c r="K534" s="21"/>
    </row>
    <row r="535" spans="1:11">
      <c r="A535" s="21" t="s">
        <v>558</v>
      </c>
      <c r="B535" s="9">
        <v>42429</v>
      </c>
      <c r="C535" s="21" t="s">
        <v>1592</v>
      </c>
      <c r="G535" s="21" t="s">
        <v>1706</v>
      </c>
      <c r="H535" s="21" t="s">
        <v>1706</v>
      </c>
      <c r="I535" s="21">
        <f t="shared" si="8"/>
        <v>419.00000000000006</v>
      </c>
      <c r="J535" s="21">
        <v>67.040000000000006</v>
      </c>
      <c r="K535" s="21"/>
    </row>
    <row r="536" spans="1:11">
      <c r="A536" s="21" t="s">
        <v>558</v>
      </c>
      <c r="B536" s="9">
        <v>42429</v>
      </c>
      <c r="C536" s="21" t="s">
        <v>1592</v>
      </c>
      <c r="G536" s="21" t="s">
        <v>749</v>
      </c>
      <c r="H536" s="21" t="s">
        <v>749</v>
      </c>
      <c r="I536" s="21">
        <f t="shared" si="8"/>
        <v>281.0625</v>
      </c>
      <c r="J536" s="21">
        <v>44.97</v>
      </c>
      <c r="K536" s="21"/>
    </row>
    <row r="537" spans="1:11">
      <c r="A537" s="21" t="s">
        <v>558</v>
      </c>
      <c r="B537" s="9">
        <v>42429</v>
      </c>
      <c r="C537" s="21" t="s">
        <v>1592</v>
      </c>
      <c r="G537" s="21" t="s">
        <v>661</v>
      </c>
      <c r="H537" s="21" t="s">
        <v>661</v>
      </c>
      <c r="I537" s="21">
        <f t="shared" si="8"/>
        <v>49.125</v>
      </c>
      <c r="J537" s="21">
        <v>7.86</v>
      </c>
      <c r="K537" s="21"/>
    </row>
    <row r="538" spans="1:11">
      <c r="A538" s="21" t="s">
        <v>560</v>
      </c>
      <c r="B538" s="9">
        <v>42429</v>
      </c>
      <c r="C538" s="21" t="s">
        <v>1593</v>
      </c>
      <c r="G538" s="21" t="s">
        <v>1704</v>
      </c>
      <c r="H538" s="21" t="s">
        <v>1704</v>
      </c>
      <c r="I538" s="21">
        <f t="shared" si="8"/>
        <v>30.1875</v>
      </c>
      <c r="J538" s="21">
        <v>4.83</v>
      </c>
      <c r="K538" s="21"/>
    </row>
    <row r="539" spans="1:11">
      <c r="A539" s="21" t="s">
        <v>560</v>
      </c>
      <c r="B539" s="9">
        <v>42429</v>
      </c>
      <c r="C539" s="21" t="s">
        <v>1593</v>
      </c>
      <c r="G539" s="21" t="s">
        <v>744</v>
      </c>
      <c r="H539" s="21" t="s">
        <v>744</v>
      </c>
      <c r="I539" s="21">
        <f t="shared" si="8"/>
        <v>262.0625</v>
      </c>
      <c r="J539" s="21">
        <v>41.93</v>
      </c>
      <c r="K539" s="21"/>
    </row>
    <row r="540" spans="1:11">
      <c r="A540" s="21" t="s">
        <v>560</v>
      </c>
      <c r="B540" s="9">
        <v>42429</v>
      </c>
      <c r="C540" s="21" t="s">
        <v>1593</v>
      </c>
      <c r="G540" s="21" t="s">
        <v>733</v>
      </c>
      <c r="H540" s="21" t="s">
        <v>733</v>
      </c>
      <c r="I540" s="21">
        <f t="shared" si="8"/>
        <v>56.875</v>
      </c>
      <c r="J540" s="21">
        <v>9.1</v>
      </c>
      <c r="K540" s="21"/>
    </row>
    <row r="541" spans="1:11">
      <c r="A541" s="21" t="s">
        <v>560</v>
      </c>
      <c r="B541" s="9">
        <v>42429</v>
      </c>
      <c r="C541" s="21" t="s">
        <v>1593</v>
      </c>
      <c r="G541" s="21" t="s">
        <v>737</v>
      </c>
      <c r="H541" s="21" t="s">
        <v>737</v>
      </c>
      <c r="I541" s="21">
        <f t="shared" si="8"/>
        <v>398.375</v>
      </c>
      <c r="J541" s="21">
        <v>63.74</v>
      </c>
      <c r="K541" s="21"/>
    </row>
    <row r="542" spans="1:11">
      <c r="A542" s="21" t="s">
        <v>560</v>
      </c>
      <c r="B542" s="9">
        <v>42429</v>
      </c>
      <c r="C542" s="21" t="s">
        <v>1593</v>
      </c>
      <c r="G542" s="21" t="s">
        <v>809</v>
      </c>
      <c r="H542" s="21" t="s">
        <v>809</v>
      </c>
      <c r="I542" s="21">
        <f t="shared" si="8"/>
        <v>79.3125</v>
      </c>
      <c r="J542" s="21">
        <v>12.69</v>
      </c>
      <c r="K542" s="21"/>
    </row>
    <row r="543" spans="1:11">
      <c r="A543" s="21" t="s">
        <v>560</v>
      </c>
      <c r="B543" s="9">
        <v>42429</v>
      </c>
      <c r="C543" s="21" t="s">
        <v>1593</v>
      </c>
      <c r="G543" s="21" t="s">
        <v>661</v>
      </c>
      <c r="H543" s="21" t="s">
        <v>661</v>
      </c>
      <c r="I543" s="21">
        <f t="shared" si="8"/>
        <v>719</v>
      </c>
      <c r="J543" s="21">
        <v>115.04</v>
      </c>
      <c r="K543" s="21"/>
    </row>
    <row r="544" spans="1:11">
      <c r="A544" s="21" t="s">
        <v>560</v>
      </c>
      <c r="B544" s="9">
        <v>42429</v>
      </c>
      <c r="C544" s="21" t="s">
        <v>1593</v>
      </c>
      <c r="G544" s="21" t="s">
        <v>735</v>
      </c>
      <c r="H544" s="21" t="s">
        <v>735</v>
      </c>
      <c r="I544" s="21">
        <f t="shared" si="8"/>
        <v>360.37499999999994</v>
      </c>
      <c r="J544" s="21">
        <v>57.66</v>
      </c>
      <c r="K544" s="21"/>
    </row>
    <row r="545" spans="1:11">
      <c r="A545" s="21" t="s">
        <v>560</v>
      </c>
      <c r="B545" s="9">
        <v>42429</v>
      </c>
      <c r="C545" s="21" t="s">
        <v>1593</v>
      </c>
      <c r="G545" s="21" t="s">
        <v>1705</v>
      </c>
      <c r="H545" s="21" t="s">
        <v>1705</v>
      </c>
      <c r="I545" s="21">
        <f t="shared" si="8"/>
        <v>860.24999999999989</v>
      </c>
      <c r="J545" s="21">
        <v>137.63999999999999</v>
      </c>
      <c r="K545" s="21"/>
    </row>
    <row r="546" spans="1:11">
      <c r="A546" s="21" t="s">
        <v>562</v>
      </c>
      <c r="B546" s="9">
        <v>42429</v>
      </c>
      <c r="C546" s="21" t="s">
        <v>1594</v>
      </c>
      <c r="G546" s="21" t="s">
        <v>1753</v>
      </c>
      <c r="H546" s="21" t="s">
        <v>1753</v>
      </c>
      <c r="I546" s="21">
        <f t="shared" si="8"/>
        <v>251.43749999999997</v>
      </c>
      <c r="J546" s="21">
        <v>40.229999999999997</v>
      </c>
      <c r="K546" s="21"/>
    </row>
    <row r="547" spans="1:11">
      <c r="A547" s="21" t="s">
        <v>562</v>
      </c>
      <c r="B547" s="9">
        <v>42429</v>
      </c>
      <c r="C547" s="21" t="s">
        <v>1594</v>
      </c>
      <c r="G547" s="21" t="s">
        <v>1754</v>
      </c>
      <c r="H547" s="21" t="s">
        <v>1754</v>
      </c>
      <c r="I547" s="21">
        <f t="shared" si="8"/>
        <v>91.8125</v>
      </c>
      <c r="J547" s="21">
        <v>14.69</v>
      </c>
      <c r="K547" s="21"/>
    </row>
    <row r="548" spans="1:11">
      <c r="A548" s="21" t="s">
        <v>564</v>
      </c>
      <c r="B548" s="9">
        <v>42429</v>
      </c>
      <c r="C548" s="21" t="s">
        <v>1595</v>
      </c>
      <c r="G548" s="21" t="s">
        <v>731</v>
      </c>
      <c r="H548" s="21" t="s">
        <v>731</v>
      </c>
      <c r="I548" s="21">
        <f t="shared" si="8"/>
        <v>120.75</v>
      </c>
      <c r="J548" s="21">
        <v>19.32</v>
      </c>
      <c r="K548" s="21"/>
    </row>
    <row r="549" spans="1:11">
      <c r="A549" s="21" t="s">
        <v>564</v>
      </c>
      <c r="B549" s="9">
        <v>42429</v>
      </c>
      <c r="C549" s="21" t="s">
        <v>1595</v>
      </c>
      <c r="G549" s="21" t="s">
        <v>662</v>
      </c>
      <c r="H549" s="21" t="s">
        <v>662</v>
      </c>
      <c r="I549" s="21">
        <f t="shared" si="8"/>
        <v>67.25</v>
      </c>
      <c r="J549" s="21">
        <v>10.76</v>
      </c>
      <c r="K549" s="21"/>
    </row>
    <row r="550" spans="1:11">
      <c r="A550" s="21" t="s">
        <v>564</v>
      </c>
      <c r="B550" s="9">
        <v>42429</v>
      </c>
      <c r="C550" s="21" t="s">
        <v>1595</v>
      </c>
      <c r="G550" s="21" t="s">
        <v>663</v>
      </c>
      <c r="H550" s="21" t="s">
        <v>663</v>
      </c>
      <c r="I550" s="21">
        <f t="shared" si="8"/>
        <v>385.4375</v>
      </c>
      <c r="J550" s="21">
        <v>61.67</v>
      </c>
      <c r="K550" s="21"/>
    </row>
    <row r="551" spans="1:11">
      <c r="A551" s="21" t="s">
        <v>564</v>
      </c>
      <c r="B551" s="9">
        <v>42429</v>
      </c>
      <c r="C551" s="21" t="s">
        <v>1595</v>
      </c>
      <c r="G551" s="21" t="s">
        <v>661</v>
      </c>
      <c r="H551" s="21" t="s">
        <v>661</v>
      </c>
      <c r="I551" s="21">
        <f t="shared" si="8"/>
        <v>328.4375</v>
      </c>
      <c r="J551" s="21">
        <v>52.55</v>
      </c>
      <c r="K551" s="21"/>
    </row>
    <row r="552" spans="1:11">
      <c r="A552" s="21" t="s">
        <v>566</v>
      </c>
      <c r="B552" s="9">
        <v>42429</v>
      </c>
      <c r="C552" s="21" t="s">
        <v>1596</v>
      </c>
      <c r="G552" s="21" t="s">
        <v>731</v>
      </c>
      <c r="H552" s="21" t="s">
        <v>731</v>
      </c>
      <c r="I552" s="21">
        <f t="shared" si="8"/>
        <v>60.124999999999993</v>
      </c>
      <c r="J552" s="21">
        <v>9.6199999999999992</v>
      </c>
      <c r="K552" s="21"/>
    </row>
    <row r="553" spans="1:11">
      <c r="A553" s="21" t="s">
        <v>566</v>
      </c>
      <c r="B553" s="9">
        <v>42429</v>
      </c>
      <c r="C553" s="21" t="s">
        <v>1596</v>
      </c>
      <c r="G553" s="21" t="s">
        <v>660</v>
      </c>
      <c r="H553" s="21" t="s">
        <v>660</v>
      </c>
      <c r="I553" s="21">
        <f t="shared" si="8"/>
        <v>177.5625</v>
      </c>
      <c r="J553" s="21">
        <v>28.41</v>
      </c>
      <c r="K553" s="21"/>
    </row>
    <row r="554" spans="1:11">
      <c r="A554" s="21" t="s">
        <v>566</v>
      </c>
      <c r="B554" s="9">
        <v>42429</v>
      </c>
      <c r="C554" s="21" t="s">
        <v>1596</v>
      </c>
      <c r="G554" s="21" t="s">
        <v>1755</v>
      </c>
      <c r="H554" s="21" t="s">
        <v>1755</v>
      </c>
      <c r="I554" s="21">
        <f t="shared" si="8"/>
        <v>377.3125</v>
      </c>
      <c r="J554" s="21">
        <v>60.37</v>
      </c>
      <c r="K554" s="21"/>
    </row>
    <row r="555" spans="1:11">
      <c r="A555" s="21" t="s">
        <v>566</v>
      </c>
      <c r="B555" s="9">
        <v>42429</v>
      </c>
      <c r="C555" s="21" t="s">
        <v>1596</v>
      </c>
      <c r="G555" s="21" t="s">
        <v>769</v>
      </c>
      <c r="H555" s="21" t="s">
        <v>769</v>
      </c>
      <c r="I555" s="21">
        <f t="shared" si="8"/>
        <v>94.8125</v>
      </c>
      <c r="J555" s="21">
        <v>15.17</v>
      </c>
      <c r="K555" s="21"/>
    </row>
    <row r="556" spans="1:11">
      <c r="A556" s="21" t="s">
        <v>566</v>
      </c>
      <c r="B556" s="9">
        <v>42429</v>
      </c>
      <c r="C556" s="21" t="s">
        <v>1596</v>
      </c>
      <c r="G556" s="21" t="s">
        <v>661</v>
      </c>
      <c r="H556" s="21" t="s">
        <v>661</v>
      </c>
      <c r="I556" s="21">
        <f t="shared" si="8"/>
        <v>328.4375</v>
      </c>
      <c r="J556" s="21">
        <v>52.55</v>
      </c>
      <c r="K556" s="21"/>
    </row>
    <row r="557" spans="1:11">
      <c r="A557" s="21" t="s">
        <v>568</v>
      </c>
      <c r="B557" s="9">
        <v>42429</v>
      </c>
      <c r="C557" s="21" t="s">
        <v>1597</v>
      </c>
      <c r="G557" s="21" t="s">
        <v>731</v>
      </c>
      <c r="H557" s="21" t="s">
        <v>731</v>
      </c>
      <c r="I557" s="21">
        <f t="shared" si="8"/>
        <v>86.187499999999986</v>
      </c>
      <c r="J557" s="21">
        <v>13.79</v>
      </c>
      <c r="K557" s="21"/>
    </row>
    <row r="558" spans="1:11">
      <c r="A558" s="21" t="s">
        <v>568</v>
      </c>
      <c r="B558" s="9">
        <v>42429</v>
      </c>
      <c r="C558" s="21" t="s">
        <v>1597</v>
      </c>
      <c r="G558" s="21" t="s">
        <v>737</v>
      </c>
      <c r="H558" s="21" t="s">
        <v>737</v>
      </c>
      <c r="I558" s="21">
        <f t="shared" si="8"/>
        <v>222.43750000000003</v>
      </c>
      <c r="J558" s="21">
        <v>35.590000000000003</v>
      </c>
      <c r="K558" s="21"/>
    </row>
    <row r="559" spans="1:11">
      <c r="A559" s="21" t="s">
        <v>568</v>
      </c>
      <c r="B559" s="9">
        <v>42429</v>
      </c>
      <c r="C559" s="21" t="s">
        <v>1597</v>
      </c>
      <c r="G559" s="21" t="s">
        <v>1748</v>
      </c>
      <c r="H559" s="21" t="s">
        <v>1748</v>
      </c>
      <c r="I559" s="21">
        <f t="shared" si="8"/>
        <v>741.9375</v>
      </c>
      <c r="J559" s="21">
        <v>118.71</v>
      </c>
      <c r="K559" s="21"/>
    </row>
    <row r="560" spans="1:11">
      <c r="A560" s="21" t="s">
        <v>568</v>
      </c>
      <c r="B560" s="9">
        <v>42429</v>
      </c>
      <c r="C560" s="21" t="s">
        <v>1597</v>
      </c>
      <c r="G560" s="21" t="s">
        <v>795</v>
      </c>
      <c r="H560" s="21" t="s">
        <v>795</v>
      </c>
      <c r="I560" s="21">
        <f t="shared" si="8"/>
        <v>69</v>
      </c>
      <c r="J560" s="21">
        <v>11.04</v>
      </c>
      <c r="K560" s="21"/>
    </row>
    <row r="561" spans="1:11">
      <c r="A561" s="21" t="s">
        <v>568</v>
      </c>
      <c r="B561" s="9">
        <v>42429</v>
      </c>
      <c r="C561" s="21" t="s">
        <v>1597</v>
      </c>
      <c r="G561" s="21" t="s">
        <v>807</v>
      </c>
      <c r="H561" s="21" t="s">
        <v>807</v>
      </c>
      <c r="I561" s="21">
        <f t="shared" si="8"/>
        <v>461.18750000000006</v>
      </c>
      <c r="J561" s="21">
        <v>73.790000000000006</v>
      </c>
      <c r="K561" s="21"/>
    </row>
    <row r="562" spans="1:11">
      <c r="A562" s="21" t="s">
        <v>570</v>
      </c>
      <c r="B562" s="9">
        <v>42429</v>
      </c>
      <c r="C562" s="21" t="s">
        <v>1598</v>
      </c>
      <c r="G562" s="21" t="s">
        <v>886</v>
      </c>
      <c r="H562" s="21" t="s">
        <v>886</v>
      </c>
      <c r="I562" s="21">
        <f t="shared" si="8"/>
        <v>52.625</v>
      </c>
      <c r="J562" s="21">
        <v>8.42</v>
      </c>
      <c r="K562" s="21"/>
    </row>
    <row r="563" spans="1:11">
      <c r="A563" s="21" t="s">
        <v>1599</v>
      </c>
      <c r="B563" s="9">
        <v>42429</v>
      </c>
      <c r="C563" s="21" t="s">
        <v>1600</v>
      </c>
      <c r="G563" s="21" t="s">
        <v>731</v>
      </c>
      <c r="H563" s="21" t="s">
        <v>731</v>
      </c>
      <c r="I563" s="21">
        <f t="shared" si="8"/>
        <v>30.1875</v>
      </c>
      <c r="J563" s="21">
        <v>4.83</v>
      </c>
      <c r="K563" s="21"/>
    </row>
    <row r="564" spans="1:11">
      <c r="A564" s="21" t="s">
        <v>1599</v>
      </c>
      <c r="B564" s="9">
        <v>42429</v>
      </c>
      <c r="C564" s="21" t="s">
        <v>1600</v>
      </c>
      <c r="G564" s="21" t="s">
        <v>733</v>
      </c>
      <c r="H564" s="21" t="s">
        <v>733</v>
      </c>
      <c r="I564" s="21">
        <f t="shared" si="8"/>
        <v>56.875</v>
      </c>
      <c r="J564" s="21">
        <v>9.1</v>
      </c>
      <c r="K564" s="21"/>
    </row>
    <row r="565" spans="1:11">
      <c r="A565" s="21" t="s">
        <v>1599</v>
      </c>
      <c r="B565" s="9">
        <v>42429</v>
      </c>
      <c r="C565" s="21" t="s">
        <v>1600</v>
      </c>
      <c r="G565" s="21" t="s">
        <v>737</v>
      </c>
      <c r="H565" s="21" t="s">
        <v>737</v>
      </c>
      <c r="I565" s="21">
        <f t="shared" si="8"/>
        <v>222.43750000000003</v>
      </c>
      <c r="J565" s="21">
        <v>35.590000000000003</v>
      </c>
      <c r="K565" s="21"/>
    </row>
    <row r="566" spans="1:11">
      <c r="A566" s="21" t="s">
        <v>1599</v>
      </c>
      <c r="B566" s="9">
        <v>42429</v>
      </c>
      <c r="C566" s="21" t="s">
        <v>1600</v>
      </c>
      <c r="G566" s="21" t="s">
        <v>1748</v>
      </c>
      <c r="H566" s="21" t="s">
        <v>1748</v>
      </c>
      <c r="I566" s="21">
        <f t="shared" si="8"/>
        <v>770.8125</v>
      </c>
      <c r="J566" s="21">
        <v>123.33</v>
      </c>
      <c r="K566" s="21"/>
    </row>
    <row r="567" spans="1:11">
      <c r="A567" s="21" t="s">
        <v>1599</v>
      </c>
      <c r="B567" s="9">
        <v>42429</v>
      </c>
      <c r="C567" s="21" t="s">
        <v>1600</v>
      </c>
      <c r="G567" s="21" t="s">
        <v>1717</v>
      </c>
      <c r="H567" s="21" t="s">
        <v>1717</v>
      </c>
      <c r="I567" s="21">
        <f t="shared" si="8"/>
        <v>92.25</v>
      </c>
      <c r="J567" s="21">
        <v>14.76</v>
      </c>
      <c r="K567" s="21"/>
    </row>
    <row r="568" spans="1:11">
      <c r="A568" s="21" t="s">
        <v>1599</v>
      </c>
      <c r="B568" s="9">
        <v>42429</v>
      </c>
      <c r="C568" s="21" t="s">
        <v>1600</v>
      </c>
      <c r="G568" s="21" t="s">
        <v>807</v>
      </c>
      <c r="H568" s="21" t="s">
        <v>807</v>
      </c>
      <c r="I568" s="21">
        <f t="shared" si="8"/>
        <v>461.18750000000006</v>
      </c>
      <c r="J568" s="21">
        <v>73.790000000000006</v>
      </c>
      <c r="K568" s="21"/>
    </row>
    <row r="569" spans="1:11">
      <c r="A569" s="21" t="s">
        <v>1601</v>
      </c>
      <c r="B569" s="9">
        <v>42429</v>
      </c>
      <c r="C569" s="21" t="s">
        <v>1602</v>
      </c>
      <c r="G569" s="21" t="s">
        <v>661</v>
      </c>
      <c r="H569" s="21" t="s">
        <v>661</v>
      </c>
      <c r="I569" s="21">
        <f t="shared" si="8"/>
        <v>159.5</v>
      </c>
      <c r="J569" s="21">
        <v>25.52</v>
      </c>
      <c r="K569" s="21"/>
    </row>
    <row r="570" spans="1:11">
      <c r="A570" s="21" t="s">
        <v>1601</v>
      </c>
      <c r="B570" s="9">
        <v>42429</v>
      </c>
      <c r="C570" s="21" t="s">
        <v>1602</v>
      </c>
      <c r="G570" s="21" t="s">
        <v>1733</v>
      </c>
      <c r="H570" s="21" t="s">
        <v>1733</v>
      </c>
      <c r="I570" s="21">
        <f t="shared" si="8"/>
        <v>251.43749999999997</v>
      </c>
      <c r="J570" s="21">
        <v>40.229999999999997</v>
      </c>
      <c r="K570" s="21"/>
    </row>
    <row r="571" spans="1:11">
      <c r="A571" s="21" t="s">
        <v>1601</v>
      </c>
      <c r="B571" s="9">
        <v>42429</v>
      </c>
      <c r="C571" s="21" t="s">
        <v>1602</v>
      </c>
      <c r="G571" s="21" t="s">
        <v>731</v>
      </c>
      <c r="H571" s="21" t="s">
        <v>731</v>
      </c>
      <c r="I571" s="21">
        <f t="shared" si="8"/>
        <v>30.1875</v>
      </c>
      <c r="J571" s="21">
        <v>4.83</v>
      </c>
      <c r="K571" s="21"/>
    </row>
    <row r="572" spans="1:11">
      <c r="A572" s="21" t="s">
        <v>1601</v>
      </c>
      <c r="B572" s="9">
        <v>42429</v>
      </c>
      <c r="C572" s="21" t="s">
        <v>1602</v>
      </c>
      <c r="G572" s="21" t="s">
        <v>1732</v>
      </c>
      <c r="H572" s="21" t="s">
        <v>1732</v>
      </c>
      <c r="I572" s="21">
        <f t="shared" si="8"/>
        <v>155.1875</v>
      </c>
      <c r="J572" s="21">
        <v>24.83</v>
      </c>
      <c r="K572" s="21"/>
    </row>
    <row r="573" spans="1:11">
      <c r="A573" s="21" t="s">
        <v>572</v>
      </c>
      <c r="B573" s="9">
        <v>42429</v>
      </c>
      <c r="C573" s="21" t="s">
        <v>1603</v>
      </c>
      <c r="G573" s="21" t="s">
        <v>870</v>
      </c>
      <c r="H573" s="21" t="s">
        <v>870</v>
      </c>
      <c r="I573" s="21">
        <f t="shared" si="8"/>
        <v>156.1875</v>
      </c>
      <c r="J573" s="21">
        <v>24.99</v>
      </c>
      <c r="K573" s="21"/>
    </row>
    <row r="574" spans="1:11">
      <c r="A574" s="21" t="s">
        <v>574</v>
      </c>
      <c r="B574" s="9">
        <v>42429</v>
      </c>
      <c r="C574" s="21" t="s">
        <v>1604</v>
      </c>
      <c r="G574" s="21" t="s">
        <v>749</v>
      </c>
      <c r="H574" s="21" t="s">
        <v>749</v>
      </c>
      <c r="I574" s="21">
        <f t="shared" si="8"/>
        <v>784.5</v>
      </c>
      <c r="J574" s="21">
        <v>125.52</v>
      </c>
      <c r="K574" s="21"/>
    </row>
    <row r="575" spans="1:11">
      <c r="A575" s="21" t="s">
        <v>574</v>
      </c>
      <c r="B575" s="9">
        <v>42429</v>
      </c>
      <c r="C575" s="21" t="s">
        <v>1604</v>
      </c>
      <c r="G575" s="21" t="s">
        <v>1782</v>
      </c>
      <c r="H575" s="21" t="s">
        <v>1782</v>
      </c>
      <c r="I575" s="21">
        <f t="shared" si="8"/>
        <v>704.4375</v>
      </c>
      <c r="J575" s="21">
        <v>112.71</v>
      </c>
      <c r="K575" s="21"/>
    </row>
    <row r="576" spans="1:11">
      <c r="A576" s="21" t="s">
        <v>574</v>
      </c>
      <c r="B576" s="9">
        <v>42429</v>
      </c>
      <c r="C576" s="21" t="s">
        <v>1604</v>
      </c>
      <c r="G576" s="21" t="s">
        <v>799</v>
      </c>
      <c r="H576" s="21" t="s">
        <v>799</v>
      </c>
      <c r="I576" s="21">
        <f t="shared" si="8"/>
        <v>78.4375</v>
      </c>
      <c r="J576" s="21">
        <v>12.55</v>
      </c>
      <c r="K576" s="21"/>
    </row>
    <row r="577" spans="1:11">
      <c r="A577" s="21" t="s">
        <v>574</v>
      </c>
      <c r="B577" s="9">
        <v>42429</v>
      </c>
      <c r="C577" s="21" t="s">
        <v>1604</v>
      </c>
      <c r="G577" s="21" t="s">
        <v>731</v>
      </c>
      <c r="H577" s="21" t="s">
        <v>731</v>
      </c>
      <c r="I577" s="21">
        <f t="shared" si="8"/>
        <v>86.187499999999986</v>
      </c>
      <c r="J577" s="21">
        <v>13.79</v>
      </c>
      <c r="K577" s="21"/>
    </row>
    <row r="578" spans="1:11">
      <c r="A578" s="21" t="s">
        <v>574</v>
      </c>
      <c r="B578" s="9">
        <v>42429</v>
      </c>
      <c r="C578" s="21" t="s">
        <v>1604</v>
      </c>
      <c r="G578" s="21" t="s">
        <v>737</v>
      </c>
      <c r="H578" s="21" t="s">
        <v>737</v>
      </c>
      <c r="I578" s="21">
        <f t="shared" si="8"/>
        <v>222.43750000000003</v>
      </c>
      <c r="J578" s="21">
        <v>35.590000000000003</v>
      </c>
      <c r="K578" s="21"/>
    </row>
    <row r="579" spans="1:11">
      <c r="A579" s="21" t="s">
        <v>574</v>
      </c>
      <c r="B579" s="9">
        <v>42429</v>
      </c>
      <c r="C579" s="21" t="s">
        <v>1604</v>
      </c>
      <c r="G579" s="21" t="s">
        <v>1783</v>
      </c>
      <c r="H579" s="21" t="s">
        <v>1783</v>
      </c>
      <c r="I579" s="21">
        <f t="shared" si="8"/>
        <v>102.5625</v>
      </c>
      <c r="J579" s="21">
        <v>16.41</v>
      </c>
      <c r="K579" s="21"/>
    </row>
    <row r="580" spans="1:11">
      <c r="A580" s="21" t="s">
        <v>574</v>
      </c>
      <c r="B580" s="9">
        <v>42429</v>
      </c>
      <c r="C580" s="21" t="s">
        <v>1604</v>
      </c>
      <c r="G580" s="21" t="s">
        <v>1739</v>
      </c>
      <c r="H580" s="21" t="s">
        <v>1739</v>
      </c>
      <c r="I580" s="21">
        <f t="shared" si="8"/>
        <v>332.625</v>
      </c>
      <c r="J580" s="21">
        <v>53.22</v>
      </c>
      <c r="K580" s="21"/>
    </row>
    <row r="581" spans="1:11">
      <c r="A581" s="21" t="s">
        <v>576</v>
      </c>
      <c r="B581" s="9">
        <v>42429</v>
      </c>
      <c r="C581" s="21" t="s">
        <v>1605</v>
      </c>
      <c r="G581" s="21" t="s">
        <v>661</v>
      </c>
      <c r="H581" s="21" t="s">
        <v>661</v>
      </c>
      <c r="I581" s="21">
        <f t="shared" si="8"/>
        <v>49.125</v>
      </c>
      <c r="J581" s="21">
        <v>7.86</v>
      </c>
      <c r="K581" s="21"/>
    </row>
    <row r="582" spans="1:11">
      <c r="A582" s="21" t="s">
        <v>576</v>
      </c>
      <c r="B582" s="9">
        <v>42429</v>
      </c>
      <c r="C582" s="21" t="s">
        <v>1605</v>
      </c>
      <c r="G582" s="21" t="s">
        <v>1756</v>
      </c>
      <c r="H582" s="21" t="s">
        <v>1756</v>
      </c>
      <c r="I582" s="21">
        <f t="shared" si="8"/>
        <v>338.8125</v>
      </c>
      <c r="J582" s="21">
        <v>54.21</v>
      </c>
      <c r="K582" s="21"/>
    </row>
    <row r="583" spans="1:11">
      <c r="A583" s="21" t="s">
        <v>576</v>
      </c>
      <c r="B583" s="9">
        <v>42429</v>
      </c>
      <c r="C583" s="21" t="s">
        <v>1605</v>
      </c>
      <c r="G583" s="21" t="s">
        <v>1757</v>
      </c>
      <c r="H583" s="21" t="s">
        <v>1757</v>
      </c>
      <c r="I583" s="21">
        <f t="shared" ref="I583:I601" si="9">+J583/0.16</f>
        <v>377.0625</v>
      </c>
      <c r="J583" s="21">
        <v>60.33</v>
      </c>
      <c r="K583" s="21"/>
    </row>
    <row r="584" spans="1:11">
      <c r="A584" s="21" t="s">
        <v>576</v>
      </c>
      <c r="B584" s="9">
        <v>42429</v>
      </c>
      <c r="C584" s="21" t="s">
        <v>1605</v>
      </c>
      <c r="G584" s="21" t="s">
        <v>1757</v>
      </c>
      <c r="H584" s="21" t="s">
        <v>1757</v>
      </c>
      <c r="I584" s="21">
        <f t="shared" si="9"/>
        <v>237.0625</v>
      </c>
      <c r="J584" s="21">
        <v>37.93</v>
      </c>
      <c r="K584" s="21"/>
    </row>
    <row r="585" spans="1:11">
      <c r="A585" s="21" t="s">
        <v>576</v>
      </c>
      <c r="B585" s="9">
        <v>42429</v>
      </c>
      <c r="C585" s="21" t="s">
        <v>1605</v>
      </c>
      <c r="G585" s="21" t="s">
        <v>729</v>
      </c>
      <c r="H585" s="21" t="s">
        <v>729</v>
      </c>
      <c r="I585" s="21">
        <f t="shared" si="9"/>
        <v>86.187499999999986</v>
      </c>
      <c r="J585" s="21">
        <v>13.79</v>
      </c>
      <c r="K585" s="21"/>
    </row>
    <row r="586" spans="1:11">
      <c r="A586" s="21" t="s">
        <v>578</v>
      </c>
      <c r="B586" s="9">
        <v>42429</v>
      </c>
      <c r="C586" s="21" t="s">
        <v>1606</v>
      </c>
      <c r="G586" s="21" t="s">
        <v>661</v>
      </c>
      <c r="H586" s="21" t="s">
        <v>661</v>
      </c>
      <c r="I586" s="21">
        <f t="shared" si="9"/>
        <v>215.49999999999997</v>
      </c>
      <c r="J586" s="21">
        <v>34.479999999999997</v>
      </c>
      <c r="K586" s="21"/>
    </row>
    <row r="587" spans="1:11">
      <c r="A587" s="21" t="s">
        <v>578</v>
      </c>
      <c r="B587" s="9">
        <v>42429</v>
      </c>
      <c r="C587" s="21" t="s">
        <v>1606</v>
      </c>
      <c r="G587" s="21" t="s">
        <v>1758</v>
      </c>
      <c r="H587" s="21" t="s">
        <v>1758</v>
      </c>
      <c r="I587" s="21">
        <f t="shared" si="9"/>
        <v>293.3125</v>
      </c>
      <c r="J587" s="21">
        <v>46.93</v>
      </c>
      <c r="K587" s="21"/>
    </row>
    <row r="588" spans="1:11">
      <c r="A588" s="21" t="s">
        <v>578</v>
      </c>
      <c r="B588" s="9">
        <v>42429</v>
      </c>
      <c r="C588" s="21" t="s">
        <v>1606</v>
      </c>
      <c r="G588" s="21" t="s">
        <v>729</v>
      </c>
      <c r="H588" s="21" t="s">
        <v>729</v>
      </c>
      <c r="I588" s="21">
        <f t="shared" si="9"/>
        <v>86.187499999999986</v>
      </c>
      <c r="J588" s="21">
        <v>13.79</v>
      </c>
      <c r="K588" s="21"/>
    </row>
    <row r="589" spans="1:11">
      <c r="A589" s="21" t="s">
        <v>578</v>
      </c>
      <c r="B589" s="9">
        <v>42429</v>
      </c>
      <c r="C589" s="21" t="s">
        <v>1606</v>
      </c>
      <c r="G589" s="21" t="s">
        <v>731</v>
      </c>
      <c r="H589" s="21" t="s">
        <v>731</v>
      </c>
      <c r="I589" s="21">
        <f t="shared" si="9"/>
        <v>176.8125</v>
      </c>
      <c r="J589" s="21">
        <v>28.29</v>
      </c>
      <c r="K589" s="21"/>
    </row>
    <row r="590" spans="1:11">
      <c r="A590" s="21" t="s">
        <v>580</v>
      </c>
      <c r="B590" s="9">
        <v>42429</v>
      </c>
      <c r="C590" s="21" t="s">
        <v>1607</v>
      </c>
      <c r="G590" s="21" t="s">
        <v>1754</v>
      </c>
      <c r="H590" s="21" t="s">
        <v>1754</v>
      </c>
      <c r="I590" s="21">
        <f t="shared" si="9"/>
        <v>91.8125</v>
      </c>
      <c r="J590" s="21">
        <v>14.69</v>
      </c>
      <c r="K590" s="21"/>
    </row>
    <row r="591" spans="1:11">
      <c r="A591" s="21" t="s">
        <v>581</v>
      </c>
      <c r="B591" s="9">
        <v>42429</v>
      </c>
      <c r="C591" s="21" t="s">
        <v>1608</v>
      </c>
      <c r="G591" s="21" t="s">
        <v>749</v>
      </c>
      <c r="H591" s="21" t="s">
        <v>749</v>
      </c>
      <c r="I591" s="21">
        <f t="shared" si="9"/>
        <v>784.5</v>
      </c>
      <c r="J591" s="21">
        <v>125.52</v>
      </c>
      <c r="K591" s="21"/>
    </row>
    <row r="592" spans="1:11">
      <c r="A592" s="21" t="s">
        <v>581</v>
      </c>
      <c r="B592" s="9">
        <v>42429</v>
      </c>
      <c r="C592" s="21" t="s">
        <v>1608</v>
      </c>
      <c r="G592" s="21" t="s">
        <v>803</v>
      </c>
      <c r="H592" s="21" t="s">
        <v>803</v>
      </c>
      <c r="I592" s="21">
        <f t="shared" si="9"/>
        <v>419.00000000000006</v>
      </c>
      <c r="J592" s="21">
        <v>67.040000000000006</v>
      </c>
      <c r="K592" s="21"/>
    </row>
    <row r="593" spans="1:11">
      <c r="A593" s="21" t="s">
        <v>581</v>
      </c>
      <c r="B593" s="9">
        <v>42429</v>
      </c>
      <c r="C593" s="21" t="s">
        <v>1608</v>
      </c>
      <c r="G593" s="21" t="s">
        <v>1720</v>
      </c>
      <c r="H593" s="21" t="s">
        <v>1720</v>
      </c>
      <c r="I593" s="21">
        <f t="shared" si="9"/>
        <v>109.5</v>
      </c>
      <c r="J593" s="21">
        <v>17.52</v>
      </c>
      <c r="K593" s="21"/>
    </row>
    <row r="594" spans="1:11">
      <c r="A594" s="21" t="s">
        <v>581</v>
      </c>
      <c r="B594" s="9">
        <v>42429</v>
      </c>
      <c r="C594" s="21" t="s">
        <v>1608</v>
      </c>
      <c r="G594" s="21" t="s">
        <v>737</v>
      </c>
      <c r="H594" s="21" t="s">
        <v>737</v>
      </c>
      <c r="I594" s="21">
        <f t="shared" si="9"/>
        <v>222.43750000000003</v>
      </c>
      <c r="J594" s="21">
        <v>35.590000000000003</v>
      </c>
      <c r="K594" s="21"/>
    </row>
    <row r="595" spans="1:11">
      <c r="A595" s="21" t="s">
        <v>581</v>
      </c>
      <c r="B595" s="9">
        <v>42429</v>
      </c>
      <c r="C595" s="21" t="s">
        <v>1608</v>
      </c>
      <c r="G595" s="21" t="s">
        <v>799</v>
      </c>
      <c r="H595" s="21" t="s">
        <v>799</v>
      </c>
      <c r="I595" s="21">
        <f t="shared" si="9"/>
        <v>43.9375</v>
      </c>
      <c r="J595" s="21">
        <v>7.03</v>
      </c>
      <c r="K595" s="21"/>
    </row>
    <row r="596" spans="1:11">
      <c r="A596" s="21" t="s">
        <v>581</v>
      </c>
      <c r="B596" s="9">
        <v>42429</v>
      </c>
      <c r="C596" s="21" t="s">
        <v>1608</v>
      </c>
      <c r="G596" s="21" t="s">
        <v>1739</v>
      </c>
      <c r="H596" s="21" t="s">
        <v>1739</v>
      </c>
      <c r="I596" s="21">
        <f t="shared" si="9"/>
        <v>479.6875</v>
      </c>
      <c r="J596" s="21">
        <v>76.75</v>
      </c>
      <c r="K596" s="21"/>
    </row>
    <row r="597" spans="1:11">
      <c r="A597" s="21" t="s">
        <v>581</v>
      </c>
      <c r="B597" s="9">
        <v>42429</v>
      </c>
      <c r="C597" s="21" t="s">
        <v>1608</v>
      </c>
      <c r="G597" s="21" t="s">
        <v>799</v>
      </c>
      <c r="H597" s="21" t="s">
        <v>799</v>
      </c>
      <c r="I597" s="21">
        <f t="shared" si="9"/>
        <v>34.5</v>
      </c>
      <c r="J597" s="21">
        <v>5.52</v>
      </c>
      <c r="K597" s="21"/>
    </row>
    <row r="598" spans="1:11">
      <c r="A598" s="21" t="s">
        <v>581</v>
      </c>
      <c r="B598" s="9">
        <v>42429</v>
      </c>
      <c r="C598" s="21" t="s">
        <v>1608</v>
      </c>
      <c r="G598" s="21" t="s">
        <v>733</v>
      </c>
      <c r="H598" s="21" t="s">
        <v>733</v>
      </c>
      <c r="I598" s="21">
        <f t="shared" si="9"/>
        <v>94.8125</v>
      </c>
      <c r="J598" s="21">
        <v>15.17</v>
      </c>
      <c r="K598" s="21"/>
    </row>
    <row r="599" spans="1:11">
      <c r="A599" s="21" t="s">
        <v>581</v>
      </c>
      <c r="B599" s="9">
        <v>42429</v>
      </c>
      <c r="C599" s="21" t="s">
        <v>1608</v>
      </c>
      <c r="G599" s="21" t="s">
        <v>1704</v>
      </c>
      <c r="H599" s="21" t="s">
        <v>1704</v>
      </c>
      <c r="I599" s="21">
        <f t="shared" si="9"/>
        <v>30.1875</v>
      </c>
      <c r="J599" s="21">
        <v>4.83</v>
      </c>
      <c r="K599" s="21"/>
    </row>
    <row r="600" spans="1:11">
      <c r="A600" s="21" t="s">
        <v>581</v>
      </c>
      <c r="B600" s="9">
        <v>42429</v>
      </c>
      <c r="C600" s="21" t="s">
        <v>1608</v>
      </c>
      <c r="G600" s="21" t="s">
        <v>731</v>
      </c>
      <c r="H600" s="21" t="s">
        <v>731</v>
      </c>
      <c r="I600" s="21">
        <f>+J600/0.16</f>
        <v>30.1875</v>
      </c>
      <c r="J600" s="21">
        <v>4.83</v>
      </c>
      <c r="K600" s="21"/>
    </row>
    <row r="601" spans="1:11">
      <c r="A601" s="21" t="s">
        <v>1609</v>
      </c>
      <c r="B601" s="9">
        <v>42429</v>
      </c>
      <c r="C601" s="21" t="s">
        <v>649</v>
      </c>
      <c r="G601" s="18" t="s">
        <v>1002</v>
      </c>
      <c r="H601" s="21" t="s">
        <v>1759</v>
      </c>
      <c r="I601" s="21">
        <f t="shared" si="9"/>
        <v>14578.25</v>
      </c>
      <c r="J601" s="22">
        <v>2332.52</v>
      </c>
      <c r="K601" s="21"/>
    </row>
    <row r="602" spans="1:11">
      <c r="A602" s="21" t="s">
        <v>1610</v>
      </c>
      <c r="B602" s="9">
        <v>42429</v>
      </c>
      <c r="C602" s="21" t="s">
        <v>456</v>
      </c>
      <c r="G602" s="7" t="s">
        <v>983</v>
      </c>
      <c r="H602" s="21" t="s">
        <v>1760</v>
      </c>
      <c r="I602" s="21">
        <f>+J602/0.16</f>
        <v>12741.9375</v>
      </c>
      <c r="J602" s="22">
        <v>2038.71</v>
      </c>
      <c r="K602" s="21"/>
    </row>
    <row r="603" spans="1:11">
      <c r="G603" s="7"/>
      <c r="H603" s="21"/>
      <c r="I603" s="25">
        <f>SUM(I7:I602)</f>
        <v>25843900.3125</v>
      </c>
      <c r="J603" s="25">
        <f>SUM(J7:J602)</f>
        <v>4135024.0500000059</v>
      </c>
    </row>
    <row r="604" spans="1:11">
      <c r="H604" s="21"/>
      <c r="I604" s="21"/>
      <c r="J604" s="21"/>
    </row>
    <row r="605" spans="1:11">
      <c r="H605" s="21"/>
      <c r="I605" s="26" t="s">
        <v>1003</v>
      </c>
      <c r="J605" s="26">
        <f>4805187.58-670163.53</f>
        <v>4135024.05</v>
      </c>
    </row>
    <row r="606" spans="1:11">
      <c r="H606" s="21"/>
      <c r="I606" s="21" t="s">
        <v>1006</v>
      </c>
      <c r="J606" s="27">
        <f>+J603-J605</f>
        <v>6.0535967350006104E-9</v>
      </c>
    </row>
    <row r="609" spans="1:11" ht="15.75">
      <c r="G609" s="32" t="s">
        <v>5</v>
      </c>
      <c r="H609" s="32" t="s">
        <v>6</v>
      </c>
      <c r="I609" s="32" t="s">
        <v>8</v>
      </c>
      <c r="J609" s="32" t="s">
        <v>1008</v>
      </c>
      <c r="K609" s="32" t="s">
        <v>1009</v>
      </c>
    </row>
    <row r="610" spans="1:11">
      <c r="A610" s="37" t="s">
        <v>1010</v>
      </c>
      <c r="B610" s="38">
        <v>85</v>
      </c>
      <c r="C610" s="21"/>
      <c r="G610" s="18" t="s">
        <v>1699</v>
      </c>
      <c r="H610" s="18" t="s">
        <v>1617</v>
      </c>
      <c r="I610" s="33">
        <f t="shared" ref="I610:I634" si="10">SUMIF($G$7:$G$602,G610,$J$7:$J$602)</f>
        <v>611.20000000000005</v>
      </c>
      <c r="J610" s="33">
        <f>+I610/0.16</f>
        <v>3820</v>
      </c>
      <c r="K610" s="33"/>
    </row>
    <row r="611" spans="1:11">
      <c r="A611" s="37" t="s">
        <v>1010</v>
      </c>
      <c r="B611" s="38">
        <v>85</v>
      </c>
      <c r="C611" s="21"/>
      <c r="G611" s="18" t="s">
        <v>904</v>
      </c>
      <c r="H611" s="18" t="s">
        <v>905</v>
      </c>
      <c r="I611" s="33">
        <f t="shared" si="10"/>
        <v>1336</v>
      </c>
      <c r="J611" s="33">
        <f t="shared" ref="J611:J674" si="11">+I611/0.16</f>
        <v>8350</v>
      </c>
      <c r="K611" s="33"/>
    </row>
    <row r="612" spans="1:11">
      <c r="A612" s="37" t="s">
        <v>1010</v>
      </c>
      <c r="B612" s="38">
        <v>85</v>
      </c>
      <c r="C612" s="21"/>
      <c r="G612" s="18" t="s">
        <v>1660</v>
      </c>
      <c r="H612" s="18" t="s">
        <v>1660</v>
      </c>
      <c r="I612" s="33">
        <f t="shared" si="10"/>
        <v>21.93</v>
      </c>
      <c r="J612" s="33">
        <f t="shared" si="11"/>
        <v>137.0625</v>
      </c>
      <c r="K612" s="33"/>
    </row>
    <row r="613" spans="1:11">
      <c r="A613" s="37" t="s">
        <v>1010</v>
      </c>
      <c r="B613" s="38">
        <v>85</v>
      </c>
      <c r="C613" s="21"/>
      <c r="G613" s="18" t="s">
        <v>1727</v>
      </c>
      <c r="H613" s="18" t="s">
        <v>1727</v>
      </c>
      <c r="I613" s="33">
        <f t="shared" si="10"/>
        <v>22.06</v>
      </c>
      <c r="J613" s="33">
        <f t="shared" si="11"/>
        <v>137.875</v>
      </c>
      <c r="K613" s="33"/>
    </row>
    <row r="614" spans="1:11">
      <c r="A614" s="37" t="s">
        <v>1010</v>
      </c>
      <c r="B614" s="38">
        <v>85</v>
      </c>
      <c r="C614" s="21"/>
      <c r="G614" s="18" t="s">
        <v>9</v>
      </c>
      <c r="H614" s="18" t="s">
        <v>753</v>
      </c>
      <c r="I614" s="33">
        <f t="shared" si="10"/>
        <v>403.22000000000008</v>
      </c>
      <c r="J614" s="33">
        <f t="shared" si="11"/>
        <v>2520.1250000000005</v>
      </c>
      <c r="K614" s="33"/>
    </row>
    <row r="615" spans="1:11">
      <c r="A615" s="37" t="s">
        <v>1010</v>
      </c>
      <c r="B615" s="38">
        <v>85</v>
      </c>
      <c r="C615" s="21"/>
      <c r="G615" s="18" t="s">
        <v>1756</v>
      </c>
      <c r="H615" s="18" t="s">
        <v>1756</v>
      </c>
      <c r="I615" s="33">
        <f t="shared" si="10"/>
        <v>65.260000000000005</v>
      </c>
      <c r="J615" s="33">
        <f t="shared" si="11"/>
        <v>407.875</v>
      </c>
      <c r="K615" s="33"/>
    </row>
    <row r="616" spans="1:11">
      <c r="A616" s="37" t="s">
        <v>1010</v>
      </c>
      <c r="B616" s="38">
        <v>85</v>
      </c>
      <c r="C616" s="21"/>
      <c r="G616" s="18" t="s">
        <v>1786</v>
      </c>
      <c r="H616" s="18" t="s">
        <v>1787</v>
      </c>
      <c r="I616" s="33">
        <f t="shared" si="10"/>
        <v>33.1</v>
      </c>
      <c r="J616" s="33">
        <f t="shared" si="11"/>
        <v>206.875</v>
      </c>
      <c r="K616" s="33"/>
    </row>
    <row r="617" spans="1:11">
      <c r="A617" s="37" t="s">
        <v>1010</v>
      </c>
      <c r="B617" s="38">
        <v>85</v>
      </c>
      <c r="C617" s="21"/>
      <c r="G617" s="18" t="s">
        <v>787</v>
      </c>
      <c r="H617" s="18" t="s">
        <v>787</v>
      </c>
      <c r="I617" s="33">
        <f t="shared" si="10"/>
        <v>53.519999999999996</v>
      </c>
      <c r="J617" s="33">
        <f t="shared" si="11"/>
        <v>334.49999999999994</v>
      </c>
      <c r="K617" s="33"/>
    </row>
    <row r="618" spans="1:11">
      <c r="A618" s="37" t="s">
        <v>1010</v>
      </c>
      <c r="B618" s="38">
        <v>85</v>
      </c>
      <c r="C618" s="21"/>
      <c r="G618" s="18" t="s">
        <v>749</v>
      </c>
      <c r="H618" s="18" t="s">
        <v>1790</v>
      </c>
      <c r="I618" s="33">
        <f t="shared" si="10"/>
        <v>556.42999999999995</v>
      </c>
      <c r="J618" s="33">
        <f t="shared" si="11"/>
        <v>3477.6874999999995</v>
      </c>
      <c r="K618" s="33"/>
    </row>
    <row r="619" spans="1:11">
      <c r="A619" s="37" t="s">
        <v>1010</v>
      </c>
      <c r="B619" s="38">
        <v>85</v>
      </c>
      <c r="C619" s="43"/>
      <c r="G619" s="47" t="s">
        <v>985</v>
      </c>
      <c r="H619" s="18" t="s">
        <v>1675</v>
      </c>
      <c r="I619" s="33">
        <f t="shared" si="10"/>
        <v>165.74</v>
      </c>
      <c r="J619" s="33">
        <f t="shared" si="11"/>
        <v>1035.875</v>
      </c>
      <c r="K619" s="33"/>
    </row>
    <row r="620" spans="1:11">
      <c r="A620" s="37" t="s">
        <v>1010</v>
      </c>
      <c r="B620" s="38">
        <v>85</v>
      </c>
      <c r="C620" s="21"/>
      <c r="G620" s="18" t="s">
        <v>735</v>
      </c>
      <c r="H620" s="18" t="s">
        <v>735</v>
      </c>
      <c r="I620" s="33">
        <f t="shared" si="10"/>
        <v>269.51</v>
      </c>
      <c r="J620" s="33">
        <f t="shared" si="11"/>
        <v>1684.4375</v>
      </c>
      <c r="K620" s="33"/>
    </row>
    <row r="621" spans="1:11">
      <c r="A621" s="37" t="s">
        <v>1010</v>
      </c>
      <c r="B621" s="38">
        <v>85</v>
      </c>
      <c r="C621" s="21"/>
      <c r="G621" s="18" t="s">
        <v>1716</v>
      </c>
      <c r="H621" s="18" t="s">
        <v>1716</v>
      </c>
      <c r="I621" s="33">
        <f t="shared" si="10"/>
        <v>12.83</v>
      </c>
      <c r="J621" s="33">
        <f t="shared" si="11"/>
        <v>80.1875</v>
      </c>
      <c r="K621" s="33"/>
    </row>
    <row r="622" spans="1:11">
      <c r="A622" s="37" t="s">
        <v>1010</v>
      </c>
      <c r="B622" s="38">
        <v>85</v>
      </c>
      <c r="C622" s="21"/>
      <c r="G622" s="18" t="s">
        <v>670</v>
      </c>
      <c r="H622" s="18" t="s">
        <v>670</v>
      </c>
      <c r="I622" s="33">
        <f t="shared" si="10"/>
        <v>48.94</v>
      </c>
      <c r="J622" s="33">
        <f t="shared" si="11"/>
        <v>305.875</v>
      </c>
      <c r="K622" s="33"/>
    </row>
    <row r="623" spans="1:11">
      <c r="A623" s="37" t="s">
        <v>1010</v>
      </c>
      <c r="B623" s="38">
        <v>85</v>
      </c>
      <c r="C623" s="21"/>
      <c r="G623" s="18" t="s">
        <v>769</v>
      </c>
      <c r="H623" s="18" t="s">
        <v>769</v>
      </c>
      <c r="I623" s="33">
        <f t="shared" si="10"/>
        <v>48.269999999999996</v>
      </c>
      <c r="J623" s="33">
        <f t="shared" si="11"/>
        <v>301.68749999999994</v>
      </c>
      <c r="K623" s="33"/>
    </row>
    <row r="624" spans="1:11">
      <c r="A624" s="37" t="s">
        <v>1010</v>
      </c>
      <c r="B624" s="38">
        <v>85</v>
      </c>
      <c r="C624" s="21"/>
      <c r="G624" s="18" t="s">
        <v>1732</v>
      </c>
      <c r="H624" s="18" t="s">
        <v>1732</v>
      </c>
      <c r="I624" s="33">
        <f t="shared" si="10"/>
        <v>55.59</v>
      </c>
      <c r="J624" s="33">
        <f t="shared" si="11"/>
        <v>347.4375</v>
      </c>
      <c r="K624" s="33"/>
    </row>
    <row r="625" spans="1:11">
      <c r="A625" s="37" t="s">
        <v>1010</v>
      </c>
      <c r="B625" s="38">
        <v>85</v>
      </c>
      <c r="C625" s="7"/>
      <c r="G625" s="15" t="s">
        <v>874</v>
      </c>
      <c r="H625" s="18" t="s">
        <v>1641</v>
      </c>
      <c r="I625" s="33">
        <f t="shared" si="10"/>
        <v>187710.99999999997</v>
      </c>
      <c r="J625" s="33">
        <f t="shared" si="11"/>
        <v>1173193.7499999998</v>
      </c>
      <c r="K625" s="33"/>
    </row>
    <row r="626" spans="1:11">
      <c r="A626" s="37" t="s">
        <v>1010</v>
      </c>
      <c r="B626" s="38">
        <v>85</v>
      </c>
      <c r="C626" s="7"/>
      <c r="G626" s="15" t="s">
        <v>893</v>
      </c>
      <c r="H626" s="18" t="s">
        <v>1619</v>
      </c>
      <c r="I626" s="33">
        <f t="shared" si="10"/>
        <v>50931.1</v>
      </c>
      <c r="J626" s="33">
        <f t="shared" si="11"/>
        <v>318319.375</v>
      </c>
      <c r="K626" s="33"/>
    </row>
    <row r="627" spans="1:11">
      <c r="A627" s="37" t="s">
        <v>1010</v>
      </c>
      <c r="B627" s="38">
        <v>85</v>
      </c>
      <c r="C627" s="21"/>
      <c r="G627" s="18" t="s">
        <v>1783</v>
      </c>
      <c r="H627" s="18" t="s">
        <v>1783</v>
      </c>
      <c r="I627" s="33">
        <f t="shared" si="10"/>
        <v>16.41</v>
      </c>
      <c r="J627" s="33">
        <f t="shared" si="11"/>
        <v>102.5625</v>
      </c>
      <c r="K627" s="33"/>
    </row>
    <row r="628" spans="1:11">
      <c r="A628" s="37" t="s">
        <v>1010</v>
      </c>
      <c r="B628" s="38">
        <v>85</v>
      </c>
      <c r="C628" s="21"/>
      <c r="G628" s="18" t="s">
        <v>661</v>
      </c>
      <c r="H628" s="18" t="s">
        <v>661</v>
      </c>
      <c r="I628" s="33">
        <f t="shared" si="10"/>
        <v>1670.4599999999996</v>
      </c>
      <c r="J628" s="33">
        <f t="shared" si="11"/>
        <v>10440.374999999996</v>
      </c>
      <c r="K628" s="33"/>
    </row>
    <row r="629" spans="1:11">
      <c r="A629" s="37" t="s">
        <v>1010</v>
      </c>
      <c r="B629" s="38">
        <v>85</v>
      </c>
      <c r="C629" s="21"/>
      <c r="G629" s="18" t="s">
        <v>1743</v>
      </c>
      <c r="H629" s="18" t="s">
        <v>1743</v>
      </c>
      <c r="I629" s="33">
        <f t="shared" si="10"/>
        <v>213.51999999999998</v>
      </c>
      <c r="J629" s="33">
        <f t="shared" si="11"/>
        <v>1334.4999999999998</v>
      </c>
      <c r="K629" s="33"/>
    </row>
    <row r="630" spans="1:11">
      <c r="A630" s="37" t="s">
        <v>1010</v>
      </c>
      <c r="B630" s="38">
        <v>85</v>
      </c>
      <c r="C630" s="21"/>
      <c r="G630" s="18" t="s">
        <v>1730</v>
      </c>
      <c r="H630" s="18" t="s">
        <v>1730</v>
      </c>
      <c r="I630" s="33">
        <f t="shared" si="10"/>
        <v>15.59</v>
      </c>
      <c r="J630" s="33">
        <f t="shared" si="11"/>
        <v>97.4375</v>
      </c>
      <c r="K630" s="33"/>
    </row>
    <row r="631" spans="1:11">
      <c r="A631" s="37" t="s">
        <v>1010</v>
      </c>
      <c r="B631" s="38">
        <v>85</v>
      </c>
      <c r="C631" s="7"/>
      <c r="G631" s="15" t="s">
        <v>881</v>
      </c>
      <c r="H631" s="18" t="s">
        <v>1629</v>
      </c>
      <c r="I631" s="33">
        <f t="shared" si="10"/>
        <v>39189.78</v>
      </c>
      <c r="J631" s="33">
        <f t="shared" si="11"/>
        <v>244936.125</v>
      </c>
      <c r="K631" s="33"/>
    </row>
    <row r="632" spans="1:11">
      <c r="A632" s="37" t="s">
        <v>1010</v>
      </c>
      <c r="B632" s="38">
        <v>85</v>
      </c>
      <c r="C632" s="21"/>
      <c r="G632" s="18" t="s">
        <v>746</v>
      </c>
      <c r="H632" s="18" t="s">
        <v>746</v>
      </c>
      <c r="I632" s="33">
        <f t="shared" si="10"/>
        <v>41.230000000000004</v>
      </c>
      <c r="J632" s="33">
        <f t="shared" si="11"/>
        <v>257.6875</v>
      </c>
      <c r="K632" s="33"/>
    </row>
    <row r="633" spans="1:11">
      <c r="A633" s="37" t="s">
        <v>1010</v>
      </c>
      <c r="B633" s="38">
        <v>85</v>
      </c>
      <c r="C633" s="7"/>
      <c r="G633" s="15" t="s">
        <v>1779</v>
      </c>
      <c r="H633" s="18" t="s">
        <v>1633</v>
      </c>
      <c r="I633" s="33">
        <f t="shared" si="10"/>
        <v>52430.42</v>
      </c>
      <c r="J633" s="33">
        <f t="shared" si="11"/>
        <v>327690.125</v>
      </c>
      <c r="K633" s="33"/>
    </row>
    <row r="634" spans="1:11">
      <c r="A634" s="37" t="s">
        <v>1010</v>
      </c>
      <c r="B634" s="38">
        <v>85</v>
      </c>
      <c r="C634" s="7"/>
      <c r="G634" s="15" t="s">
        <v>888</v>
      </c>
      <c r="H634" s="18" t="s">
        <v>1625</v>
      </c>
      <c r="I634" s="33">
        <f t="shared" si="10"/>
        <v>81646.3</v>
      </c>
      <c r="J634" s="33">
        <f t="shared" si="11"/>
        <v>510289.375</v>
      </c>
      <c r="K634" s="33"/>
    </row>
    <row r="635" spans="1:11" s="21" customFormat="1">
      <c r="A635" s="37" t="s">
        <v>1010</v>
      </c>
      <c r="B635" s="38">
        <v>85</v>
      </c>
      <c r="C635" s="7"/>
      <c r="G635" s="43" t="s">
        <v>1005</v>
      </c>
      <c r="H635" s="21" t="s">
        <v>1627</v>
      </c>
      <c r="I635" s="33">
        <v>32</v>
      </c>
      <c r="J635" s="33">
        <v>200</v>
      </c>
      <c r="K635" s="33"/>
    </row>
    <row r="636" spans="1:11">
      <c r="A636" s="37" t="s">
        <v>1010</v>
      </c>
      <c r="B636" s="38">
        <v>85</v>
      </c>
      <c r="C636" s="18"/>
      <c r="G636" s="18" t="s">
        <v>1002</v>
      </c>
      <c r="H636" s="18" t="s">
        <v>1759</v>
      </c>
      <c r="I636" s="33">
        <f t="shared" ref="I636:I667" si="12">SUMIF($G$7:$G$602,G636,$J$7:$J$602)</f>
        <v>2332.52</v>
      </c>
      <c r="J636" s="33">
        <f t="shared" si="11"/>
        <v>14578.25</v>
      </c>
      <c r="K636" s="33"/>
    </row>
    <row r="637" spans="1:11">
      <c r="A637" s="37" t="s">
        <v>1010</v>
      </c>
      <c r="B637" s="38">
        <v>85</v>
      </c>
      <c r="C637" s="43"/>
      <c r="G637" s="18" t="s">
        <v>1751</v>
      </c>
      <c r="H637" s="18" t="s">
        <v>1751</v>
      </c>
      <c r="I637" s="33">
        <f t="shared" si="12"/>
        <v>131.52000000000001</v>
      </c>
      <c r="J637" s="33">
        <f t="shared" si="11"/>
        <v>822</v>
      </c>
      <c r="K637" s="33"/>
    </row>
    <row r="638" spans="1:11">
      <c r="A638" s="37" t="s">
        <v>1010</v>
      </c>
      <c r="B638" s="38">
        <v>85</v>
      </c>
      <c r="C638" s="21"/>
      <c r="G638" s="20" t="s">
        <v>1000</v>
      </c>
      <c r="H638" s="18" t="s">
        <v>1674</v>
      </c>
      <c r="I638" s="33">
        <f t="shared" si="12"/>
        <v>11.2</v>
      </c>
      <c r="J638" s="33">
        <f t="shared" si="11"/>
        <v>70</v>
      </c>
      <c r="K638" s="33"/>
    </row>
    <row r="639" spans="1:11">
      <c r="A639" s="37" t="s">
        <v>1010</v>
      </c>
      <c r="B639" s="38">
        <v>85</v>
      </c>
      <c r="C639" s="20"/>
      <c r="G639" s="15" t="s">
        <v>983</v>
      </c>
      <c r="H639" s="18" t="s">
        <v>1760</v>
      </c>
      <c r="I639" s="33">
        <f t="shared" si="12"/>
        <v>2038.71</v>
      </c>
      <c r="J639" s="33">
        <f t="shared" si="11"/>
        <v>12741.9375</v>
      </c>
      <c r="K639" s="33"/>
    </row>
    <row r="640" spans="1:11">
      <c r="A640" s="37" t="s">
        <v>1010</v>
      </c>
      <c r="B640" s="38">
        <v>85</v>
      </c>
      <c r="C640" s="7"/>
      <c r="G640" s="18" t="s">
        <v>1676</v>
      </c>
      <c r="H640" s="18" t="s">
        <v>1676</v>
      </c>
      <c r="I640" s="33">
        <f t="shared" si="12"/>
        <v>41.38</v>
      </c>
      <c r="J640" s="33">
        <f t="shared" si="11"/>
        <v>258.625</v>
      </c>
      <c r="K640" s="33"/>
    </row>
    <row r="641" spans="1:11">
      <c r="A641" s="37" t="s">
        <v>1010</v>
      </c>
      <c r="B641" s="38">
        <v>85</v>
      </c>
      <c r="C641" s="21"/>
      <c r="G641" s="45" t="s">
        <v>1791</v>
      </c>
      <c r="H641" s="18" t="s">
        <v>1612</v>
      </c>
      <c r="I641" s="33">
        <f t="shared" si="12"/>
        <v>10.4</v>
      </c>
      <c r="J641" s="33">
        <f t="shared" si="11"/>
        <v>65</v>
      </c>
      <c r="K641" s="33"/>
    </row>
    <row r="642" spans="1:11">
      <c r="A642" s="37" t="s">
        <v>1010</v>
      </c>
      <c r="B642" s="38">
        <v>85</v>
      </c>
      <c r="C642" s="42"/>
      <c r="G642" s="18" t="s">
        <v>917</v>
      </c>
      <c r="H642" s="18" t="s">
        <v>918</v>
      </c>
      <c r="I642" s="33">
        <f t="shared" si="12"/>
        <v>275786.52999999997</v>
      </c>
      <c r="J642" s="33">
        <f t="shared" si="11"/>
        <v>1723665.8124999998</v>
      </c>
      <c r="K642" s="33"/>
    </row>
    <row r="643" spans="1:11">
      <c r="A643" s="37" t="s">
        <v>1010</v>
      </c>
      <c r="B643" s="37" t="s">
        <v>1011</v>
      </c>
      <c r="C643" s="21"/>
      <c r="G643" s="18" t="s">
        <v>946</v>
      </c>
      <c r="H643" s="18" t="s">
        <v>945</v>
      </c>
      <c r="I643" s="33">
        <f t="shared" si="12"/>
        <v>5965.71</v>
      </c>
      <c r="J643" s="33">
        <f t="shared" si="11"/>
        <v>37285.6875</v>
      </c>
      <c r="K643" s="50">
        <v>3977.14</v>
      </c>
    </row>
    <row r="644" spans="1:11">
      <c r="A644" s="37" t="s">
        <v>1010</v>
      </c>
      <c r="B644" s="38">
        <v>85</v>
      </c>
      <c r="C644" s="18"/>
      <c r="G644" s="18" t="s">
        <v>744</v>
      </c>
      <c r="H644" s="18" t="s">
        <v>744</v>
      </c>
      <c r="I644" s="33">
        <f t="shared" si="12"/>
        <v>83.86</v>
      </c>
      <c r="J644" s="33">
        <f t="shared" si="11"/>
        <v>524.125</v>
      </c>
      <c r="K644" s="33"/>
    </row>
    <row r="645" spans="1:11">
      <c r="A645" s="37" t="s">
        <v>1010</v>
      </c>
      <c r="B645" s="38">
        <v>85</v>
      </c>
      <c r="C645" s="21"/>
      <c r="G645" s="18" t="s">
        <v>1755</v>
      </c>
      <c r="H645" s="18" t="s">
        <v>1755</v>
      </c>
      <c r="I645" s="33">
        <f t="shared" si="12"/>
        <v>127.44999999999999</v>
      </c>
      <c r="J645" s="33">
        <f t="shared" si="11"/>
        <v>796.56249999999989</v>
      </c>
      <c r="K645" s="33"/>
    </row>
    <row r="646" spans="1:11">
      <c r="A646" s="37" t="s">
        <v>1010</v>
      </c>
      <c r="B646" s="38">
        <v>85</v>
      </c>
      <c r="C646" s="21"/>
      <c r="G646" s="18" t="s">
        <v>1693</v>
      </c>
      <c r="H646" s="18" t="s">
        <v>1693</v>
      </c>
      <c r="I646" s="33">
        <f t="shared" si="12"/>
        <v>8.2799999999999994</v>
      </c>
      <c r="J646" s="33">
        <f t="shared" si="11"/>
        <v>51.749999999999993</v>
      </c>
      <c r="K646" s="33"/>
    </row>
    <row r="647" spans="1:11">
      <c r="A647" s="37" t="s">
        <v>1010</v>
      </c>
      <c r="B647" s="38">
        <v>85</v>
      </c>
      <c r="C647" s="21"/>
      <c r="G647" s="18" t="s">
        <v>1731</v>
      </c>
      <c r="H647" s="18" t="s">
        <v>1731</v>
      </c>
      <c r="I647" s="33">
        <f t="shared" si="12"/>
        <v>44.14</v>
      </c>
      <c r="J647" s="33">
        <f t="shared" si="11"/>
        <v>275.875</v>
      </c>
      <c r="K647" s="33"/>
    </row>
    <row r="648" spans="1:11">
      <c r="A648" s="37" t="s">
        <v>1010</v>
      </c>
      <c r="B648" s="38">
        <v>85</v>
      </c>
      <c r="C648" s="21"/>
      <c r="G648" s="18" t="s">
        <v>1688</v>
      </c>
      <c r="H648" s="18" t="s">
        <v>1688</v>
      </c>
      <c r="I648" s="33">
        <f t="shared" si="12"/>
        <v>75.2</v>
      </c>
      <c r="J648" s="33">
        <f t="shared" si="11"/>
        <v>470</v>
      </c>
      <c r="K648" s="33"/>
    </row>
    <row r="649" spans="1:11">
      <c r="A649" s="37" t="s">
        <v>1010</v>
      </c>
      <c r="B649" s="38">
        <v>85</v>
      </c>
      <c r="C649" s="21"/>
      <c r="G649" s="18" t="s">
        <v>1683</v>
      </c>
      <c r="H649" s="18" t="s">
        <v>1683</v>
      </c>
      <c r="I649" s="33">
        <f t="shared" si="12"/>
        <v>17.93</v>
      </c>
      <c r="J649" s="33">
        <f t="shared" si="11"/>
        <v>112.0625</v>
      </c>
      <c r="K649" s="33"/>
    </row>
    <row r="650" spans="1:11">
      <c r="A650" s="37" t="s">
        <v>1010</v>
      </c>
      <c r="B650" s="38">
        <v>85</v>
      </c>
      <c r="C650" s="7"/>
      <c r="G650" s="15" t="s">
        <v>862</v>
      </c>
      <c r="H650" s="18" t="s">
        <v>1657</v>
      </c>
      <c r="I650" s="33">
        <f t="shared" si="12"/>
        <v>30737.96</v>
      </c>
      <c r="J650" s="33">
        <f t="shared" si="11"/>
        <v>192112.25</v>
      </c>
      <c r="K650" s="33"/>
    </row>
    <row r="651" spans="1:11">
      <c r="A651" s="37" t="s">
        <v>1010</v>
      </c>
      <c r="B651" s="38">
        <v>85</v>
      </c>
      <c r="C651" s="21"/>
      <c r="G651" s="18" t="s">
        <v>1679</v>
      </c>
      <c r="H651" s="18" t="s">
        <v>1679</v>
      </c>
      <c r="I651" s="33">
        <f t="shared" si="12"/>
        <v>115.02</v>
      </c>
      <c r="J651" s="33">
        <f t="shared" si="11"/>
        <v>718.875</v>
      </c>
      <c r="K651" s="33"/>
    </row>
    <row r="652" spans="1:11">
      <c r="A652" s="37" t="s">
        <v>1010</v>
      </c>
      <c r="B652" s="38">
        <v>85</v>
      </c>
      <c r="C652" s="21"/>
      <c r="G652" s="18" t="s">
        <v>1799</v>
      </c>
      <c r="H652" s="18" t="s">
        <v>1800</v>
      </c>
      <c r="I652" s="33">
        <f t="shared" si="12"/>
        <v>30.48</v>
      </c>
      <c r="J652" s="33">
        <f t="shared" si="11"/>
        <v>190.5</v>
      </c>
      <c r="K652" s="33"/>
    </row>
    <row r="653" spans="1:11">
      <c r="A653" s="37" t="s">
        <v>1010</v>
      </c>
      <c r="B653" s="38">
        <v>85</v>
      </c>
      <c r="C653" s="21"/>
      <c r="G653" s="18" t="s">
        <v>897</v>
      </c>
      <c r="H653" s="18" t="s">
        <v>896</v>
      </c>
      <c r="I653" s="33">
        <f t="shared" si="12"/>
        <v>993.1</v>
      </c>
      <c r="J653" s="33">
        <f t="shared" si="11"/>
        <v>6206.875</v>
      </c>
      <c r="K653" s="33"/>
    </row>
    <row r="654" spans="1:11">
      <c r="A654" s="37" t="s">
        <v>1010</v>
      </c>
      <c r="B654" s="38">
        <v>85</v>
      </c>
      <c r="C654" s="21"/>
      <c r="G654" s="18" t="s">
        <v>964</v>
      </c>
      <c r="H654" s="18" t="s">
        <v>965</v>
      </c>
      <c r="I654" s="33">
        <f t="shared" si="12"/>
        <v>2878.07</v>
      </c>
      <c r="J654" s="33">
        <f t="shared" si="11"/>
        <v>17987.9375</v>
      </c>
      <c r="K654" s="33"/>
    </row>
    <row r="655" spans="1:11">
      <c r="A655" s="37" t="s">
        <v>1010</v>
      </c>
      <c r="B655" s="38">
        <v>85</v>
      </c>
      <c r="C655" s="21"/>
      <c r="G655" s="18" t="s">
        <v>809</v>
      </c>
      <c r="H655" s="18" t="s">
        <v>809</v>
      </c>
      <c r="I655" s="33">
        <f t="shared" si="12"/>
        <v>28.28</v>
      </c>
      <c r="J655" s="33">
        <f t="shared" si="11"/>
        <v>176.75</v>
      </c>
      <c r="K655" s="33"/>
    </row>
    <row r="656" spans="1:11">
      <c r="A656" s="37" t="s">
        <v>1010</v>
      </c>
      <c r="B656" s="38">
        <v>85</v>
      </c>
      <c r="C656" s="21"/>
      <c r="G656" s="18" t="s">
        <v>1747</v>
      </c>
      <c r="H656" s="18" t="s">
        <v>1747</v>
      </c>
      <c r="I656" s="33">
        <f t="shared" si="12"/>
        <v>87.16</v>
      </c>
      <c r="J656" s="33">
        <f t="shared" si="11"/>
        <v>544.75</v>
      </c>
      <c r="K656" s="33"/>
    </row>
    <row r="657" spans="1:11">
      <c r="A657" s="37" t="s">
        <v>1010</v>
      </c>
      <c r="B657" s="38">
        <v>85</v>
      </c>
      <c r="C657" s="21"/>
      <c r="G657" s="18" t="s">
        <v>733</v>
      </c>
      <c r="H657" s="18" t="s">
        <v>733</v>
      </c>
      <c r="I657" s="33">
        <f t="shared" si="12"/>
        <v>77.92</v>
      </c>
      <c r="J657" s="33">
        <f t="shared" si="11"/>
        <v>487</v>
      </c>
      <c r="K657" s="33"/>
    </row>
    <row r="658" spans="1:11">
      <c r="A658" s="37" t="s">
        <v>1010</v>
      </c>
      <c r="B658" s="38">
        <v>85</v>
      </c>
      <c r="C658" s="21"/>
      <c r="G658" s="18" t="s">
        <v>1728</v>
      </c>
      <c r="H658" s="18" t="s">
        <v>1728</v>
      </c>
      <c r="I658" s="33">
        <f t="shared" si="12"/>
        <v>8</v>
      </c>
      <c r="J658" s="33">
        <f t="shared" si="11"/>
        <v>50</v>
      </c>
      <c r="K658" s="33"/>
    </row>
    <row r="659" spans="1:11">
      <c r="A659" s="37" t="s">
        <v>1010</v>
      </c>
      <c r="B659" s="38">
        <v>85</v>
      </c>
      <c r="C659" s="21"/>
      <c r="G659" s="18" t="s">
        <v>660</v>
      </c>
      <c r="H659" s="18" t="s">
        <v>660</v>
      </c>
      <c r="I659" s="33">
        <f t="shared" si="12"/>
        <v>99.169999999999987</v>
      </c>
      <c r="J659" s="33">
        <f t="shared" si="11"/>
        <v>619.81249999999989</v>
      </c>
      <c r="K659" s="33"/>
    </row>
    <row r="660" spans="1:11">
      <c r="A660" s="37" t="s">
        <v>1010</v>
      </c>
      <c r="B660" s="38">
        <v>85</v>
      </c>
      <c r="C660" s="21"/>
      <c r="G660" s="21" t="s">
        <v>1687</v>
      </c>
      <c r="H660" s="21" t="s">
        <v>1687</v>
      </c>
      <c r="I660" s="33">
        <f t="shared" si="12"/>
        <v>24.81</v>
      </c>
      <c r="J660" s="33">
        <f t="shared" si="11"/>
        <v>155.0625</v>
      </c>
      <c r="K660" s="33"/>
    </row>
    <row r="661" spans="1:11">
      <c r="A661" s="37" t="s">
        <v>1010</v>
      </c>
      <c r="B661" s="38">
        <v>85</v>
      </c>
      <c r="C661" s="21"/>
      <c r="G661" s="18" t="s">
        <v>1764</v>
      </c>
      <c r="H661" s="18" t="s">
        <v>1620</v>
      </c>
      <c r="I661" s="33">
        <f t="shared" si="12"/>
        <v>20060.48</v>
      </c>
      <c r="J661" s="33">
        <f t="shared" si="11"/>
        <v>125378</v>
      </c>
      <c r="K661" s="33"/>
    </row>
    <row r="662" spans="1:11">
      <c r="A662" s="37" t="s">
        <v>1010</v>
      </c>
      <c r="B662" s="38">
        <v>85</v>
      </c>
      <c r="C662" s="21"/>
      <c r="G662" s="18" t="s">
        <v>1704</v>
      </c>
      <c r="H662" s="18" t="s">
        <v>1704</v>
      </c>
      <c r="I662" s="33">
        <f t="shared" si="12"/>
        <v>24.15</v>
      </c>
      <c r="J662" s="33">
        <f t="shared" si="11"/>
        <v>150.9375</v>
      </c>
      <c r="K662" s="33"/>
    </row>
    <row r="663" spans="1:11">
      <c r="A663" s="37" t="s">
        <v>1010</v>
      </c>
      <c r="B663" s="38">
        <v>85</v>
      </c>
      <c r="C663" s="21"/>
      <c r="G663" s="18" t="s">
        <v>1686</v>
      </c>
      <c r="H663" s="18" t="s">
        <v>1686</v>
      </c>
      <c r="I663" s="33">
        <f t="shared" si="12"/>
        <v>96</v>
      </c>
      <c r="J663" s="33">
        <f t="shared" si="11"/>
        <v>600</v>
      </c>
      <c r="K663" s="33"/>
    </row>
    <row r="664" spans="1:11">
      <c r="A664" s="37" t="s">
        <v>1010</v>
      </c>
      <c r="B664" s="38">
        <v>85</v>
      </c>
      <c r="C664" s="7"/>
      <c r="G664" s="15" t="s">
        <v>1777</v>
      </c>
      <c r="H664" s="18" t="s">
        <v>853</v>
      </c>
      <c r="I664" s="33">
        <f t="shared" si="12"/>
        <v>164896.94999999998</v>
      </c>
      <c r="J664" s="33">
        <f t="shared" si="11"/>
        <v>1030605.9374999999</v>
      </c>
      <c r="K664" s="33"/>
    </row>
    <row r="665" spans="1:11">
      <c r="A665" s="37" t="s">
        <v>1010</v>
      </c>
      <c r="B665" s="38">
        <v>85</v>
      </c>
      <c r="C665" s="7"/>
      <c r="G665" s="15" t="s">
        <v>1778</v>
      </c>
      <c r="H665" s="18" t="s">
        <v>1652</v>
      </c>
      <c r="I665" s="33">
        <f t="shared" si="12"/>
        <v>101864.28</v>
      </c>
      <c r="J665" s="33">
        <f t="shared" si="11"/>
        <v>636651.75</v>
      </c>
      <c r="K665" s="33"/>
    </row>
    <row r="666" spans="1:11">
      <c r="A666" s="37" t="s">
        <v>1010</v>
      </c>
      <c r="B666" s="38">
        <v>85</v>
      </c>
      <c r="C666" s="7"/>
      <c r="G666" s="15" t="s">
        <v>870</v>
      </c>
      <c r="H666" s="18" t="s">
        <v>1613</v>
      </c>
      <c r="I666" s="33">
        <f t="shared" si="12"/>
        <v>88840.74</v>
      </c>
      <c r="J666" s="33">
        <f t="shared" si="11"/>
        <v>555254.625</v>
      </c>
      <c r="K666" s="33"/>
    </row>
    <row r="667" spans="1:11">
      <c r="A667" s="37" t="s">
        <v>1010</v>
      </c>
      <c r="B667" s="38">
        <v>85</v>
      </c>
      <c r="C667" s="21"/>
      <c r="G667" s="18" t="s">
        <v>1694</v>
      </c>
      <c r="H667" s="18" t="s">
        <v>1694</v>
      </c>
      <c r="I667" s="33">
        <f t="shared" si="12"/>
        <v>3.03</v>
      </c>
      <c r="J667" s="33">
        <f t="shared" si="11"/>
        <v>18.9375</v>
      </c>
      <c r="K667" s="33"/>
    </row>
    <row r="668" spans="1:11">
      <c r="A668" s="37" t="s">
        <v>1010</v>
      </c>
      <c r="B668" s="38">
        <v>85</v>
      </c>
      <c r="C668" s="21"/>
      <c r="G668" s="18" t="s">
        <v>1737</v>
      </c>
      <c r="H668" s="18" t="s">
        <v>1737</v>
      </c>
      <c r="I668" s="33">
        <f t="shared" ref="I668:I699" si="13">SUMIF($G$7:$G$602,G668,$J$7:$J$602)</f>
        <v>87.2</v>
      </c>
      <c r="J668" s="33">
        <f t="shared" si="11"/>
        <v>545</v>
      </c>
      <c r="K668" s="33"/>
    </row>
    <row r="669" spans="1:11">
      <c r="A669" s="37" t="s">
        <v>1010</v>
      </c>
      <c r="B669" s="38">
        <v>85</v>
      </c>
      <c r="C669" s="21"/>
      <c r="G669" s="18" t="s">
        <v>1709</v>
      </c>
      <c r="H669" s="18" t="s">
        <v>1709</v>
      </c>
      <c r="I669" s="33">
        <f t="shared" si="13"/>
        <v>53.98</v>
      </c>
      <c r="J669" s="33">
        <f t="shared" si="11"/>
        <v>337.375</v>
      </c>
      <c r="K669" s="33"/>
    </row>
    <row r="670" spans="1:11">
      <c r="A670" s="37" t="s">
        <v>1010</v>
      </c>
      <c r="B670" s="38">
        <v>85</v>
      </c>
      <c r="C670" s="21"/>
      <c r="G670" s="18" t="s">
        <v>1692</v>
      </c>
      <c r="H670" s="18" t="s">
        <v>1692</v>
      </c>
      <c r="I670" s="33">
        <f t="shared" si="13"/>
        <v>253.68</v>
      </c>
      <c r="J670" s="33">
        <f t="shared" si="11"/>
        <v>1585.5</v>
      </c>
      <c r="K670" s="33"/>
    </row>
    <row r="671" spans="1:11">
      <c r="A671" s="37" t="s">
        <v>1010</v>
      </c>
      <c r="B671" s="38">
        <v>85</v>
      </c>
      <c r="C671" s="21"/>
      <c r="G671" s="18" t="s">
        <v>934</v>
      </c>
      <c r="H671" s="18" t="s">
        <v>935</v>
      </c>
      <c r="I671" s="33">
        <f t="shared" si="13"/>
        <v>23200</v>
      </c>
      <c r="J671" s="33">
        <f t="shared" si="11"/>
        <v>145000</v>
      </c>
      <c r="K671" s="33"/>
    </row>
    <row r="672" spans="1:11">
      <c r="A672" s="37" t="s">
        <v>1010</v>
      </c>
      <c r="B672" s="38">
        <v>85</v>
      </c>
      <c r="C672" s="21"/>
      <c r="G672" s="18" t="s">
        <v>1736</v>
      </c>
      <c r="H672" s="18" t="s">
        <v>1736</v>
      </c>
      <c r="I672" s="33">
        <f t="shared" si="13"/>
        <v>67.59</v>
      </c>
      <c r="J672" s="33">
        <f t="shared" si="11"/>
        <v>422.4375</v>
      </c>
      <c r="K672" s="33"/>
    </row>
    <row r="673" spans="1:11">
      <c r="A673" s="37" t="s">
        <v>1010</v>
      </c>
      <c r="B673" s="38">
        <v>85</v>
      </c>
      <c r="C673" s="21"/>
      <c r="G673" s="18" t="s">
        <v>1691</v>
      </c>
      <c r="H673" s="18" t="s">
        <v>1691</v>
      </c>
      <c r="I673" s="33">
        <f t="shared" si="13"/>
        <v>11.72</v>
      </c>
      <c r="J673" s="33">
        <f t="shared" si="11"/>
        <v>73.25</v>
      </c>
      <c r="K673" s="33"/>
    </row>
    <row r="674" spans="1:11">
      <c r="A674" s="37" t="s">
        <v>1010</v>
      </c>
      <c r="B674" s="38">
        <v>85</v>
      </c>
      <c r="C674" s="21"/>
      <c r="G674" s="18" t="s">
        <v>672</v>
      </c>
      <c r="H674" s="18" t="s">
        <v>672</v>
      </c>
      <c r="I674" s="33">
        <f t="shared" si="13"/>
        <v>213.79999999999998</v>
      </c>
      <c r="J674" s="33">
        <f t="shared" si="11"/>
        <v>1336.2499999999998</v>
      </c>
      <c r="K674" s="33"/>
    </row>
    <row r="675" spans="1:11">
      <c r="A675" s="37" t="s">
        <v>1010</v>
      </c>
      <c r="B675" s="38">
        <v>85</v>
      </c>
      <c r="C675" s="21"/>
      <c r="G675" s="18" t="s">
        <v>1669</v>
      </c>
      <c r="H675" s="18" t="s">
        <v>1669</v>
      </c>
      <c r="I675" s="33">
        <f t="shared" si="13"/>
        <v>184.94</v>
      </c>
      <c r="J675" s="33">
        <f t="shared" ref="J675:J738" si="14">+I675/0.16</f>
        <v>1155.875</v>
      </c>
      <c r="K675" s="33"/>
    </row>
    <row r="676" spans="1:11">
      <c r="A676" s="37" t="s">
        <v>1010</v>
      </c>
      <c r="B676" s="38">
        <v>85</v>
      </c>
      <c r="C676" s="21"/>
      <c r="G676" s="18" t="s">
        <v>666</v>
      </c>
      <c r="H676" s="18" t="s">
        <v>666</v>
      </c>
      <c r="I676" s="33">
        <f t="shared" si="13"/>
        <v>67.31</v>
      </c>
      <c r="J676" s="33">
        <f t="shared" si="14"/>
        <v>420.6875</v>
      </c>
      <c r="K676" s="33"/>
    </row>
    <row r="677" spans="1:11">
      <c r="A677" s="37" t="s">
        <v>1010</v>
      </c>
      <c r="B677" s="38">
        <v>85</v>
      </c>
      <c r="C677" s="21"/>
      <c r="G677" s="18" t="s">
        <v>1706</v>
      </c>
      <c r="H677" s="18" t="s">
        <v>1706</v>
      </c>
      <c r="I677" s="33">
        <f t="shared" si="13"/>
        <v>134.10000000000002</v>
      </c>
      <c r="J677" s="33">
        <f t="shared" si="14"/>
        <v>838.12500000000011</v>
      </c>
      <c r="K677" s="33"/>
    </row>
    <row r="678" spans="1:11">
      <c r="A678" s="37" t="s">
        <v>1010</v>
      </c>
      <c r="B678" s="38">
        <v>85</v>
      </c>
      <c r="C678" s="21"/>
      <c r="G678" s="18" t="s">
        <v>1749</v>
      </c>
      <c r="H678" s="18" t="s">
        <v>1749</v>
      </c>
      <c r="I678" s="33">
        <f t="shared" si="13"/>
        <v>153.71</v>
      </c>
      <c r="J678" s="33">
        <f t="shared" si="14"/>
        <v>960.6875</v>
      </c>
      <c r="K678" s="33"/>
    </row>
    <row r="679" spans="1:11">
      <c r="A679" s="37" t="s">
        <v>1010</v>
      </c>
      <c r="B679" s="38">
        <v>85</v>
      </c>
      <c r="C679" s="21"/>
      <c r="G679" s="18" t="s">
        <v>693</v>
      </c>
      <c r="H679" s="18" t="s">
        <v>693</v>
      </c>
      <c r="I679" s="33">
        <f t="shared" si="13"/>
        <v>48.959999999999994</v>
      </c>
      <c r="J679" s="33">
        <f t="shared" si="14"/>
        <v>305.99999999999994</v>
      </c>
      <c r="K679" s="33"/>
    </row>
    <row r="680" spans="1:11">
      <c r="A680" s="37" t="s">
        <v>1010</v>
      </c>
      <c r="B680" s="38">
        <v>85</v>
      </c>
      <c r="C680" s="21"/>
      <c r="G680" s="18" t="s">
        <v>731</v>
      </c>
      <c r="H680" s="18" t="s">
        <v>732</v>
      </c>
      <c r="I680" s="33">
        <f t="shared" si="13"/>
        <v>894.64000000000021</v>
      </c>
      <c r="J680" s="33">
        <f t="shared" si="14"/>
        <v>5591.5000000000009</v>
      </c>
      <c r="K680" s="33"/>
    </row>
    <row r="681" spans="1:11">
      <c r="A681" s="37" t="s">
        <v>1010</v>
      </c>
      <c r="B681" s="38">
        <v>85</v>
      </c>
      <c r="C681" s="21"/>
      <c r="G681" s="18" t="s">
        <v>1682</v>
      </c>
      <c r="H681" s="18" t="s">
        <v>1682</v>
      </c>
      <c r="I681" s="33">
        <f t="shared" si="13"/>
        <v>11.72</v>
      </c>
      <c r="J681" s="33">
        <f t="shared" si="14"/>
        <v>73.25</v>
      </c>
      <c r="K681" s="33"/>
    </row>
    <row r="682" spans="1:11">
      <c r="A682" s="37" t="s">
        <v>1010</v>
      </c>
      <c r="B682" s="38">
        <v>85</v>
      </c>
      <c r="C682" s="21"/>
      <c r="G682" s="18" t="s">
        <v>1717</v>
      </c>
      <c r="H682" s="18" t="s">
        <v>1717</v>
      </c>
      <c r="I682" s="33">
        <f t="shared" si="13"/>
        <v>42.76</v>
      </c>
      <c r="J682" s="33">
        <f t="shared" si="14"/>
        <v>267.25</v>
      </c>
      <c r="K682" s="33"/>
    </row>
    <row r="683" spans="1:11">
      <c r="A683" s="37" t="s">
        <v>1010</v>
      </c>
      <c r="B683" s="38">
        <v>85</v>
      </c>
      <c r="C683" s="21"/>
      <c r="G683" s="18" t="s">
        <v>951</v>
      </c>
      <c r="H683" s="18" t="s">
        <v>952</v>
      </c>
      <c r="I683" s="33">
        <f t="shared" si="13"/>
        <v>1110.56</v>
      </c>
      <c r="J683" s="33">
        <f t="shared" si="14"/>
        <v>6940.9999999999991</v>
      </c>
      <c r="K683" s="33"/>
    </row>
    <row r="684" spans="1:11">
      <c r="A684" s="37" t="s">
        <v>1010</v>
      </c>
      <c r="B684" s="38">
        <v>85</v>
      </c>
      <c r="C684" s="21"/>
      <c r="G684" s="18" t="s">
        <v>1788</v>
      </c>
      <c r="H684" s="18" t="s">
        <v>1789</v>
      </c>
      <c r="I684" s="33">
        <f t="shared" si="13"/>
        <v>19.04</v>
      </c>
      <c r="J684" s="33">
        <f t="shared" si="14"/>
        <v>118.99999999999999</v>
      </c>
      <c r="K684" s="33"/>
    </row>
    <row r="685" spans="1:11">
      <c r="A685" s="37" t="s">
        <v>1010</v>
      </c>
      <c r="B685" s="38">
        <v>85</v>
      </c>
      <c r="C685" s="21"/>
      <c r="G685" s="18" t="s">
        <v>1745</v>
      </c>
      <c r="H685" s="18" t="s">
        <v>1745</v>
      </c>
      <c r="I685" s="33">
        <f t="shared" si="13"/>
        <v>52.41</v>
      </c>
      <c r="J685" s="33">
        <f t="shared" si="14"/>
        <v>327.5625</v>
      </c>
      <c r="K685" s="33"/>
    </row>
    <row r="686" spans="1:11">
      <c r="A686" s="37" t="s">
        <v>1010</v>
      </c>
      <c r="B686" s="38">
        <v>85</v>
      </c>
      <c r="C686" s="21"/>
      <c r="G686" s="18" t="s">
        <v>1678</v>
      </c>
      <c r="H686" s="18" t="s">
        <v>1678</v>
      </c>
      <c r="I686" s="33">
        <f t="shared" si="13"/>
        <v>67.72</v>
      </c>
      <c r="J686" s="33">
        <f t="shared" si="14"/>
        <v>423.25</v>
      </c>
      <c r="K686" s="33"/>
    </row>
    <row r="687" spans="1:11">
      <c r="A687" s="37" t="s">
        <v>1010</v>
      </c>
      <c r="B687" s="38">
        <v>85</v>
      </c>
      <c r="C687" s="21"/>
      <c r="G687" s="18" t="s">
        <v>1696</v>
      </c>
      <c r="H687" s="18" t="s">
        <v>1696</v>
      </c>
      <c r="I687" s="33">
        <f t="shared" si="13"/>
        <v>16.28</v>
      </c>
      <c r="J687" s="33">
        <f t="shared" si="14"/>
        <v>101.75</v>
      </c>
      <c r="K687" s="33"/>
    </row>
    <row r="688" spans="1:11">
      <c r="A688" s="37" t="s">
        <v>1010</v>
      </c>
      <c r="B688" s="38">
        <v>85</v>
      </c>
      <c r="C688" s="21"/>
      <c r="G688" s="18" t="s">
        <v>1718</v>
      </c>
      <c r="H688" s="18" t="s">
        <v>1718</v>
      </c>
      <c r="I688" s="33">
        <f t="shared" si="13"/>
        <v>187.02</v>
      </c>
      <c r="J688" s="33">
        <f t="shared" si="14"/>
        <v>1168.875</v>
      </c>
      <c r="K688" s="33"/>
    </row>
    <row r="689" spans="1:11">
      <c r="A689" s="37" t="s">
        <v>1010</v>
      </c>
      <c r="B689" s="38">
        <v>85</v>
      </c>
      <c r="C689" s="21"/>
      <c r="G689" s="18" t="s">
        <v>909</v>
      </c>
      <c r="H689" s="18" t="s">
        <v>910</v>
      </c>
      <c r="I689" s="33">
        <f t="shared" si="13"/>
        <v>714.29</v>
      </c>
      <c r="J689" s="33">
        <f t="shared" si="14"/>
        <v>4464.3125</v>
      </c>
      <c r="K689" s="33"/>
    </row>
    <row r="690" spans="1:11">
      <c r="A690" s="37" t="s">
        <v>1010</v>
      </c>
      <c r="B690" s="38">
        <v>85</v>
      </c>
      <c r="C690" s="21"/>
      <c r="G690" s="18" t="s">
        <v>1707</v>
      </c>
      <c r="H690" s="18" t="s">
        <v>1707</v>
      </c>
      <c r="I690" s="33">
        <f t="shared" si="13"/>
        <v>70.34</v>
      </c>
      <c r="J690" s="33">
        <f t="shared" si="14"/>
        <v>439.625</v>
      </c>
      <c r="K690" s="33"/>
    </row>
    <row r="691" spans="1:11">
      <c r="A691" s="37" t="s">
        <v>1010</v>
      </c>
      <c r="B691" s="38">
        <v>85</v>
      </c>
      <c r="C691" s="21"/>
      <c r="G691" s="18" t="s">
        <v>1722</v>
      </c>
      <c r="H691" s="18" t="s">
        <v>1722</v>
      </c>
      <c r="I691" s="33">
        <f t="shared" si="13"/>
        <v>26.2</v>
      </c>
      <c r="J691" s="33">
        <f t="shared" si="14"/>
        <v>163.75</v>
      </c>
      <c r="K691" s="33"/>
    </row>
    <row r="692" spans="1:11">
      <c r="A692" s="37" t="s">
        <v>1010</v>
      </c>
      <c r="B692" s="38">
        <v>85</v>
      </c>
      <c r="C692" s="21"/>
      <c r="G692" s="18" t="s">
        <v>1719</v>
      </c>
      <c r="H692" s="18" t="s">
        <v>1719</v>
      </c>
      <c r="I692" s="33">
        <f t="shared" si="13"/>
        <v>40.22</v>
      </c>
      <c r="J692" s="33">
        <f t="shared" si="14"/>
        <v>251.375</v>
      </c>
      <c r="K692" s="33"/>
    </row>
    <row r="693" spans="1:11">
      <c r="A693" s="37" t="s">
        <v>1010</v>
      </c>
      <c r="B693" s="38">
        <v>85</v>
      </c>
      <c r="C693" s="21"/>
      <c r="G693" s="18" t="s">
        <v>1735</v>
      </c>
      <c r="H693" s="18" t="s">
        <v>1735</v>
      </c>
      <c r="I693" s="33">
        <f t="shared" si="13"/>
        <v>97.4</v>
      </c>
      <c r="J693" s="33">
        <f t="shared" si="14"/>
        <v>608.75</v>
      </c>
      <c r="K693" s="33"/>
    </row>
    <row r="694" spans="1:11">
      <c r="A694" s="37" t="s">
        <v>1010</v>
      </c>
      <c r="B694" s="38">
        <v>85</v>
      </c>
      <c r="C694" s="21"/>
      <c r="G694" s="18" t="s">
        <v>1733</v>
      </c>
      <c r="H694" s="18" t="s">
        <v>1733</v>
      </c>
      <c r="I694" s="33">
        <f t="shared" si="13"/>
        <v>137.48999999999998</v>
      </c>
      <c r="J694" s="33">
        <f t="shared" si="14"/>
        <v>859.31249999999989</v>
      </c>
      <c r="K694" s="33"/>
    </row>
    <row r="695" spans="1:11">
      <c r="A695" s="37" t="s">
        <v>1010</v>
      </c>
      <c r="B695" s="38">
        <v>85</v>
      </c>
      <c r="C695" s="21"/>
      <c r="G695" s="18" t="s">
        <v>1734</v>
      </c>
      <c r="H695" s="18" t="s">
        <v>1734</v>
      </c>
      <c r="I695" s="33">
        <f t="shared" si="13"/>
        <v>11.17</v>
      </c>
      <c r="J695" s="33">
        <f t="shared" si="14"/>
        <v>69.8125</v>
      </c>
      <c r="K695" s="33"/>
    </row>
    <row r="696" spans="1:11">
      <c r="A696" s="37" t="s">
        <v>1010</v>
      </c>
      <c r="B696" s="38">
        <v>85</v>
      </c>
      <c r="C696" s="21"/>
      <c r="G696" s="18" t="s">
        <v>830</v>
      </c>
      <c r="H696" s="18" t="s">
        <v>1624</v>
      </c>
      <c r="I696" s="33">
        <f t="shared" si="13"/>
        <v>3648</v>
      </c>
      <c r="J696" s="33">
        <f t="shared" si="14"/>
        <v>22800</v>
      </c>
      <c r="K696" s="33"/>
    </row>
    <row r="697" spans="1:11">
      <c r="A697" s="37" t="s">
        <v>1010</v>
      </c>
      <c r="B697" s="38">
        <v>85</v>
      </c>
      <c r="C697" s="7"/>
      <c r="G697" s="15" t="s">
        <v>869</v>
      </c>
      <c r="H697" s="18" t="s">
        <v>1644</v>
      </c>
      <c r="I697" s="33">
        <f t="shared" si="13"/>
        <v>28081.41</v>
      </c>
      <c r="J697" s="33">
        <f t="shared" si="14"/>
        <v>175508.8125</v>
      </c>
      <c r="K697" s="33"/>
    </row>
    <row r="698" spans="1:11">
      <c r="A698" s="37" t="s">
        <v>1010</v>
      </c>
      <c r="B698" s="38">
        <v>85</v>
      </c>
      <c r="C698" s="21"/>
      <c r="G698" s="18" t="s">
        <v>1701</v>
      </c>
      <c r="H698" s="18" t="s">
        <v>1701</v>
      </c>
      <c r="I698" s="33">
        <f t="shared" si="13"/>
        <v>19.87</v>
      </c>
      <c r="J698" s="33">
        <f t="shared" si="14"/>
        <v>124.1875</v>
      </c>
      <c r="K698" s="33"/>
    </row>
    <row r="699" spans="1:11">
      <c r="A699" s="37" t="s">
        <v>1010</v>
      </c>
      <c r="B699" s="38">
        <v>85</v>
      </c>
      <c r="C699" s="21"/>
      <c r="G699" s="18" t="s">
        <v>1695</v>
      </c>
      <c r="H699" s="18" t="s">
        <v>1695</v>
      </c>
      <c r="I699" s="33">
        <f t="shared" si="13"/>
        <v>137.63999999999999</v>
      </c>
      <c r="J699" s="33">
        <f t="shared" si="14"/>
        <v>860.24999999999989</v>
      </c>
      <c r="K699" s="33"/>
    </row>
    <row r="700" spans="1:11">
      <c r="A700" s="37" t="s">
        <v>1010</v>
      </c>
      <c r="B700" s="38">
        <v>85</v>
      </c>
      <c r="C700" s="21"/>
      <c r="G700" s="18" t="s">
        <v>1738</v>
      </c>
      <c r="H700" s="18" t="s">
        <v>1738</v>
      </c>
      <c r="I700" s="33">
        <f t="shared" ref="I700:I731" si="15">SUMIF($G$7:$G$602,G700,$J$7:$J$602)</f>
        <v>87.2</v>
      </c>
      <c r="J700" s="33">
        <f t="shared" si="14"/>
        <v>545</v>
      </c>
      <c r="K700" s="33"/>
    </row>
    <row r="701" spans="1:11">
      <c r="A701" s="37" t="s">
        <v>1010</v>
      </c>
      <c r="B701" s="38">
        <v>85</v>
      </c>
      <c r="C701" s="21"/>
      <c r="G701" s="18" t="s">
        <v>1770</v>
      </c>
      <c r="H701" s="18" t="s">
        <v>1642</v>
      </c>
      <c r="I701" s="33">
        <f t="shared" si="15"/>
        <v>3804.6</v>
      </c>
      <c r="J701" s="33">
        <f t="shared" si="14"/>
        <v>23778.75</v>
      </c>
      <c r="K701" s="33"/>
    </row>
    <row r="702" spans="1:11">
      <c r="A702" s="37" t="s">
        <v>1010</v>
      </c>
      <c r="B702" s="38">
        <v>85</v>
      </c>
      <c r="C702" s="21"/>
      <c r="G702" s="18" t="s">
        <v>1797</v>
      </c>
      <c r="H702" s="18" t="s">
        <v>1798</v>
      </c>
      <c r="I702" s="33">
        <f t="shared" si="15"/>
        <v>1023.73</v>
      </c>
      <c r="J702" s="33">
        <f t="shared" si="14"/>
        <v>6398.3125</v>
      </c>
      <c r="K702" s="33"/>
    </row>
    <row r="703" spans="1:11">
      <c r="A703" s="37" t="s">
        <v>1010</v>
      </c>
      <c r="B703" s="38">
        <v>85</v>
      </c>
      <c r="C703" s="21"/>
      <c r="G703" s="18" t="s">
        <v>1012</v>
      </c>
      <c r="H703" s="18" t="s">
        <v>1012</v>
      </c>
      <c r="I703" s="33">
        <f t="shared" si="15"/>
        <v>23.59</v>
      </c>
      <c r="J703" s="33">
        <f t="shared" si="14"/>
        <v>147.4375</v>
      </c>
      <c r="K703" s="33"/>
    </row>
    <row r="704" spans="1:11">
      <c r="A704" s="37" t="s">
        <v>1010</v>
      </c>
      <c r="B704" s="38">
        <v>85</v>
      </c>
      <c r="C704" s="21"/>
      <c r="G704" s="18" t="s">
        <v>662</v>
      </c>
      <c r="H704" s="18" t="s">
        <v>662</v>
      </c>
      <c r="I704" s="33">
        <f t="shared" si="15"/>
        <v>21.79</v>
      </c>
      <c r="J704" s="33">
        <f t="shared" si="14"/>
        <v>136.1875</v>
      </c>
      <c r="K704" s="33"/>
    </row>
    <row r="705" spans="1:11">
      <c r="A705" s="37" t="s">
        <v>1010</v>
      </c>
      <c r="B705" s="38">
        <v>85</v>
      </c>
      <c r="C705" s="21"/>
      <c r="G705" s="18" t="s">
        <v>1715</v>
      </c>
      <c r="H705" s="18" t="s">
        <v>1715</v>
      </c>
      <c r="I705" s="33">
        <f t="shared" si="15"/>
        <v>17.38</v>
      </c>
      <c r="J705" s="33">
        <f t="shared" si="14"/>
        <v>108.62499999999999</v>
      </c>
      <c r="K705" s="33"/>
    </row>
    <row r="706" spans="1:11">
      <c r="A706" s="37" t="s">
        <v>1010</v>
      </c>
      <c r="B706" s="38">
        <v>85</v>
      </c>
      <c r="C706" s="21"/>
      <c r="G706" s="18" t="s">
        <v>1784</v>
      </c>
      <c r="H706" s="18" t="s">
        <v>1785</v>
      </c>
      <c r="I706" s="33">
        <f t="shared" si="15"/>
        <v>317.09000000000003</v>
      </c>
      <c r="J706" s="33">
        <f t="shared" si="14"/>
        <v>1981.8125000000002</v>
      </c>
      <c r="K706" s="33"/>
    </row>
    <row r="707" spans="1:11">
      <c r="A707" s="37" t="s">
        <v>1010</v>
      </c>
      <c r="B707" s="38">
        <v>85</v>
      </c>
      <c r="C707" s="21"/>
      <c r="G707" s="18" t="s">
        <v>1740</v>
      </c>
      <c r="H707" s="18" t="s">
        <v>1740</v>
      </c>
      <c r="I707" s="33">
        <f t="shared" si="15"/>
        <v>109.87</v>
      </c>
      <c r="J707" s="33">
        <f t="shared" si="14"/>
        <v>686.6875</v>
      </c>
      <c r="K707" s="33"/>
    </row>
    <row r="708" spans="1:11">
      <c r="A708" s="37" t="s">
        <v>1010</v>
      </c>
      <c r="B708" s="38">
        <v>85</v>
      </c>
      <c r="C708" s="21"/>
      <c r="G708" s="18" t="s">
        <v>825</v>
      </c>
      <c r="H708" s="18" t="s">
        <v>906</v>
      </c>
      <c r="I708" s="33">
        <f t="shared" si="15"/>
        <v>1047.74</v>
      </c>
      <c r="J708" s="33">
        <f t="shared" si="14"/>
        <v>6548.375</v>
      </c>
      <c r="K708" s="33"/>
    </row>
    <row r="709" spans="1:11">
      <c r="A709" s="37" t="s">
        <v>1010</v>
      </c>
      <c r="B709" s="38">
        <v>85</v>
      </c>
      <c r="C709" s="21"/>
      <c r="G709" s="18" t="s">
        <v>715</v>
      </c>
      <c r="H709" s="18" t="s">
        <v>715</v>
      </c>
      <c r="I709" s="33">
        <f t="shared" si="15"/>
        <v>393.10999999999996</v>
      </c>
      <c r="J709" s="33">
        <f t="shared" si="14"/>
        <v>2456.9374999999995</v>
      </c>
      <c r="K709" s="33"/>
    </row>
    <row r="710" spans="1:11">
      <c r="A710" s="37" t="s">
        <v>1010</v>
      </c>
      <c r="B710" s="38">
        <v>85</v>
      </c>
      <c r="C710" s="18"/>
      <c r="G710" s="18" t="s">
        <v>919</v>
      </c>
      <c r="H710" s="18" t="s">
        <v>920</v>
      </c>
      <c r="I710" s="33">
        <f t="shared" si="15"/>
        <v>371.84</v>
      </c>
      <c r="J710" s="33">
        <f t="shared" si="14"/>
        <v>2324</v>
      </c>
      <c r="K710" s="33"/>
    </row>
    <row r="711" spans="1:11">
      <c r="A711" s="37" t="s">
        <v>1010</v>
      </c>
      <c r="B711" s="38">
        <v>85</v>
      </c>
      <c r="C711" s="18"/>
      <c r="G711" s="18" t="s">
        <v>972</v>
      </c>
      <c r="H711" s="18" t="s">
        <v>973</v>
      </c>
      <c r="I711" s="33">
        <f t="shared" si="15"/>
        <v>677.69</v>
      </c>
      <c r="J711" s="33">
        <f t="shared" si="14"/>
        <v>4235.5625</v>
      </c>
      <c r="K711" s="33"/>
    </row>
    <row r="712" spans="1:11">
      <c r="A712" s="37" t="s">
        <v>1010</v>
      </c>
      <c r="B712" s="38">
        <v>85</v>
      </c>
      <c r="C712" s="18"/>
      <c r="G712" s="18" t="s">
        <v>1680</v>
      </c>
      <c r="H712" s="18" t="s">
        <v>1680</v>
      </c>
      <c r="I712" s="33">
        <f t="shared" si="15"/>
        <v>80</v>
      </c>
      <c r="J712" s="33">
        <f t="shared" si="14"/>
        <v>500</v>
      </c>
      <c r="K712" s="33"/>
    </row>
    <row r="713" spans="1:11">
      <c r="A713" s="37" t="s">
        <v>1010</v>
      </c>
      <c r="B713" s="38">
        <v>85</v>
      </c>
      <c r="C713" s="18"/>
      <c r="G713" s="18" t="s">
        <v>1726</v>
      </c>
      <c r="H713" s="18" t="s">
        <v>1726</v>
      </c>
      <c r="I713" s="33">
        <f t="shared" si="15"/>
        <v>127.82</v>
      </c>
      <c r="J713" s="33">
        <f t="shared" si="14"/>
        <v>798.87499999999989</v>
      </c>
      <c r="K713" s="33"/>
    </row>
    <row r="714" spans="1:11">
      <c r="A714" s="37" t="s">
        <v>1010</v>
      </c>
      <c r="B714" s="38">
        <v>85</v>
      </c>
      <c r="C714" s="15"/>
      <c r="G714" s="15" t="s">
        <v>1780</v>
      </c>
      <c r="H714" s="18" t="s">
        <v>1640</v>
      </c>
      <c r="I714" s="33">
        <f t="shared" si="15"/>
        <v>27500.95</v>
      </c>
      <c r="J714" s="33">
        <f t="shared" si="14"/>
        <v>171880.9375</v>
      </c>
      <c r="K714" s="33"/>
    </row>
    <row r="715" spans="1:11">
      <c r="A715" s="37" t="s">
        <v>1010</v>
      </c>
      <c r="B715" s="38">
        <v>85</v>
      </c>
      <c r="C715" s="18"/>
      <c r="G715" s="18" t="s">
        <v>895</v>
      </c>
      <c r="H715" s="18" t="s">
        <v>894</v>
      </c>
      <c r="I715" s="33">
        <f t="shared" si="15"/>
        <v>902.56999999999994</v>
      </c>
      <c r="J715" s="33">
        <f t="shared" si="14"/>
        <v>5641.0624999999991</v>
      </c>
      <c r="K715" s="33"/>
    </row>
    <row r="716" spans="1:11">
      <c r="A716" s="37" t="s">
        <v>1010</v>
      </c>
      <c r="B716" s="37" t="s">
        <v>1011</v>
      </c>
      <c r="C716" s="18"/>
      <c r="G716" s="18" t="s">
        <v>976</v>
      </c>
      <c r="H716" s="18" t="s">
        <v>1646</v>
      </c>
      <c r="I716" s="33">
        <f t="shared" si="15"/>
        <v>21428.57</v>
      </c>
      <c r="J716" s="33">
        <f t="shared" si="14"/>
        <v>133928.5625</v>
      </c>
      <c r="K716" s="50">
        <v>14285.71</v>
      </c>
    </row>
    <row r="717" spans="1:11">
      <c r="A717" s="37" t="s">
        <v>1010</v>
      </c>
      <c r="B717" s="38">
        <v>85</v>
      </c>
      <c r="C717" s="18"/>
      <c r="G717" s="18" t="s">
        <v>682</v>
      </c>
      <c r="H717" s="18" t="s">
        <v>1803</v>
      </c>
      <c r="I717" s="33">
        <f t="shared" si="15"/>
        <v>123.6</v>
      </c>
      <c r="J717" s="33">
        <f t="shared" si="14"/>
        <v>772.5</v>
      </c>
      <c r="K717" s="33"/>
    </row>
    <row r="718" spans="1:11">
      <c r="A718" s="37" t="s">
        <v>1010</v>
      </c>
      <c r="B718" s="38">
        <v>85</v>
      </c>
      <c r="C718" s="18"/>
      <c r="G718" s="18" t="s">
        <v>928</v>
      </c>
      <c r="H718" s="18" t="s">
        <v>929</v>
      </c>
      <c r="I718" s="33">
        <f t="shared" si="15"/>
        <v>275.2</v>
      </c>
      <c r="J718" s="33">
        <f t="shared" si="14"/>
        <v>1720</v>
      </c>
      <c r="K718" s="33"/>
    </row>
    <row r="719" spans="1:11">
      <c r="A719" s="37" t="s">
        <v>1010</v>
      </c>
      <c r="B719" s="38">
        <v>85</v>
      </c>
      <c r="C719" s="18"/>
      <c r="G719" s="18" t="s">
        <v>926</v>
      </c>
      <c r="H719" s="18" t="s">
        <v>927</v>
      </c>
      <c r="I719" s="33">
        <f t="shared" si="15"/>
        <v>786.09</v>
      </c>
      <c r="J719" s="33">
        <f t="shared" si="14"/>
        <v>4913.0625</v>
      </c>
      <c r="K719" s="33"/>
    </row>
    <row r="720" spans="1:11">
      <c r="A720" s="37" t="s">
        <v>1010</v>
      </c>
      <c r="B720" s="38">
        <v>85</v>
      </c>
      <c r="C720" s="18"/>
      <c r="G720" s="18" t="s">
        <v>1626</v>
      </c>
      <c r="H720" s="18" t="s">
        <v>1626</v>
      </c>
      <c r="I720" s="33">
        <f t="shared" si="15"/>
        <v>14.48</v>
      </c>
      <c r="J720" s="33">
        <f t="shared" si="14"/>
        <v>90.5</v>
      </c>
      <c r="K720" s="33"/>
    </row>
    <row r="721" spans="1:11">
      <c r="A721" s="37" t="s">
        <v>1010</v>
      </c>
      <c r="B721" s="38">
        <v>85</v>
      </c>
      <c r="C721" s="18"/>
      <c r="G721" s="18" t="s">
        <v>818</v>
      </c>
      <c r="H721" s="18" t="s">
        <v>818</v>
      </c>
      <c r="I721" s="33">
        <f t="shared" si="15"/>
        <v>15.17</v>
      </c>
      <c r="J721" s="33">
        <f t="shared" si="14"/>
        <v>94.8125</v>
      </c>
      <c r="K721" s="33"/>
    </row>
    <row r="722" spans="1:11">
      <c r="A722" s="37" t="s">
        <v>1010</v>
      </c>
      <c r="B722" s="38">
        <v>85</v>
      </c>
      <c r="C722" s="18"/>
      <c r="G722" s="18" t="s">
        <v>1713</v>
      </c>
      <c r="H722" s="18" t="s">
        <v>1713</v>
      </c>
      <c r="I722" s="33">
        <f t="shared" si="15"/>
        <v>47.06</v>
      </c>
      <c r="J722" s="33">
        <f t="shared" si="14"/>
        <v>294.125</v>
      </c>
      <c r="K722" s="33"/>
    </row>
    <row r="723" spans="1:11">
      <c r="A723" s="37" t="s">
        <v>1010</v>
      </c>
      <c r="B723" s="38">
        <v>85</v>
      </c>
      <c r="C723" s="18"/>
      <c r="G723" s="18" t="s">
        <v>1768</v>
      </c>
      <c r="H723" s="18" t="s">
        <v>1630</v>
      </c>
      <c r="I723" s="33">
        <f t="shared" si="15"/>
        <v>192</v>
      </c>
      <c r="J723" s="33">
        <f t="shared" si="14"/>
        <v>1200</v>
      </c>
      <c r="K723" s="33"/>
    </row>
    <row r="724" spans="1:11">
      <c r="A724" s="37" t="s">
        <v>1010</v>
      </c>
      <c r="B724" s="38">
        <v>85</v>
      </c>
      <c r="C724" s="18"/>
      <c r="G724" s="18" t="s">
        <v>674</v>
      </c>
      <c r="H724" s="18" t="s">
        <v>674</v>
      </c>
      <c r="I724" s="33">
        <f t="shared" si="15"/>
        <v>131.26</v>
      </c>
      <c r="J724" s="33">
        <f t="shared" si="14"/>
        <v>820.37499999999989</v>
      </c>
      <c r="K724" s="33"/>
    </row>
    <row r="725" spans="1:11">
      <c r="A725" s="37" t="s">
        <v>1010</v>
      </c>
      <c r="B725" s="38">
        <v>85</v>
      </c>
      <c r="C725" s="18"/>
      <c r="G725" s="18" t="s">
        <v>1684</v>
      </c>
      <c r="H725" s="18" t="s">
        <v>1684</v>
      </c>
      <c r="I725" s="33">
        <f t="shared" si="15"/>
        <v>26.82</v>
      </c>
      <c r="J725" s="33">
        <f t="shared" si="14"/>
        <v>167.625</v>
      </c>
      <c r="K725" s="33"/>
    </row>
    <row r="726" spans="1:11">
      <c r="A726" s="37" t="s">
        <v>1010</v>
      </c>
      <c r="B726" s="38">
        <v>85</v>
      </c>
      <c r="C726" s="18"/>
      <c r="G726" s="18" t="s">
        <v>703</v>
      </c>
      <c r="H726" s="18" t="s">
        <v>703</v>
      </c>
      <c r="I726" s="33">
        <f t="shared" si="15"/>
        <v>60.52</v>
      </c>
      <c r="J726" s="33">
        <f t="shared" si="14"/>
        <v>378.25</v>
      </c>
      <c r="K726" s="33"/>
    </row>
    <row r="727" spans="1:11">
      <c r="A727" s="37" t="s">
        <v>1010</v>
      </c>
      <c r="B727" s="38">
        <v>85</v>
      </c>
      <c r="C727" s="18"/>
      <c r="G727" s="18" t="s">
        <v>1765</v>
      </c>
      <c r="H727" s="18" t="s">
        <v>1621</v>
      </c>
      <c r="I727" s="33">
        <f t="shared" si="15"/>
        <v>1176</v>
      </c>
      <c r="J727" s="33">
        <f t="shared" si="14"/>
        <v>7350</v>
      </c>
      <c r="K727" s="33"/>
    </row>
    <row r="728" spans="1:11">
      <c r="A728" s="37" t="s">
        <v>1010</v>
      </c>
      <c r="B728" s="38">
        <v>85</v>
      </c>
      <c r="C728" s="18"/>
      <c r="G728" s="18" t="s">
        <v>924</v>
      </c>
      <c r="H728" s="18" t="s">
        <v>925</v>
      </c>
      <c r="I728" s="33">
        <f t="shared" si="15"/>
        <v>446.4</v>
      </c>
      <c r="J728" s="33">
        <f t="shared" si="14"/>
        <v>2790</v>
      </c>
      <c r="K728" s="33"/>
    </row>
    <row r="729" spans="1:11">
      <c r="A729" s="37" t="s">
        <v>1010</v>
      </c>
      <c r="B729" s="38">
        <v>85</v>
      </c>
      <c r="C729" s="18"/>
      <c r="G729" s="18" t="s">
        <v>1754</v>
      </c>
      <c r="H729" s="18" t="s">
        <v>1754</v>
      </c>
      <c r="I729" s="33">
        <f t="shared" si="15"/>
        <v>29.38</v>
      </c>
      <c r="J729" s="33">
        <f t="shared" si="14"/>
        <v>183.625</v>
      </c>
      <c r="K729" s="33"/>
    </row>
    <row r="730" spans="1:11">
      <c r="A730" s="37" t="s">
        <v>1010</v>
      </c>
      <c r="B730" s="38">
        <v>85</v>
      </c>
      <c r="C730" s="18"/>
      <c r="G730" s="18" t="s">
        <v>835</v>
      </c>
      <c r="H730" s="18" t="s">
        <v>836</v>
      </c>
      <c r="I730" s="33">
        <f t="shared" si="15"/>
        <v>784</v>
      </c>
      <c r="J730" s="33">
        <f t="shared" si="14"/>
        <v>4900</v>
      </c>
      <c r="K730" s="33"/>
    </row>
    <row r="731" spans="1:11">
      <c r="A731" s="37" t="s">
        <v>1010</v>
      </c>
      <c r="B731" s="38">
        <v>85</v>
      </c>
      <c r="C731" s="18"/>
      <c r="G731" s="18" t="s">
        <v>1748</v>
      </c>
      <c r="H731" s="18" t="s">
        <v>1748</v>
      </c>
      <c r="I731" s="33">
        <f t="shared" si="15"/>
        <v>363.2</v>
      </c>
      <c r="J731" s="33">
        <f t="shared" si="14"/>
        <v>2270</v>
      </c>
      <c r="K731" s="33"/>
    </row>
    <row r="732" spans="1:11">
      <c r="A732" s="37" t="s">
        <v>1010</v>
      </c>
      <c r="B732" s="38">
        <v>85</v>
      </c>
      <c r="C732" s="18"/>
      <c r="G732" s="18" t="s">
        <v>1698</v>
      </c>
      <c r="H732" s="18" t="s">
        <v>1698</v>
      </c>
      <c r="I732" s="33">
        <f t="shared" ref="I732:I763" si="16">SUMIF($G$7:$G$602,G732,$J$7:$J$602)</f>
        <v>134.12</v>
      </c>
      <c r="J732" s="33">
        <f t="shared" si="14"/>
        <v>838.25</v>
      </c>
      <c r="K732" s="33"/>
    </row>
    <row r="733" spans="1:11">
      <c r="A733" s="37" t="s">
        <v>1010</v>
      </c>
      <c r="B733" s="38">
        <v>85</v>
      </c>
      <c r="C733" s="18"/>
      <c r="G733" s="18" t="s">
        <v>1697</v>
      </c>
      <c r="H733" s="18" t="s">
        <v>1697</v>
      </c>
      <c r="I733" s="33">
        <f t="shared" si="16"/>
        <v>15.72</v>
      </c>
      <c r="J733" s="33">
        <f t="shared" si="14"/>
        <v>98.25</v>
      </c>
      <c r="K733" s="33"/>
    </row>
    <row r="734" spans="1:11">
      <c r="A734" s="37" t="s">
        <v>1010</v>
      </c>
      <c r="B734" s="37" t="s">
        <v>1011</v>
      </c>
      <c r="C734" s="15"/>
      <c r="G734" s="15" t="s">
        <v>975</v>
      </c>
      <c r="H734" s="18" t="s">
        <v>974</v>
      </c>
      <c r="I734" s="33">
        <f t="shared" si="16"/>
        <v>21428.57</v>
      </c>
      <c r="J734" s="33">
        <f t="shared" si="14"/>
        <v>133928.5625</v>
      </c>
      <c r="K734" s="50">
        <v>14285.71</v>
      </c>
    </row>
    <row r="735" spans="1:11">
      <c r="A735" s="37" t="s">
        <v>1010</v>
      </c>
      <c r="B735" s="38">
        <v>85</v>
      </c>
      <c r="C735" s="21"/>
      <c r="G735" s="18" t="s">
        <v>685</v>
      </c>
      <c r="H735" s="18" t="s">
        <v>685</v>
      </c>
      <c r="I735" s="33">
        <f t="shared" si="16"/>
        <v>376.43</v>
      </c>
      <c r="J735" s="33">
        <f t="shared" si="14"/>
        <v>2352.6875</v>
      </c>
      <c r="K735" s="33"/>
    </row>
    <row r="736" spans="1:11">
      <c r="A736" s="37" t="s">
        <v>1010</v>
      </c>
      <c r="B736" s="38">
        <v>85</v>
      </c>
      <c r="C736" s="7"/>
      <c r="G736" s="15" t="s">
        <v>1775</v>
      </c>
      <c r="H736" s="18" t="s">
        <v>1637</v>
      </c>
      <c r="I736" s="33">
        <f t="shared" si="16"/>
        <v>124923.15999999999</v>
      </c>
      <c r="J736" s="33">
        <f t="shared" si="14"/>
        <v>780769.74999999988</v>
      </c>
      <c r="K736" s="33"/>
    </row>
    <row r="737" spans="1:11">
      <c r="A737" s="37" t="s">
        <v>1010</v>
      </c>
      <c r="B737" s="38">
        <v>85</v>
      </c>
      <c r="C737" s="7"/>
      <c r="G737" s="15" t="s">
        <v>838</v>
      </c>
      <c r="H737" s="18" t="s">
        <v>1616</v>
      </c>
      <c r="I737" s="33">
        <f t="shared" si="16"/>
        <v>77826.81</v>
      </c>
      <c r="J737" s="33">
        <f t="shared" si="14"/>
        <v>486417.5625</v>
      </c>
      <c r="K737" s="33"/>
    </row>
    <row r="738" spans="1:11">
      <c r="A738" s="37" t="s">
        <v>1010</v>
      </c>
      <c r="B738" s="38">
        <v>85</v>
      </c>
      <c r="C738" s="21"/>
      <c r="G738" s="18" t="s">
        <v>687</v>
      </c>
      <c r="H738" s="18" t="s">
        <v>903</v>
      </c>
      <c r="I738" s="33">
        <f t="shared" si="16"/>
        <v>844.26</v>
      </c>
      <c r="J738" s="33">
        <f t="shared" si="14"/>
        <v>5276.625</v>
      </c>
      <c r="K738" s="33"/>
    </row>
    <row r="739" spans="1:11">
      <c r="A739" s="37" t="s">
        <v>1010</v>
      </c>
      <c r="B739" s="38">
        <v>85</v>
      </c>
      <c r="C739" s="21"/>
      <c r="G739" s="18" t="s">
        <v>1746</v>
      </c>
      <c r="H739" s="18" t="s">
        <v>1746</v>
      </c>
      <c r="I739" s="33">
        <f t="shared" si="16"/>
        <v>52.94</v>
      </c>
      <c r="J739" s="33">
        <f t="shared" ref="J739:J801" si="17">+I739/0.16</f>
        <v>330.875</v>
      </c>
      <c r="K739" s="33"/>
    </row>
    <row r="740" spans="1:11">
      <c r="A740" s="37" t="s">
        <v>1010</v>
      </c>
      <c r="B740" s="38">
        <v>85</v>
      </c>
      <c r="C740" s="21"/>
      <c r="G740" s="18" t="s">
        <v>1795</v>
      </c>
      <c r="H740" s="18" t="s">
        <v>1796</v>
      </c>
      <c r="I740" s="33">
        <f t="shared" si="16"/>
        <v>90.65</v>
      </c>
      <c r="J740" s="33">
        <f t="shared" si="17"/>
        <v>566.5625</v>
      </c>
      <c r="K740" s="33"/>
    </row>
    <row r="741" spans="1:11">
      <c r="A741" s="37" t="s">
        <v>1010</v>
      </c>
      <c r="B741" s="38">
        <v>85</v>
      </c>
      <c r="C741" s="21"/>
      <c r="G741" s="18" t="s">
        <v>1781</v>
      </c>
      <c r="H741" s="18" t="s">
        <v>1781</v>
      </c>
      <c r="I741" s="33">
        <f t="shared" si="16"/>
        <v>8.0500000000000007</v>
      </c>
      <c r="J741" s="33">
        <f t="shared" si="17"/>
        <v>50.3125</v>
      </c>
      <c r="K741" s="33"/>
    </row>
    <row r="742" spans="1:11">
      <c r="A742" s="37" t="s">
        <v>1010</v>
      </c>
      <c r="B742" s="38">
        <v>85</v>
      </c>
      <c r="C742" s="21"/>
      <c r="G742" s="18" t="s">
        <v>1714</v>
      </c>
      <c r="H742" s="18" t="s">
        <v>1714</v>
      </c>
      <c r="I742" s="33">
        <f t="shared" si="16"/>
        <v>15.58</v>
      </c>
      <c r="J742" s="33">
        <f t="shared" si="17"/>
        <v>97.375</v>
      </c>
      <c r="K742" s="33"/>
    </row>
    <row r="743" spans="1:11">
      <c r="A743" s="37" t="s">
        <v>1010</v>
      </c>
      <c r="B743" s="38">
        <v>85</v>
      </c>
      <c r="C743" s="21"/>
      <c r="G743" s="18" t="s">
        <v>807</v>
      </c>
      <c r="H743" s="18" t="s">
        <v>807</v>
      </c>
      <c r="I743" s="33">
        <f t="shared" si="16"/>
        <v>759.84999999999991</v>
      </c>
      <c r="J743" s="33">
        <f t="shared" si="17"/>
        <v>4749.0624999999991</v>
      </c>
      <c r="K743" s="33"/>
    </row>
    <row r="744" spans="1:11">
      <c r="A744" s="37" t="s">
        <v>1010</v>
      </c>
      <c r="B744" s="38">
        <v>85</v>
      </c>
      <c r="C744" s="21"/>
      <c r="G744" s="18" t="s">
        <v>725</v>
      </c>
      <c r="H744" s="18" t="s">
        <v>921</v>
      </c>
      <c r="I744" s="33">
        <f t="shared" si="16"/>
        <v>6288</v>
      </c>
      <c r="J744" s="33">
        <f t="shared" si="17"/>
        <v>39300</v>
      </c>
      <c r="K744" s="33"/>
    </row>
    <row r="745" spans="1:11">
      <c r="A745" s="37" t="s">
        <v>1010</v>
      </c>
      <c r="B745" s="38">
        <v>85</v>
      </c>
      <c r="C745" s="21"/>
      <c r="G745" s="18" t="s">
        <v>1711</v>
      </c>
      <c r="H745" s="18" t="s">
        <v>1711</v>
      </c>
      <c r="I745" s="33">
        <f t="shared" si="16"/>
        <v>74.150000000000006</v>
      </c>
      <c r="J745" s="33">
        <f t="shared" si="17"/>
        <v>463.4375</v>
      </c>
      <c r="K745" s="33"/>
    </row>
    <row r="746" spans="1:11">
      <c r="A746" s="37" t="s">
        <v>1010</v>
      </c>
      <c r="B746" s="38">
        <v>85</v>
      </c>
      <c r="C746" s="21"/>
      <c r="G746" s="18" t="s">
        <v>1681</v>
      </c>
      <c r="H746" s="18" t="s">
        <v>1681</v>
      </c>
      <c r="I746" s="33">
        <f t="shared" si="16"/>
        <v>33.65</v>
      </c>
      <c r="J746" s="33">
        <f t="shared" si="17"/>
        <v>210.3125</v>
      </c>
      <c r="K746" s="33"/>
    </row>
    <row r="747" spans="1:11">
      <c r="A747" s="37" t="s">
        <v>1010</v>
      </c>
      <c r="B747" s="38">
        <v>85</v>
      </c>
      <c r="C747" s="21"/>
      <c r="G747" s="18" t="s">
        <v>1762</v>
      </c>
      <c r="H747" s="18" t="s">
        <v>1634</v>
      </c>
      <c r="I747" s="33">
        <f t="shared" si="16"/>
        <v>948.95</v>
      </c>
      <c r="J747" s="33">
        <f t="shared" si="17"/>
        <v>5930.9375</v>
      </c>
      <c r="K747" s="33"/>
    </row>
    <row r="748" spans="1:11">
      <c r="A748" s="37" t="s">
        <v>1010</v>
      </c>
      <c r="B748" s="38">
        <v>85</v>
      </c>
      <c r="C748" s="7"/>
      <c r="G748" s="15" t="s">
        <v>1774</v>
      </c>
      <c r="H748" s="18" t="s">
        <v>1615</v>
      </c>
      <c r="I748" s="33">
        <f t="shared" si="16"/>
        <v>27500.95</v>
      </c>
      <c r="J748" s="33">
        <f t="shared" si="17"/>
        <v>171880.9375</v>
      </c>
      <c r="K748" s="33"/>
    </row>
    <row r="749" spans="1:11">
      <c r="A749" s="37" t="s">
        <v>1010</v>
      </c>
      <c r="B749" s="38">
        <v>85</v>
      </c>
      <c r="C749" s="21"/>
      <c r="G749" s="18" t="s">
        <v>1677</v>
      </c>
      <c r="H749" s="18" t="s">
        <v>1677</v>
      </c>
      <c r="I749" s="33">
        <f t="shared" si="16"/>
        <v>8.9700000000000006</v>
      </c>
      <c r="J749" s="33">
        <f t="shared" si="17"/>
        <v>56.0625</v>
      </c>
      <c r="K749" s="33"/>
    </row>
    <row r="750" spans="1:11">
      <c r="A750" s="37" t="s">
        <v>1010</v>
      </c>
      <c r="B750" s="38">
        <v>85</v>
      </c>
      <c r="C750" s="21"/>
      <c r="G750" s="18" t="s">
        <v>1689</v>
      </c>
      <c r="H750" s="18" t="s">
        <v>1689</v>
      </c>
      <c r="I750" s="33">
        <f t="shared" si="16"/>
        <v>16.64</v>
      </c>
      <c r="J750" s="33">
        <f t="shared" si="17"/>
        <v>104</v>
      </c>
      <c r="K750" s="33"/>
    </row>
    <row r="751" spans="1:11">
      <c r="A751" s="37" t="s">
        <v>1010</v>
      </c>
      <c r="B751" s="38">
        <v>85</v>
      </c>
      <c r="C751" s="21"/>
      <c r="G751" s="18" t="s">
        <v>936</v>
      </c>
      <c r="H751" s="18" t="s">
        <v>937</v>
      </c>
      <c r="I751" s="33">
        <f t="shared" si="16"/>
        <v>7795.68</v>
      </c>
      <c r="J751" s="33">
        <f t="shared" si="17"/>
        <v>48723</v>
      </c>
      <c r="K751" s="33"/>
    </row>
    <row r="752" spans="1:11">
      <c r="A752" s="37" t="s">
        <v>1010</v>
      </c>
      <c r="B752" s="38">
        <v>85</v>
      </c>
      <c r="C752" s="21"/>
      <c r="G752" s="18" t="s">
        <v>1793</v>
      </c>
      <c r="H752" s="18" t="s">
        <v>1794</v>
      </c>
      <c r="I752" s="33">
        <f t="shared" si="16"/>
        <v>13.1</v>
      </c>
      <c r="J752" s="33">
        <f t="shared" si="17"/>
        <v>81.875</v>
      </c>
      <c r="K752" s="33"/>
    </row>
    <row r="753" spans="1:11">
      <c r="A753" s="37" t="s">
        <v>1010</v>
      </c>
      <c r="B753" s="38">
        <v>85</v>
      </c>
      <c r="C753" s="21"/>
      <c r="G753" s="18" t="s">
        <v>737</v>
      </c>
      <c r="H753" s="18" t="s">
        <v>737</v>
      </c>
      <c r="I753" s="33">
        <f t="shared" si="16"/>
        <v>609.44000000000028</v>
      </c>
      <c r="J753" s="33">
        <f t="shared" si="17"/>
        <v>3809.0000000000018</v>
      </c>
      <c r="K753" s="33"/>
    </row>
    <row r="754" spans="1:11">
      <c r="A754" s="37" t="s">
        <v>1010</v>
      </c>
      <c r="B754" s="38">
        <v>85</v>
      </c>
      <c r="C754" s="21"/>
      <c r="G754" s="18" t="s">
        <v>898</v>
      </c>
      <c r="H754" s="18" t="s">
        <v>899</v>
      </c>
      <c r="I754" s="33">
        <f t="shared" si="16"/>
        <v>240</v>
      </c>
      <c r="J754" s="33">
        <f t="shared" si="17"/>
        <v>1500</v>
      </c>
      <c r="K754" s="33"/>
    </row>
    <row r="755" spans="1:11">
      <c r="A755" s="37" t="s">
        <v>1010</v>
      </c>
      <c r="B755" s="38">
        <v>85</v>
      </c>
      <c r="C755" s="21"/>
      <c r="G755" s="18" t="s">
        <v>959</v>
      </c>
      <c r="H755" s="18" t="s">
        <v>960</v>
      </c>
      <c r="I755" s="33">
        <f t="shared" si="16"/>
        <v>3904</v>
      </c>
      <c r="J755" s="33">
        <f t="shared" si="17"/>
        <v>24400</v>
      </c>
      <c r="K755" s="33"/>
    </row>
    <row r="756" spans="1:11">
      <c r="A756" s="37" t="s">
        <v>1010</v>
      </c>
      <c r="B756" s="38">
        <v>85</v>
      </c>
      <c r="C756" s="21"/>
      <c r="G756" s="18" t="s">
        <v>1767</v>
      </c>
      <c r="H756" s="18" t="s">
        <v>1623</v>
      </c>
      <c r="I756" s="33">
        <f t="shared" si="16"/>
        <v>3840</v>
      </c>
      <c r="J756" s="33">
        <f t="shared" si="17"/>
        <v>24000</v>
      </c>
      <c r="K756" s="33"/>
    </row>
    <row r="757" spans="1:11">
      <c r="A757" s="37" t="s">
        <v>1010</v>
      </c>
      <c r="B757" s="38">
        <v>85</v>
      </c>
      <c r="C757" s="21"/>
      <c r="G757" s="18" t="s">
        <v>1773</v>
      </c>
      <c r="H757" s="18" t="s">
        <v>1659</v>
      </c>
      <c r="I757" s="33">
        <f t="shared" si="16"/>
        <v>1600</v>
      </c>
      <c r="J757" s="33">
        <f t="shared" si="17"/>
        <v>10000</v>
      </c>
      <c r="K757" s="33"/>
    </row>
    <row r="758" spans="1:11">
      <c r="A758" s="37" t="s">
        <v>1010</v>
      </c>
      <c r="B758" s="38">
        <v>85</v>
      </c>
      <c r="C758" s="21"/>
      <c r="G758" s="18" t="s">
        <v>717</v>
      </c>
      <c r="H758" s="18" t="s">
        <v>717</v>
      </c>
      <c r="I758" s="33">
        <f t="shared" si="16"/>
        <v>85.52</v>
      </c>
      <c r="J758" s="33">
        <f t="shared" si="17"/>
        <v>534.5</v>
      </c>
      <c r="K758" s="33"/>
    </row>
    <row r="759" spans="1:11">
      <c r="A759" s="37" t="s">
        <v>1010</v>
      </c>
      <c r="B759" s="38">
        <v>85</v>
      </c>
      <c r="C759" s="21"/>
      <c r="G759" s="18" t="s">
        <v>795</v>
      </c>
      <c r="H759" s="18" t="s">
        <v>795</v>
      </c>
      <c r="I759" s="33">
        <f t="shared" si="16"/>
        <v>60.709999999999994</v>
      </c>
      <c r="J759" s="33">
        <f t="shared" si="17"/>
        <v>379.43749999999994</v>
      </c>
      <c r="K759" s="33"/>
    </row>
    <row r="760" spans="1:11">
      <c r="A760" s="37" t="s">
        <v>1010</v>
      </c>
      <c r="B760" s="38">
        <v>85</v>
      </c>
      <c r="C760" s="21"/>
      <c r="G760" s="18" t="s">
        <v>1708</v>
      </c>
      <c r="H760" s="18" t="s">
        <v>1708</v>
      </c>
      <c r="I760" s="33">
        <f t="shared" si="16"/>
        <v>20.11</v>
      </c>
      <c r="J760" s="33">
        <f t="shared" si="17"/>
        <v>125.6875</v>
      </c>
      <c r="K760" s="33"/>
    </row>
    <row r="761" spans="1:11">
      <c r="A761" s="37" t="s">
        <v>1010</v>
      </c>
      <c r="B761" s="38">
        <v>85</v>
      </c>
      <c r="C761" s="21"/>
      <c r="G761" s="18" t="s">
        <v>1720</v>
      </c>
      <c r="H761" s="18" t="s">
        <v>1720</v>
      </c>
      <c r="I761" s="33">
        <f t="shared" si="16"/>
        <v>66.899999999999991</v>
      </c>
      <c r="J761" s="33">
        <f t="shared" si="17"/>
        <v>418.12499999999994</v>
      </c>
      <c r="K761" s="33"/>
    </row>
    <row r="762" spans="1:11">
      <c r="A762" s="37" t="s">
        <v>1010</v>
      </c>
      <c r="B762" s="38">
        <v>85</v>
      </c>
      <c r="C762" s="7"/>
      <c r="G762" s="15" t="s">
        <v>1804</v>
      </c>
      <c r="H762" s="18" t="s">
        <v>1805</v>
      </c>
      <c r="I762" s="33">
        <f t="shared" si="16"/>
        <v>26.4</v>
      </c>
      <c r="J762" s="33">
        <f t="shared" si="17"/>
        <v>165</v>
      </c>
      <c r="K762" s="33"/>
    </row>
    <row r="763" spans="1:11">
      <c r="A763" s="37" t="s">
        <v>1010</v>
      </c>
      <c r="B763" s="38">
        <v>85</v>
      </c>
      <c r="C763" s="21"/>
      <c r="G763" s="18" t="s">
        <v>720</v>
      </c>
      <c r="H763" s="18" t="s">
        <v>721</v>
      </c>
      <c r="I763" s="33">
        <f t="shared" si="16"/>
        <v>797.37</v>
      </c>
      <c r="J763" s="33">
        <f t="shared" si="17"/>
        <v>4983.5625</v>
      </c>
      <c r="K763" s="33"/>
    </row>
    <row r="764" spans="1:11">
      <c r="A764" s="37" t="s">
        <v>1010</v>
      </c>
      <c r="B764" s="38">
        <v>85</v>
      </c>
      <c r="C764" s="21"/>
      <c r="G764" s="18" t="s">
        <v>1752</v>
      </c>
      <c r="H764" s="18" t="s">
        <v>1752</v>
      </c>
      <c r="I764" s="33">
        <f t="shared" ref="I764:I795" si="18">SUMIF($G$7:$G$602,G764,$J$7:$J$602)</f>
        <v>134.19999999999999</v>
      </c>
      <c r="J764" s="33">
        <f t="shared" si="17"/>
        <v>838.74999999999989</v>
      </c>
      <c r="K764" s="33"/>
    </row>
    <row r="765" spans="1:11">
      <c r="A765" s="37" t="s">
        <v>1010</v>
      </c>
      <c r="B765" s="38">
        <v>85</v>
      </c>
      <c r="C765" s="21"/>
      <c r="G765" s="18" t="s">
        <v>1700</v>
      </c>
      <c r="H765" s="18" t="s">
        <v>1700</v>
      </c>
      <c r="I765" s="33">
        <f t="shared" si="18"/>
        <v>137.44999999999999</v>
      </c>
      <c r="J765" s="33">
        <f t="shared" si="17"/>
        <v>859.06249999999989</v>
      </c>
      <c r="K765" s="33"/>
    </row>
    <row r="766" spans="1:11">
      <c r="A766" s="37" t="s">
        <v>1010</v>
      </c>
      <c r="B766" s="38">
        <v>85</v>
      </c>
      <c r="C766" s="21"/>
      <c r="G766" s="18" t="s">
        <v>1724</v>
      </c>
      <c r="H766" s="18" t="s">
        <v>1724</v>
      </c>
      <c r="I766" s="33">
        <f t="shared" si="18"/>
        <v>134.08000000000001</v>
      </c>
      <c r="J766" s="33">
        <f t="shared" si="17"/>
        <v>838.00000000000011</v>
      </c>
      <c r="K766" s="33"/>
    </row>
    <row r="767" spans="1:11">
      <c r="A767" s="37" t="s">
        <v>1010</v>
      </c>
      <c r="B767" s="38">
        <v>85</v>
      </c>
      <c r="C767" s="21"/>
      <c r="G767" s="18" t="s">
        <v>1703</v>
      </c>
      <c r="H767" s="18" t="s">
        <v>1703</v>
      </c>
      <c r="I767" s="33">
        <f t="shared" si="18"/>
        <v>35.29</v>
      </c>
      <c r="J767" s="33">
        <f t="shared" si="17"/>
        <v>220.5625</v>
      </c>
      <c r="K767" s="33"/>
    </row>
    <row r="768" spans="1:11">
      <c r="A768" s="37" t="s">
        <v>1010</v>
      </c>
      <c r="B768" s="38">
        <v>85</v>
      </c>
      <c r="C768" s="21"/>
      <c r="G768" s="18" t="s">
        <v>1771</v>
      </c>
      <c r="H768" s="18" t="s">
        <v>1643</v>
      </c>
      <c r="I768" s="33">
        <f t="shared" si="18"/>
        <v>27586.2</v>
      </c>
      <c r="J768" s="33">
        <f t="shared" si="17"/>
        <v>172413.75</v>
      </c>
      <c r="K768" s="33"/>
    </row>
    <row r="769" spans="1:11">
      <c r="A769" s="37" t="s">
        <v>1010</v>
      </c>
      <c r="B769" s="38">
        <v>85</v>
      </c>
      <c r="C769" s="21"/>
      <c r="G769" s="18" t="s">
        <v>1702</v>
      </c>
      <c r="H769" s="18" t="s">
        <v>1702</v>
      </c>
      <c r="I769" s="33">
        <f t="shared" si="18"/>
        <v>128.56</v>
      </c>
      <c r="J769" s="33">
        <f t="shared" si="17"/>
        <v>803.5</v>
      </c>
      <c r="K769" s="33"/>
    </row>
    <row r="770" spans="1:11">
      <c r="A770" s="37" t="s">
        <v>1010</v>
      </c>
      <c r="B770" s="38">
        <v>85</v>
      </c>
      <c r="C770" s="21"/>
      <c r="G770" s="18" t="s">
        <v>1758</v>
      </c>
      <c r="H770" s="18" t="s">
        <v>1758</v>
      </c>
      <c r="I770" s="33">
        <f t="shared" si="18"/>
        <v>46.93</v>
      </c>
      <c r="J770" s="33">
        <f t="shared" si="17"/>
        <v>293.3125</v>
      </c>
      <c r="K770" s="33"/>
    </row>
    <row r="771" spans="1:11">
      <c r="A771" s="37" t="s">
        <v>1010</v>
      </c>
      <c r="B771" s="38">
        <v>85</v>
      </c>
      <c r="C771" s="21"/>
      <c r="G771" s="18" t="s">
        <v>1766</v>
      </c>
      <c r="H771" s="18" t="s">
        <v>1622</v>
      </c>
      <c r="I771" s="33">
        <f t="shared" si="18"/>
        <v>206.72</v>
      </c>
      <c r="J771" s="33">
        <f t="shared" si="17"/>
        <v>1292</v>
      </c>
      <c r="K771" s="33"/>
    </row>
    <row r="772" spans="1:11">
      <c r="A772" s="37" t="s">
        <v>1010</v>
      </c>
      <c r="B772" s="38">
        <v>85</v>
      </c>
      <c r="C772" s="21"/>
      <c r="G772" s="18" t="s">
        <v>1750</v>
      </c>
      <c r="H772" s="18" t="s">
        <v>1750</v>
      </c>
      <c r="I772" s="33">
        <f t="shared" si="18"/>
        <v>147.69999999999999</v>
      </c>
      <c r="J772" s="33">
        <f t="shared" si="17"/>
        <v>923.12499999999989</v>
      </c>
      <c r="K772" s="33"/>
    </row>
    <row r="773" spans="1:11">
      <c r="A773" s="37" t="s">
        <v>1010</v>
      </c>
      <c r="B773" s="38">
        <v>85</v>
      </c>
      <c r="C773" s="21"/>
      <c r="G773" s="18" t="s">
        <v>911</v>
      </c>
      <c r="H773" s="18" t="s">
        <v>912</v>
      </c>
      <c r="I773" s="33">
        <f t="shared" si="18"/>
        <v>11915.76</v>
      </c>
      <c r="J773" s="33">
        <f t="shared" si="17"/>
        <v>74473.5</v>
      </c>
      <c r="K773" s="33"/>
    </row>
    <row r="774" spans="1:11">
      <c r="A774" s="37" t="s">
        <v>1010</v>
      </c>
      <c r="B774" s="38">
        <v>85</v>
      </c>
      <c r="C774" s="21"/>
      <c r="G774" s="18" t="s">
        <v>1685</v>
      </c>
      <c r="H774" s="18" t="s">
        <v>1685</v>
      </c>
      <c r="I774" s="33">
        <f t="shared" si="18"/>
        <v>105.87</v>
      </c>
      <c r="J774" s="33">
        <f t="shared" si="17"/>
        <v>661.6875</v>
      </c>
      <c r="K774" s="33"/>
    </row>
    <row r="775" spans="1:11">
      <c r="A775" s="37" t="s">
        <v>1010</v>
      </c>
      <c r="B775" s="38">
        <v>85</v>
      </c>
      <c r="C775" s="21"/>
      <c r="G775" s="18" t="s">
        <v>1710</v>
      </c>
      <c r="H775" s="18" t="s">
        <v>1710</v>
      </c>
      <c r="I775" s="33">
        <f t="shared" si="18"/>
        <v>127.39</v>
      </c>
      <c r="J775" s="33">
        <f t="shared" si="17"/>
        <v>796.1875</v>
      </c>
      <c r="K775" s="33"/>
    </row>
    <row r="776" spans="1:11">
      <c r="A776" s="37" t="s">
        <v>1010</v>
      </c>
      <c r="B776" s="38">
        <v>85</v>
      </c>
      <c r="C776" s="21"/>
      <c r="G776" s="18" t="s">
        <v>943</v>
      </c>
      <c r="H776" s="18" t="s">
        <v>944</v>
      </c>
      <c r="I776" s="33">
        <f t="shared" si="18"/>
        <v>5237.2700000000004</v>
      </c>
      <c r="J776" s="33">
        <f t="shared" si="17"/>
        <v>32732.937500000004</v>
      </c>
      <c r="K776" s="33"/>
    </row>
    <row r="777" spans="1:11">
      <c r="A777" s="37" t="s">
        <v>1010</v>
      </c>
      <c r="B777" s="38">
        <v>85</v>
      </c>
      <c r="C777" s="21"/>
      <c r="G777" s="18" t="s">
        <v>1744</v>
      </c>
      <c r="H777" s="18" t="s">
        <v>1744</v>
      </c>
      <c r="I777" s="33">
        <f t="shared" si="18"/>
        <v>77.790000000000006</v>
      </c>
      <c r="J777" s="33">
        <f t="shared" si="17"/>
        <v>486.18750000000006</v>
      </c>
      <c r="K777" s="33"/>
    </row>
    <row r="778" spans="1:11">
      <c r="A778" s="37" t="s">
        <v>1010</v>
      </c>
      <c r="B778" s="38">
        <v>85</v>
      </c>
      <c r="C778" s="21"/>
      <c r="G778" s="18" t="s">
        <v>1782</v>
      </c>
      <c r="H778" s="18" t="s">
        <v>1782</v>
      </c>
      <c r="I778" s="33">
        <f t="shared" si="18"/>
        <v>112.71</v>
      </c>
      <c r="J778" s="33">
        <f t="shared" si="17"/>
        <v>704.4375</v>
      </c>
      <c r="K778" s="33"/>
    </row>
    <row r="779" spans="1:11">
      <c r="A779" s="37" t="s">
        <v>1010</v>
      </c>
      <c r="B779" s="38">
        <v>85</v>
      </c>
      <c r="C779" s="21"/>
      <c r="G779" s="18" t="s">
        <v>803</v>
      </c>
      <c r="H779" s="18" t="s">
        <v>803</v>
      </c>
      <c r="I779" s="33">
        <f t="shared" si="18"/>
        <v>284.36</v>
      </c>
      <c r="J779" s="33">
        <f t="shared" si="17"/>
        <v>1777.25</v>
      </c>
      <c r="K779" s="33"/>
    </row>
    <row r="780" spans="1:11">
      <c r="A780" s="37" t="s">
        <v>1010</v>
      </c>
      <c r="B780" s="38">
        <v>85</v>
      </c>
      <c r="C780" s="21"/>
      <c r="G780" s="18" t="s">
        <v>1705</v>
      </c>
      <c r="H780" s="18" t="s">
        <v>1705</v>
      </c>
      <c r="I780" s="33">
        <f t="shared" si="18"/>
        <v>204.69</v>
      </c>
      <c r="J780" s="33">
        <f t="shared" si="17"/>
        <v>1279.3125</v>
      </c>
      <c r="K780" s="33"/>
    </row>
    <row r="781" spans="1:11">
      <c r="A781" s="37" t="s">
        <v>1010</v>
      </c>
      <c r="B781" s="38">
        <v>85</v>
      </c>
      <c r="C781" s="21"/>
      <c r="G781" s="18" t="s">
        <v>1723</v>
      </c>
      <c r="H781" s="18" t="s">
        <v>1723</v>
      </c>
      <c r="I781" s="33">
        <f t="shared" si="18"/>
        <v>60.33</v>
      </c>
      <c r="J781" s="33">
        <f t="shared" si="17"/>
        <v>377.0625</v>
      </c>
      <c r="K781" s="33"/>
    </row>
    <row r="782" spans="1:11">
      <c r="A782" s="37" t="s">
        <v>1010</v>
      </c>
      <c r="B782" s="38">
        <v>85</v>
      </c>
      <c r="C782" s="21"/>
      <c r="G782" s="18" t="s">
        <v>1712</v>
      </c>
      <c r="H782" s="18" t="s">
        <v>1712</v>
      </c>
      <c r="I782" s="33">
        <f t="shared" si="18"/>
        <v>82.22</v>
      </c>
      <c r="J782" s="33">
        <f t="shared" si="17"/>
        <v>513.875</v>
      </c>
      <c r="K782" s="33"/>
    </row>
    <row r="783" spans="1:11">
      <c r="A783" s="37" t="s">
        <v>1010</v>
      </c>
      <c r="B783" s="38">
        <v>85</v>
      </c>
      <c r="C783" s="21"/>
      <c r="G783" s="18" t="s">
        <v>1801</v>
      </c>
      <c r="H783" s="18" t="s">
        <v>1802</v>
      </c>
      <c r="I783" s="33">
        <f t="shared" si="18"/>
        <v>12.28</v>
      </c>
      <c r="J783" s="33">
        <f t="shared" si="17"/>
        <v>76.75</v>
      </c>
      <c r="K783" s="33"/>
    </row>
    <row r="784" spans="1:11">
      <c r="A784" s="37" t="s">
        <v>1010</v>
      </c>
      <c r="B784" s="38">
        <v>85</v>
      </c>
      <c r="C784" s="21"/>
      <c r="G784" s="18" t="s">
        <v>1742</v>
      </c>
      <c r="H784" s="18" t="s">
        <v>1742</v>
      </c>
      <c r="I784" s="33">
        <f t="shared" si="18"/>
        <v>17.93</v>
      </c>
      <c r="J784" s="33">
        <f t="shared" si="17"/>
        <v>112.0625</v>
      </c>
      <c r="K784" s="33"/>
    </row>
    <row r="785" spans="1:11">
      <c r="A785" s="37" t="s">
        <v>1010</v>
      </c>
      <c r="B785" s="38">
        <v>85</v>
      </c>
      <c r="C785" s="21"/>
      <c r="G785" s="18" t="s">
        <v>1690</v>
      </c>
      <c r="H785" s="18" t="s">
        <v>1763</v>
      </c>
      <c r="I785" s="33">
        <f t="shared" si="18"/>
        <v>217.98</v>
      </c>
      <c r="J785" s="33">
        <f t="shared" si="17"/>
        <v>1362.375</v>
      </c>
      <c r="K785" s="33"/>
    </row>
    <row r="786" spans="1:11">
      <c r="A786" s="37" t="s">
        <v>1010</v>
      </c>
      <c r="B786" s="38">
        <v>85</v>
      </c>
      <c r="C786" s="21"/>
      <c r="G786" s="18" t="s">
        <v>1729</v>
      </c>
      <c r="H786" s="18" t="s">
        <v>1729</v>
      </c>
      <c r="I786" s="33">
        <f t="shared" si="18"/>
        <v>60.34</v>
      </c>
      <c r="J786" s="33">
        <f t="shared" si="17"/>
        <v>377.125</v>
      </c>
      <c r="K786" s="33"/>
    </row>
    <row r="787" spans="1:11">
      <c r="A787" s="37" t="s">
        <v>1010</v>
      </c>
      <c r="B787" s="38">
        <v>85</v>
      </c>
      <c r="C787" s="21"/>
      <c r="G787" s="18" t="s">
        <v>1753</v>
      </c>
      <c r="H787" s="18" t="s">
        <v>1753</v>
      </c>
      <c r="I787" s="33">
        <f t="shared" si="18"/>
        <v>40.229999999999997</v>
      </c>
      <c r="J787" s="33">
        <f t="shared" si="17"/>
        <v>251.43749999999997</v>
      </c>
      <c r="K787" s="33"/>
    </row>
    <row r="788" spans="1:11">
      <c r="A788" s="37" t="s">
        <v>1010</v>
      </c>
      <c r="B788" s="38">
        <v>85</v>
      </c>
      <c r="C788" s="21"/>
      <c r="G788" s="18" t="s">
        <v>663</v>
      </c>
      <c r="H788" s="18" t="s">
        <v>663</v>
      </c>
      <c r="I788" s="33">
        <f t="shared" si="18"/>
        <v>277.62</v>
      </c>
      <c r="J788" s="33">
        <f t="shared" si="17"/>
        <v>1735.125</v>
      </c>
      <c r="K788" s="33"/>
    </row>
    <row r="789" spans="1:11">
      <c r="A789" s="37" t="s">
        <v>1010</v>
      </c>
      <c r="B789" s="38">
        <v>85</v>
      </c>
      <c r="C789" s="21"/>
      <c r="G789" s="18" t="s">
        <v>1739</v>
      </c>
      <c r="H789" s="18" t="s">
        <v>1739</v>
      </c>
      <c r="I789" s="33">
        <f t="shared" si="18"/>
        <v>250.65</v>
      </c>
      <c r="J789" s="33">
        <f t="shared" si="17"/>
        <v>1566.5625</v>
      </c>
      <c r="K789" s="33"/>
    </row>
    <row r="790" spans="1:11">
      <c r="A790" s="37" t="s">
        <v>1010</v>
      </c>
      <c r="B790" s="38">
        <v>85</v>
      </c>
      <c r="C790" s="21"/>
      <c r="G790" s="18" t="s">
        <v>1741</v>
      </c>
      <c r="H790" s="18" t="s">
        <v>1741</v>
      </c>
      <c r="I790" s="33">
        <f t="shared" si="18"/>
        <v>27.24</v>
      </c>
      <c r="J790" s="33">
        <f t="shared" si="17"/>
        <v>170.25</v>
      </c>
      <c r="K790" s="33"/>
    </row>
    <row r="791" spans="1:11">
      <c r="A791" s="37" t="s">
        <v>1010</v>
      </c>
      <c r="B791" s="38">
        <v>85</v>
      </c>
      <c r="C791" s="21"/>
      <c r="G791" s="18" t="s">
        <v>922</v>
      </c>
      <c r="H791" s="18" t="s">
        <v>958</v>
      </c>
      <c r="I791" s="33">
        <f t="shared" si="18"/>
        <v>4640</v>
      </c>
      <c r="J791" s="33">
        <f t="shared" si="17"/>
        <v>29000</v>
      </c>
      <c r="K791" s="33"/>
    </row>
    <row r="792" spans="1:11">
      <c r="A792" s="37" t="s">
        <v>1010</v>
      </c>
      <c r="B792" s="38">
        <v>85</v>
      </c>
      <c r="C792" s="21"/>
      <c r="G792" s="18" t="s">
        <v>1725</v>
      </c>
      <c r="H792" s="18" t="s">
        <v>1725</v>
      </c>
      <c r="I792" s="33">
        <f t="shared" si="18"/>
        <v>35.57</v>
      </c>
      <c r="J792" s="33">
        <f t="shared" si="17"/>
        <v>222.3125</v>
      </c>
      <c r="K792" s="33"/>
    </row>
    <row r="793" spans="1:11">
      <c r="A793" s="37" t="s">
        <v>1010</v>
      </c>
      <c r="B793" s="38">
        <v>85</v>
      </c>
      <c r="C793" s="21"/>
      <c r="G793" s="18" t="s">
        <v>961</v>
      </c>
      <c r="H793" s="18" t="s">
        <v>1761</v>
      </c>
      <c r="I793" s="33">
        <f t="shared" si="18"/>
        <v>32714.450000000004</v>
      </c>
      <c r="J793" s="33">
        <f t="shared" si="17"/>
        <v>204465.31250000003</v>
      </c>
      <c r="K793" s="33"/>
    </row>
    <row r="794" spans="1:11">
      <c r="A794" s="37" t="s">
        <v>1010</v>
      </c>
      <c r="B794" s="38">
        <v>85</v>
      </c>
      <c r="C794" s="21"/>
      <c r="G794" s="18" t="s">
        <v>805</v>
      </c>
      <c r="H794" s="18" t="s">
        <v>805</v>
      </c>
      <c r="I794" s="33">
        <f t="shared" si="18"/>
        <v>67.040000000000006</v>
      </c>
      <c r="J794" s="33">
        <f t="shared" si="17"/>
        <v>419.00000000000006</v>
      </c>
      <c r="K794" s="33"/>
    </row>
    <row r="795" spans="1:11">
      <c r="A795" s="37" t="s">
        <v>1010</v>
      </c>
      <c r="B795" s="38">
        <v>85</v>
      </c>
      <c r="C795" s="7"/>
      <c r="G795" s="15" t="s">
        <v>877</v>
      </c>
      <c r="H795" s="18" t="s">
        <v>1636</v>
      </c>
      <c r="I795" s="33">
        <f t="shared" si="18"/>
        <v>25154.74</v>
      </c>
      <c r="J795" s="33">
        <f t="shared" si="17"/>
        <v>157217.125</v>
      </c>
      <c r="K795" s="33"/>
    </row>
    <row r="796" spans="1:11">
      <c r="A796" s="37" t="s">
        <v>1010</v>
      </c>
      <c r="B796" s="38">
        <v>85</v>
      </c>
      <c r="C796" s="21"/>
      <c r="G796" s="18" t="s">
        <v>970</v>
      </c>
      <c r="H796" s="18" t="s">
        <v>971</v>
      </c>
      <c r="I796" s="33">
        <f t="shared" ref="I796:I810" si="19">SUMIF($G$7:$G$602,G796,$J$7:$J$602)</f>
        <v>2784.63</v>
      </c>
      <c r="J796" s="33">
        <f t="shared" si="17"/>
        <v>17403.9375</v>
      </c>
      <c r="K796" s="33"/>
    </row>
    <row r="797" spans="1:11">
      <c r="A797" s="37" t="s">
        <v>1010</v>
      </c>
      <c r="B797" s="38">
        <v>85</v>
      </c>
      <c r="C797" s="46"/>
      <c r="G797" s="46" t="s">
        <v>844</v>
      </c>
      <c r="H797" s="46" t="s">
        <v>845</v>
      </c>
      <c r="I797" s="33">
        <f t="shared" si="19"/>
        <v>1951181.1600000001</v>
      </c>
      <c r="J797" s="33">
        <f t="shared" si="17"/>
        <v>12194882.25</v>
      </c>
      <c r="K797" s="33"/>
    </row>
    <row r="798" spans="1:11">
      <c r="A798" s="37" t="s">
        <v>1010</v>
      </c>
      <c r="B798" s="38">
        <v>85</v>
      </c>
      <c r="C798" s="44"/>
      <c r="G798" s="15" t="s">
        <v>846</v>
      </c>
      <c r="H798" s="18" t="s">
        <v>1618</v>
      </c>
      <c r="I798" s="33">
        <f t="shared" si="19"/>
        <v>107477.26</v>
      </c>
      <c r="J798" s="33">
        <f t="shared" si="17"/>
        <v>671732.875</v>
      </c>
      <c r="K798" s="33"/>
    </row>
    <row r="799" spans="1:11">
      <c r="A799" s="37" t="s">
        <v>1010</v>
      </c>
      <c r="B799" s="38">
        <v>85</v>
      </c>
      <c r="C799" s="7"/>
      <c r="G799" s="44" t="s">
        <v>1806</v>
      </c>
      <c r="H799" s="18" t="s">
        <v>1671</v>
      </c>
      <c r="I799" s="33">
        <f t="shared" si="19"/>
        <v>31288.38</v>
      </c>
      <c r="J799" s="33">
        <f t="shared" si="17"/>
        <v>195552.375</v>
      </c>
      <c r="K799" s="33"/>
    </row>
    <row r="800" spans="1:11">
      <c r="A800" s="37" t="s">
        <v>1010</v>
      </c>
      <c r="B800" s="38">
        <v>85</v>
      </c>
      <c r="C800" s="21"/>
      <c r="G800" s="15" t="s">
        <v>1776</v>
      </c>
      <c r="H800" s="18" t="s">
        <v>1645</v>
      </c>
      <c r="I800" s="33">
        <f t="shared" si="19"/>
        <v>27500.95</v>
      </c>
      <c r="J800" s="33">
        <f t="shared" si="17"/>
        <v>171880.9375</v>
      </c>
      <c r="K800" s="33"/>
    </row>
    <row r="801" spans="1:11">
      <c r="A801" s="37" t="s">
        <v>1010</v>
      </c>
      <c r="B801" s="38">
        <v>85</v>
      </c>
      <c r="C801" s="21"/>
      <c r="G801" s="18" t="s">
        <v>678</v>
      </c>
      <c r="H801" s="18" t="s">
        <v>678</v>
      </c>
      <c r="I801" s="33">
        <f t="shared" si="19"/>
        <v>121.6</v>
      </c>
      <c r="J801" s="33">
        <f t="shared" si="17"/>
        <v>760</v>
      </c>
      <c r="K801" s="33"/>
    </row>
    <row r="802" spans="1:11">
      <c r="A802" s="37" t="s">
        <v>1010</v>
      </c>
      <c r="B802" s="38">
        <v>85</v>
      </c>
      <c r="C802" s="7"/>
      <c r="G802" s="18" t="s">
        <v>729</v>
      </c>
      <c r="H802" s="18" t="s">
        <v>729</v>
      </c>
      <c r="I802" s="33">
        <f t="shared" si="19"/>
        <v>96.529999999999973</v>
      </c>
      <c r="J802" s="33">
        <f t="shared" ref="J802:J810" si="20">+I802/0.16</f>
        <v>603.31249999999977</v>
      </c>
      <c r="K802" s="33"/>
    </row>
    <row r="803" spans="1:11">
      <c r="A803" s="37" t="s">
        <v>1010</v>
      </c>
      <c r="B803" s="38">
        <v>85</v>
      </c>
      <c r="C803" s="7"/>
      <c r="G803" s="15" t="s">
        <v>865</v>
      </c>
      <c r="H803" s="18" t="s">
        <v>1638</v>
      </c>
      <c r="I803" s="33">
        <f t="shared" si="19"/>
        <v>27566.59</v>
      </c>
      <c r="J803" s="33">
        <f t="shared" si="20"/>
        <v>172291.1875</v>
      </c>
      <c r="K803" s="33"/>
    </row>
    <row r="804" spans="1:11">
      <c r="A804" s="37" t="s">
        <v>1010</v>
      </c>
      <c r="B804" s="38">
        <v>85</v>
      </c>
      <c r="C804" s="21"/>
      <c r="G804" s="15" t="s">
        <v>886</v>
      </c>
      <c r="H804" s="18" t="s">
        <v>1628</v>
      </c>
      <c r="I804" s="33">
        <f t="shared" si="19"/>
        <v>274599.83999999997</v>
      </c>
      <c r="J804" s="33">
        <f t="shared" si="20"/>
        <v>1716248.9999999998</v>
      </c>
      <c r="K804" s="33"/>
    </row>
    <row r="805" spans="1:11">
      <c r="A805" s="37" t="s">
        <v>1010</v>
      </c>
      <c r="B805" s="38">
        <v>85</v>
      </c>
      <c r="C805" s="21"/>
      <c r="G805" s="18" t="s">
        <v>713</v>
      </c>
      <c r="H805" s="18" t="s">
        <v>713</v>
      </c>
      <c r="I805" s="33">
        <f t="shared" si="19"/>
        <v>131.80000000000001</v>
      </c>
      <c r="J805" s="33">
        <f t="shared" si="20"/>
        <v>823.75</v>
      </c>
      <c r="K805" s="33"/>
    </row>
    <row r="806" spans="1:11">
      <c r="A806" s="37" t="s">
        <v>1010</v>
      </c>
      <c r="B806" s="38">
        <v>85</v>
      </c>
      <c r="C806" s="21"/>
      <c r="G806" s="18" t="s">
        <v>1757</v>
      </c>
      <c r="H806" s="18" t="s">
        <v>1757</v>
      </c>
      <c r="I806" s="33">
        <f t="shared" si="19"/>
        <v>98.259999999999991</v>
      </c>
      <c r="J806" s="33">
        <f t="shared" si="20"/>
        <v>614.12499999999989</v>
      </c>
      <c r="K806" s="33"/>
    </row>
    <row r="807" spans="1:11">
      <c r="A807" s="37" t="s">
        <v>1010</v>
      </c>
      <c r="B807" s="38">
        <v>85</v>
      </c>
      <c r="C807" s="21"/>
      <c r="G807" s="18" t="s">
        <v>1769</v>
      </c>
      <c r="H807" s="18" t="s">
        <v>1631</v>
      </c>
      <c r="I807" s="33">
        <f t="shared" si="19"/>
        <v>9000</v>
      </c>
      <c r="J807" s="33">
        <f t="shared" si="20"/>
        <v>56250</v>
      </c>
      <c r="K807" s="33"/>
    </row>
    <row r="808" spans="1:11">
      <c r="A808" s="37" t="s">
        <v>1010</v>
      </c>
      <c r="B808" s="38">
        <v>85</v>
      </c>
      <c r="C808" s="7"/>
      <c r="G808" s="18" t="s">
        <v>799</v>
      </c>
      <c r="H808" s="18" t="s">
        <v>799</v>
      </c>
      <c r="I808" s="33">
        <f t="shared" si="19"/>
        <v>75.309999999999988</v>
      </c>
      <c r="J808" s="33">
        <f t="shared" si="20"/>
        <v>470.68749999999994</v>
      </c>
      <c r="K808" s="33"/>
    </row>
    <row r="809" spans="1:11">
      <c r="A809" s="37" t="s">
        <v>1010</v>
      </c>
      <c r="B809" s="38">
        <v>85</v>
      </c>
      <c r="C809" s="21"/>
      <c r="G809" s="15" t="s">
        <v>892</v>
      </c>
      <c r="H809" s="18" t="s">
        <v>1611</v>
      </c>
      <c r="I809" s="33">
        <f t="shared" si="19"/>
        <v>74911.81</v>
      </c>
      <c r="J809" s="33">
        <f t="shared" si="20"/>
        <v>468198.8125</v>
      </c>
      <c r="K809" s="33"/>
    </row>
    <row r="810" spans="1:11">
      <c r="A810" s="37" t="s">
        <v>1010</v>
      </c>
      <c r="B810" s="38">
        <v>85</v>
      </c>
      <c r="G810" s="18" t="s">
        <v>705</v>
      </c>
      <c r="H810" s="18" t="s">
        <v>705</v>
      </c>
      <c r="I810" s="33">
        <f t="shared" si="19"/>
        <v>89.93</v>
      </c>
      <c r="J810" s="33">
        <f t="shared" si="20"/>
        <v>562.0625</v>
      </c>
      <c r="K810" s="33"/>
    </row>
    <row r="811" spans="1:11">
      <c r="I811" s="48">
        <f>+SUM(I610:I810)</f>
        <v>4135024.0499999993</v>
      </c>
      <c r="J811" s="48">
        <f>+SUM(J610:J810)</f>
        <v>25843900.3125</v>
      </c>
      <c r="K811" s="48">
        <f>+SUM(K610:K810)</f>
        <v>32548.559999999998</v>
      </c>
    </row>
    <row r="812" spans="1:11">
      <c r="I812" s="49">
        <f>+I811-J603</f>
        <v>-6.5192580223083496E-9</v>
      </c>
      <c r="J812" s="49">
        <f>+I603-J811</f>
        <v>0</v>
      </c>
      <c r="K812" s="49"/>
    </row>
    <row r="813" spans="1:11">
      <c r="K813" s="22"/>
    </row>
  </sheetData>
  <autoFilter ref="A6:K602"/>
  <conditionalFormatting sqref="G15">
    <cfRule type="duplicateValues" dxfId="65" priority="18"/>
  </conditionalFormatting>
  <conditionalFormatting sqref="G21">
    <cfRule type="duplicateValues" dxfId="64" priority="17"/>
  </conditionalFormatting>
  <conditionalFormatting sqref="G22">
    <cfRule type="duplicateValues" dxfId="63" priority="16"/>
  </conditionalFormatting>
  <conditionalFormatting sqref="G60">
    <cfRule type="duplicateValues" dxfId="62" priority="15"/>
  </conditionalFormatting>
  <conditionalFormatting sqref="G260">
    <cfRule type="duplicateValues" dxfId="61" priority="14"/>
  </conditionalFormatting>
  <conditionalFormatting sqref="G601">
    <cfRule type="duplicateValues" dxfId="60" priority="13"/>
  </conditionalFormatting>
  <conditionalFormatting sqref="G609">
    <cfRule type="duplicateValues" dxfId="59" priority="12"/>
  </conditionalFormatting>
  <conditionalFormatting sqref="C681">
    <cfRule type="duplicateValues" dxfId="58" priority="5"/>
  </conditionalFormatting>
  <conditionalFormatting sqref="G660">
    <cfRule type="duplicateValues" dxfId="57" priority="3"/>
  </conditionalFormatting>
  <conditionalFormatting sqref="H660">
    <cfRule type="duplicateValues" dxfId="56" priority="2"/>
  </conditionalFormatting>
  <conditionalFormatting sqref="G635">
    <cfRule type="duplicateValues" dxfId="55" priority="1"/>
  </conditionalFormatting>
  <conditionalFormatting sqref="C610:C809">
    <cfRule type="duplicateValues" dxfId="54" priority="37"/>
  </conditionalFormatting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08"/>
  <sheetViews>
    <sheetView workbookViewId="0">
      <selection activeCell="B26" sqref="B26"/>
    </sheetView>
  </sheetViews>
  <sheetFormatPr baseColWidth="10" defaultRowHeight="15"/>
  <cols>
    <col min="1" max="1" width="16.5703125" bestFit="1" customWidth="1"/>
    <col min="2" max="2" width="46.7109375" bestFit="1" customWidth="1"/>
  </cols>
  <sheetData>
    <row r="1" spans="1:2" s="21" customFormat="1">
      <c r="A1" s="18" t="s">
        <v>1699</v>
      </c>
      <c r="B1" s="18" t="s">
        <v>1617</v>
      </c>
    </row>
    <row r="2" spans="1:2">
      <c r="A2" s="18" t="s">
        <v>904</v>
      </c>
      <c r="B2" s="18" t="s">
        <v>905</v>
      </c>
    </row>
    <row r="3" spans="1:2">
      <c r="A3" s="18" t="s">
        <v>1660</v>
      </c>
      <c r="B3" s="18" t="s">
        <v>1660</v>
      </c>
    </row>
    <row r="4" spans="1:2">
      <c r="A4" s="18" t="s">
        <v>1727</v>
      </c>
      <c r="B4" s="18" t="s">
        <v>1727</v>
      </c>
    </row>
    <row r="5" spans="1:2">
      <c r="A5" s="18" t="s">
        <v>9</v>
      </c>
      <c r="B5" s="18" t="s">
        <v>753</v>
      </c>
    </row>
    <row r="6" spans="1:2">
      <c r="A6" s="18" t="s">
        <v>1756</v>
      </c>
      <c r="B6" s="18" t="s">
        <v>1756</v>
      </c>
    </row>
    <row r="7" spans="1:2">
      <c r="A7" s="18" t="s">
        <v>1786</v>
      </c>
      <c r="B7" s="18" t="s">
        <v>1787</v>
      </c>
    </row>
    <row r="8" spans="1:2">
      <c r="A8" s="18" t="s">
        <v>787</v>
      </c>
      <c r="B8" s="18" t="s">
        <v>787</v>
      </c>
    </row>
    <row r="9" spans="1:2">
      <c r="A9" s="18" t="s">
        <v>749</v>
      </c>
      <c r="B9" s="18" t="s">
        <v>1790</v>
      </c>
    </row>
    <row r="10" spans="1:2">
      <c r="A10" s="47" t="s">
        <v>985</v>
      </c>
      <c r="B10" s="18" t="s">
        <v>1675</v>
      </c>
    </row>
    <row r="11" spans="1:2">
      <c r="A11" s="18" t="s">
        <v>735</v>
      </c>
      <c r="B11" s="18" t="s">
        <v>735</v>
      </c>
    </row>
    <row r="12" spans="1:2">
      <c r="A12" s="18" t="s">
        <v>1716</v>
      </c>
      <c r="B12" s="18" t="s">
        <v>1716</v>
      </c>
    </row>
    <row r="13" spans="1:2">
      <c r="A13" s="18" t="s">
        <v>670</v>
      </c>
      <c r="B13" s="18" t="s">
        <v>670</v>
      </c>
    </row>
    <row r="14" spans="1:2">
      <c r="A14" s="18" t="s">
        <v>769</v>
      </c>
      <c r="B14" s="18" t="s">
        <v>769</v>
      </c>
    </row>
    <row r="15" spans="1:2">
      <c r="A15" s="18" t="s">
        <v>1732</v>
      </c>
      <c r="B15" s="18" t="s">
        <v>1732</v>
      </c>
    </row>
    <row r="16" spans="1:2">
      <c r="A16" s="15" t="s">
        <v>874</v>
      </c>
      <c r="B16" s="18" t="s">
        <v>1641</v>
      </c>
    </row>
    <row r="17" spans="1:2">
      <c r="A17" s="15" t="s">
        <v>893</v>
      </c>
      <c r="B17" s="18" t="s">
        <v>1619</v>
      </c>
    </row>
    <row r="18" spans="1:2">
      <c r="A18" s="18" t="s">
        <v>1783</v>
      </c>
      <c r="B18" s="18" t="s">
        <v>1783</v>
      </c>
    </row>
    <row r="19" spans="1:2">
      <c r="A19" s="18" t="s">
        <v>661</v>
      </c>
      <c r="B19" s="18" t="s">
        <v>661</v>
      </c>
    </row>
    <row r="20" spans="1:2">
      <c r="A20" s="18" t="s">
        <v>1743</v>
      </c>
      <c r="B20" s="18" t="s">
        <v>1743</v>
      </c>
    </row>
    <row r="21" spans="1:2">
      <c r="A21" s="18" t="s">
        <v>1730</v>
      </c>
      <c r="B21" s="18" t="s">
        <v>1730</v>
      </c>
    </row>
    <row r="22" spans="1:2">
      <c r="A22" s="15" t="s">
        <v>881</v>
      </c>
      <c r="B22" s="18" t="s">
        <v>1629</v>
      </c>
    </row>
    <row r="23" spans="1:2">
      <c r="A23" s="18" t="s">
        <v>746</v>
      </c>
      <c r="B23" s="18" t="s">
        <v>746</v>
      </c>
    </row>
    <row r="24" spans="1:2">
      <c r="A24" s="15" t="s">
        <v>1779</v>
      </c>
      <c r="B24" s="18" t="s">
        <v>1633</v>
      </c>
    </row>
    <row r="25" spans="1:2">
      <c r="A25" s="15" t="s">
        <v>888</v>
      </c>
      <c r="B25" s="18" t="s">
        <v>1625</v>
      </c>
    </row>
    <row r="26" spans="1:2">
      <c r="A26" s="18" t="s">
        <v>1002</v>
      </c>
      <c r="B26" s="18" t="s">
        <v>1759</v>
      </c>
    </row>
    <row r="27" spans="1:2">
      <c r="A27" s="18" t="s">
        <v>1751</v>
      </c>
      <c r="B27" s="18" t="s">
        <v>1751</v>
      </c>
    </row>
    <row r="28" spans="1:2">
      <c r="A28" s="20" t="s">
        <v>1000</v>
      </c>
      <c r="B28" s="18" t="s">
        <v>1674</v>
      </c>
    </row>
    <row r="29" spans="1:2">
      <c r="A29" s="15" t="s">
        <v>983</v>
      </c>
      <c r="B29" s="18" t="s">
        <v>1760</v>
      </c>
    </row>
    <row r="30" spans="1:2">
      <c r="A30" s="18" t="s">
        <v>1676</v>
      </c>
      <c r="B30" s="18" t="s">
        <v>1676</v>
      </c>
    </row>
    <row r="31" spans="1:2">
      <c r="A31" s="45" t="s">
        <v>1791</v>
      </c>
      <c r="B31" s="18" t="s">
        <v>1612</v>
      </c>
    </row>
    <row r="32" spans="1:2">
      <c r="A32" s="18" t="s">
        <v>917</v>
      </c>
      <c r="B32" s="18" t="s">
        <v>918</v>
      </c>
    </row>
    <row r="33" spans="1:2">
      <c r="A33" s="18" t="s">
        <v>946</v>
      </c>
      <c r="B33" s="18" t="s">
        <v>945</v>
      </c>
    </row>
    <row r="34" spans="1:2">
      <c r="A34" s="18" t="s">
        <v>744</v>
      </c>
      <c r="B34" s="18" t="s">
        <v>744</v>
      </c>
    </row>
    <row r="35" spans="1:2">
      <c r="A35" s="18" t="s">
        <v>1755</v>
      </c>
      <c r="B35" s="18" t="s">
        <v>1755</v>
      </c>
    </row>
    <row r="36" spans="1:2">
      <c r="A36" s="18" t="s">
        <v>1693</v>
      </c>
      <c r="B36" s="18" t="s">
        <v>1693</v>
      </c>
    </row>
    <row r="37" spans="1:2">
      <c r="A37" s="18" t="s">
        <v>1693</v>
      </c>
      <c r="B37" s="18" t="s">
        <v>1693</v>
      </c>
    </row>
    <row r="38" spans="1:2">
      <c r="A38" s="18" t="s">
        <v>1731</v>
      </c>
      <c r="B38" s="18" t="s">
        <v>1731</v>
      </c>
    </row>
    <row r="39" spans="1:2">
      <c r="A39" s="18" t="s">
        <v>1688</v>
      </c>
      <c r="B39" s="18" t="s">
        <v>1688</v>
      </c>
    </row>
    <row r="40" spans="1:2">
      <c r="A40" s="18" t="s">
        <v>1683</v>
      </c>
      <c r="B40" s="18" t="s">
        <v>1683</v>
      </c>
    </row>
    <row r="41" spans="1:2">
      <c r="A41" s="15" t="s">
        <v>862</v>
      </c>
      <c r="B41" s="18" t="s">
        <v>1657</v>
      </c>
    </row>
    <row r="42" spans="1:2">
      <c r="A42" s="18" t="s">
        <v>1679</v>
      </c>
      <c r="B42" s="18" t="s">
        <v>1679</v>
      </c>
    </row>
    <row r="43" spans="1:2">
      <c r="A43" s="18" t="s">
        <v>1799</v>
      </c>
      <c r="B43" s="18" t="s">
        <v>1800</v>
      </c>
    </row>
    <row r="44" spans="1:2">
      <c r="A44" s="18" t="s">
        <v>897</v>
      </c>
      <c r="B44" s="18" t="s">
        <v>896</v>
      </c>
    </row>
    <row r="45" spans="1:2">
      <c r="A45" s="18" t="s">
        <v>964</v>
      </c>
      <c r="B45" s="18" t="s">
        <v>965</v>
      </c>
    </row>
    <row r="46" spans="1:2">
      <c r="A46" s="18" t="s">
        <v>809</v>
      </c>
      <c r="B46" s="18" t="s">
        <v>809</v>
      </c>
    </row>
    <row r="47" spans="1:2">
      <c r="A47" s="18" t="s">
        <v>1747</v>
      </c>
      <c r="B47" s="18" t="s">
        <v>1747</v>
      </c>
    </row>
    <row r="48" spans="1:2">
      <c r="A48" s="18" t="s">
        <v>733</v>
      </c>
      <c r="B48" s="18" t="s">
        <v>733</v>
      </c>
    </row>
    <row r="49" spans="1:2">
      <c r="A49" s="18" t="s">
        <v>1728</v>
      </c>
      <c r="B49" s="18" t="s">
        <v>1728</v>
      </c>
    </row>
    <row r="50" spans="1:2">
      <c r="A50" s="18" t="s">
        <v>660</v>
      </c>
      <c r="B50" s="18" t="s">
        <v>660</v>
      </c>
    </row>
    <row r="51" spans="1:2">
      <c r="A51" s="18" t="s">
        <v>1764</v>
      </c>
      <c r="B51" s="18" t="s">
        <v>1620</v>
      </c>
    </row>
    <row r="52" spans="1:2">
      <c r="A52" s="18" t="s">
        <v>1704</v>
      </c>
      <c r="B52" s="18" t="s">
        <v>1704</v>
      </c>
    </row>
    <row r="53" spans="1:2">
      <c r="A53" s="18" t="s">
        <v>1686</v>
      </c>
      <c r="B53" s="18" t="s">
        <v>1686</v>
      </c>
    </row>
    <row r="54" spans="1:2">
      <c r="A54" s="15" t="s">
        <v>1777</v>
      </c>
      <c r="B54" s="18" t="s">
        <v>853</v>
      </c>
    </row>
    <row r="55" spans="1:2">
      <c r="A55" s="15" t="s">
        <v>1778</v>
      </c>
      <c r="B55" s="18" t="s">
        <v>1652</v>
      </c>
    </row>
    <row r="56" spans="1:2">
      <c r="A56" s="15" t="s">
        <v>870</v>
      </c>
      <c r="B56" s="18" t="s">
        <v>1613</v>
      </c>
    </row>
    <row r="57" spans="1:2">
      <c r="A57" s="18" t="s">
        <v>1694</v>
      </c>
      <c r="B57" s="18" t="s">
        <v>1694</v>
      </c>
    </row>
    <row r="58" spans="1:2">
      <c r="A58" s="18" t="s">
        <v>1737</v>
      </c>
      <c r="B58" s="18" t="s">
        <v>1737</v>
      </c>
    </row>
    <row r="59" spans="1:2">
      <c r="A59" s="18" t="s">
        <v>1709</v>
      </c>
      <c r="B59" s="18" t="s">
        <v>1709</v>
      </c>
    </row>
    <row r="60" spans="1:2">
      <c r="A60" s="18" t="s">
        <v>1692</v>
      </c>
      <c r="B60" s="18" t="s">
        <v>1692</v>
      </c>
    </row>
    <row r="61" spans="1:2">
      <c r="A61" s="18" t="s">
        <v>934</v>
      </c>
      <c r="B61" s="18" t="s">
        <v>935</v>
      </c>
    </row>
    <row r="62" spans="1:2">
      <c r="A62" s="18" t="s">
        <v>1736</v>
      </c>
      <c r="B62" s="18" t="s">
        <v>1736</v>
      </c>
    </row>
    <row r="63" spans="1:2">
      <c r="A63" s="18" t="s">
        <v>1691</v>
      </c>
      <c r="B63" s="18" t="s">
        <v>1691</v>
      </c>
    </row>
    <row r="64" spans="1:2">
      <c r="A64" s="18" t="s">
        <v>672</v>
      </c>
      <c r="B64" s="18" t="s">
        <v>672</v>
      </c>
    </row>
    <row r="65" spans="1:2">
      <c r="A65" s="18" t="s">
        <v>1669</v>
      </c>
      <c r="B65" s="18" t="s">
        <v>1669</v>
      </c>
    </row>
    <row r="66" spans="1:2">
      <c r="A66" s="18" t="s">
        <v>666</v>
      </c>
      <c r="B66" s="18" t="s">
        <v>666</v>
      </c>
    </row>
    <row r="67" spans="1:2">
      <c r="A67" s="18" t="s">
        <v>1706</v>
      </c>
      <c r="B67" s="18" t="s">
        <v>1706</v>
      </c>
    </row>
    <row r="68" spans="1:2">
      <c r="A68" s="18" t="s">
        <v>1749</v>
      </c>
      <c r="B68" s="18" t="s">
        <v>1749</v>
      </c>
    </row>
    <row r="69" spans="1:2">
      <c r="A69" s="18" t="s">
        <v>693</v>
      </c>
      <c r="B69" s="18" t="s">
        <v>693</v>
      </c>
    </row>
    <row r="70" spans="1:2">
      <c r="A70" s="18" t="s">
        <v>731</v>
      </c>
      <c r="B70" s="18" t="s">
        <v>732</v>
      </c>
    </row>
    <row r="71" spans="1:2">
      <c r="A71" s="18" t="s">
        <v>1682</v>
      </c>
      <c r="B71" s="18" t="s">
        <v>1682</v>
      </c>
    </row>
    <row r="72" spans="1:2">
      <c r="A72" s="18" t="s">
        <v>1717</v>
      </c>
      <c r="B72" s="18" t="s">
        <v>1717</v>
      </c>
    </row>
    <row r="73" spans="1:2">
      <c r="A73" s="18" t="s">
        <v>951</v>
      </c>
      <c r="B73" s="18" t="s">
        <v>952</v>
      </c>
    </row>
    <row r="74" spans="1:2">
      <c r="A74" s="18" t="s">
        <v>1788</v>
      </c>
      <c r="B74" s="18" t="s">
        <v>1789</v>
      </c>
    </row>
    <row r="75" spans="1:2">
      <c r="A75" s="18" t="s">
        <v>1745</v>
      </c>
      <c r="B75" s="18" t="s">
        <v>1745</v>
      </c>
    </row>
    <row r="76" spans="1:2">
      <c r="A76" s="18" t="s">
        <v>1678</v>
      </c>
      <c r="B76" s="18" t="s">
        <v>1678</v>
      </c>
    </row>
    <row r="77" spans="1:2">
      <c r="A77" s="18" t="s">
        <v>1696</v>
      </c>
      <c r="B77" s="18" t="s">
        <v>1696</v>
      </c>
    </row>
    <row r="78" spans="1:2">
      <c r="A78" s="18" t="s">
        <v>1718</v>
      </c>
      <c r="B78" s="18" t="s">
        <v>1718</v>
      </c>
    </row>
    <row r="79" spans="1:2">
      <c r="A79" s="18" t="s">
        <v>909</v>
      </c>
      <c r="B79" s="18" t="s">
        <v>910</v>
      </c>
    </row>
    <row r="80" spans="1:2">
      <c r="A80" s="18" t="s">
        <v>1707</v>
      </c>
      <c r="B80" s="18" t="s">
        <v>1707</v>
      </c>
    </row>
    <row r="81" spans="1:2">
      <c r="A81" s="18" t="s">
        <v>1722</v>
      </c>
      <c r="B81" s="18" t="s">
        <v>1722</v>
      </c>
    </row>
    <row r="82" spans="1:2">
      <c r="A82" s="18" t="s">
        <v>1719</v>
      </c>
      <c r="B82" s="18" t="s">
        <v>1719</v>
      </c>
    </row>
    <row r="83" spans="1:2">
      <c r="A83" s="18" t="s">
        <v>1735</v>
      </c>
      <c r="B83" s="18" t="s">
        <v>1735</v>
      </c>
    </row>
    <row r="84" spans="1:2">
      <c r="A84" s="18" t="s">
        <v>1733</v>
      </c>
      <c r="B84" s="18" t="s">
        <v>1733</v>
      </c>
    </row>
    <row r="85" spans="1:2">
      <c r="A85" s="18" t="s">
        <v>1734</v>
      </c>
      <c r="B85" s="18" t="s">
        <v>1734</v>
      </c>
    </row>
    <row r="86" spans="1:2">
      <c r="A86" s="18" t="s">
        <v>830</v>
      </c>
      <c r="B86" s="18" t="s">
        <v>1624</v>
      </c>
    </row>
    <row r="87" spans="1:2">
      <c r="A87" s="15" t="s">
        <v>869</v>
      </c>
      <c r="B87" s="18" t="s">
        <v>1644</v>
      </c>
    </row>
    <row r="88" spans="1:2">
      <c r="A88" s="18" t="s">
        <v>1701</v>
      </c>
      <c r="B88" s="18" t="s">
        <v>1701</v>
      </c>
    </row>
    <row r="89" spans="1:2">
      <c r="A89" s="18" t="s">
        <v>1695</v>
      </c>
      <c r="B89" s="18" t="s">
        <v>1695</v>
      </c>
    </row>
    <row r="90" spans="1:2">
      <c r="A90" s="18" t="s">
        <v>1738</v>
      </c>
      <c r="B90" s="18" t="s">
        <v>1738</v>
      </c>
    </row>
    <row r="91" spans="1:2">
      <c r="A91" s="18" t="s">
        <v>1770</v>
      </c>
      <c r="B91" s="18" t="s">
        <v>1642</v>
      </c>
    </row>
    <row r="92" spans="1:2">
      <c r="A92" s="18" t="s">
        <v>1797</v>
      </c>
      <c r="B92" s="18" t="s">
        <v>1798</v>
      </c>
    </row>
    <row r="93" spans="1:2">
      <c r="A93" s="18" t="s">
        <v>1012</v>
      </c>
      <c r="B93" s="18" t="s">
        <v>1012</v>
      </c>
    </row>
    <row r="94" spans="1:2">
      <c r="A94" s="18" t="s">
        <v>662</v>
      </c>
      <c r="B94" s="18" t="s">
        <v>662</v>
      </c>
    </row>
    <row r="95" spans="1:2">
      <c r="A95" s="18" t="s">
        <v>1715</v>
      </c>
      <c r="B95" s="18" t="s">
        <v>1715</v>
      </c>
    </row>
    <row r="96" spans="1:2">
      <c r="A96" s="18" t="s">
        <v>1784</v>
      </c>
      <c r="B96" s="18" t="s">
        <v>1785</v>
      </c>
    </row>
    <row r="97" spans="1:2">
      <c r="A97" s="18" t="s">
        <v>1740</v>
      </c>
      <c r="B97" s="18" t="s">
        <v>1740</v>
      </c>
    </row>
    <row r="98" spans="1:2">
      <c r="A98" s="18" t="s">
        <v>825</v>
      </c>
      <c r="B98" s="18" t="s">
        <v>906</v>
      </c>
    </row>
    <row r="99" spans="1:2">
      <c r="A99" s="18" t="s">
        <v>715</v>
      </c>
      <c r="B99" s="18" t="s">
        <v>715</v>
      </c>
    </row>
    <row r="100" spans="1:2">
      <c r="A100" s="18" t="s">
        <v>919</v>
      </c>
      <c r="B100" s="18" t="s">
        <v>920</v>
      </c>
    </row>
    <row r="101" spans="1:2">
      <c r="A101" s="18" t="s">
        <v>972</v>
      </c>
      <c r="B101" s="18" t="s">
        <v>973</v>
      </c>
    </row>
    <row r="102" spans="1:2">
      <c r="A102" s="18" t="s">
        <v>1680</v>
      </c>
      <c r="B102" s="18" t="s">
        <v>1680</v>
      </c>
    </row>
    <row r="103" spans="1:2">
      <c r="A103" s="18" t="s">
        <v>1726</v>
      </c>
      <c r="B103" s="18" t="s">
        <v>1726</v>
      </c>
    </row>
    <row r="104" spans="1:2">
      <c r="A104" s="15" t="s">
        <v>1780</v>
      </c>
      <c r="B104" s="18" t="s">
        <v>1640</v>
      </c>
    </row>
    <row r="105" spans="1:2">
      <c r="A105" s="18" t="s">
        <v>895</v>
      </c>
      <c r="B105" s="18" t="s">
        <v>894</v>
      </c>
    </row>
    <row r="106" spans="1:2">
      <c r="A106" s="18" t="s">
        <v>976</v>
      </c>
      <c r="B106" s="18" t="s">
        <v>1646</v>
      </c>
    </row>
    <row r="107" spans="1:2">
      <c r="A107" s="18" t="s">
        <v>682</v>
      </c>
      <c r="B107" s="18" t="s">
        <v>1803</v>
      </c>
    </row>
    <row r="108" spans="1:2">
      <c r="A108" s="18" t="s">
        <v>928</v>
      </c>
      <c r="B108" s="18" t="s">
        <v>929</v>
      </c>
    </row>
    <row r="109" spans="1:2">
      <c r="A109" s="18" t="s">
        <v>926</v>
      </c>
      <c r="B109" s="18" t="s">
        <v>927</v>
      </c>
    </row>
    <row r="110" spans="1:2">
      <c r="A110" s="18" t="s">
        <v>1626</v>
      </c>
      <c r="B110" s="18" t="s">
        <v>1626</v>
      </c>
    </row>
    <row r="111" spans="1:2">
      <c r="A111" s="18" t="s">
        <v>818</v>
      </c>
      <c r="B111" s="18" t="s">
        <v>818</v>
      </c>
    </row>
    <row r="112" spans="1:2">
      <c r="A112" s="18" t="s">
        <v>1713</v>
      </c>
      <c r="B112" s="18" t="s">
        <v>1713</v>
      </c>
    </row>
    <row r="113" spans="1:2">
      <c r="A113" s="18" t="s">
        <v>1768</v>
      </c>
      <c r="B113" s="18" t="s">
        <v>1630</v>
      </c>
    </row>
    <row r="114" spans="1:2">
      <c r="A114" s="18" t="s">
        <v>674</v>
      </c>
      <c r="B114" s="18" t="s">
        <v>674</v>
      </c>
    </row>
    <row r="115" spans="1:2">
      <c r="A115" s="18" t="s">
        <v>1684</v>
      </c>
      <c r="B115" s="18" t="s">
        <v>1684</v>
      </c>
    </row>
    <row r="116" spans="1:2">
      <c r="A116" s="18" t="s">
        <v>703</v>
      </c>
      <c r="B116" s="18" t="s">
        <v>703</v>
      </c>
    </row>
    <row r="117" spans="1:2">
      <c r="A117" s="18" t="s">
        <v>1765</v>
      </c>
      <c r="B117" s="18" t="s">
        <v>1621</v>
      </c>
    </row>
    <row r="118" spans="1:2">
      <c r="A118" s="18" t="s">
        <v>924</v>
      </c>
      <c r="B118" s="18" t="s">
        <v>925</v>
      </c>
    </row>
    <row r="119" spans="1:2">
      <c r="A119" s="18" t="s">
        <v>1754</v>
      </c>
      <c r="B119" s="18" t="s">
        <v>1754</v>
      </c>
    </row>
    <row r="120" spans="1:2">
      <c r="A120" s="18" t="s">
        <v>835</v>
      </c>
      <c r="B120" s="18" t="s">
        <v>836</v>
      </c>
    </row>
    <row r="121" spans="1:2">
      <c r="A121" s="18" t="s">
        <v>1748</v>
      </c>
      <c r="B121" s="18" t="s">
        <v>1748</v>
      </c>
    </row>
    <row r="122" spans="1:2">
      <c r="A122" s="18" t="s">
        <v>1698</v>
      </c>
      <c r="B122" s="18" t="s">
        <v>1698</v>
      </c>
    </row>
    <row r="123" spans="1:2">
      <c r="A123" s="18" t="s">
        <v>1697</v>
      </c>
      <c r="B123" s="18" t="s">
        <v>1697</v>
      </c>
    </row>
    <row r="124" spans="1:2">
      <c r="A124" s="15" t="s">
        <v>975</v>
      </c>
      <c r="B124" s="18" t="s">
        <v>974</v>
      </c>
    </row>
    <row r="125" spans="1:2">
      <c r="A125" s="18" t="s">
        <v>685</v>
      </c>
      <c r="B125" s="18" t="s">
        <v>685</v>
      </c>
    </row>
    <row r="126" spans="1:2">
      <c r="A126" s="15" t="s">
        <v>1775</v>
      </c>
      <c r="B126" s="18" t="s">
        <v>1637</v>
      </c>
    </row>
    <row r="127" spans="1:2">
      <c r="A127" s="15" t="s">
        <v>838</v>
      </c>
      <c r="B127" s="18" t="s">
        <v>1616</v>
      </c>
    </row>
    <row r="128" spans="1:2">
      <c r="A128" s="18" t="s">
        <v>687</v>
      </c>
      <c r="B128" s="18" t="s">
        <v>903</v>
      </c>
    </row>
    <row r="129" spans="1:2">
      <c r="A129" s="18" t="s">
        <v>1746</v>
      </c>
      <c r="B129" s="18" t="s">
        <v>1746</v>
      </c>
    </row>
    <row r="130" spans="1:2">
      <c r="A130" s="18" t="s">
        <v>1795</v>
      </c>
      <c r="B130" s="18" t="s">
        <v>1796</v>
      </c>
    </row>
    <row r="131" spans="1:2">
      <c r="A131" s="18" t="s">
        <v>1781</v>
      </c>
      <c r="B131" s="18" t="s">
        <v>1781</v>
      </c>
    </row>
    <row r="132" spans="1:2">
      <c r="A132" s="18" t="s">
        <v>1714</v>
      </c>
      <c r="B132" s="18" t="s">
        <v>1714</v>
      </c>
    </row>
    <row r="133" spans="1:2">
      <c r="A133" s="18" t="s">
        <v>807</v>
      </c>
      <c r="B133" s="18" t="s">
        <v>807</v>
      </c>
    </row>
    <row r="134" spans="1:2">
      <c r="A134" s="18" t="s">
        <v>725</v>
      </c>
      <c r="B134" s="18" t="s">
        <v>921</v>
      </c>
    </row>
    <row r="135" spans="1:2">
      <c r="A135" s="18" t="s">
        <v>1711</v>
      </c>
      <c r="B135" s="18" t="s">
        <v>1711</v>
      </c>
    </row>
    <row r="136" spans="1:2">
      <c r="A136" s="18" t="s">
        <v>1681</v>
      </c>
      <c r="B136" s="18" t="s">
        <v>1681</v>
      </c>
    </row>
    <row r="137" spans="1:2">
      <c r="A137" s="18" t="s">
        <v>1762</v>
      </c>
      <c r="B137" s="18" t="s">
        <v>1634</v>
      </c>
    </row>
    <row r="138" spans="1:2">
      <c r="A138" s="15" t="s">
        <v>1774</v>
      </c>
      <c r="B138" s="18" t="s">
        <v>1615</v>
      </c>
    </row>
    <row r="139" spans="1:2">
      <c r="A139" s="18" t="s">
        <v>1677</v>
      </c>
      <c r="B139" s="18" t="s">
        <v>1677</v>
      </c>
    </row>
    <row r="140" spans="1:2">
      <c r="A140" s="18" t="s">
        <v>1689</v>
      </c>
      <c r="B140" s="18" t="s">
        <v>1689</v>
      </c>
    </row>
    <row r="141" spans="1:2">
      <c r="A141" s="18" t="s">
        <v>936</v>
      </c>
      <c r="B141" s="18" t="s">
        <v>937</v>
      </c>
    </row>
    <row r="142" spans="1:2">
      <c r="A142" s="18" t="s">
        <v>1793</v>
      </c>
      <c r="B142" s="18" t="s">
        <v>1794</v>
      </c>
    </row>
    <row r="143" spans="1:2">
      <c r="A143" s="18" t="s">
        <v>737</v>
      </c>
      <c r="B143" s="18" t="s">
        <v>737</v>
      </c>
    </row>
    <row r="144" spans="1:2">
      <c r="A144" s="18" t="s">
        <v>898</v>
      </c>
      <c r="B144" s="18" t="s">
        <v>899</v>
      </c>
    </row>
    <row r="145" spans="1:2">
      <c r="A145" s="18" t="s">
        <v>959</v>
      </c>
      <c r="B145" s="18" t="s">
        <v>960</v>
      </c>
    </row>
    <row r="146" spans="1:2">
      <c r="A146" s="18" t="s">
        <v>1767</v>
      </c>
      <c r="B146" s="18" t="s">
        <v>1623</v>
      </c>
    </row>
    <row r="147" spans="1:2">
      <c r="A147" s="18" t="s">
        <v>1773</v>
      </c>
      <c r="B147" s="18" t="s">
        <v>1659</v>
      </c>
    </row>
    <row r="148" spans="1:2">
      <c r="A148" s="18" t="s">
        <v>717</v>
      </c>
      <c r="B148" s="18" t="s">
        <v>717</v>
      </c>
    </row>
    <row r="149" spans="1:2">
      <c r="A149" s="18" t="s">
        <v>795</v>
      </c>
      <c r="B149" s="18" t="s">
        <v>795</v>
      </c>
    </row>
    <row r="150" spans="1:2">
      <c r="A150" s="18" t="s">
        <v>1708</v>
      </c>
      <c r="B150" s="18" t="s">
        <v>1708</v>
      </c>
    </row>
    <row r="151" spans="1:2">
      <c r="A151" s="18" t="s">
        <v>1720</v>
      </c>
      <c r="B151" s="18" t="s">
        <v>1720</v>
      </c>
    </row>
    <row r="152" spans="1:2">
      <c r="A152" s="15" t="s">
        <v>1804</v>
      </c>
      <c r="B152" s="18" t="s">
        <v>1805</v>
      </c>
    </row>
    <row r="153" spans="1:2">
      <c r="A153" s="18" t="s">
        <v>720</v>
      </c>
      <c r="B153" s="18" t="s">
        <v>721</v>
      </c>
    </row>
    <row r="154" spans="1:2">
      <c r="A154" s="18" t="s">
        <v>1752</v>
      </c>
      <c r="B154" s="18" t="s">
        <v>1752</v>
      </c>
    </row>
    <row r="155" spans="1:2">
      <c r="A155" s="18" t="s">
        <v>1700</v>
      </c>
      <c r="B155" s="18" t="s">
        <v>1700</v>
      </c>
    </row>
    <row r="156" spans="1:2">
      <c r="A156" s="18" t="s">
        <v>1724</v>
      </c>
      <c r="B156" s="18" t="s">
        <v>1724</v>
      </c>
    </row>
    <row r="157" spans="1:2">
      <c r="A157" s="18" t="s">
        <v>1703</v>
      </c>
      <c r="B157" s="18" t="s">
        <v>1703</v>
      </c>
    </row>
    <row r="158" spans="1:2">
      <c r="A158" s="18" t="s">
        <v>1771</v>
      </c>
      <c r="B158" s="18" t="s">
        <v>1643</v>
      </c>
    </row>
    <row r="159" spans="1:2">
      <c r="A159" s="18" t="s">
        <v>1702</v>
      </c>
      <c r="B159" s="18" t="s">
        <v>1702</v>
      </c>
    </row>
    <row r="160" spans="1:2">
      <c r="A160" s="18" t="s">
        <v>1758</v>
      </c>
      <c r="B160" s="18" t="s">
        <v>1758</v>
      </c>
    </row>
    <row r="161" spans="1:2">
      <c r="A161" s="18" t="s">
        <v>1766</v>
      </c>
      <c r="B161" s="18" t="s">
        <v>1622</v>
      </c>
    </row>
    <row r="162" spans="1:2">
      <c r="A162" s="18" t="s">
        <v>1750</v>
      </c>
      <c r="B162" s="18" t="s">
        <v>1750</v>
      </c>
    </row>
    <row r="163" spans="1:2">
      <c r="A163" s="18" t="s">
        <v>911</v>
      </c>
      <c r="B163" s="18" t="s">
        <v>912</v>
      </c>
    </row>
    <row r="164" spans="1:2">
      <c r="A164" s="18" t="s">
        <v>1685</v>
      </c>
      <c r="B164" s="18" t="s">
        <v>1685</v>
      </c>
    </row>
    <row r="165" spans="1:2">
      <c r="A165" s="18" t="s">
        <v>1710</v>
      </c>
      <c r="B165" s="18" t="s">
        <v>1710</v>
      </c>
    </row>
    <row r="166" spans="1:2">
      <c r="A166" s="18" t="s">
        <v>943</v>
      </c>
      <c r="B166" s="18" t="s">
        <v>944</v>
      </c>
    </row>
    <row r="167" spans="1:2">
      <c r="A167" s="18" t="s">
        <v>1744</v>
      </c>
      <c r="B167" s="18" t="s">
        <v>1744</v>
      </c>
    </row>
    <row r="168" spans="1:2">
      <c r="A168" s="18" t="s">
        <v>1782</v>
      </c>
      <c r="B168" s="18" t="s">
        <v>1782</v>
      </c>
    </row>
    <row r="169" spans="1:2">
      <c r="A169" s="18" t="s">
        <v>803</v>
      </c>
      <c r="B169" s="18" t="s">
        <v>803</v>
      </c>
    </row>
    <row r="170" spans="1:2">
      <c r="A170" s="18" t="s">
        <v>1705</v>
      </c>
      <c r="B170" s="18" t="s">
        <v>1705</v>
      </c>
    </row>
    <row r="171" spans="1:2">
      <c r="A171" s="18" t="s">
        <v>1723</v>
      </c>
      <c r="B171" s="18" t="s">
        <v>1723</v>
      </c>
    </row>
    <row r="172" spans="1:2">
      <c r="A172" s="18" t="s">
        <v>1712</v>
      </c>
      <c r="B172" s="18" t="s">
        <v>1712</v>
      </c>
    </row>
    <row r="173" spans="1:2">
      <c r="A173" s="18" t="s">
        <v>1801</v>
      </c>
      <c r="B173" s="18" t="s">
        <v>1802</v>
      </c>
    </row>
    <row r="174" spans="1:2">
      <c r="A174" s="18" t="s">
        <v>1742</v>
      </c>
      <c r="B174" s="18" t="s">
        <v>1742</v>
      </c>
    </row>
    <row r="175" spans="1:2">
      <c r="A175" s="18" t="s">
        <v>1690</v>
      </c>
      <c r="B175" s="18" t="s">
        <v>1763</v>
      </c>
    </row>
    <row r="176" spans="1:2">
      <c r="A176" s="18" t="s">
        <v>1729</v>
      </c>
      <c r="B176" s="18" t="s">
        <v>1729</v>
      </c>
    </row>
    <row r="177" spans="1:2">
      <c r="A177" s="18" t="s">
        <v>1753</v>
      </c>
      <c r="B177" s="18" t="s">
        <v>1753</v>
      </c>
    </row>
    <row r="178" spans="1:2">
      <c r="A178" s="18" t="s">
        <v>1658</v>
      </c>
      <c r="B178" s="18" t="s">
        <v>1658</v>
      </c>
    </row>
    <row r="179" spans="1:2">
      <c r="A179" s="18" t="s">
        <v>663</v>
      </c>
      <c r="B179" s="18" t="s">
        <v>663</v>
      </c>
    </row>
    <row r="180" spans="1:2">
      <c r="A180" s="18" t="s">
        <v>1739</v>
      </c>
      <c r="B180" s="18" t="s">
        <v>1739</v>
      </c>
    </row>
    <row r="181" spans="1:2">
      <c r="A181" s="18" t="s">
        <v>1741</v>
      </c>
      <c r="B181" s="18" t="s">
        <v>1741</v>
      </c>
    </row>
    <row r="182" spans="1:2">
      <c r="A182" s="18" t="s">
        <v>922</v>
      </c>
      <c r="B182" s="18" t="s">
        <v>958</v>
      </c>
    </row>
    <row r="183" spans="1:2">
      <c r="A183" s="18" t="s">
        <v>1725</v>
      </c>
      <c r="B183" s="18" t="s">
        <v>1725</v>
      </c>
    </row>
    <row r="184" spans="1:2">
      <c r="A184" s="18" t="s">
        <v>961</v>
      </c>
      <c r="B184" s="18" t="s">
        <v>1761</v>
      </c>
    </row>
    <row r="185" spans="1:2">
      <c r="A185" s="18" t="s">
        <v>805</v>
      </c>
      <c r="B185" s="18" t="s">
        <v>805</v>
      </c>
    </row>
    <row r="186" spans="1:2">
      <c r="A186" s="15" t="s">
        <v>877</v>
      </c>
      <c r="B186" s="18" t="s">
        <v>1636</v>
      </c>
    </row>
    <row r="187" spans="1:2">
      <c r="A187" s="18" t="s">
        <v>970</v>
      </c>
      <c r="B187" s="18" t="s">
        <v>971</v>
      </c>
    </row>
    <row r="188" spans="1:2">
      <c r="A188" s="46" t="s">
        <v>844</v>
      </c>
      <c r="B188" s="46" t="s">
        <v>845</v>
      </c>
    </row>
    <row r="189" spans="1:2">
      <c r="A189" s="15" t="s">
        <v>846</v>
      </c>
      <c r="B189" s="18" t="s">
        <v>1618</v>
      </c>
    </row>
    <row r="190" spans="1:2">
      <c r="A190" s="15" t="s">
        <v>846</v>
      </c>
      <c r="B190" s="18" t="s">
        <v>847</v>
      </c>
    </row>
    <row r="191" spans="1:2">
      <c r="A191" s="44" t="s">
        <v>1806</v>
      </c>
      <c r="B191" s="18" t="s">
        <v>1671</v>
      </c>
    </row>
    <row r="192" spans="1:2">
      <c r="A192" s="15" t="s">
        <v>1776</v>
      </c>
      <c r="B192" s="18" t="s">
        <v>1645</v>
      </c>
    </row>
    <row r="193" spans="1:2">
      <c r="A193" s="18" t="s">
        <v>678</v>
      </c>
      <c r="B193" s="18" t="s">
        <v>678</v>
      </c>
    </row>
    <row r="194" spans="1:2">
      <c r="A194" s="18" t="s">
        <v>729</v>
      </c>
      <c r="B194" s="18" t="s">
        <v>729</v>
      </c>
    </row>
    <row r="195" spans="1:2">
      <c r="A195" s="15" t="s">
        <v>865</v>
      </c>
      <c r="B195" s="18" t="s">
        <v>1638</v>
      </c>
    </row>
    <row r="196" spans="1:2">
      <c r="A196" s="15" t="s">
        <v>886</v>
      </c>
      <c r="B196" s="18" t="s">
        <v>1628</v>
      </c>
    </row>
    <row r="197" spans="1:2">
      <c r="A197" s="18" t="s">
        <v>713</v>
      </c>
      <c r="B197" s="18" t="s">
        <v>713</v>
      </c>
    </row>
    <row r="198" spans="1:2">
      <c r="A198" s="18" t="s">
        <v>1757</v>
      </c>
      <c r="B198" s="18" t="s">
        <v>1757</v>
      </c>
    </row>
    <row r="199" spans="1:2">
      <c r="A199" s="18" t="s">
        <v>1769</v>
      </c>
      <c r="B199" s="18" t="s">
        <v>1631</v>
      </c>
    </row>
    <row r="200" spans="1:2">
      <c r="A200" s="18" t="s">
        <v>799</v>
      </c>
      <c r="B200" s="18" t="s">
        <v>799</v>
      </c>
    </row>
    <row r="201" spans="1:2">
      <c r="A201" s="15" t="s">
        <v>892</v>
      </c>
      <c r="B201" s="18" t="s">
        <v>1611</v>
      </c>
    </row>
    <row r="202" spans="1:2">
      <c r="A202" s="18" t="s">
        <v>705</v>
      </c>
      <c r="B202" s="18" t="s">
        <v>705</v>
      </c>
    </row>
    <row r="203" spans="1:2">
      <c r="A203" s="21"/>
      <c r="B203" s="21"/>
    </row>
    <row r="207" spans="1:2">
      <c r="A207" t="s">
        <v>1699</v>
      </c>
    </row>
    <row r="208" spans="1:2">
      <c r="A208" s="21" t="s">
        <v>904</v>
      </c>
      <c r="B208" s="21"/>
    </row>
    <row r="209" spans="1:2">
      <c r="A209" s="21" t="s">
        <v>1660</v>
      </c>
      <c r="B209" s="21"/>
    </row>
    <row r="210" spans="1:2">
      <c r="A210" s="21" t="s">
        <v>1727</v>
      </c>
      <c r="B210" s="21"/>
    </row>
    <row r="211" spans="1:2">
      <c r="A211" s="21" t="s">
        <v>9</v>
      </c>
      <c r="B211" s="21"/>
    </row>
    <row r="212" spans="1:2">
      <c r="A212" s="21" t="s">
        <v>1756</v>
      </c>
      <c r="B212" s="21"/>
    </row>
    <row r="213" spans="1:2">
      <c r="A213" s="21" t="s">
        <v>1786</v>
      </c>
      <c r="B213" s="21"/>
    </row>
    <row r="214" spans="1:2">
      <c r="A214" s="21" t="s">
        <v>787</v>
      </c>
      <c r="B214" s="21"/>
    </row>
    <row r="215" spans="1:2">
      <c r="A215" s="21" t="s">
        <v>749</v>
      </c>
      <c r="B215" s="21"/>
    </row>
    <row r="216" spans="1:2">
      <c r="A216" s="43" t="s">
        <v>985</v>
      </c>
      <c r="B216" s="21"/>
    </row>
    <row r="217" spans="1:2">
      <c r="A217" s="21" t="s">
        <v>735</v>
      </c>
      <c r="B217" s="21"/>
    </row>
    <row r="218" spans="1:2">
      <c r="A218" s="21" t="s">
        <v>1716</v>
      </c>
      <c r="B218" s="21"/>
    </row>
    <row r="219" spans="1:2">
      <c r="A219" s="21" t="s">
        <v>670</v>
      </c>
      <c r="B219" s="21"/>
    </row>
    <row r="220" spans="1:2">
      <c r="A220" s="21" t="s">
        <v>769</v>
      </c>
      <c r="B220" s="21"/>
    </row>
    <row r="221" spans="1:2">
      <c r="A221" s="21" t="s">
        <v>1732</v>
      </c>
      <c r="B221" s="21"/>
    </row>
    <row r="222" spans="1:2">
      <c r="A222" s="7" t="s">
        <v>874</v>
      </c>
      <c r="B222" s="21"/>
    </row>
    <row r="223" spans="1:2">
      <c r="A223" s="7" t="s">
        <v>893</v>
      </c>
      <c r="B223" s="21"/>
    </row>
    <row r="224" spans="1:2">
      <c r="A224" s="21" t="s">
        <v>1783</v>
      </c>
      <c r="B224" s="21"/>
    </row>
    <row r="225" spans="1:2">
      <c r="A225" s="21" t="s">
        <v>661</v>
      </c>
      <c r="B225" s="21"/>
    </row>
    <row r="226" spans="1:2">
      <c r="A226" s="21" t="s">
        <v>1743</v>
      </c>
      <c r="B226" s="21"/>
    </row>
    <row r="227" spans="1:2">
      <c r="A227" s="21" t="s">
        <v>1730</v>
      </c>
      <c r="B227" s="21"/>
    </row>
    <row r="228" spans="1:2">
      <c r="A228" s="7" t="s">
        <v>881</v>
      </c>
      <c r="B228" s="21"/>
    </row>
    <row r="229" spans="1:2">
      <c r="A229" s="21" t="s">
        <v>746</v>
      </c>
      <c r="B229" s="21"/>
    </row>
    <row r="230" spans="1:2">
      <c r="A230" s="7" t="s">
        <v>1779</v>
      </c>
      <c r="B230" s="21"/>
    </row>
    <row r="231" spans="1:2">
      <c r="A231" s="7" t="s">
        <v>888</v>
      </c>
      <c r="B231" s="21"/>
    </row>
    <row r="232" spans="1:2">
      <c r="A232" s="18" t="s">
        <v>1002</v>
      </c>
      <c r="B232" s="21"/>
    </row>
    <row r="233" spans="1:2">
      <c r="A233" s="43" t="s">
        <v>1005</v>
      </c>
      <c r="B233" s="21"/>
    </row>
    <row r="234" spans="1:2">
      <c r="A234" s="21" t="s">
        <v>1751</v>
      </c>
      <c r="B234" s="21"/>
    </row>
    <row r="235" spans="1:2">
      <c r="A235" s="20" t="s">
        <v>1000</v>
      </c>
      <c r="B235" s="21"/>
    </row>
    <row r="236" spans="1:2">
      <c r="A236" s="7" t="s">
        <v>983</v>
      </c>
      <c r="B236" s="21"/>
    </row>
    <row r="237" spans="1:2">
      <c r="A237" s="21" t="s">
        <v>1676</v>
      </c>
      <c r="B237" s="21"/>
    </row>
    <row r="238" spans="1:2">
      <c r="A238" s="42" t="s">
        <v>1791</v>
      </c>
      <c r="B238" s="21"/>
    </row>
    <row r="239" spans="1:2">
      <c r="A239" s="21" t="s">
        <v>917</v>
      </c>
      <c r="B239" s="21"/>
    </row>
    <row r="240" spans="1:2">
      <c r="A240" s="28" t="s">
        <v>946</v>
      </c>
      <c r="B240" s="28"/>
    </row>
    <row r="241" spans="1:2">
      <c r="A241" s="21" t="s">
        <v>744</v>
      </c>
      <c r="B241" s="21"/>
    </row>
    <row r="242" spans="1:2">
      <c r="A242" s="21" t="s">
        <v>1755</v>
      </c>
      <c r="B242" s="21"/>
    </row>
    <row r="243" spans="1:2">
      <c r="A243" s="21" t="s">
        <v>1693</v>
      </c>
      <c r="B243" s="21"/>
    </row>
    <row r="244" spans="1:2">
      <c r="A244" s="21" t="s">
        <v>1731</v>
      </c>
      <c r="B244" s="21"/>
    </row>
    <row r="245" spans="1:2">
      <c r="A245" s="21" t="s">
        <v>1688</v>
      </c>
      <c r="B245" s="21"/>
    </row>
    <row r="246" spans="1:2">
      <c r="A246" s="21" t="s">
        <v>1683</v>
      </c>
      <c r="B246" s="21"/>
    </row>
    <row r="247" spans="1:2">
      <c r="A247" s="7" t="s">
        <v>862</v>
      </c>
      <c r="B247" s="18"/>
    </row>
    <row r="248" spans="1:2">
      <c r="A248" s="21" t="s">
        <v>1679</v>
      </c>
      <c r="B248" s="21"/>
    </row>
    <row r="249" spans="1:2">
      <c r="A249" s="21" t="s">
        <v>1799</v>
      </c>
      <c r="B249" s="21"/>
    </row>
    <row r="250" spans="1:2">
      <c r="A250" s="21" t="s">
        <v>897</v>
      </c>
      <c r="B250" s="21"/>
    </row>
    <row r="251" spans="1:2">
      <c r="A251" s="21" t="s">
        <v>964</v>
      </c>
      <c r="B251" s="21"/>
    </row>
    <row r="252" spans="1:2">
      <c r="A252" s="21" t="s">
        <v>809</v>
      </c>
      <c r="B252" s="21"/>
    </row>
    <row r="253" spans="1:2">
      <c r="A253" s="21" t="s">
        <v>1747</v>
      </c>
      <c r="B253" s="21"/>
    </row>
    <row r="254" spans="1:2">
      <c r="A254" s="21" t="s">
        <v>733</v>
      </c>
      <c r="B254" s="21"/>
    </row>
    <row r="255" spans="1:2">
      <c r="A255" s="21" t="s">
        <v>1728</v>
      </c>
      <c r="B255" s="21"/>
    </row>
    <row r="256" spans="1:2">
      <c r="A256" s="21" t="s">
        <v>660</v>
      </c>
      <c r="B256" s="21"/>
    </row>
    <row r="257" spans="1:2">
      <c r="A257" s="21" t="s">
        <v>1687</v>
      </c>
      <c r="B257" s="21"/>
    </row>
    <row r="258" spans="1:2">
      <c r="A258" s="21" t="s">
        <v>1764</v>
      </c>
      <c r="B258" s="21"/>
    </row>
    <row r="259" spans="1:2">
      <c r="A259" s="21" t="s">
        <v>1704</v>
      </c>
      <c r="B259" s="21"/>
    </row>
    <row r="260" spans="1:2">
      <c r="A260" s="21" t="s">
        <v>1686</v>
      </c>
      <c r="B260" s="21"/>
    </row>
    <row r="261" spans="1:2">
      <c r="A261" s="7" t="s">
        <v>1777</v>
      </c>
      <c r="B261" s="21"/>
    </row>
    <row r="262" spans="1:2">
      <c r="A262" s="7" t="s">
        <v>1778</v>
      </c>
      <c r="B262" s="21"/>
    </row>
    <row r="263" spans="1:2">
      <c r="A263" s="7" t="s">
        <v>870</v>
      </c>
      <c r="B263" s="21"/>
    </row>
    <row r="264" spans="1:2">
      <c r="A264" s="21" t="s">
        <v>1694</v>
      </c>
      <c r="B264" s="21"/>
    </row>
    <row r="265" spans="1:2">
      <c r="A265" s="21" t="s">
        <v>1737</v>
      </c>
      <c r="B265" s="21"/>
    </row>
    <row r="266" spans="1:2">
      <c r="A266" s="21" t="s">
        <v>1709</v>
      </c>
      <c r="B266" s="21"/>
    </row>
    <row r="267" spans="1:2">
      <c r="A267" s="21" t="s">
        <v>1692</v>
      </c>
      <c r="B267" s="21"/>
    </row>
    <row r="268" spans="1:2">
      <c r="A268" s="21" t="s">
        <v>934</v>
      </c>
      <c r="B268" s="21"/>
    </row>
    <row r="269" spans="1:2">
      <c r="A269" s="21" t="s">
        <v>1736</v>
      </c>
      <c r="B269" s="21"/>
    </row>
    <row r="270" spans="1:2">
      <c r="A270" s="21" t="s">
        <v>1691</v>
      </c>
      <c r="B270" s="21"/>
    </row>
    <row r="271" spans="1:2">
      <c r="A271" s="21" t="s">
        <v>672</v>
      </c>
      <c r="B271" s="21"/>
    </row>
    <row r="272" spans="1:2">
      <c r="A272" s="21" t="s">
        <v>1669</v>
      </c>
      <c r="B272" s="21"/>
    </row>
    <row r="273" spans="1:2">
      <c r="A273" s="21" t="s">
        <v>666</v>
      </c>
      <c r="B273" s="21"/>
    </row>
    <row r="274" spans="1:2">
      <c r="A274" s="21" t="s">
        <v>1706</v>
      </c>
      <c r="B274" s="21"/>
    </row>
    <row r="275" spans="1:2">
      <c r="A275" s="21" t="s">
        <v>1749</v>
      </c>
      <c r="B275" s="21"/>
    </row>
    <row r="276" spans="1:2">
      <c r="A276" s="21" t="s">
        <v>693</v>
      </c>
      <c r="B276" s="21"/>
    </row>
    <row r="277" spans="1:2">
      <c r="A277" s="21" t="s">
        <v>731</v>
      </c>
      <c r="B277" s="21"/>
    </row>
    <row r="278" spans="1:2">
      <c r="A278" s="21" t="s">
        <v>1682</v>
      </c>
      <c r="B278" s="21"/>
    </row>
    <row r="279" spans="1:2">
      <c r="A279" s="21" t="s">
        <v>1717</v>
      </c>
      <c r="B279" s="21"/>
    </row>
    <row r="280" spans="1:2">
      <c r="A280" s="21" t="s">
        <v>951</v>
      </c>
      <c r="B280" s="21"/>
    </row>
    <row r="281" spans="1:2">
      <c r="A281" s="21" t="s">
        <v>1788</v>
      </c>
      <c r="B281" s="21"/>
    </row>
    <row r="282" spans="1:2">
      <c r="A282" s="21" t="s">
        <v>1745</v>
      </c>
      <c r="B282" s="21"/>
    </row>
    <row r="283" spans="1:2">
      <c r="A283" s="21" t="s">
        <v>1678</v>
      </c>
      <c r="B283" s="21"/>
    </row>
    <row r="284" spans="1:2">
      <c r="A284" s="21" t="s">
        <v>1696</v>
      </c>
      <c r="B284" s="21"/>
    </row>
    <row r="285" spans="1:2">
      <c r="A285" s="21" t="s">
        <v>1718</v>
      </c>
      <c r="B285" s="21"/>
    </row>
    <row r="286" spans="1:2">
      <c r="A286" s="21" t="s">
        <v>909</v>
      </c>
      <c r="B286" s="21"/>
    </row>
    <row r="287" spans="1:2">
      <c r="A287" s="21" t="s">
        <v>1707</v>
      </c>
      <c r="B287" s="21"/>
    </row>
    <row r="288" spans="1:2">
      <c r="A288" s="21" t="s">
        <v>1722</v>
      </c>
      <c r="B288" s="21"/>
    </row>
    <row r="289" spans="1:2">
      <c r="A289" s="21" t="s">
        <v>1719</v>
      </c>
      <c r="B289" s="21"/>
    </row>
    <row r="290" spans="1:2">
      <c r="A290" s="21" t="s">
        <v>1735</v>
      </c>
      <c r="B290" s="21"/>
    </row>
    <row r="291" spans="1:2">
      <c r="A291" s="21" t="s">
        <v>1733</v>
      </c>
      <c r="B291" s="21"/>
    </row>
    <row r="292" spans="1:2">
      <c r="A292" s="21" t="s">
        <v>1734</v>
      </c>
      <c r="B292" s="21"/>
    </row>
    <row r="293" spans="1:2">
      <c r="A293" s="21" t="s">
        <v>830</v>
      </c>
      <c r="B293" s="21"/>
    </row>
    <row r="294" spans="1:2">
      <c r="A294" s="7" t="s">
        <v>869</v>
      </c>
      <c r="B294" s="21"/>
    </row>
    <row r="295" spans="1:2">
      <c r="A295" s="21" t="s">
        <v>1701</v>
      </c>
      <c r="B295" s="21"/>
    </row>
    <row r="296" spans="1:2">
      <c r="A296" s="21" t="s">
        <v>1695</v>
      </c>
      <c r="B296" s="21"/>
    </row>
    <row r="297" spans="1:2">
      <c r="A297" s="21" t="s">
        <v>1738</v>
      </c>
      <c r="B297" s="21"/>
    </row>
    <row r="298" spans="1:2">
      <c r="A298" s="21" t="s">
        <v>1770</v>
      </c>
      <c r="B298" s="21"/>
    </row>
    <row r="299" spans="1:2">
      <c r="A299" s="21" t="s">
        <v>1797</v>
      </c>
      <c r="B299" s="21"/>
    </row>
    <row r="300" spans="1:2">
      <c r="A300" s="21" t="s">
        <v>1012</v>
      </c>
      <c r="B300" s="21"/>
    </row>
    <row r="301" spans="1:2">
      <c r="A301" s="21" t="s">
        <v>662</v>
      </c>
      <c r="B301" s="21"/>
    </row>
    <row r="302" spans="1:2">
      <c r="A302" s="21" t="s">
        <v>1715</v>
      </c>
      <c r="B302" s="21"/>
    </row>
    <row r="303" spans="1:2">
      <c r="A303" s="21" t="s">
        <v>1784</v>
      </c>
      <c r="B303" s="21"/>
    </row>
    <row r="304" spans="1:2">
      <c r="A304" s="21" t="s">
        <v>1740</v>
      </c>
      <c r="B304" s="21"/>
    </row>
    <row r="305" spans="1:2">
      <c r="A305" s="21" t="s">
        <v>825</v>
      </c>
      <c r="B305" s="21"/>
    </row>
    <row r="306" spans="1:2">
      <c r="A306" s="21" t="s">
        <v>715</v>
      </c>
      <c r="B306" s="21"/>
    </row>
    <row r="307" spans="1:2">
      <c r="A307" s="21" t="s">
        <v>919</v>
      </c>
      <c r="B307" s="21"/>
    </row>
    <row r="308" spans="1:2">
      <c r="A308" s="21" t="s">
        <v>972</v>
      </c>
      <c r="B308" s="21"/>
    </row>
    <row r="309" spans="1:2">
      <c r="A309" s="21" t="s">
        <v>1680</v>
      </c>
      <c r="B309" s="21"/>
    </row>
    <row r="310" spans="1:2">
      <c r="A310" s="21" t="s">
        <v>1726</v>
      </c>
      <c r="B310" s="21"/>
    </row>
    <row r="311" spans="1:2">
      <c r="A311" s="7" t="s">
        <v>1780</v>
      </c>
      <c r="B311" s="21"/>
    </row>
    <row r="312" spans="1:2">
      <c r="A312" s="21" t="s">
        <v>895</v>
      </c>
      <c r="B312" s="21"/>
    </row>
    <row r="313" spans="1:2">
      <c r="A313" s="28" t="s">
        <v>976</v>
      </c>
      <c r="B313" s="28"/>
    </row>
    <row r="314" spans="1:2">
      <c r="A314" s="21" t="s">
        <v>682</v>
      </c>
      <c r="B314" s="21"/>
    </row>
    <row r="315" spans="1:2">
      <c r="A315" s="21" t="s">
        <v>928</v>
      </c>
      <c r="B315" s="21"/>
    </row>
    <row r="316" spans="1:2">
      <c r="A316" s="21" t="s">
        <v>926</v>
      </c>
      <c r="B316" s="21"/>
    </row>
    <row r="317" spans="1:2">
      <c r="A317" s="21" t="s">
        <v>1626</v>
      </c>
      <c r="B317" s="21"/>
    </row>
    <row r="318" spans="1:2">
      <c r="A318" s="21" t="s">
        <v>818</v>
      </c>
      <c r="B318" s="21"/>
    </row>
    <row r="319" spans="1:2">
      <c r="A319" s="21" t="s">
        <v>1713</v>
      </c>
      <c r="B319" s="21"/>
    </row>
    <row r="320" spans="1:2">
      <c r="A320" s="21" t="s">
        <v>1768</v>
      </c>
      <c r="B320" s="21"/>
    </row>
    <row r="321" spans="1:2">
      <c r="A321" s="21" t="s">
        <v>674</v>
      </c>
      <c r="B321" s="21"/>
    </row>
    <row r="322" spans="1:2">
      <c r="A322" s="21" t="s">
        <v>1684</v>
      </c>
      <c r="B322" s="21"/>
    </row>
    <row r="323" spans="1:2">
      <c r="A323" s="21" t="s">
        <v>703</v>
      </c>
      <c r="B323" s="21"/>
    </row>
    <row r="324" spans="1:2">
      <c r="A324" s="21" t="s">
        <v>1765</v>
      </c>
      <c r="B324" s="21"/>
    </row>
    <row r="325" spans="1:2">
      <c r="A325" s="21" t="s">
        <v>924</v>
      </c>
      <c r="B325" s="21"/>
    </row>
    <row r="326" spans="1:2">
      <c r="A326" s="21" t="s">
        <v>1754</v>
      </c>
      <c r="B326" s="21"/>
    </row>
    <row r="327" spans="1:2">
      <c r="A327" s="21" t="s">
        <v>835</v>
      </c>
      <c r="B327" s="21"/>
    </row>
    <row r="328" spans="1:2">
      <c r="A328" s="21" t="s">
        <v>1748</v>
      </c>
      <c r="B328" s="21"/>
    </row>
    <row r="329" spans="1:2">
      <c r="A329" s="21" t="s">
        <v>1698</v>
      </c>
      <c r="B329" s="21"/>
    </row>
    <row r="330" spans="1:2">
      <c r="A330" s="21" t="s">
        <v>1697</v>
      </c>
      <c r="B330" s="21"/>
    </row>
    <row r="331" spans="1:2">
      <c r="A331" s="31" t="s">
        <v>975</v>
      </c>
      <c r="B331" s="28"/>
    </row>
    <row r="332" spans="1:2">
      <c r="A332" s="21" t="s">
        <v>685</v>
      </c>
      <c r="B332" s="21"/>
    </row>
    <row r="333" spans="1:2">
      <c r="A333" s="7" t="s">
        <v>1775</v>
      </c>
      <c r="B333" s="21"/>
    </row>
    <row r="334" spans="1:2">
      <c r="A334" s="7" t="s">
        <v>838</v>
      </c>
      <c r="B334" s="21"/>
    </row>
    <row r="335" spans="1:2">
      <c r="A335" s="21" t="s">
        <v>687</v>
      </c>
      <c r="B335" s="21"/>
    </row>
    <row r="336" spans="1:2">
      <c r="A336" s="21" t="s">
        <v>1746</v>
      </c>
      <c r="B336" s="21"/>
    </row>
    <row r="337" spans="1:2">
      <c r="A337" s="21" t="s">
        <v>1795</v>
      </c>
      <c r="B337" s="21"/>
    </row>
    <row r="338" spans="1:2">
      <c r="A338" s="21" t="s">
        <v>1781</v>
      </c>
      <c r="B338" s="21"/>
    </row>
    <row r="339" spans="1:2">
      <c r="A339" s="21" t="s">
        <v>1714</v>
      </c>
      <c r="B339" s="21"/>
    </row>
    <row r="340" spans="1:2">
      <c r="A340" s="21" t="s">
        <v>807</v>
      </c>
      <c r="B340" s="21"/>
    </row>
    <row r="341" spans="1:2">
      <c r="A341" s="21" t="s">
        <v>725</v>
      </c>
      <c r="B341" s="21"/>
    </row>
    <row r="342" spans="1:2">
      <c r="A342" s="21" t="s">
        <v>1711</v>
      </c>
      <c r="B342" s="21"/>
    </row>
    <row r="343" spans="1:2">
      <c r="A343" s="21" t="s">
        <v>1681</v>
      </c>
      <c r="B343" s="21"/>
    </row>
    <row r="344" spans="1:2">
      <c r="A344" s="21" t="s">
        <v>1762</v>
      </c>
      <c r="B344" s="21"/>
    </row>
    <row r="345" spans="1:2">
      <c r="A345" s="7" t="s">
        <v>1774</v>
      </c>
      <c r="B345" s="21"/>
    </row>
    <row r="346" spans="1:2">
      <c r="A346" s="21" t="s">
        <v>1677</v>
      </c>
      <c r="B346" s="21"/>
    </row>
    <row r="347" spans="1:2">
      <c r="A347" s="21" t="s">
        <v>1689</v>
      </c>
      <c r="B347" s="21"/>
    </row>
    <row r="348" spans="1:2">
      <c r="A348" s="21" t="s">
        <v>936</v>
      </c>
      <c r="B348" s="21"/>
    </row>
    <row r="349" spans="1:2">
      <c r="A349" s="21" t="s">
        <v>1793</v>
      </c>
      <c r="B349" s="21"/>
    </row>
    <row r="350" spans="1:2">
      <c r="A350" s="21" t="s">
        <v>737</v>
      </c>
      <c r="B350" s="21"/>
    </row>
    <row r="351" spans="1:2">
      <c r="A351" s="21" t="s">
        <v>898</v>
      </c>
      <c r="B351" s="21"/>
    </row>
    <row r="352" spans="1:2">
      <c r="A352" s="21" t="s">
        <v>959</v>
      </c>
      <c r="B352" s="21"/>
    </row>
    <row r="353" spans="1:2">
      <c r="A353" s="21" t="s">
        <v>1767</v>
      </c>
      <c r="B353" s="21"/>
    </row>
    <row r="354" spans="1:2">
      <c r="A354" s="21" t="s">
        <v>1773</v>
      </c>
      <c r="B354" s="21"/>
    </row>
    <row r="355" spans="1:2">
      <c r="A355" s="21" t="s">
        <v>717</v>
      </c>
      <c r="B355" s="21"/>
    </row>
    <row r="356" spans="1:2">
      <c r="A356" s="21" t="s">
        <v>795</v>
      </c>
      <c r="B356" s="21"/>
    </row>
    <row r="357" spans="1:2">
      <c r="A357" s="21" t="s">
        <v>1708</v>
      </c>
      <c r="B357" s="21"/>
    </row>
    <row r="358" spans="1:2">
      <c r="A358" s="21" t="s">
        <v>1720</v>
      </c>
      <c r="B358" s="21"/>
    </row>
    <row r="359" spans="1:2">
      <c r="A359" s="7" t="s">
        <v>1804</v>
      </c>
      <c r="B359" s="21"/>
    </row>
    <row r="360" spans="1:2">
      <c r="A360" s="21" t="s">
        <v>720</v>
      </c>
      <c r="B360" s="21"/>
    </row>
    <row r="361" spans="1:2">
      <c r="A361" s="21" t="s">
        <v>1752</v>
      </c>
      <c r="B361" s="21"/>
    </row>
    <row r="362" spans="1:2">
      <c r="A362" s="21" t="s">
        <v>1700</v>
      </c>
      <c r="B362" s="21"/>
    </row>
    <row r="363" spans="1:2">
      <c r="A363" s="21" t="s">
        <v>1724</v>
      </c>
      <c r="B363" s="21"/>
    </row>
    <row r="364" spans="1:2">
      <c r="A364" s="21" t="s">
        <v>1703</v>
      </c>
      <c r="B364" s="21"/>
    </row>
    <row r="365" spans="1:2">
      <c r="A365" s="21" t="s">
        <v>1771</v>
      </c>
      <c r="B365" s="21"/>
    </row>
    <row r="366" spans="1:2">
      <c r="A366" s="21" t="s">
        <v>1702</v>
      </c>
      <c r="B366" s="21"/>
    </row>
    <row r="367" spans="1:2">
      <c r="A367" s="21" t="s">
        <v>1758</v>
      </c>
      <c r="B367" s="21"/>
    </row>
    <row r="368" spans="1:2">
      <c r="A368" s="21" t="s">
        <v>1766</v>
      </c>
      <c r="B368" s="21"/>
    </row>
    <row r="369" spans="1:2">
      <c r="A369" s="21" t="s">
        <v>1750</v>
      </c>
      <c r="B369" s="21"/>
    </row>
    <row r="370" spans="1:2">
      <c r="A370" s="21" t="s">
        <v>911</v>
      </c>
      <c r="B370" s="21"/>
    </row>
    <row r="371" spans="1:2">
      <c r="A371" s="21" t="s">
        <v>1685</v>
      </c>
      <c r="B371" s="21"/>
    </row>
    <row r="372" spans="1:2">
      <c r="A372" s="21" t="s">
        <v>1710</v>
      </c>
      <c r="B372" s="21"/>
    </row>
    <row r="373" spans="1:2">
      <c r="A373" s="21" t="s">
        <v>943</v>
      </c>
      <c r="B373" s="21"/>
    </row>
    <row r="374" spans="1:2">
      <c r="A374" s="21" t="s">
        <v>1744</v>
      </c>
      <c r="B374" s="21"/>
    </row>
    <row r="375" spans="1:2">
      <c r="A375" s="21" t="s">
        <v>1782</v>
      </c>
      <c r="B375" s="21"/>
    </row>
    <row r="376" spans="1:2">
      <c r="A376" s="21" t="s">
        <v>803</v>
      </c>
      <c r="B376" s="21"/>
    </row>
    <row r="377" spans="1:2">
      <c r="A377" s="21" t="s">
        <v>1705</v>
      </c>
      <c r="B377" s="21"/>
    </row>
    <row r="378" spans="1:2">
      <c r="A378" s="21" t="s">
        <v>1723</v>
      </c>
      <c r="B378" s="21"/>
    </row>
    <row r="379" spans="1:2">
      <c r="A379" s="21" t="s">
        <v>1712</v>
      </c>
      <c r="B379" s="21"/>
    </row>
    <row r="380" spans="1:2">
      <c r="A380" s="21" t="s">
        <v>1801</v>
      </c>
      <c r="B380" s="21"/>
    </row>
    <row r="381" spans="1:2">
      <c r="A381" s="21" t="s">
        <v>1742</v>
      </c>
      <c r="B381" s="21"/>
    </row>
    <row r="382" spans="1:2">
      <c r="A382" s="21" t="s">
        <v>1690</v>
      </c>
      <c r="B382" s="21"/>
    </row>
    <row r="383" spans="1:2">
      <c r="A383" s="21" t="s">
        <v>1729</v>
      </c>
      <c r="B383" s="21"/>
    </row>
    <row r="384" spans="1:2">
      <c r="A384" s="21" t="s">
        <v>1753</v>
      </c>
      <c r="B384" s="21"/>
    </row>
    <row r="385" spans="1:2">
      <c r="A385" s="21" t="s">
        <v>1004</v>
      </c>
      <c r="B385" s="21"/>
    </row>
    <row r="386" spans="1:2">
      <c r="A386" s="21" t="s">
        <v>663</v>
      </c>
      <c r="B386" s="21"/>
    </row>
    <row r="387" spans="1:2">
      <c r="A387" s="21" t="s">
        <v>1739</v>
      </c>
      <c r="B387" s="21"/>
    </row>
    <row r="388" spans="1:2">
      <c r="A388" s="21" t="s">
        <v>1741</v>
      </c>
      <c r="B388" s="21"/>
    </row>
    <row r="389" spans="1:2">
      <c r="A389" s="21" t="s">
        <v>922</v>
      </c>
      <c r="B389" s="21"/>
    </row>
    <row r="390" spans="1:2">
      <c r="A390" s="21" t="s">
        <v>1725</v>
      </c>
      <c r="B390" s="21"/>
    </row>
    <row r="391" spans="1:2">
      <c r="A391" s="21" t="s">
        <v>961</v>
      </c>
      <c r="B391" s="21"/>
    </row>
    <row r="392" spans="1:2">
      <c r="A392" s="21" t="s">
        <v>805</v>
      </c>
      <c r="B392" s="21"/>
    </row>
    <row r="393" spans="1:2">
      <c r="A393" s="7" t="s">
        <v>877</v>
      </c>
      <c r="B393" s="21"/>
    </row>
    <row r="394" spans="1:2">
      <c r="A394" s="21" t="s">
        <v>970</v>
      </c>
      <c r="B394" s="21"/>
    </row>
    <row r="395" spans="1:2">
      <c r="A395" s="59" t="s">
        <v>844</v>
      </c>
      <c r="B395" s="59"/>
    </row>
    <row r="396" spans="1:2">
      <c r="A396" s="44" t="s">
        <v>1806</v>
      </c>
      <c r="B396" s="18"/>
    </row>
    <row r="397" spans="1:2">
      <c r="A397" s="7" t="s">
        <v>1776</v>
      </c>
      <c r="B397" s="21"/>
    </row>
    <row r="398" spans="1:2">
      <c r="A398" s="21" t="s">
        <v>678</v>
      </c>
      <c r="B398" s="21"/>
    </row>
    <row r="399" spans="1:2">
      <c r="A399" s="21" t="s">
        <v>729</v>
      </c>
      <c r="B399" s="21"/>
    </row>
    <row r="400" spans="1:2">
      <c r="A400" s="7" t="s">
        <v>865</v>
      </c>
      <c r="B400" s="21"/>
    </row>
    <row r="401" spans="1:2">
      <c r="A401" s="7" t="s">
        <v>886</v>
      </c>
      <c r="B401" s="21"/>
    </row>
    <row r="402" spans="1:2">
      <c r="A402" s="21" t="s">
        <v>713</v>
      </c>
      <c r="B402" s="21"/>
    </row>
    <row r="403" spans="1:2">
      <c r="A403" s="21" t="s">
        <v>1757</v>
      </c>
      <c r="B403" s="21"/>
    </row>
    <row r="404" spans="1:2">
      <c r="A404" s="21" t="s">
        <v>1769</v>
      </c>
      <c r="B404" s="21"/>
    </row>
    <row r="405" spans="1:2">
      <c r="A405" s="21" t="s">
        <v>799</v>
      </c>
      <c r="B405" s="21"/>
    </row>
    <row r="406" spans="1:2">
      <c r="A406" s="7" t="s">
        <v>892</v>
      </c>
      <c r="B406" s="21"/>
    </row>
    <row r="407" spans="1:2">
      <c r="A407" s="21" t="s">
        <v>705</v>
      </c>
      <c r="B407" s="21"/>
    </row>
    <row r="408" spans="1:2">
      <c r="A408" s="21"/>
      <c r="B408" s="21"/>
    </row>
  </sheetData>
  <sortState ref="A207:B804">
    <sortCondition ref="A207:A804"/>
  </sortState>
  <conditionalFormatting sqref="A278">
    <cfRule type="duplicateValues" dxfId="53" priority="3"/>
  </conditionalFormatting>
  <conditionalFormatting sqref="A207:A407">
    <cfRule type="duplicateValues" dxfId="52" priority="16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42"/>
  <sheetViews>
    <sheetView topLeftCell="A828" workbookViewId="0">
      <selection activeCell="A842" sqref="A842"/>
    </sheetView>
  </sheetViews>
  <sheetFormatPr baseColWidth="10" defaultRowHeight="15"/>
  <cols>
    <col min="3" max="3" width="14" customWidth="1"/>
    <col min="4" max="4" width="4" customWidth="1"/>
    <col min="5" max="5" width="16.5703125" bestFit="1" customWidth="1"/>
    <col min="6" max="6" width="24.28515625" bestFit="1" customWidth="1"/>
    <col min="7" max="7" width="16.140625" customWidth="1"/>
    <col min="8" max="8" width="40.140625" bestFit="1" customWidth="1"/>
    <col min="9" max="9" width="18.140625" bestFit="1" customWidth="1"/>
    <col min="10" max="10" width="12.7109375" bestFit="1" customWidth="1"/>
    <col min="11" max="11" width="12.85546875" bestFit="1" customWidth="1"/>
  </cols>
  <sheetData>
    <row r="1" spans="1:11">
      <c r="A1" s="2"/>
      <c r="B1" s="1"/>
      <c r="C1" s="1"/>
      <c r="D1" s="1"/>
      <c r="E1" s="1"/>
      <c r="F1" s="1"/>
      <c r="G1" s="56" t="s">
        <v>0</v>
      </c>
      <c r="H1" s="1"/>
      <c r="I1" s="1"/>
      <c r="J1" s="5"/>
      <c r="K1" s="21"/>
    </row>
    <row r="2" spans="1:11">
      <c r="A2" s="2"/>
      <c r="B2" s="1"/>
      <c r="C2" s="1"/>
      <c r="D2" s="1"/>
      <c r="E2" s="1"/>
      <c r="F2" s="1"/>
      <c r="G2" s="56" t="s">
        <v>1808</v>
      </c>
      <c r="H2" s="1"/>
      <c r="I2" s="1"/>
      <c r="J2" s="5"/>
      <c r="K2" s="21"/>
    </row>
    <row r="3" spans="1:11">
      <c r="A3" s="2"/>
      <c r="B3" s="1"/>
      <c r="C3" s="1"/>
      <c r="D3" s="1"/>
      <c r="E3" s="1"/>
      <c r="F3" s="1"/>
      <c r="G3" s="56" t="s">
        <v>1</v>
      </c>
      <c r="H3" s="1"/>
      <c r="I3" s="1"/>
      <c r="J3" s="5"/>
      <c r="K3" s="21"/>
    </row>
    <row r="4" spans="1:11">
      <c r="A4" s="1"/>
      <c r="B4" s="1"/>
      <c r="C4" s="1"/>
      <c r="D4" s="1"/>
      <c r="E4" s="1"/>
      <c r="F4" s="1"/>
      <c r="G4" s="3"/>
      <c r="H4" s="1"/>
      <c r="I4" s="1"/>
      <c r="J4" s="1"/>
      <c r="K4" s="21"/>
    </row>
    <row r="5" spans="1:11">
      <c r="A5" s="1"/>
      <c r="B5" s="1"/>
      <c r="C5" s="1"/>
      <c r="D5" s="1"/>
      <c r="E5" s="1"/>
      <c r="F5" s="1"/>
      <c r="G5" s="6"/>
      <c r="H5" s="4"/>
      <c r="I5" s="4"/>
      <c r="J5" s="4"/>
      <c r="K5" s="21"/>
    </row>
    <row r="6" spans="1:11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2854</v>
      </c>
    </row>
    <row r="7" spans="1:11" s="21" customFormat="1">
      <c r="A7" s="21" t="s">
        <v>1853</v>
      </c>
      <c r="B7" s="9">
        <v>42431</v>
      </c>
      <c r="C7" s="21" t="s">
        <v>1854</v>
      </c>
      <c r="D7" s="21">
        <v>2</v>
      </c>
      <c r="E7" s="21" t="s">
        <v>1855</v>
      </c>
      <c r="F7" s="21" t="s">
        <v>1827</v>
      </c>
      <c r="G7" s="74" t="s">
        <v>904</v>
      </c>
      <c r="H7" s="21" t="s">
        <v>905</v>
      </c>
      <c r="J7" s="87">
        <v>728</v>
      </c>
      <c r="K7" s="22"/>
    </row>
    <row r="8" spans="1:11">
      <c r="A8" t="s">
        <v>2399</v>
      </c>
      <c r="B8" s="9">
        <v>42458</v>
      </c>
      <c r="C8" t="s">
        <v>2400</v>
      </c>
      <c r="D8">
        <v>2</v>
      </c>
      <c r="E8" t="s">
        <v>2401</v>
      </c>
      <c r="F8" t="s">
        <v>1827</v>
      </c>
      <c r="G8" s="74" t="s">
        <v>904</v>
      </c>
      <c r="H8" s="21" t="s">
        <v>905</v>
      </c>
      <c r="I8" s="21"/>
      <c r="J8" s="87">
        <v>608</v>
      </c>
      <c r="K8" s="22"/>
    </row>
    <row r="9" spans="1:11">
      <c r="A9" t="s">
        <v>568</v>
      </c>
      <c r="B9" s="9">
        <v>42460</v>
      </c>
      <c r="C9" t="s">
        <v>2497</v>
      </c>
      <c r="D9">
        <v>1</v>
      </c>
      <c r="E9" t="s">
        <v>2498</v>
      </c>
      <c r="F9" t="s">
        <v>1813</v>
      </c>
      <c r="G9" s="74" t="str">
        <f t="shared" ref="G9:G18" si="0">+H9</f>
        <v>AAHL7108131G7</v>
      </c>
      <c r="H9" t="s">
        <v>1660</v>
      </c>
      <c r="I9" s="21"/>
      <c r="J9" s="87">
        <v>31.04</v>
      </c>
      <c r="K9" s="22"/>
    </row>
    <row r="10" spans="1:11">
      <c r="A10" t="s">
        <v>2617</v>
      </c>
      <c r="B10" s="9">
        <v>42460</v>
      </c>
      <c r="C10" t="s">
        <v>2618</v>
      </c>
      <c r="D10">
        <v>1</v>
      </c>
      <c r="E10" t="s">
        <v>2619</v>
      </c>
      <c r="F10" t="s">
        <v>1813</v>
      </c>
      <c r="G10" s="74" t="str">
        <f t="shared" si="0"/>
        <v>AAN051220835</v>
      </c>
      <c r="H10" t="s">
        <v>9</v>
      </c>
      <c r="I10" s="21"/>
      <c r="J10" s="87">
        <v>42.48</v>
      </c>
      <c r="K10" s="22"/>
    </row>
    <row r="11" spans="1:11">
      <c r="A11" t="s">
        <v>2705</v>
      </c>
      <c r="B11" s="9">
        <v>42460</v>
      </c>
      <c r="C11" t="s">
        <v>2706</v>
      </c>
      <c r="D11">
        <v>1</v>
      </c>
      <c r="E11" t="s">
        <v>2707</v>
      </c>
      <c r="F11" t="s">
        <v>1813</v>
      </c>
      <c r="G11" s="74" t="str">
        <f t="shared" si="0"/>
        <v>AAN051220835</v>
      </c>
      <c r="H11" t="s">
        <v>9</v>
      </c>
      <c r="J11" s="87">
        <v>43.45</v>
      </c>
      <c r="K11" s="22"/>
    </row>
    <row r="12" spans="1:11">
      <c r="A12" t="s">
        <v>2728</v>
      </c>
      <c r="B12" s="9">
        <v>42460</v>
      </c>
      <c r="C12" t="s">
        <v>2729</v>
      </c>
      <c r="D12">
        <v>1</v>
      </c>
      <c r="E12" t="s">
        <v>2730</v>
      </c>
      <c r="F12" t="s">
        <v>1813</v>
      </c>
      <c r="G12" s="74" t="str">
        <f t="shared" si="0"/>
        <v>AAN051220835</v>
      </c>
      <c r="H12" s="21" t="s">
        <v>9</v>
      </c>
      <c r="I12" s="21"/>
      <c r="J12" s="87">
        <v>19.309999999999999</v>
      </c>
      <c r="K12" s="22"/>
    </row>
    <row r="13" spans="1:11">
      <c r="A13" t="s">
        <v>2775</v>
      </c>
      <c r="B13" s="9">
        <v>42460</v>
      </c>
      <c r="C13" t="s">
        <v>2776</v>
      </c>
      <c r="D13">
        <v>1</v>
      </c>
      <c r="E13" t="s">
        <v>2777</v>
      </c>
      <c r="F13" t="s">
        <v>1813</v>
      </c>
      <c r="G13" s="74" t="str">
        <f t="shared" si="0"/>
        <v>AAN051220835</v>
      </c>
      <c r="H13" s="21" t="s">
        <v>9</v>
      </c>
      <c r="I13" s="21"/>
      <c r="J13" s="87">
        <v>43.45</v>
      </c>
      <c r="K13" s="22"/>
    </row>
    <row r="14" spans="1:11">
      <c r="A14" t="s">
        <v>2796</v>
      </c>
      <c r="B14" s="9">
        <v>42460</v>
      </c>
      <c r="C14" t="s">
        <v>2797</v>
      </c>
      <c r="D14">
        <v>1</v>
      </c>
      <c r="E14" t="s">
        <v>2798</v>
      </c>
      <c r="F14" t="s">
        <v>1813</v>
      </c>
      <c r="G14" s="74" t="str">
        <f t="shared" si="0"/>
        <v>AAN051220835</v>
      </c>
      <c r="H14" s="21" t="s">
        <v>9</v>
      </c>
      <c r="I14" s="21"/>
      <c r="J14" s="87">
        <v>43.45</v>
      </c>
      <c r="K14" s="22"/>
    </row>
    <row r="15" spans="1:11">
      <c r="A15" t="s">
        <v>2803</v>
      </c>
      <c r="B15" s="9">
        <v>42460</v>
      </c>
      <c r="C15" t="s">
        <v>2804</v>
      </c>
      <c r="D15">
        <v>1</v>
      </c>
      <c r="E15" t="s">
        <v>2805</v>
      </c>
      <c r="F15" t="s">
        <v>1813</v>
      </c>
      <c r="G15" s="74" t="str">
        <f t="shared" si="0"/>
        <v>AAN051220835</v>
      </c>
      <c r="H15" t="s">
        <v>9</v>
      </c>
      <c r="I15" s="21"/>
      <c r="J15" s="87">
        <v>41.93</v>
      </c>
      <c r="K15" s="22"/>
    </row>
    <row r="16" spans="1:11">
      <c r="A16" t="s">
        <v>2837</v>
      </c>
      <c r="B16" s="9">
        <v>42460</v>
      </c>
      <c r="C16" t="s">
        <v>2838</v>
      </c>
      <c r="D16">
        <v>1</v>
      </c>
      <c r="E16" t="s">
        <v>2839</v>
      </c>
      <c r="F16" t="s">
        <v>1813</v>
      </c>
      <c r="G16" s="74" t="str">
        <f t="shared" si="0"/>
        <v>AAN051220835</v>
      </c>
      <c r="H16" t="s">
        <v>9</v>
      </c>
      <c r="I16" s="21"/>
      <c r="J16" s="87">
        <v>42.48</v>
      </c>
      <c r="K16" s="22"/>
    </row>
    <row r="17" spans="1:11">
      <c r="A17" t="s">
        <v>2781</v>
      </c>
      <c r="B17" s="9">
        <v>42460</v>
      </c>
      <c r="C17" t="s">
        <v>2782</v>
      </c>
      <c r="D17">
        <v>1</v>
      </c>
      <c r="E17" t="s">
        <v>2783</v>
      </c>
      <c r="F17" t="s">
        <v>1813</v>
      </c>
      <c r="G17" s="74" t="str">
        <f t="shared" si="0"/>
        <v>ADC920410UN4</v>
      </c>
      <c r="H17" t="s">
        <v>787</v>
      </c>
      <c r="I17" s="21"/>
      <c r="J17" s="87">
        <v>32.549999999999997</v>
      </c>
      <c r="K17" s="22"/>
    </row>
    <row r="18" spans="1:11">
      <c r="A18" t="s">
        <v>2840</v>
      </c>
      <c r="B18" s="9">
        <v>42460</v>
      </c>
      <c r="C18" t="s">
        <v>2841</v>
      </c>
      <c r="D18">
        <v>1</v>
      </c>
      <c r="E18" t="s">
        <v>2842</v>
      </c>
      <c r="F18" t="s">
        <v>1813</v>
      </c>
      <c r="G18" s="74" t="str">
        <f t="shared" si="0"/>
        <v>ADC920410UN4</v>
      </c>
      <c r="H18" t="s">
        <v>787</v>
      </c>
      <c r="I18" s="21"/>
      <c r="J18" s="87">
        <v>8.2799999999999994</v>
      </c>
      <c r="K18" s="22"/>
    </row>
    <row r="19" spans="1:11">
      <c r="A19" t="s">
        <v>2072</v>
      </c>
      <c r="B19" s="9">
        <v>42444</v>
      </c>
      <c r="C19" t="s">
        <v>2073</v>
      </c>
      <c r="D19">
        <v>1</v>
      </c>
      <c r="E19" t="s">
        <v>2074</v>
      </c>
      <c r="F19" t="s">
        <v>1833</v>
      </c>
      <c r="G19" s="76" t="s">
        <v>2870</v>
      </c>
      <c r="H19" t="s">
        <v>2075</v>
      </c>
      <c r="I19" s="22"/>
      <c r="J19" s="89">
        <v>31288.38</v>
      </c>
      <c r="K19" s="22"/>
    </row>
    <row r="20" spans="1:11">
      <c r="A20" t="s">
        <v>1505</v>
      </c>
      <c r="B20" s="9">
        <v>42460</v>
      </c>
      <c r="C20" t="s">
        <v>651</v>
      </c>
      <c r="D20">
        <v>1</v>
      </c>
      <c r="E20" t="s">
        <v>2470</v>
      </c>
      <c r="F20" t="s">
        <v>1813</v>
      </c>
      <c r="G20" s="19" t="s">
        <v>985</v>
      </c>
      <c r="H20" t="s">
        <v>2925</v>
      </c>
      <c r="I20" s="21"/>
      <c r="J20" s="87">
        <v>218.92</v>
      </c>
      <c r="K20" s="22"/>
    </row>
    <row r="21" spans="1:11">
      <c r="A21" t="s">
        <v>2590</v>
      </c>
      <c r="B21" s="9">
        <v>42460</v>
      </c>
      <c r="C21" t="s">
        <v>2591</v>
      </c>
      <c r="D21">
        <v>1</v>
      </c>
      <c r="E21" t="s">
        <v>2592</v>
      </c>
      <c r="F21" t="s">
        <v>1813</v>
      </c>
      <c r="G21" s="74" t="str">
        <f t="shared" ref="G21:G32" si="1">+H21</f>
        <v>AGA0006136F1</v>
      </c>
      <c r="H21" t="s">
        <v>735</v>
      </c>
      <c r="I21" s="21"/>
      <c r="J21" s="87">
        <v>73.75</v>
      </c>
      <c r="K21" s="22"/>
    </row>
    <row r="22" spans="1:11">
      <c r="A22" t="s">
        <v>2671</v>
      </c>
      <c r="B22" s="9">
        <v>42460</v>
      </c>
      <c r="C22" t="s">
        <v>2672</v>
      </c>
      <c r="D22">
        <v>1</v>
      </c>
      <c r="E22" t="s">
        <v>2673</v>
      </c>
      <c r="F22" t="s">
        <v>1813</v>
      </c>
      <c r="G22" s="74" t="str">
        <f t="shared" si="1"/>
        <v>AGA0006136F1</v>
      </c>
      <c r="H22" t="s">
        <v>735</v>
      </c>
      <c r="I22" s="21"/>
      <c r="J22" s="87">
        <v>67.040000000000006</v>
      </c>
      <c r="K22" s="22"/>
    </row>
    <row r="23" spans="1:11">
      <c r="A23" t="s">
        <v>2691</v>
      </c>
      <c r="B23" s="9">
        <v>42460</v>
      </c>
      <c r="C23" t="s">
        <v>2692</v>
      </c>
      <c r="D23">
        <v>1</v>
      </c>
      <c r="E23" s="21" t="s">
        <v>2693</v>
      </c>
      <c r="F23" t="s">
        <v>1813</v>
      </c>
      <c r="G23" s="74" t="str">
        <f t="shared" si="1"/>
        <v>AGA0006136F1</v>
      </c>
      <c r="H23" t="s">
        <v>735</v>
      </c>
      <c r="I23" s="21"/>
      <c r="J23" s="87">
        <v>80.45</v>
      </c>
      <c r="K23" s="22"/>
    </row>
    <row r="24" spans="1:11">
      <c r="A24" t="s">
        <v>2708</v>
      </c>
      <c r="B24" s="9">
        <v>42460</v>
      </c>
      <c r="C24" t="s">
        <v>2709</v>
      </c>
      <c r="D24">
        <v>1</v>
      </c>
      <c r="E24" t="s">
        <v>2710</v>
      </c>
      <c r="F24" t="s">
        <v>1813</v>
      </c>
      <c r="G24" s="74" t="str">
        <f t="shared" si="1"/>
        <v>AGA0006136F1</v>
      </c>
      <c r="H24" t="s">
        <v>735</v>
      </c>
      <c r="I24" s="21"/>
      <c r="J24" s="87">
        <v>40.229999999999997</v>
      </c>
      <c r="K24" s="22"/>
    </row>
    <row r="25" spans="1:11">
      <c r="A25" t="s">
        <v>2712</v>
      </c>
      <c r="B25" s="9">
        <v>42460</v>
      </c>
      <c r="C25" t="s">
        <v>2713</v>
      </c>
      <c r="D25">
        <v>1</v>
      </c>
      <c r="E25" t="s">
        <v>2714</v>
      </c>
      <c r="F25" t="s">
        <v>1813</v>
      </c>
      <c r="G25" s="74" t="str">
        <f t="shared" si="1"/>
        <v>AGA0006136F1</v>
      </c>
      <c r="H25" s="21" t="s">
        <v>735</v>
      </c>
      <c r="I25" s="21"/>
      <c r="J25" s="87">
        <v>70.58</v>
      </c>
      <c r="K25" s="22"/>
    </row>
    <row r="26" spans="1:11">
      <c r="A26" t="s">
        <v>2715</v>
      </c>
      <c r="B26" s="9">
        <v>42460</v>
      </c>
      <c r="C26" t="s">
        <v>2716</v>
      </c>
      <c r="D26">
        <v>1</v>
      </c>
      <c r="E26" t="s">
        <v>2717</v>
      </c>
      <c r="F26" t="s">
        <v>1813</v>
      </c>
      <c r="G26" s="74" t="str">
        <f t="shared" si="1"/>
        <v>AGA0006136F1</v>
      </c>
      <c r="H26" t="s">
        <v>735</v>
      </c>
      <c r="I26" s="21"/>
      <c r="J26" s="87">
        <v>40.229999999999997</v>
      </c>
      <c r="K26" s="22"/>
    </row>
    <row r="27" spans="1:11">
      <c r="A27" t="s">
        <v>2738</v>
      </c>
      <c r="B27" s="9">
        <v>42460</v>
      </c>
      <c r="C27" t="s">
        <v>2739</v>
      </c>
      <c r="D27">
        <v>1</v>
      </c>
      <c r="E27" t="s">
        <v>2740</v>
      </c>
      <c r="F27" t="s">
        <v>1813</v>
      </c>
      <c r="G27" s="74" t="str">
        <f t="shared" si="1"/>
        <v>AGA0006136F1</v>
      </c>
      <c r="H27" t="s">
        <v>735</v>
      </c>
      <c r="I27" s="21"/>
      <c r="J27" s="87">
        <v>67.040000000000006</v>
      </c>
      <c r="K27" s="22"/>
    </row>
    <row r="28" spans="1:11">
      <c r="A28" t="s">
        <v>2756</v>
      </c>
      <c r="B28" s="9">
        <v>42460</v>
      </c>
      <c r="C28" t="s">
        <v>2757</v>
      </c>
      <c r="D28">
        <v>1</v>
      </c>
      <c r="E28" t="s">
        <v>2758</v>
      </c>
      <c r="F28" t="s">
        <v>1813</v>
      </c>
      <c r="G28" s="74" t="str">
        <f t="shared" si="1"/>
        <v>AGA0006136F1</v>
      </c>
      <c r="H28" t="s">
        <v>735</v>
      </c>
      <c r="I28" s="21"/>
      <c r="J28" s="87">
        <v>60.34</v>
      </c>
      <c r="K28" s="22"/>
    </row>
    <row r="29" spans="1:11">
      <c r="A29" t="s">
        <v>2762</v>
      </c>
      <c r="B29" s="9">
        <v>42460</v>
      </c>
      <c r="C29" t="s">
        <v>2763</v>
      </c>
      <c r="D29">
        <v>1</v>
      </c>
      <c r="E29" t="s">
        <v>2764</v>
      </c>
      <c r="F29" t="s">
        <v>1813</v>
      </c>
      <c r="G29" s="74" t="str">
        <f t="shared" si="1"/>
        <v>AGA0006136F1</v>
      </c>
      <c r="H29" t="s">
        <v>735</v>
      </c>
      <c r="I29" s="21"/>
      <c r="J29" s="87">
        <v>60.34</v>
      </c>
      <c r="K29" s="22"/>
    </row>
    <row r="30" spans="1:11">
      <c r="A30" t="s">
        <v>2762</v>
      </c>
      <c r="B30" s="9">
        <v>42460</v>
      </c>
      <c r="C30" t="s">
        <v>2763</v>
      </c>
      <c r="D30">
        <v>1</v>
      </c>
      <c r="E30" t="s">
        <v>2764</v>
      </c>
      <c r="F30" t="s">
        <v>1813</v>
      </c>
      <c r="G30" s="74" t="str">
        <f t="shared" si="1"/>
        <v>AGA0006136F1</v>
      </c>
      <c r="H30" t="s">
        <v>735</v>
      </c>
      <c r="I30" s="21"/>
      <c r="J30" s="87">
        <v>63.74</v>
      </c>
      <c r="K30" s="22"/>
    </row>
    <row r="31" spans="1:11">
      <c r="A31" t="s">
        <v>2772</v>
      </c>
      <c r="B31" s="9">
        <v>42460</v>
      </c>
      <c r="C31" t="s">
        <v>2773</v>
      </c>
      <c r="D31">
        <v>1</v>
      </c>
      <c r="E31" t="s">
        <v>2774</v>
      </c>
      <c r="F31" t="s">
        <v>1813</v>
      </c>
      <c r="G31" s="74" t="str">
        <f t="shared" si="1"/>
        <v>AGA0006136F1</v>
      </c>
      <c r="H31" t="s">
        <v>735</v>
      </c>
      <c r="I31" s="21"/>
      <c r="J31" s="87">
        <v>40.229999999999997</v>
      </c>
      <c r="K31" s="22"/>
    </row>
    <row r="32" spans="1:11">
      <c r="A32" t="s">
        <v>2803</v>
      </c>
      <c r="B32" s="9">
        <v>42460</v>
      </c>
      <c r="C32" t="s">
        <v>2804</v>
      </c>
      <c r="D32">
        <v>1</v>
      </c>
      <c r="E32" t="s">
        <v>2805</v>
      </c>
      <c r="F32" t="s">
        <v>1813</v>
      </c>
      <c r="G32" s="74" t="str">
        <f t="shared" si="1"/>
        <v>AGA0006136F1</v>
      </c>
      <c r="H32" t="s">
        <v>735</v>
      </c>
      <c r="I32" s="21"/>
      <c r="J32" s="87">
        <v>60.34</v>
      </c>
      <c r="K32" s="22"/>
    </row>
    <row r="33" spans="1:11">
      <c r="A33" t="s">
        <v>105</v>
      </c>
      <c r="B33" s="9">
        <v>42431</v>
      </c>
      <c r="C33" t="s">
        <v>1856</v>
      </c>
      <c r="D33">
        <v>1</v>
      </c>
      <c r="E33" t="s">
        <v>1857</v>
      </c>
      <c r="F33" t="s">
        <v>1827</v>
      </c>
      <c r="G33" s="74" t="s">
        <v>2862</v>
      </c>
      <c r="H33" s="21" t="s">
        <v>1858</v>
      </c>
      <c r="I33" s="22"/>
      <c r="J33" s="89">
        <v>1051.3</v>
      </c>
      <c r="K33" s="22"/>
    </row>
    <row r="34" spans="1:11">
      <c r="A34" t="s">
        <v>2127</v>
      </c>
      <c r="B34" s="9">
        <v>42446</v>
      </c>
      <c r="C34" t="s">
        <v>212</v>
      </c>
      <c r="D34">
        <v>1</v>
      </c>
      <c r="E34" t="s">
        <v>2128</v>
      </c>
      <c r="F34" t="s">
        <v>1813</v>
      </c>
      <c r="G34" s="19" t="s">
        <v>2862</v>
      </c>
      <c r="H34" s="19" t="s">
        <v>671</v>
      </c>
      <c r="I34" s="21"/>
      <c r="J34" s="87">
        <v>44.09</v>
      </c>
      <c r="K34" s="22"/>
    </row>
    <row r="35" spans="1:11">
      <c r="A35" t="s">
        <v>2562</v>
      </c>
      <c r="B35" s="9">
        <v>42460</v>
      </c>
      <c r="C35" t="s">
        <v>2563</v>
      </c>
      <c r="D35">
        <v>1</v>
      </c>
      <c r="E35" t="s">
        <v>2564</v>
      </c>
      <c r="F35" t="s">
        <v>1813</v>
      </c>
      <c r="G35" s="74" t="str">
        <f>+H35</f>
        <v>AME970109GW0</v>
      </c>
      <c r="H35" t="s">
        <v>670</v>
      </c>
      <c r="I35" s="21"/>
      <c r="J35" s="87">
        <v>16.54</v>
      </c>
      <c r="K35" s="22"/>
    </row>
    <row r="36" spans="1:11">
      <c r="A36" t="s">
        <v>2784</v>
      </c>
      <c r="B36" s="9">
        <v>42460</v>
      </c>
      <c r="C36" t="s">
        <v>2785</v>
      </c>
      <c r="D36">
        <v>1</v>
      </c>
      <c r="E36" t="s">
        <v>2786</v>
      </c>
      <c r="F36" t="s">
        <v>1813</v>
      </c>
      <c r="G36" s="74" t="str">
        <f>+H36</f>
        <v>AME970109GW0</v>
      </c>
      <c r="H36" t="s">
        <v>670</v>
      </c>
      <c r="I36" s="21"/>
      <c r="J36" s="87">
        <v>210.64</v>
      </c>
      <c r="K36" s="22"/>
    </row>
    <row r="37" spans="1:11">
      <c r="A37" t="s">
        <v>2814</v>
      </c>
      <c r="B37" s="9">
        <v>42460</v>
      </c>
      <c r="C37" t="s">
        <v>2815</v>
      </c>
      <c r="D37">
        <v>1</v>
      </c>
      <c r="E37" t="s">
        <v>2816</v>
      </c>
      <c r="F37" t="s">
        <v>1813</v>
      </c>
      <c r="G37" s="74" t="str">
        <f>+H37</f>
        <v>AME970109GW0</v>
      </c>
      <c r="H37" s="21" t="s">
        <v>670</v>
      </c>
      <c r="I37" s="21"/>
      <c r="J37" s="87">
        <v>22.06</v>
      </c>
      <c r="K37" s="22"/>
    </row>
    <row r="38" spans="1:11">
      <c r="A38" t="s">
        <v>2775</v>
      </c>
      <c r="B38" s="9">
        <v>42460</v>
      </c>
      <c r="C38" t="s">
        <v>2776</v>
      </c>
      <c r="D38">
        <v>1</v>
      </c>
      <c r="E38" t="s">
        <v>2777</v>
      </c>
      <c r="F38" t="s">
        <v>1813</v>
      </c>
      <c r="G38" s="74" t="str">
        <f>+H38</f>
        <v>AMO010815U41</v>
      </c>
      <c r="H38" s="21" t="s">
        <v>769</v>
      </c>
      <c r="J38" s="87">
        <v>15.17</v>
      </c>
      <c r="K38" s="22"/>
    </row>
    <row r="39" spans="1:11">
      <c r="A39" t="s">
        <v>2123</v>
      </c>
      <c r="B39" s="9">
        <v>42446</v>
      </c>
      <c r="C39" t="s">
        <v>212</v>
      </c>
      <c r="D39">
        <v>1</v>
      </c>
      <c r="E39" t="s">
        <v>2124</v>
      </c>
      <c r="F39" t="s">
        <v>1813</v>
      </c>
      <c r="G39" s="19" t="s">
        <v>1732</v>
      </c>
      <c r="H39" s="19" t="s">
        <v>2905</v>
      </c>
      <c r="I39" s="21"/>
      <c r="J39" s="87">
        <v>1.66</v>
      </c>
      <c r="K39" s="22"/>
    </row>
    <row r="40" spans="1:11">
      <c r="A40" s="68" t="s">
        <v>1907</v>
      </c>
      <c r="B40" s="69">
        <v>42433</v>
      </c>
      <c r="C40" s="68" t="s">
        <v>1908</v>
      </c>
      <c r="D40" s="68">
        <v>1</v>
      </c>
      <c r="E40" s="68" t="s">
        <v>1909</v>
      </c>
      <c r="F40" s="68" t="s">
        <v>1833</v>
      </c>
      <c r="G40" s="77" t="s">
        <v>874</v>
      </c>
      <c r="H40" s="68" t="s">
        <v>1910</v>
      </c>
      <c r="I40" s="71"/>
      <c r="J40" s="89">
        <v>50933.21</v>
      </c>
      <c r="K40" s="22"/>
    </row>
    <row r="41" spans="1:11">
      <c r="A41" t="s">
        <v>2086</v>
      </c>
      <c r="B41" s="9">
        <v>42444</v>
      </c>
      <c r="C41" t="s">
        <v>2087</v>
      </c>
      <c r="D41">
        <v>1</v>
      </c>
      <c r="E41" t="s">
        <v>2088</v>
      </c>
      <c r="F41" t="s">
        <v>1833</v>
      </c>
      <c r="G41" s="76" t="s">
        <v>874</v>
      </c>
      <c r="H41" s="21" t="s">
        <v>2089</v>
      </c>
      <c r="I41" s="22"/>
      <c r="J41" s="89">
        <v>67028.17</v>
      </c>
      <c r="K41" s="22"/>
    </row>
    <row r="42" spans="1:11">
      <c r="A42" t="s">
        <v>2277</v>
      </c>
      <c r="B42" s="9">
        <v>42452</v>
      </c>
      <c r="C42" t="s">
        <v>2278</v>
      </c>
      <c r="D42">
        <v>1</v>
      </c>
      <c r="E42" t="s">
        <v>2279</v>
      </c>
      <c r="F42" t="s">
        <v>1833</v>
      </c>
      <c r="G42" s="76" t="s">
        <v>874</v>
      </c>
      <c r="H42" t="s">
        <v>2280</v>
      </c>
      <c r="I42" s="22"/>
      <c r="J42" s="89">
        <v>54782.21</v>
      </c>
      <c r="K42" s="22"/>
    </row>
    <row r="43" spans="1:11">
      <c r="A43" s="21" t="s">
        <v>2671</v>
      </c>
      <c r="B43" s="9">
        <v>42460</v>
      </c>
      <c r="C43" s="21" t="s">
        <v>2672</v>
      </c>
      <c r="D43" s="21">
        <v>1</v>
      </c>
      <c r="E43" s="21" t="s">
        <v>2673</v>
      </c>
      <c r="F43" s="21" t="s">
        <v>1813</v>
      </c>
      <c r="G43" s="74" t="str">
        <f>+H43</f>
        <v>API090513V13</v>
      </c>
      <c r="H43" s="21" t="s">
        <v>1783</v>
      </c>
      <c r="I43" s="21"/>
      <c r="J43" s="87">
        <v>16.41</v>
      </c>
      <c r="K43" s="22"/>
    </row>
    <row r="44" spans="1:11">
      <c r="A44" t="s">
        <v>2042</v>
      </c>
      <c r="B44" s="9">
        <v>42441</v>
      </c>
      <c r="C44" t="s">
        <v>212</v>
      </c>
      <c r="D44">
        <v>1</v>
      </c>
      <c r="E44" t="s">
        <v>2043</v>
      </c>
      <c r="F44" t="s">
        <v>1813</v>
      </c>
      <c r="G44" s="19" t="s">
        <v>661</v>
      </c>
      <c r="H44" s="19" t="s">
        <v>719</v>
      </c>
      <c r="I44" s="22"/>
      <c r="J44" s="89">
        <v>100.96</v>
      </c>
      <c r="K44" s="22"/>
    </row>
    <row r="45" spans="1:11">
      <c r="A45" t="s">
        <v>2050</v>
      </c>
      <c r="B45" s="9">
        <v>42441</v>
      </c>
      <c r="C45" t="s">
        <v>212</v>
      </c>
      <c r="D45">
        <v>1</v>
      </c>
      <c r="E45" t="s">
        <v>2051</v>
      </c>
      <c r="F45" t="s">
        <v>1813</v>
      </c>
      <c r="G45" s="19" t="s">
        <v>661</v>
      </c>
      <c r="H45" s="19" t="s">
        <v>719</v>
      </c>
      <c r="I45" s="22"/>
      <c r="J45" s="89">
        <f>50.48+45.38</f>
        <v>95.86</v>
      </c>
      <c r="K45" s="22"/>
    </row>
    <row r="46" spans="1:11">
      <c r="A46" t="s">
        <v>2129</v>
      </c>
      <c r="B46" s="9">
        <v>42446</v>
      </c>
      <c r="C46" t="s">
        <v>212</v>
      </c>
      <c r="D46">
        <v>1</v>
      </c>
      <c r="E46" t="s">
        <v>2130</v>
      </c>
      <c r="F46" t="s">
        <v>1813</v>
      </c>
      <c r="G46" s="19" t="s">
        <v>661</v>
      </c>
      <c r="H46" s="19" t="s">
        <v>719</v>
      </c>
      <c r="I46" s="21"/>
      <c r="J46" s="90">
        <v>50.48</v>
      </c>
      <c r="K46" s="22"/>
    </row>
    <row r="47" spans="1:11">
      <c r="A47" t="s">
        <v>2129</v>
      </c>
      <c r="B47" s="9">
        <v>42446</v>
      </c>
      <c r="C47" t="s">
        <v>212</v>
      </c>
      <c r="D47">
        <v>1</v>
      </c>
      <c r="E47" t="s">
        <v>2130</v>
      </c>
      <c r="F47" t="s">
        <v>1813</v>
      </c>
      <c r="G47" s="19" t="s">
        <v>661</v>
      </c>
      <c r="H47" s="19" t="s">
        <v>719</v>
      </c>
      <c r="I47" s="21"/>
      <c r="J47" s="90">
        <f>(374/1.16)*0.16</f>
        <v>51.58620689655173</v>
      </c>
      <c r="K47" s="22"/>
    </row>
    <row r="48" spans="1:11">
      <c r="A48" t="s">
        <v>2131</v>
      </c>
      <c r="B48" s="9">
        <v>42446</v>
      </c>
      <c r="C48" t="s">
        <v>212</v>
      </c>
      <c r="D48">
        <v>1</v>
      </c>
      <c r="E48" t="s">
        <v>2132</v>
      </c>
      <c r="F48" t="s">
        <v>1813</v>
      </c>
      <c r="G48" s="19" t="s">
        <v>661</v>
      </c>
      <c r="H48" s="19" t="s">
        <v>719</v>
      </c>
      <c r="J48" s="90">
        <f>50.48+50.48</f>
        <v>100.96</v>
      </c>
      <c r="K48" s="22"/>
    </row>
    <row r="49" spans="1:12">
      <c r="A49" t="s">
        <v>2125</v>
      </c>
      <c r="B49" s="9">
        <v>42446</v>
      </c>
      <c r="C49" t="s">
        <v>212</v>
      </c>
      <c r="D49">
        <v>1</v>
      </c>
      <c r="E49" t="s">
        <v>2126</v>
      </c>
      <c r="F49" t="s">
        <v>1813</v>
      </c>
      <c r="G49" s="19" t="s">
        <v>661</v>
      </c>
      <c r="H49" s="19" t="s">
        <v>719</v>
      </c>
      <c r="I49" s="21"/>
      <c r="J49" s="87">
        <f>50.48+50.48</f>
        <v>100.96</v>
      </c>
      <c r="K49" s="22"/>
    </row>
    <row r="50" spans="1:12">
      <c r="A50" t="s">
        <v>638</v>
      </c>
      <c r="B50" s="9">
        <v>42460</v>
      </c>
      <c r="C50" t="s">
        <v>2578</v>
      </c>
      <c r="D50">
        <v>1</v>
      </c>
      <c r="E50" t="s">
        <v>2579</v>
      </c>
      <c r="F50" t="s">
        <v>1813</v>
      </c>
      <c r="G50" s="74" t="str">
        <f>+H50</f>
        <v>API6609273E0</v>
      </c>
      <c r="H50" s="21" t="s">
        <v>661</v>
      </c>
      <c r="J50" s="87">
        <v>50.48</v>
      </c>
      <c r="K50" s="22"/>
    </row>
    <row r="51" spans="1:12">
      <c r="A51" t="s">
        <v>640</v>
      </c>
      <c r="B51" s="9">
        <v>42460</v>
      </c>
      <c r="C51" t="s">
        <v>2582</v>
      </c>
      <c r="D51">
        <v>1</v>
      </c>
      <c r="E51" t="s">
        <v>2583</v>
      </c>
      <c r="F51" t="s">
        <v>1813</v>
      </c>
      <c r="G51" s="74" t="str">
        <f>+H51</f>
        <v>API6609273E0</v>
      </c>
      <c r="H51" t="s">
        <v>661</v>
      </c>
      <c r="I51" s="21"/>
      <c r="J51" s="87">
        <v>7.86</v>
      </c>
      <c r="K51" s="22"/>
    </row>
    <row r="52" spans="1:12" s="21" customFormat="1">
      <c r="A52" s="21" t="s">
        <v>642</v>
      </c>
      <c r="B52" s="9">
        <v>42460</v>
      </c>
      <c r="C52" s="21" t="s">
        <v>2586</v>
      </c>
      <c r="D52" s="21">
        <v>1</v>
      </c>
      <c r="E52" s="21" t="s">
        <v>2587</v>
      </c>
      <c r="F52" s="21" t="s">
        <v>1813</v>
      </c>
      <c r="G52" s="74" t="s">
        <v>661</v>
      </c>
      <c r="H52" s="21" t="s">
        <v>719</v>
      </c>
      <c r="J52" s="87">
        <v>52.55</v>
      </c>
      <c r="K52" s="22"/>
    </row>
    <row r="53" spans="1:12" s="21" customFormat="1">
      <c r="A53" s="21" t="s">
        <v>646</v>
      </c>
      <c r="B53" s="9">
        <v>42460</v>
      </c>
      <c r="C53" s="21" t="s">
        <v>2588</v>
      </c>
      <c r="D53" s="21">
        <v>1</v>
      </c>
      <c r="E53" s="21" t="s">
        <v>2589</v>
      </c>
      <c r="F53" s="21" t="s">
        <v>1813</v>
      </c>
      <c r="G53" s="74" t="str">
        <f t="shared" ref="G53:G86" si="2">+H53</f>
        <v>API6609273E0</v>
      </c>
      <c r="H53" s="21" t="s">
        <v>661</v>
      </c>
      <c r="J53" s="87">
        <v>53.38</v>
      </c>
      <c r="K53" s="22"/>
    </row>
    <row r="54" spans="1:12">
      <c r="A54" t="s">
        <v>2590</v>
      </c>
      <c r="B54" s="9">
        <v>42460</v>
      </c>
      <c r="C54" t="s">
        <v>2591</v>
      </c>
      <c r="D54">
        <v>1</v>
      </c>
      <c r="E54" t="s">
        <v>2592</v>
      </c>
      <c r="F54" t="s">
        <v>1813</v>
      </c>
      <c r="G54" s="74" t="str">
        <f t="shared" si="2"/>
        <v>API6609273E0</v>
      </c>
      <c r="H54" t="s">
        <v>661</v>
      </c>
      <c r="I54" s="21"/>
      <c r="J54" s="87">
        <v>63.45</v>
      </c>
      <c r="K54" s="22"/>
    </row>
    <row r="55" spans="1:12">
      <c r="A55" t="s">
        <v>2605</v>
      </c>
      <c r="B55" s="9">
        <v>42460</v>
      </c>
      <c r="C55" t="s">
        <v>2606</v>
      </c>
      <c r="D55">
        <v>1</v>
      </c>
      <c r="E55" t="s">
        <v>2607</v>
      </c>
      <c r="F55" t="s">
        <v>1813</v>
      </c>
      <c r="G55" s="74" t="str">
        <f t="shared" si="2"/>
        <v>API6609273E0</v>
      </c>
      <c r="H55" t="s">
        <v>661</v>
      </c>
      <c r="I55" s="21"/>
      <c r="J55" s="87">
        <v>17.38</v>
      </c>
      <c r="K55" s="22"/>
    </row>
    <row r="56" spans="1:12">
      <c r="A56" t="s">
        <v>2617</v>
      </c>
      <c r="B56" s="9">
        <v>42460</v>
      </c>
      <c r="C56" t="s">
        <v>2618</v>
      </c>
      <c r="D56">
        <v>1</v>
      </c>
      <c r="E56" t="s">
        <v>2619</v>
      </c>
      <c r="F56" t="s">
        <v>1813</v>
      </c>
      <c r="G56" s="74" t="str">
        <f t="shared" si="2"/>
        <v>API6609273E0</v>
      </c>
      <c r="H56" t="s">
        <v>661</v>
      </c>
      <c r="I56" s="21"/>
      <c r="J56" s="87">
        <v>51.59</v>
      </c>
      <c r="K56" s="22"/>
    </row>
    <row r="57" spans="1:12">
      <c r="A57" t="s">
        <v>2624</v>
      </c>
      <c r="B57" s="9">
        <v>42460</v>
      </c>
      <c r="C57" t="s">
        <v>2625</v>
      </c>
      <c r="D57">
        <v>1</v>
      </c>
      <c r="E57" t="s">
        <v>2626</v>
      </c>
      <c r="F57" t="s">
        <v>1813</v>
      </c>
      <c r="G57" s="74" t="str">
        <f t="shared" si="2"/>
        <v>API6609273E0</v>
      </c>
      <c r="H57" t="s">
        <v>661</v>
      </c>
      <c r="I57" s="21"/>
      <c r="J57" s="87">
        <v>10.48</v>
      </c>
      <c r="K57" s="22"/>
    </row>
    <row r="58" spans="1:12">
      <c r="A58" t="s">
        <v>2667</v>
      </c>
      <c r="B58" s="9">
        <v>42460</v>
      </c>
      <c r="C58" t="s">
        <v>2668</v>
      </c>
      <c r="D58">
        <v>1</v>
      </c>
      <c r="E58" t="s">
        <v>2669</v>
      </c>
      <c r="F58" t="s">
        <v>1813</v>
      </c>
      <c r="G58" s="74" t="str">
        <f t="shared" si="2"/>
        <v>API6609273E0</v>
      </c>
      <c r="H58" s="21" t="s">
        <v>661</v>
      </c>
      <c r="I58" s="21"/>
      <c r="J58" s="87">
        <v>33.1</v>
      </c>
      <c r="K58" s="22"/>
      <c r="L58" s="21"/>
    </row>
    <row r="59" spans="1:12">
      <c r="A59" t="s">
        <v>2671</v>
      </c>
      <c r="B59" s="9">
        <v>42460</v>
      </c>
      <c r="C59" t="s">
        <v>2672</v>
      </c>
      <c r="D59">
        <v>1</v>
      </c>
      <c r="E59" t="s">
        <v>2673</v>
      </c>
      <c r="F59" t="s">
        <v>1813</v>
      </c>
      <c r="G59" s="74" t="str">
        <f t="shared" si="2"/>
        <v>API6609273E0</v>
      </c>
      <c r="H59" s="21" t="s">
        <v>661</v>
      </c>
      <c r="I59" s="21"/>
      <c r="J59" s="87">
        <v>63.45</v>
      </c>
      <c r="K59" s="22"/>
      <c r="L59" s="21"/>
    </row>
    <row r="60" spans="1:12">
      <c r="A60" t="s">
        <v>2678</v>
      </c>
      <c r="B60" s="9">
        <v>42460</v>
      </c>
      <c r="C60" t="s">
        <v>2679</v>
      </c>
      <c r="D60">
        <v>1</v>
      </c>
      <c r="E60" t="s">
        <v>2680</v>
      </c>
      <c r="F60" t="s">
        <v>1813</v>
      </c>
      <c r="G60" s="74" t="str">
        <f t="shared" si="2"/>
        <v>API6609273E0</v>
      </c>
      <c r="H60" s="21" t="s">
        <v>661</v>
      </c>
      <c r="I60" s="21"/>
      <c r="J60" s="87">
        <v>34.479999999999997</v>
      </c>
      <c r="K60" s="22"/>
    </row>
    <row r="61" spans="1:12">
      <c r="A61" s="21" t="s">
        <v>2682</v>
      </c>
      <c r="B61" s="9">
        <v>42460</v>
      </c>
      <c r="C61" s="21" t="s">
        <v>2683</v>
      </c>
      <c r="D61" s="21">
        <v>1</v>
      </c>
      <c r="E61" s="21" t="s">
        <v>2684</v>
      </c>
      <c r="F61" s="21" t="s">
        <v>1813</v>
      </c>
      <c r="G61" s="74" t="str">
        <f t="shared" si="2"/>
        <v>API6609273E0</v>
      </c>
      <c r="H61" s="21" t="s">
        <v>661</v>
      </c>
      <c r="I61" s="21"/>
      <c r="J61" s="87">
        <v>12.69</v>
      </c>
      <c r="K61" s="22"/>
    </row>
    <row r="62" spans="1:12">
      <c r="A62" t="s">
        <v>2685</v>
      </c>
      <c r="B62" s="9">
        <v>42460</v>
      </c>
      <c r="C62" t="s">
        <v>2686</v>
      </c>
      <c r="D62">
        <v>1</v>
      </c>
      <c r="E62" t="s">
        <v>2687</v>
      </c>
      <c r="F62" t="s">
        <v>1813</v>
      </c>
      <c r="G62" s="74" t="str">
        <f t="shared" si="2"/>
        <v>API6609273E0</v>
      </c>
      <c r="H62" t="s">
        <v>661</v>
      </c>
      <c r="I62" s="21"/>
      <c r="J62" s="87">
        <v>52.55</v>
      </c>
      <c r="K62" s="22"/>
    </row>
    <row r="63" spans="1:12">
      <c r="A63" t="s">
        <v>2691</v>
      </c>
      <c r="B63" s="9">
        <v>42460</v>
      </c>
      <c r="C63" t="s">
        <v>2692</v>
      </c>
      <c r="D63">
        <v>1</v>
      </c>
      <c r="E63" t="s">
        <v>2693</v>
      </c>
      <c r="F63" t="s">
        <v>1813</v>
      </c>
      <c r="G63" s="74" t="str">
        <f t="shared" si="2"/>
        <v>API6609273E0</v>
      </c>
      <c r="H63" t="s">
        <v>661</v>
      </c>
      <c r="I63" s="21"/>
      <c r="J63" s="87">
        <v>63.49</v>
      </c>
      <c r="K63" s="22"/>
    </row>
    <row r="64" spans="1:12">
      <c r="A64" t="s">
        <v>2694</v>
      </c>
      <c r="B64" s="9">
        <v>42460</v>
      </c>
      <c r="C64" t="s">
        <v>2695</v>
      </c>
      <c r="D64">
        <v>1</v>
      </c>
      <c r="E64" t="s">
        <v>2696</v>
      </c>
      <c r="F64" t="s">
        <v>1813</v>
      </c>
      <c r="G64" s="74" t="str">
        <f t="shared" si="2"/>
        <v>API6609273E0</v>
      </c>
      <c r="H64" t="s">
        <v>661</v>
      </c>
      <c r="I64" s="21"/>
      <c r="J64" s="87">
        <v>116.69</v>
      </c>
      <c r="K64" s="22"/>
    </row>
    <row r="65" spans="1:11">
      <c r="A65" t="s">
        <v>2705</v>
      </c>
      <c r="B65" s="9">
        <v>42460</v>
      </c>
      <c r="C65" t="s">
        <v>2706</v>
      </c>
      <c r="D65">
        <v>1</v>
      </c>
      <c r="E65" t="s">
        <v>2707</v>
      </c>
      <c r="F65" t="s">
        <v>1813</v>
      </c>
      <c r="G65" s="74" t="str">
        <f t="shared" si="2"/>
        <v>API6609273E0</v>
      </c>
      <c r="H65" t="s">
        <v>661</v>
      </c>
      <c r="I65" s="21"/>
      <c r="J65" s="87">
        <v>52.55</v>
      </c>
      <c r="K65" s="22"/>
    </row>
    <row r="66" spans="1:11">
      <c r="A66" t="s">
        <v>2708</v>
      </c>
      <c r="B66" s="9">
        <v>42460</v>
      </c>
      <c r="C66" t="s">
        <v>2709</v>
      </c>
      <c r="D66">
        <v>1</v>
      </c>
      <c r="E66" t="s">
        <v>2710</v>
      </c>
      <c r="F66" t="s">
        <v>1813</v>
      </c>
      <c r="G66" s="74" t="str">
        <f t="shared" si="2"/>
        <v>API6609273E0</v>
      </c>
      <c r="H66" t="s">
        <v>661</v>
      </c>
      <c r="I66" s="21"/>
      <c r="J66" s="87">
        <v>91.86</v>
      </c>
      <c r="K66" s="22"/>
    </row>
    <row r="67" spans="1:11">
      <c r="A67" t="s">
        <v>2712</v>
      </c>
      <c r="B67" s="9">
        <v>42460</v>
      </c>
      <c r="C67" t="s">
        <v>2713</v>
      </c>
      <c r="D67">
        <v>1</v>
      </c>
      <c r="E67" t="s">
        <v>2714</v>
      </c>
      <c r="F67" t="s">
        <v>1813</v>
      </c>
      <c r="G67" s="74" t="str">
        <f t="shared" si="2"/>
        <v>API6609273E0</v>
      </c>
      <c r="H67" t="s">
        <v>661</v>
      </c>
      <c r="I67" s="21"/>
      <c r="J67" s="87">
        <v>63.45</v>
      </c>
      <c r="K67" s="22"/>
    </row>
    <row r="68" spans="1:11">
      <c r="A68" t="s">
        <v>2718</v>
      </c>
      <c r="B68" s="9">
        <v>42460</v>
      </c>
      <c r="C68" t="s">
        <v>2719</v>
      </c>
      <c r="D68">
        <v>1</v>
      </c>
      <c r="E68" t="s">
        <v>2720</v>
      </c>
      <c r="F68" t="s">
        <v>1813</v>
      </c>
      <c r="G68" s="74" t="str">
        <f t="shared" si="2"/>
        <v>API6609273E0</v>
      </c>
      <c r="H68" t="s">
        <v>661</v>
      </c>
      <c r="I68" s="21"/>
      <c r="J68" s="87">
        <v>34.479999999999997</v>
      </c>
      <c r="K68" s="22"/>
    </row>
    <row r="69" spans="1:11">
      <c r="A69" t="s">
        <v>2721</v>
      </c>
      <c r="B69" s="9">
        <v>42460</v>
      </c>
      <c r="C69" t="s">
        <v>2722</v>
      </c>
      <c r="D69">
        <v>1</v>
      </c>
      <c r="E69" t="s">
        <v>2723</v>
      </c>
      <c r="F69" t="s">
        <v>1813</v>
      </c>
      <c r="G69" s="74" t="str">
        <f t="shared" si="2"/>
        <v>API6609273E0</v>
      </c>
      <c r="H69" t="s">
        <v>661</v>
      </c>
      <c r="I69" s="21"/>
      <c r="J69" s="87">
        <v>34.479999999999997</v>
      </c>
      <c r="K69" s="22"/>
    </row>
    <row r="70" spans="1:11">
      <c r="A70" t="s">
        <v>2724</v>
      </c>
      <c r="B70" s="9">
        <v>42460</v>
      </c>
      <c r="C70" t="s">
        <v>2725</v>
      </c>
      <c r="D70">
        <v>1</v>
      </c>
      <c r="E70" t="s">
        <v>2726</v>
      </c>
      <c r="F70" t="s">
        <v>1813</v>
      </c>
      <c r="G70" s="74" t="str">
        <f t="shared" si="2"/>
        <v>API6609273E0</v>
      </c>
      <c r="H70" t="s">
        <v>661</v>
      </c>
      <c r="I70" s="21"/>
      <c r="J70" s="87">
        <v>52.55</v>
      </c>
      <c r="K70" s="22"/>
    </row>
    <row r="71" spans="1:11">
      <c r="A71" t="s">
        <v>2728</v>
      </c>
      <c r="B71" s="9">
        <v>42460</v>
      </c>
      <c r="C71" t="s">
        <v>2729</v>
      </c>
      <c r="D71">
        <v>1</v>
      </c>
      <c r="E71" t="s">
        <v>2730</v>
      </c>
      <c r="F71" t="s">
        <v>1813</v>
      </c>
      <c r="G71" s="74" t="str">
        <f t="shared" si="2"/>
        <v>API6609273E0</v>
      </c>
      <c r="H71" t="s">
        <v>661</v>
      </c>
      <c r="I71" s="21"/>
      <c r="J71" s="87">
        <v>34.479999999999997</v>
      </c>
      <c r="K71" s="22"/>
    </row>
    <row r="72" spans="1:11">
      <c r="A72" t="s">
        <v>2734</v>
      </c>
      <c r="B72" s="9">
        <v>42460</v>
      </c>
      <c r="C72" t="s">
        <v>2735</v>
      </c>
      <c r="D72">
        <v>1</v>
      </c>
      <c r="E72" t="s">
        <v>2736</v>
      </c>
      <c r="F72" t="s">
        <v>1813</v>
      </c>
      <c r="G72" s="74" t="str">
        <f t="shared" si="2"/>
        <v>API6609273E0</v>
      </c>
      <c r="H72" t="s">
        <v>661</v>
      </c>
      <c r="I72" s="21"/>
      <c r="J72" s="87">
        <v>7.72</v>
      </c>
      <c r="K72" s="22"/>
    </row>
    <row r="73" spans="1:11">
      <c r="A73" t="s">
        <v>2738</v>
      </c>
      <c r="B73" s="9">
        <v>42460</v>
      </c>
      <c r="C73" t="s">
        <v>2739</v>
      </c>
      <c r="D73">
        <v>1</v>
      </c>
      <c r="E73" t="s">
        <v>2740</v>
      </c>
      <c r="F73" t="s">
        <v>1813</v>
      </c>
      <c r="G73" s="74" t="str">
        <f t="shared" si="2"/>
        <v>API6609273E0</v>
      </c>
      <c r="H73" t="s">
        <v>661</v>
      </c>
      <c r="I73" s="21"/>
      <c r="J73" s="87">
        <v>63.45</v>
      </c>
      <c r="K73" s="22"/>
    </row>
    <row r="74" spans="1:11">
      <c r="A74" t="s">
        <v>2756</v>
      </c>
      <c r="B74" s="9">
        <v>42460</v>
      </c>
      <c r="C74" t="s">
        <v>2757</v>
      </c>
      <c r="D74">
        <v>1</v>
      </c>
      <c r="E74" t="s">
        <v>2758</v>
      </c>
      <c r="F74" t="s">
        <v>1813</v>
      </c>
      <c r="G74" s="74" t="str">
        <f t="shared" si="2"/>
        <v>API6609273E0</v>
      </c>
      <c r="H74" s="21" t="s">
        <v>661</v>
      </c>
      <c r="I74" s="21"/>
      <c r="J74" s="87">
        <v>63.45</v>
      </c>
      <c r="K74" s="22"/>
    </row>
    <row r="75" spans="1:11">
      <c r="A75" t="s">
        <v>2756</v>
      </c>
      <c r="B75" s="9">
        <v>42460</v>
      </c>
      <c r="C75" t="s">
        <v>2757</v>
      </c>
      <c r="D75">
        <v>1</v>
      </c>
      <c r="E75" t="s">
        <v>2758</v>
      </c>
      <c r="F75" t="s">
        <v>1813</v>
      </c>
      <c r="G75" s="74" t="str">
        <f t="shared" si="2"/>
        <v>API6609273E0</v>
      </c>
      <c r="H75" t="s">
        <v>661</v>
      </c>
      <c r="I75" s="21"/>
      <c r="J75" s="87">
        <v>28.41</v>
      </c>
      <c r="K75" s="22"/>
    </row>
    <row r="76" spans="1:11">
      <c r="A76" t="s">
        <v>2759</v>
      </c>
      <c r="B76" s="9">
        <v>42460</v>
      </c>
      <c r="C76" t="s">
        <v>2760</v>
      </c>
      <c r="D76">
        <v>1</v>
      </c>
      <c r="E76" t="s">
        <v>2761</v>
      </c>
      <c r="F76" t="s">
        <v>1813</v>
      </c>
      <c r="G76" s="74" t="str">
        <f t="shared" si="2"/>
        <v>API6609273E0</v>
      </c>
      <c r="H76" t="s">
        <v>661</v>
      </c>
      <c r="I76" s="21"/>
      <c r="J76" s="87">
        <v>73.790000000000006</v>
      </c>
      <c r="K76" s="22"/>
    </row>
    <row r="77" spans="1:11">
      <c r="A77" t="s">
        <v>2769</v>
      </c>
      <c r="B77" s="9">
        <v>42460</v>
      </c>
      <c r="C77" t="s">
        <v>2770</v>
      </c>
      <c r="D77">
        <v>1</v>
      </c>
      <c r="E77" t="s">
        <v>2771</v>
      </c>
      <c r="F77" t="s">
        <v>1813</v>
      </c>
      <c r="G77" s="74" t="str">
        <f t="shared" si="2"/>
        <v>API6609273E0</v>
      </c>
      <c r="H77" t="s">
        <v>661</v>
      </c>
      <c r="I77" s="21"/>
      <c r="J77" s="87">
        <v>50.48</v>
      </c>
      <c r="K77" s="22"/>
    </row>
    <row r="78" spans="1:11">
      <c r="A78" t="s">
        <v>2772</v>
      </c>
      <c r="B78" s="9">
        <v>42460</v>
      </c>
      <c r="C78" t="s">
        <v>2773</v>
      </c>
      <c r="D78">
        <v>1</v>
      </c>
      <c r="E78" t="s">
        <v>2774</v>
      </c>
      <c r="F78" t="s">
        <v>1813</v>
      </c>
      <c r="G78" s="74" t="str">
        <f t="shared" si="2"/>
        <v>API6609273E0</v>
      </c>
      <c r="H78" t="s">
        <v>661</v>
      </c>
      <c r="I78" s="21"/>
      <c r="J78" s="87">
        <v>91.86</v>
      </c>
      <c r="K78" s="22"/>
    </row>
    <row r="79" spans="1:11">
      <c r="A79" t="s">
        <v>2775</v>
      </c>
      <c r="B79" s="9">
        <v>42460</v>
      </c>
      <c r="C79" t="s">
        <v>2776</v>
      </c>
      <c r="D79">
        <v>1</v>
      </c>
      <c r="E79" t="s">
        <v>2777</v>
      </c>
      <c r="F79" t="s">
        <v>1813</v>
      </c>
      <c r="G79" s="74" t="str">
        <f t="shared" si="2"/>
        <v>API6609273E0</v>
      </c>
      <c r="H79" t="s">
        <v>661</v>
      </c>
      <c r="I79" s="21"/>
      <c r="J79" s="87">
        <v>52.55</v>
      </c>
      <c r="K79" s="22"/>
    </row>
    <row r="80" spans="1:11">
      <c r="A80" t="s">
        <v>2796</v>
      </c>
      <c r="B80" s="9">
        <v>42460</v>
      </c>
      <c r="C80" t="s">
        <v>2797</v>
      </c>
      <c r="D80">
        <v>1</v>
      </c>
      <c r="E80" t="s">
        <v>2798</v>
      </c>
      <c r="F80" t="s">
        <v>1813</v>
      </c>
      <c r="G80" s="74" t="str">
        <f t="shared" si="2"/>
        <v>API6609273E0</v>
      </c>
      <c r="H80" s="21" t="s">
        <v>661</v>
      </c>
      <c r="I80" s="21"/>
      <c r="J80" s="87">
        <v>53.79</v>
      </c>
      <c r="K80" s="22"/>
    </row>
    <row r="81" spans="1:11">
      <c r="A81" t="s">
        <v>2807</v>
      </c>
      <c r="B81" s="9">
        <v>42460</v>
      </c>
      <c r="C81" t="s">
        <v>2808</v>
      </c>
      <c r="D81">
        <v>1</v>
      </c>
      <c r="E81" t="s">
        <v>2809</v>
      </c>
      <c r="F81" t="s">
        <v>1813</v>
      </c>
      <c r="G81" s="74" t="str">
        <f t="shared" si="2"/>
        <v>API6609273E0</v>
      </c>
      <c r="H81" s="21" t="s">
        <v>661</v>
      </c>
      <c r="I81" s="21"/>
      <c r="J81" s="87">
        <v>53.79</v>
      </c>
      <c r="K81" s="22"/>
    </row>
    <row r="82" spans="1:11">
      <c r="A82" t="s">
        <v>2830</v>
      </c>
      <c r="B82" s="9">
        <v>42460</v>
      </c>
      <c r="C82" t="s">
        <v>2831</v>
      </c>
      <c r="D82">
        <v>1</v>
      </c>
      <c r="E82" t="s">
        <v>2832</v>
      </c>
      <c r="F82" t="s">
        <v>1813</v>
      </c>
      <c r="G82" s="74" t="str">
        <f t="shared" si="2"/>
        <v>API6609273E0</v>
      </c>
      <c r="H82" s="21" t="s">
        <v>661</v>
      </c>
      <c r="I82" s="21"/>
      <c r="J82" s="87">
        <v>52.55</v>
      </c>
      <c r="K82" s="22"/>
    </row>
    <row r="83" spans="1:11">
      <c r="A83" t="s">
        <v>2830</v>
      </c>
      <c r="B83" s="9">
        <v>42460</v>
      </c>
      <c r="C83" t="s">
        <v>2831</v>
      </c>
      <c r="D83">
        <v>1</v>
      </c>
      <c r="E83" t="s">
        <v>2832</v>
      </c>
      <c r="F83" t="s">
        <v>1813</v>
      </c>
      <c r="G83" s="74" t="str">
        <f t="shared" si="2"/>
        <v>API6609273E0</v>
      </c>
      <c r="H83" s="21" t="s">
        <v>661</v>
      </c>
      <c r="I83" s="21"/>
      <c r="J83" s="87">
        <v>15.17</v>
      </c>
      <c r="K83" s="22"/>
    </row>
    <row r="84" spans="1:11">
      <c r="A84" t="s">
        <v>2837</v>
      </c>
      <c r="B84" s="9">
        <v>42460</v>
      </c>
      <c r="C84" t="s">
        <v>2838</v>
      </c>
      <c r="D84">
        <v>1</v>
      </c>
      <c r="E84" t="s">
        <v>2839</v>
      </c>
      <c r="F84" t="s">
        <v>1813</v>
      </c>
      <c r="G84" s="74" t="str">
        <f t="shared" si="2"/>
        <v>API6609273E0</v>
      </c>
      <c r="H84" s="21" t="s">
        <v>661</v>
      </c>
      <c r="I84" s="21"/>
      <c r="J84" s="87">
        <v>58.62</v>
      </c>
      <c r="K84" s="22"/>
    </row>
    <row r="85" spans="1:11">
      <c r="A85" t="s">
        <v>2617</v>
      </c>
      <c r="B85" s="9">
        <v>42460</v>
      </c>
      <c r="C85" t="s">
        <v>2618</v>
      </c>
      <c r="D85">
        <v>1</v>
      </c>
      <c r="E85" t="s">
        <v>2619</v>
      </c>
      <c r="F85" t="s">
        <v>1813</v>
      </c>
      <c r="G85" s="74" t="str">
        <f t="shared" si="2"/>
        <v>APU640930KV9</v>
      </c>
      <c r="H85" s="21" t="s">
        <v>1743</v>
      </c>
      <c r="I85" s="21"/>
      <c r="J85" s="87">
        <v>134.9</v>
      </c>
      <c r="K85" s="22"/>
    </row>
    <row r="86" spans="1:11">
      <c r="A86" t="s">
        <v>2685</v>
      </c>
      <c r="B86" s="9">
        <v>42460</v>
      </c>
      <c r="C86" t="s">
        <v>2686</v>
      </c>
      <c r="D86">
        <v>1</v>
      </c>
      <c r="E86" t="s">
        <v>2687</v>
      </c>
      <c r="F86" t="s">
        <v>1813</v>
      </c>
      <c r="G86" s="74" t="str">
        <f t="shared" si="2"/>
        <v>APU640930KV9</v>
      </c>
      <c r="H86" s="21" t="s">
        <v>1743</v>
      </c>
      <c r="I86" s="21"/>
      <c r="J86" s="87">
        <v>85.52</v>
      </c>
      <c r="K86" s="22"/>
    </row>
    <row r="87" spans="1:11">
      <c r="A87" t="s">
        <v>2705</v>
      </c>
      <c r="B87" s="9">
        <v>42460</v>
      </c>
      <c r="C87" t="s">
        <v>2706</v>
      </c>
      <c r="D87">
        <v>1</v>
      </c>
      <c r="E87" t="s">
        <v>2707</v>
      </c>
      <c r="F87" t="s">
        <v>1813</v>
      </c>
      <c r="G87" s="78" t="s">
        <v>1743</v>
      </c>
      <c r="H87" s="78" t="s">
        <v>1743</v>
      </c>
      <c r="I87" s="21"/>
      <c r="J87" s="87">
        <v>71.73</v>
      </c>
      <c r="K87" s="22"/>
    </row>
    <row r="88" spans="1:11">
      <c r="A88" t="s">
        <v>2775</v>
      </c>
      <c r="B88" s="9">
        <v>42460</v>
      </c>
      <c r="C88" t="s">
        <v>2776</v>
      </c>
      <c r="D88">
        <v>1</v>
      </c>
      <c r="E88" t="s">
        <v>2777</v>
      </c>
      <c r="F88" t="s">
        <v>1813</v>
      </c>
      <c r="G88" s="74" t="str">
        <f>+H88</f>
        <v>APU640930KV9</v>
      </c>
      <c r="H88" s="21" t="s">
        <v>1743</v>
      </c>
      <c r="I88" s="21"/>
      <c r="J88" s="87">
        <v>144.41</v>
      </c>
      <c r="K88" s="22"/>
    </row>
    <row r="89" spans="1:11">
      <c r="A89" t="s">
        <v>2775</v>
      </c>
      <c r="B89" s="9">
        <v>42460</v>
      </c>
      <c r="C89" t="s">
        <v>2776</v>
      </c>
      <c r="D89">
        <v>1</v>
      </c>
      <c r="E89" t="s">
        <v>2777</v>
      </c>
      <c r="F89" t="s">
        <v>1813</v>
      </c>
      <c r="G89" s="74" t="str">
        <f>+H89</f>
        <v>APU640930KV9</v>
      </c>
      <c r="H89" s="21" t="s">
        <v>1743</v>
      </c>
      <c r="I89" s="21"/>
      <c r="J89" s="87">
        <v>8.2799999999999994</v>
      </c>
      <c r="K89" s="22"/>
    </row>
    <row r="90" spans="1:11">
      <c r="A90" t="s">
        <v>2796</v>
      </c>
      <c r="B90" s="9">
        <v>42460</v>
      </c>
      <c r="C90" t="s">
        <v>2797</v>
      </c>
      <c r="D90">
        <v>1</v>
      </c>
      <c r="E90" t="s">
        <v>2798</v>
      </c>
      <c r="F90" t="s">
        <v>1813</v>
      </c>
      <c r="G90" s="74" t="str">
        <f>+H90</f>
        <v>APU640930KV9</v>
      </c>
      <c r="H90" s="21" t="s">
        <v>1743</v>
      </c>
      <c r="I90" s="21"/>
      <c r="J90" s="87">
        <v>144.83000000000001</v>
      </c>
      <c r="K90" s="22"/>
    </row>
    <row r="91" spans="1:11">
      <c r="A91" t="s">
        <v>2674</v>
      </c>
      <c r="B91" s="9">
        <v>42460</v>
      </c>
      <c r="C91" t="s">
        <v>2675</v>
      </c>
      <c r="D91">
        <v>1</v>
      </c>
      <c r="E91" t="s">
        <v>2676</v>
      </c>
      <c r="F91" t="s">
        <v>1813</v>
      </c>
      <c r="G91" s="74" t="str">
        <f>+H91</f>
        <v>ARE1311145W2</v>
      </c>
      <c r="H91" t="s">
        <v>1730</v>
      </c>
      <c r="I91" s="21"/>
      <c r="J91" s="87">
        <v>15.59</v>
      </c>
      <c r="K91" s="22"/>
    </row>
    <row r="92" spans="1:11">
      <c r="A92" t="s">
        <v>1922</v>
      </c>
      <c r="B92" s="9">
        <v>42433</v>
      </c>
      <c r="C92" t="s">
        <v>1923</v>
      </c>
      <c r="D92">
        <v>1</v>
      </c>
      <c r="E92" t="s">
        <v>1924</v>
      </c>
      <c r="F92" t="s">
        <v>1817</v>
      </c>
      <c r="G92" s="74" t="s">
        <v>957</v>
      </c>
      <c r="H92" s="21" t="s">
        <v>1925</v>
      </c>
      <c r="I92" s="21"/>
      <c r="J92" s="87">
        <v>768</v>
      </c>
      <c r="K92" s="22"/>
    </row>
    <row r="93" spans="1:11">
      <c r="A93" t="s">
        <v>1988</v>
      </c>
      <c r="B93" s="9">
        <v>42440</v>
      </c>
      <c r="C93" t="s">
        <v>1989</v>
      </c>
      <c r="D93">
        <v>1</v>
      </c>
      <c r="E93" t="s">
        <v>1990</v>
      </c>
      <c r="F93" t="s">
        <v>1833</v>
      </c>
      <c r="G93" s="76" t="s">
        <v>881</v>
      </c>
      <c r="H93" s="21" t="s">
        <v>1991</v>
      </c>
      <c r="I93" s="22"/>
      <c r="J93" s="89">
        <v>31479.57</v>
      </c>
      <c r="K93" s="22"/>
    </row>
    <row r="94" spans="1:11" ht="13.5" customHeight="1">
      <c r="A94" t="s">
        <v>2691</v>
      </c>
      <c r="B94" s="9">
        <v>42460</v>
      </c>
      <c r="C94" t="s">
        <v>2692</v>
      </c>
      <c r="D94">
        <v>1</v>
      </c>
      <c r="E94" t="s">
        <v>2693</v>
      </c>
      <c r="F94" t="s">
        <v>1813</v>
      </c>
      <c r="G94" s="74" t="str">
        <f>+H94</f>
        <v>ASC1104193JA</v>
      </c>
      <c r="H94" s="21" t="s">
        <v>746</v>
      </c>
      <c r="I94" s="21"/>
      <c r="J94" s="87">
        <v>12.41</v>
      </c>
      <c r="K94" s="22"/>
    </row>
    <row r="95" spans="1:11">
      <c r="A95" t="s">
        <v>2772</v>
      </c>
      <c r="B95" s="9">
        <v>42460</v>
      </c>
      <c r="C95" t="s">
        <v>2773</v>
      </c>
      <c r="D95">
        <v>1</v>
      </c>
      <c r="E95" t="s">
        <v>2774</v>
      </c>
      <c r="F95" t="s">
        <v>1813</v>
      </c>
      <c r="G95" s="74" t="str">
        <f>+H95</f>
        <v>ASC1104193JA</v>
      </c>
      <c r="H95" s="21" t="s">
        <v>746</v>
      </c>
      <c r="I95" s="21"/>
      <c r="J95" s="87">
        <v>11.45</v>
      </c>
      <c r="K95" s="22"/>
    </row>
    <row r="96" spans="1:11">
      <c r="A96" t="s">
        <v>2101</v>
      </c>
      <c r="B96" s="9">
        <v>42444</v>
      </c>
      <c r="C96" t="s">
        <v>2102</v>
      </c>
      <c r="D96">
        <v>1</v>
      </c>
      <c r="E96" t="s">
        <v>2103</v>
      </c>
      <c r="F96" t="s">
        <v>1817</v>
      </c>
      <c r="G96" s="74" t="s">
        <v>2859</v>
      </c>
      <c r="H96" s="21" t="s">
        <v>2104</v>
      </c>
      <c r="I96" s="22"/>
      <c r="J96" s="89">
        <v>2571.4299999999998</v>
      </c>
      <c r="K96" s="22"/>
    </row>
    <row r="97" spans="1:11" s="21" customFormat="1">
      <c r="A97" s="21" t="s">
        <v>1938</v>
      </c>
      <c r="B97" s="9">
        <v>42437</v>
      </c>
      <c r="C97" s="21" t="s">
        <v>1939</v>
      </c>
      <c r="D97" s="21">
        <v>1</v>
      </c>
      <c r="E97" s="21" t="s">
        <v>1940</v>
      </c>
      <c r="F97" s="21" t="s">
        <v>1833</v>
      </c>
      <c r="G97" s="76" t="s">
        <v>2867</v>
      </c>
      <c r="H97" s="21" t="s">
        <v>1941</v>
      </c>
      <c r="I97" s="22"/>
      <c r="J97" s="89">
        <v>54782.21</v>
      </c>
      <c r="K97" s="22"/>
    </row>
    <row r="98" spans="1:11" s="21" customFormat="1">
      <c r="A98" s="21" t="s">
        <v>2172</v>
      </c>
      <c r="B98" s="9">
        <v>42447</v>
      </c>
      <c r="C98" s="21" t="s">
        <v>2173</v>
      </c>
      <c r="D98" s="21">
        <v>1</v>
      </c>
      <c r="E98" s="21" t="s">
        <v>2174</v>
      </c>
      <c r="F98" s="21" t="s">
        <v>1833</v>
      </c>
      <c r="G98" s="76" t="s">
        <v>2867</v>
      </c>
      <c r="H98" s="21" t="s">
        <v>2175</v>
      </c>
      <c r="I98" s="22"/>
      <c r="J98" s="89">
        <v>25154.74</v>
      </c>
      <c r="K98" s="22"/>
    </row>
    <row r="99" spans="1:11" s="21" customFormat="1">
      <c r="A99" s="21" t="s">
        <v>1903</v>
      </c>
      <c r="B99" s="9">
        <v>42433</v>
      </c>
      <c r="C99" s="21" t="s">
        <v>1904</v>
      </c>
      <c r="D99" s="21">
        <v>1</v>
      </c>
      <c r="E99" s="21" t="s">
        <v>1905</v>
      </c>
      <c r="F99" s="21" t="s">
        <v>1833</v>
      </c>
      <c r="G99" s="76" t="s">
        <v>888</v>
      </c>
      <c r="H99" s="21" t="s">
        <v>1906</v>
      </c>
      <c r="I99" s="22"/>
      <c r="J99" s="89">
        <v>26644.400000000001</v>
      </c>
      <c r="K99" s="22"/>
    </row>
    <row r="100" spans="1:11" s="21" customFormat="1">
      <c r="A100" s="21" t="s">
        <v>1935</v>
      </c>
      <c r="B100" s="9">
        <v>42437</v>
      </c>
      <c r="C100" s="21" t="s">
        <v>1936</v>
      </c>
      <c r="D100" s="21">
        <v>1</v>
      </c>
      <c r="E100" s="21" t="s">
        <v>1937</v>
      </c>
      <c r="F100" s="21" t="s">
        <v>1833</v>
      </c>
      <c r="G100" s="76" t="s">
        <v>888</v>
      </c>
      <c r="H100" s="21" t="s">
        <v>889</v>
      </c>
      <c r="I100" s="22"/>
      <c r="J100" s="89">
        <v>27500.95</v>
      </c>
      <c r="K100" s="22"/>
    </row>
    <row r="101" spans="1:11" s="21" customFormat="1">
      <c r="A101" s="21" t="s">
        <v>2265</v>
      </c>
      <c r="B101" s="9">
        <v>42452</v>
      </c>
      <c r="C101" s="21" t="s">
        <v>2266</v>
      </c>
      <c r="D101" s="21">
        <v>1</v>
      </c>
      <c r="E101" s="21" t="s">
        <v>2267</v>
      </c>
      <c r="F101" s="21" t="s">
        <v>1833</v>
      </c>
      <c r="G101" s="76" t="s">
        <v>888</v>
      </c>
      <c r="H101" s="21" t="s">
        <v>2268</v>
      </c>
      <c r="I101" s="22"/>
      <c r="J101" s="89">
        <v>50138.05</v>
      </c>
      <c r="K101" s="22"/>
    </row>
    <row r="102" spans="1:11">
      <c r="A102" t="s">
        <v>2661</v>
      </c>
      <c r="B102" s="9">
        <v>42460</v>
      </c>
      <c r="C102" t="s">
        <v>2662</v>
      </c>
      <c r="D102">
        <v>1</v>
      </c>
      <c r="E102" t="s">
        <v>2663</v>
      </c>
      <c r="F102" t="s">
        <v>1813</v>
      </c>
      <c r="G102" s="74" t="str">
        <f>+H102</f>
        <v>AVA040106CP7</v>
      </c>
      <c r="H102" s="21" t="s">
        <v>888</v>
      </c>
      <c r="I102" s="21"/>
      <c r="J102" s="87">
        <v>8.08</v>
      </c>
      <c r="K102" s="22"/>
    </row>
    <row r="103" spans="1:11">
      <c r="A103" t="s">
        <v>2050</v>
      </c>
      <c r="B103" s="9">
        <v>42441</v>
      </c>
      <c r="C103" t="s">
        <v>212</v>
      </c>
      <c r="D103">
        <v>1</v>
      </c>
      <c r="E103" t="s">
        <v>2051</v>
      </c>
      <c r="F103" t="s">
        <v>1813</v>
      </c>
      <c r="G103" s="19" t="s">
        <v>2893</v>
      </c>
      <c r="H103" s="19" t="s">
        <v>2894</v>
      </c>
      <c r="I103" s="22"/>
      <c r="J103" s="89">
        <v>16.690000000000001</v>
      </c>
      <c r="K103" s="22"/>
    </row>
    <row r="104" spans="1:11">
      <c r="A104" t="s">
        <v>1507</v>
      </c>
      <c r="B104" s="9">
        <v>42436</v>
      </c>
      <c r="C104" t="s">
        <v>1095</v>
      </c>
      <c r="D104">
        <v>1</v>
      </c>
      <c r="E104" t="s">
        <v>1929</v>
      </c>
      <c r="F104" t="s">
        <v>1813</v>
      </c>
      <c r="G104" s="78" t="s">
        <v>1002</v>
      </c>
      <c r="H104" s="21" t="s">
        <v>984</v>
      </c>
      <c r="I104" s="21"/>
      <c r="J104" s="87">
        <v>32</v>
      </c>
      <c r="K104" s="22"/>
    </row>
    <row r="105" spans="1:11">
      <c r="A105" t="s">
        <v>2468</v>
      </c>
      <c r="B105" s="9">
        <v>42460</v>
      </c>
      <c r="C105" t="s">
        <v>649</v>
      </c>
      <c r="D105">
        <v>1</v>
      </c>
      <c r="E105" t="s">
        <v>2469</v>
      </c>
      <c r="F105" t="s">
        <v>1813</v>
      </c>
      <c r="G105" s="78" t="s">
        <v>1002</v>
      </c>
      <c r="H105" s="21" t="s">
        <v>984</v>
      </c>
      <c r="I105" s="22"/>
      <c r="J105" s="89">
        <v>2036.84</v>
      </c>
      <c r="K105" s="22"/>
    </row>
    <row r="106" spans="1:11">
      <c r="A106" s="21" t="s">
        <v>546</v>
      </c>
      <c r="B106" s="9">
        <v>42444</v>
      </c>
      <c r="C106" s="21" t="s">
        <v>2099</v>
      </c>
      <c r="D106" s="21">
        <v>1</v>
      </c>
      <c r="E106" s="21" t="s">
        <v>2100</v>
      </c>
      <c r="F106" s="21" t="s">
        <v>1813</v>
      </c>
      <c r="G106" s="81" t="s">
        <v>1005</v>
      </c>
      <c r="H106" s="21" t="s">
        <v>2928</v>
      </c>
      <c r="I106" s="21"/>
      <c r="J106" s="87">
        <v>13.6</v>
      </c>
      <c r="K106" s="22"/>
    </row>
    <row r="107" spans="1:11">
      <c r="A107" t="s">
        <v>1041</v>
      </c>
      <c r="B107" s="9">
        <v>42431</v>
      </c>
      <c r="C107" t="s">
        <v>1841</v>
      </c>
      <c r="D107">
        <v>1</v>
      </c>
      <c r="E107" t="s">
        <v>1842</v>
      </c>
      <c r="F107" t="s">
        <v>1827</v>
      </c>
      <c r="G107" s="74" t="s">
        <v>955</v>
      </c>
      <c r="H107" t="s">
        <v>956</v>
      </c>
      <c r="I107" s="22"/>
      <c r="J107" s="89">
        <v>1211.4000000000001</v>
      </c>
      <c r="K107" s="22"/>
    </row>
    <row r="108" spans="1:11">
      <c r="A108" t="s">
        <v>572</v>
      </c>
      <c r="B108" s="9">
        <v>42460</v>
      </c>
      <c r="C108" t="s">
        <v>2504</v>
      </c>
      <c r="D108">
        <v>1</v>
      </c>
      <c r="E108" t="s">
        <v>2505</v>
      </c>
      <c r="F108" t="s">
        <v>1813</v>
      </c>
      <c r="G108" s="83" t="s">
        <v>1000</v>
      </c>
      <c r="H108" s="61" t="s">
        <v>999</v>
      </c>
      <c r="I108" s="21"/>
      <c r="J108" s="87">
        <v>12</v>
      </c>
      <c r="K108" s="22"/>
    </row>
    <row r="109" spans="1:11">
      <c r="A109" t="s">
        <v>572</v>
      </c>
      <c r="B109" s="9">
        <v>42460</v>
      </c>
      <c r="C109" t="s">
        <v>2504</v>
      </c>
      <c r="D109">
        <v>1</v>
      </c>
      <c r="E109" t="s">
        <v>2505</v>
      </c>
      <c r="F109" t="s">
        <v>1813</v>
      </c>
      <c r="G109" s="83" t="s">
        <v>1000</v>
      </c>
      <c r="H109" s="61" t="s">
        <v>999</v>
      </c>
      <c r="I109" s="21"/>
      <c r="J109" s="87">
        <v>20.16</v>
      </c>
      <c r="K109" s="22"/>
    </row>
    <row r="110" spans="1:11">
      <c r="A110" t="s">
        <v>1519</v>
      </c>
      <c r="B110" s="9">
        <v>42460</v>
      </c>
      <c r="C110" t="s">
        <v>456</v>
      </c>
      <c r="D110">
        <v>1</v>
      </c>
      <c r="E110" t="s">
        <v>2471</v>
      </c>
      <c r="F110" t="s">
        <v>1813</v>
      </c>
      <c r="G110" s="76" t="s">
        <v>983</v>
      </c>
      <c r="H110" s="60" t="s">
        <v>2924</v>
      </c>
      <c r="I110" s="22"/>
      <c r="J110" s="89">
        <v>1453.23</v>
      </c>
      <c r="K110" s="22"/>
    </row>
    <row r="111" spans="1:11">
      <c r="A111" t="s">
        <v>2817</v>
      </c>
      <c r="B111" s="9">
        <v>42460</v>
      </c>
      <c r="C111" t="s">
        <v>2818</v>
      </c>
      <c r="D111">
        <v>1</v>
      </c>
      <c r="E111" t="s">
        <v>2819</v>
      </c>
      <c r="F111" t="s">
        <v>1813</v>
      </c>
      <c r="G111" s="74" t="str">
        <f>+H111</f>
        <v>BRS870126P22</v>
      </c>
      <c r="H111" t="s">
        <v>1676</v>
      </c>
      <c r="I111" s="21"/>
      <c r="J111" s="87">
        <v>20.69</v>
      </c>
      <c r="K111" s="22"/>
    </row>
    <row r="112" spans="1:11">
      <c r="A112" t="s">
        <v>1521</v>
      </c>
      <c r="B112" s="9">
        <v>42460</v>
      </c>
      <c r="C112" t="s">
        <v>2472</v>
      </c>
      <c r="D112">
        <v>1</v>
      </c>
      <c r="E112" t="s">
        <v>2473</v>
      </c>
      <c r="F112" t="s">
        <v>1813</v>
      </c>
      <c r="G112" s="82" t="s">
        <v>1791</v>
      </c>
      <c r="H112" s="62" t="s">
        <v>2927</v>
      </c>
      <c r="I112" s="21"/>
      <c r="J112" s="87">
        <v>6.24</v>
      </c>
      <c r="K112" s="22"/>
    </row>
    <row r="113" spans="1:11">
      <c r="A113" t="s">
        <v>2063</v>
      </c>
      <c r="B113" s="9">
        <v>42443</v>
      </c>
      <c r="C113" t="s">
        <v>2064</v>
      </c>
      <c r="D113">
        <v>1</v>
      </c>
      <c r="E113" t="s">
        <v>2065</v>
      </c>
      <c r="F113" t="s">
        <v>1827</v>
      </c>
      <c r="G113" s="74" t="s">
        <v>917</v>
      </c>
      <c r="H113" s="21" t="s">
        <v>918</v>
      </c>
      <c r="I113" s="22"/>
      <c r="J113" s="89">
        <v>96912.639999999999</v>
      </c>
      <c r="K113" s="22"/>
    </row>
    <row r="114" spans="1:11">
      <c r="A114" t="s">
        <v>1919</v>
      </c>
      <c r="B114" s="9">
        <v>42433</v>
      </c>
      <c r="C114" t="s">
        <v>1920</v>
      </c>
      <c r="D114">
        <v>1</v>
      </c>
      <c r="E114" t="s">
        <v>1921</v>
      </c>
      <c r="F114" t="s">
        <v>1827</v>
      </c>
      <c r="G114" s="74" t="s">
        <v>917</v>
      </c>
      <c r="H114" t="s">
        <v>918</v>
      </c>
      <c r="I114" s="22"/>
      <c r="J114" s="89">
        <v>46127.66</v>
      </c>
      <c r="K114" s="22"/>
    </row>
    <row r="115" spans="1:11">
      <c r="A115" t="s">
        <v>2429</v>
      </c>
      <c r="B115" s="9">
        <v>42459</v>
      </c>
      <c r="C115" t="s">
        <v>2430</v>
      </c>
      <c r="D115">
        <v>1</v>
      </c>
      <c r="E115" t="s">
        <v>2431</v>
      </c>
      <c r="F115" t="s">
        <v>1827</v>
      </c>
      <c r="G115" s="74" t="s">
        <v>917</v>
      </c>
      <c r="H115" s="21" t="s">
        <v>918</v>
      </c>
      <c r="I115" s="22"/>
      <c r="J115" s="89">
        <v>36070.629999999997</v>
      </c>
      <c r="K115" s="22"/>
    </row>
    <row r="116" spans="1:11">
      <c r="A116" t="s">
        <v>281</v>
      </c>
      <c r="B116" s="9">
        <v>42447</v>
      </c>
      <c r="C116" t="s">
        <v>2180</v>
      </c>
      <c r="D116">
        <v>1</v>
      </c>
      <c r="E116" t="s">
        <v>2181</v>
      </c>
      <c r="F116" t="s">
        <v>1827</v>
      </c>
      <c r="G116" s="74" t="s">
        <v>917</v>
      </c>
      <c r="H116" s="21" t="s">
        <v>918</v>
      </c>
      <c r="I116" s="22"/>
      <c r="J116" s="89">
        <v>19774.5</v>
      </c>
      <c r="K116" s="22"/>
    </row>
    <row r="117" spans="1:11">
      <c r="A117" t="s">
        <v>2246</v>
      </c>
      <c r="B117" s="9">
        <v>42451</v>
      </c>
      <c r="C117" t="s">
        <v>2247</v>
      </c>
      <c r="D117">
        <v>1</v>
      </c>
      <c r="E117" t="s">
        <v>2248</v>
      </c>
      <c r="F117" t="s">
        <v>1827</v>
      </c>
      <c r="G117" s="74" t="s">
        <v>917</v>
      </c>
      <c r="H117" s="21" t="s">
        <v>918</v>
      </c>
      <c r="I117" s="22"/>
      <c r="J117" s="89">
        <v>16123.51</v>
      </c>
      <c r="K117" s="22"/>
    </row>
    <row r="118" spans="1:11" s="21" customFormat="1">
      <c r="A118" s="21" t="s">
        <v>1985</v>
      </c>
      <c r="B118" s="9">
        <v>42439</v>
      </c>
      <c r="C118" s="21" t="s">
        <v>1986</v>
      </c>
      <c r="D118" s="21">
        <v>1</v>
      </c>
      <c r="E118" s="21" t="s">
        <v>1987</v>
      </c>
      <c r="F118" s="21" t="s">
        <v>1827</v>
      </c>
      <c r="G118" s="74" t="s">
        <v>917</v>
      </c>
      <c r="H118" s="21" t="s">
        <v>918</v>
      </c>
      <c r="I118" s="22"/>
      <c r="J118" s="89">
        <v>15623.72</v>
      </c>
      <c r="K118" s="22"/>
    </row>
    <row r="119" spans="1:11" s="21" customFormat="1">
      <c r="A119" s="21" t="s">
        <v>2111</v>
      </c>
      <c r="B119" s="9">
        <v>42444</v>
      </c>
      <c r="C119" s="21" t="s">
        <v>2112</v>
      </c>
      <c r="D119" s="21">
        <v>1</v>
      </c>
      <c r="E119" s="21" t="s">
        <v>2113</v>
      </c>
      <c r="F119" s="21" t="s">
        <v>1827</v>
      </c>
      <c r="G119" s="74" t="s">
        <v>917</v>
      </c>
      <c r="H119" s="21" t="s">
        <v>918</v>
      </c>
      <c r="I119" s="22"/>
      <c r="J119" s="89">
        <v>6332.38</v>
      </c>
      <c r="K119" s="22"/>
    </row>
    <row r="120" spans="1:11" s="21" customFormat="1">
      <c r="A120" s="21" t="s">
        <v>2117</v>
      </c>
      <c r="B120" s="9">
        <v>42444</v>
      </c>
      <c r="C120" s="21" t="s">
        <v>2118</v>
      </c>
      <c r="D120" s="21">
        <v>1</v>
      </c>
      <c r="E120" s="21" t="s">
        <v>2119</v>
      </c>
      <c r="F120" s="21" t="s">
        <v>1827</v>
      </c>
      <c r="G120" s="74" t="s">
        <v>917</v>
      </c>
      <c r="H120" s="21" t="s">
        <v>918</v>
      </c>
      <c r="I120" s="22"/>
      <c r="J120" s="89">
        <v>3068.73</v>
      </c>
      <c r="K120" s="22"/>
    </row>
    <row r="121" spans="1:11" s="21" customFormat="1">
      <c r="A121" s="21" t="s">
        <v>1037</v>
      </c>
      <c r="B121" s="9">
        <v>42433</v>
      </c>
      <c r="C121" s="21" t="s">
        <v>1917</v>
      </c>
      <c r="D121" s="21">
        <v>1</v>
      </c>
      <c r="E121" s="21" t="s">
        <v>1918</v>
      </c>
      <c r="F121" s="21" t="s">
        <v>1817</v>
      </c>
      <c r="G121" s="74" t="s">
        <v>917</v>
      </c>
      <c r="H121" s="21" t="s">
        <v>918</v>
      </c>
      <c r="I121" s="22"/>
      <c r="J121" s="89">
        <v>18321.82</v>
      </c>
      <c r="K121" s="22"/>
    </row>
    <row r="122" spans="1:11" s="21" customFormat="1">
      <c r="A122" s="21" t="s">
        <v>2066</v>
      </c>
      <c r="B122" s="9">
        <v>42443</v>
      </c>
      <c r="C122" s="21" t="s">
        <v>2067</v>
      </c>
      <c r="D122" s="21">
        <v>1</v>
      </c>
      <c r="E122" s="21" t="s">
        <v>2068</v>
      </c>
      <c r="F122" s="21" t="s">
        <v>1827</v>
      </c>
      <c r="G122" s="74" t="s">
        <v>917</v>
      </c>
      <c r="H122" s="21" t="s">
        <v>918</v>
      </c>
      <c r="I122" s="22"/>
      <c r="J122" s="89">
        <v>2319.91</v>
      </c>
      <c r="K122" s="22"/>
    </row>
    <row r="123" spans="1:11">
      <c r="A123" t="s">
        <v>648</v>
      </c>
      <c r="B123" s="9">
        <v>42460</v>
      </c>
      <c r="C123" t="s">
        <v>2847</v>
      </c>
      <c r="D123">
        <v>1</v>
      </c>
      <c r="E123" t="s">
        <v>2848</v>
      </c>
      <c r="F123" t="s">
        <v>1827</v>
      </c>
      <c r="G123" s="74" t="s">
        <v>917</v>
      </c>
      <c r="H123" s="21" t="s">
        <v>918</v>
      </c>
      <c r="I123" s="22"/>
      <c r="J123" s="89">
        <v>1873.54</v>
      </c>
      <c r="K123" s="22"/>
    </row>
    <row r="124" spans="1:11">
      <c r="A124" t="s">
        <v>2114</v>
      </c>
      <c r="B124" s="9">
        <v>42444</v>
      </c>
      <c r="C124" t="s">
        <v>2115</v>
      </c>
      <c r="D124">
        <v>1</v>
      </c>
      <c r="E124" t="s">
        <v>2116</v>
      </c>
      <c r="F124" t="s">
        <v>1817</v>
      </c>
      <c r="G124" s="74" t="s">
        <v>917</v>
      </c>
      <c r="H124" t="s">
        <v>918</v>
      </c>
      <c r="I124" s="22"/>
      <c r="J124" s="89">
        <v>4927.59</v>
      </c>
      <c r="K124" s="22"/>
    </row>
    <row r="125" spans="1:11">
      <c r="A125" t="s">
        <v>1153</v>
      </c>
      <c r="B125" s="9">
        <v>42441</v>
      </c>
      <c r="C125" t="s">
        <v>2055</v>
      </c>
      <c r="D125">
        <v>1</v>
      </c>
      <c r="E125" t="s">
        <v>2056</v>
      </c>
      <c r="F125" t="s">
        <v>1827</v>
      </c>
      <c r="G125" s="74" t="s">
        <v>917</v>
      </c>
      <c r="H125" s="21" t="s">
        <v>918</v>
      </c>
      <c r="I125" s="22"/>
      <c r="J125" s="89">
        <v>1028.1600000000001</v>
      </c>
      <c r="K125" s="22"/>
    </row>
    <row r="126" spans="1:11">
      <c r="A126" t="s">
        <v>1181</v>
      </c>
      <c r="B126" s="9">
        <v>42446</v>
      </c>
      <c r="C126" t="s">
        <v>2138</v>
      </c>
      <c r="D126">
        <v>1</v>
      </c>
      <c r="E126" t="s">
        <v>2139</v>
      </c>
      <c r="F126" t="s">
        <v>1817</v>
      </c>
      <c r="G126" s="74" t="s">
        <v>917</v>
      </c>
      <c r="H126" t="s">
        <v>918</v>
      </c>
      <c r="I126" s="22"/>
      <c r="J126" s="89">
        <v>15253.44</v>
      </c>
      <c r="K126" s="22"/>
    </row>
    <row r="127" spans="1:11">
      <c r="A127" t="s">
        <v>195</v>
      </c>
      <c r="B127" s="9">
        <v>42438</v>
      </c>
      <c r="C127" t="s">
        <v>1961</v>
      </c>
      <c r="D127">
        <v>1</v>
      </c>
      <c r="E127" t="s">
        <v>1962</v>
      </c>
      <c r="F127" t="s">
        <v>1827</v>
      </c>
      <c r="G127" s="74" t="s">
        <v>917</v>
      </c>
      <c r="H127" t="s">
        <v>918</v>
      </c>
      <c r="I127" s="21"/>
      <c r="J127" s="87">
        <v>914.28</v>
      </c>
      <c r="K127" s="22"/>
    </row>
    <row r="128" spans="1:11">
      <c r="A128" t="s">
        <v>285</v>
      </c>
      <c r="B128" s="9">
        <v>42448</v>
      </c>
      <c r="C128" t="s">
        <v>2210</v>
      </c>
      <c r="D128">
        <v>1</v>
      </c>
      <c r="E128" t="s">
        <v>2211</v>
      </c>
      <c r="F128" t="s">
        <v>1827</v>
      </c>
      <c r="G128" s="74" t="s">
        <v>917</v>
      </c>
      <c r="H128" t="s">
        <v>918</v>
      </c>
      <c r="I128" s="21"/>
      <c r="J128" s="87">
        <v>646.74</v>
      </c>
      <c r="K128" s="22"/>
    </row>
    <row r="129" spans="1:11">
      <c r="A129" t="s">
        <v>2032</v>
      </c>
      <c r="B129" s="9">
        <v>42440</v>
      </c>
      <c r="C129" t="s">
        <v>2033</v>
      </c>
      <c r="D129">
        <v>1</v>
      </c>
      <c r="E129" t="s">
        <v>2034</v>
      </c>
      <c r="F129" t="s">
        <v>1827</v>
      </c>
      <c r="G129" s="74" t="s">
        <v>917</v>
      </c>
      <c r="H129" t="s">
        <v>918</v>
      </c>
      <c r="I129" s="21"/>
      <c r="J129" s="87">
        <v>413.94</v>
      </c>
      <c r="K129" s="22"/>
    </row>
    <row r="130" spans="1:11">
      <c r="A130" t="s">
        <v>2432</v>
      </c>
      <c r="B130" s="9">
        <v>42459</v>
      </c>
      <c r="C130" t="s">
        <v>2433</v>
      </c>
      <c r="D130">
        <v>1</v>
      </c>
      <c r="E130" t="s">
        <v>2434</v>
      </c>
      <c r="F130" t="s">
        <v>1827</v>
      </c>
      <c r="G130" s="74" t="s">
        <v>917</v>
      </c>
      <c r="H130" s="21" t="s">
        <v>918</v>
      </c>
      <c r="I130" s="21"/>
      <c r="J130" s="87">
        <v>299.61</v>
      </c>
      <c r="K130" s="22"/>
    </row>
    <row r="131" spans="1:11" s="21" customFormat="1">
      <c r="A131" s="21" t="s">
        <v>283</v>
      </c>
      <c r="B131" s="9">
        <v>42448</v>
      </c>
      <c r="C131" s="21" t="s">
        <v>2208</v>
      </c>
      <c r="D131" s="21">
        <v>1</v>
      </c>
      <c r="E131" s="21" t="s">
        <v>2209</v>
      </c>
      <c r="F131" s="21" t="s">
        <v>1827</v>
      </c>
      <c r="G131" s="74" t="s">
        <v>917</v>
      </c>
      <c r="H131" s="21" t="s">
        <v>918</v>
      </c>
      <c r="J131" s="87">
        <v>282.77</v>
      </c>
      <c r="K131" s="22"/>
    </row>
    <row r="132" spans="1:11" s="21" customFormat="1">
      <c r="A132" s="21" t="s">
        <v>2333</v>
      </c>
      <c r="B132" s="9">
        <v>42457</v>
      </c>
      <c r="C132" s="21" t="s">
        <v>2334</v>
      </c>
      <c r="D132" s="21">
        <v>1</v>
      </c>
      <c r="E132" s="21" t="s">
        <v>2335</v>
      </c>
      <c r="F132" s="21" t="s">
        <v>1817</v>
      </c>
      <c r="G132" s="74" t="s">
        <v>917</v>
      </c>
      <c r="H132" s="21" t="s">
        <v>918</v>
      </c>
      <c r="J132" s="87">
        <v>889.61</v>
      </c>
      <c r="K132" s="22"/>
    </row>
    <row r="133" spans="1:11" s="21" customFormat="1">
      <c r="A133" s="21" t="s">
        <v>390</v>
      </c>
      <c r="B133" s="9">
        <v>42458</v>
      </c>
      <c r="C133" s="21" t="s">
        <v>2391</v>
      </c>
      <c r="D133" s="21">
        <v>1</v>
      </c>
      <c r="E133" s="21" t="s">
        <v>2392</v>
      </c>
      <c r="F133" s="21" t="s">
        <v>1817</v>
      </c>
      <c r="G133" s="74" t="s">
        <v>917</v>
      </c>
      <c r="H133" s="21" t="s">
        <v>918</v>
      </c>
      <c r="J133" s="87">
        <v>299.2</v>
      </c>
      <c r="K133" s="22"/>
    </row>
    <row r="134" spans="1:11" s="21" customFormat="1">
      <c r="A134" s="21" t="s">
        <v>392</v>
      </c>
      <c r="B134" s="9">
        <v>42458</v>
      </c>
      <c r="C134" s="21" t="s">
        <v>2393</v>
      </c>
      <c r="D134" s="21">
        <v>1</v>
      </c>
      <c r="E134" s="21" t="s">
        <v>2394</v>
      </c>
      <c r="F134" s="21" t="s">
        <v>1817</v>
      </c>
      <c r="G134" s="74" t="s">
        <v>917</v>
      </c>
      <c r="H134" s="21" t="s">
        <v>918</v>
      </c>
      <c r="J134" s="87">
        <v>690.89</v>
      </c>
      <c r="K134" s="22"/>
    </row>
    <row r="135" spans="1:11" s="21" customFormat="1">
      <c r="A135" s="21" t="s">
        <v>287</v>
      </c>
      <c r="B135" s="9">
        <v>42448</v>
      </c>
      <c r="C135" s="21" t="s">
        <v>2212</v>
      </c>
      <c r="D135" s="21">
        <v>1</v>
      </c>
      <c r="E135" s="21" t="s">
        <v>2213</v>
      </c>
      <c r="F135" s="21" t="s">
        <v>1827</v>
      </c>
      <c r="G135" s="74" t="s">
        <v>917</v>
      </c>
      <c r="H135" s="21" t="s">
        <v>918</v>
      </c>
      <c r="J135" s="87">
        <v>119.67</v>
      </c>
      <c r="K135" s="22"/>
    </row>
    <row r="136" spans="1:11" s="21" customFormat="1">
      <c r="A136" s="21" t="s">
        <v>2849</v>
      </c>
      <c r="B136" s="9">
        <v>42460</v>
      </c>
      <c r="C136" s="21" t="s">
        <v>2850</v>
      </c>
      <c r="D136" s="21">
        <v>1</v>
      </c>
      <c r="E136" s="21" t="s">
        <v>2851</v>
      </c>
      <c r="F136" s="21" t="s">
        <v>1827</v>
      </c>
      <c r="G136" s="74" t="s">
        <v>917</v>
      </c>
      <c r="H136" s="21" t="s">
        <v>918</v>
      </c>
      <c r="J136" s="87">
        <v>58.55</v>
      </c>
      <c r="K136" s="22"/>
    </row>
    <row r="137" spans="1:11" s="21" customFormat="1">
      <c r="A137" s="21" t="s">
        <v>2775</v>
      </c>
      <c r="B137" s="9">
        <v>42460</v>
      </c>
      <c r="C137" s="21" t="s">
        <v>2776</v>
      </c>
      <c r="D137" s="21">
        <v>1</v>
      </c>
      <c r="E137" s="21" t="s">
        <v>2777</v>
      </c>
      <c r="F137" s="21" t="s">
        <v>1813</v>
      </c>
      <c r="G137" s="74" t="str">
        <f>+H137</f>
        <v>CACM571125NUA</v>
      </c>
      <c r="H137" s="21" t="s">
        <v>2875</v>
      </c>
      <c r="J137" s="87">
        <v>15.86</v>
      </c>
      <c r="K137" s="22"/>
    </row>
    <row r="138" spans="1:11" s="21" customFormat="1">
      <c r="A138" s="21" t="s">
        <v>398</v>
      </c>
      <c r="B138" s="9">
        <v>42458</v>
      </c>
      <c r="C138" s="21" t="s">
        <v>2397</v>
      </c>
      <c r="D138" s="21">
        <v>1</v>
      </c>
      <c r="E138" s="21" t="s">
        <v>2398</v>
      </c>
      <c r="F138" s="21" t="s">
        <v>1827</v>
      </c>
      <c r="G138" s="75" t="s">
        <v>946</v>
      </c>
      <c r="H138" s="28" t="s">
        <v>945</v>
      </c>
      <c r="I138" s="30"/>
      <c r="J138" s="30">
        <v>5902.47</v>
      </c>
    </row>
    <row r="139" spans="1:11" s="21" customFormat="1">
      <c r="A139" s="21" t="s">
        <v>2830</v>
      </c>
      <c r="B139" s="9">
        <v>42460</v>
      </c>
      <c r="C139" s="21" t="s">
        <v>2831</v>
      </c>
      <c r="D139" s="21">
        <v>1</v>
      </c>
      <c r="E139" s="21" t="s">
        <v>2832</v>
      </c>
      <c r="F139" s="21" t="s">
        <v>1813</v>
      </c>
      <c r="G139" s="74" t="str">
        <f>+H139</f>
        <v>CAL980826GA3</v>
      </c>
      <c r="H139" s="21" t="s">
        <v>1755</v>
      </c>
      <c r="J139" s="87">
        <v>67.08</v>
      </c>
      <c r="K139" s="22"/>
    </row>
    <row r="140" spans="1:11" s="21" customFormat="1">
      <c r="A140" s="21" t="s">
        <v>2837</v>
      </c>
      <c r="B140" s="9">
        <v>42460</v>
      </c>
      <c r="C140" s="21" t="s">
        <v>2838</v>
      </c>
      <c r="D140" s="21">
        <v>1</v>
      </c>
      <c r="E140" s="21" t="s">
        <v>2839</v>
      </c>
      <c r="F140" s="21" t="s">
        <v>1813</v>
      </c>
      <c r="G140" s="74" t="str">
        <f>+H140</f>
        <v>CALL710804TB4</v>
      </c>
      <c r="H140" s="21" t="s">
        <v>2885</v>
      </c>
      <c r="J140" s="87">
        <v>48</v>
      </c>
      <c r="K140" s="22"/>
    </row>
    <row r="141" spans="1:11" s="21" customFormat="1">
      <c r="A141" s="21" t="s">
        <v>2698</v>
      </c>
      <c r="B141" s="9">
        <v>42460</v>
      </c>
      <c r="C141" s="21" t="s">
        <v>2699</v>
      </c>
      <c r="D141" s="21">
        <v>1</v>
      </c>
      <c r="E141" s="21" t="s">
        <v>2700</v>
      </c>
      <c r="F141" s="21" t="s">
        <v>1813</v>
      </c>
      <c r="G141" s="74" t="str">
        <f>+H141</f>
        <v>CAM061114VE5</v>
      </c>
      <c r="H141" s="21" t="s">
        <v>1693</v>
      </c>
      <c r="J141" s="87">
        <v>7.72</v>
      </c>
      <c r="K141" s="22"/>
    </row>
    <row r="142" spans="1:11" s="21" customFormat="1">
      <c r="A142" s="21" t="s">
        <v>2593</v>
      </c>
      <c r="B142" s="9">
        <v>42460</v>
      </c>
      <c r="C142" s="21" t="s">
        <v>2594</v>
      </c>
      <c r="D142" s="21">
        <v>1</v>
      </c>
      <c r="E142" s="21" t="s">
        <v>2595</v>
      </c>
      <c r="F142" s="21" t="s">
        <v>1813</v>
      </c>
      <c r="G142" s="74" t="str">
        <f>+H142</f>
        <v>CAO140923TC5</v>
      </c>
      <c r="H142" s="21" t="s">
        <v>1683</v>
      </c>
      <c r="J142" s="87">
        <v>9.7899999999999991</v>
      </c>
      <c r="K142" s="22"/>
    </row>
    <row r="143" spans="1:11" s="21" customFormat="1">
      <c r="A143" s="21" t="s">
        <v>1911</v>
      </c>
      <c r="B143" s="9">
        <v>42433</v>
      </c>
      <c r="C143" s="21" t="s">
        <v>1912</v>
      </c>
      <c r="D143" s="21">
        <v>1</v>
      </c>
      <c r="E143" s="21" t="s">
        <v>1913</v>
      </c>
      <c r="F143" s="21" t="s">
        <v>1833</v>
      </c>
      <c r="G143" s="76" t="s">
        <v>862</v>
      </c>
      <c r="H143" s="21" t="s">
        <v>1914</v>
      </c>
      <c r="I143" s="22"/>
      <c r="J143" s="89">
        <v>79933.8</v>
      </c>
      <c r="K143" s="22"/>
    </row>
    <row r="144" spans="1:11" s="21" customFormat="1">
      <c r="A144" s="21" t="s">
        <v>2035</v>
      </c>
      <c r="B144" s="9">
        <v>42441</v>
      </c>
      <c r="C144" s="21" t="s">
        <v>2036</v>
      </c>
      <c r="D144" s="21">
        <v>1</v>
      </c>
      <c r="E144" s="21" t="s">
        <v>2037</v>
      </c>
      <c r="F144" s="21" t="s">
        <v>1833</v>
      </c>
      <c r="G144" s="76" t="s">
        <v>862</v>
      </c>
      <c r="H144" s="21" t="s">
        <v>1914</v>
      </c>
      <c r="I144" s="22"/>
      <c r="J144" s="89">
        <v>30737.96</v>
      </c>
      <c r="K144" s="22"/>
    </row>
    <row r="145" spans="1:12" s="21" customFormat="1">
      <c r="A145" s="21" t="s">
        <v>2080</v>
      </c>
      <c r="B145" s="9">
        <v>42444</v>
      </c>
      <c r="C145" s="21" t="s">
        <v>2081</v>
      </c>
      <c r="D145" s="21">
        <v>1</v>
      </c>
      <c r="E145" s="21" t="s">
        <v>2082</v>
      </c>
      <c r="F145" s="21" t="s">
        <v>1833</v>
      </c>
      <c r="G145" s="76" t="s">
        <v>862</v>
      </c>
      <c r="H145" s="21" t="s">
        <v>1914</v>
      </c>
      <c r="I145" s="22"/>
      <c r="J145" s="89">
        <v>31288.38</v>
      </c>
      <c r="K145" s="22"/>
    </row>
    <row r="146" spans="1:12" s="21" customFormat="1">
      <c r="A146" s="21" t="s">
        <v>2775</v>
      </c>
      <c r="B146" s="9">
        <v>42460</v>
      </c>
      <c r="C146" s="21" t="s">
        <v>2776</v>
      </c>
      <c r="D146" s="21">
        <v>1</v>
      </c>
      <c r="E146" s="21" t="s">
        <v>2777</v>
      </c>
      <c r="F146" s="21" t="s">
        <v>1813</v>
      </c>
      <c r="G146" s="74" t="str">
        <f>+H146</f>
        <v>CAPN820703SY9</v>
      </c>
      <c r="H146" s="21" t="s">
        <v>2876</v>
      </c>
      <c r="J146" s="87">
        <v>14.48</v>
      </c>
      <c r="K146" s="22"/>
    </row>
    <row r="147" spans="1:12" s="21" customFormat="1">
      <c r="A147" s="21" t="s">
        <v>2042</v>
      </c>
      <c r="B147" s="9">
        <v>42441</v>
      </c>
      <c r="C147" s="21" t="s">
        <v>212</v>
      </c>
      <c r="D147" s="21">
        <v>1</v>
      </c>
      <c r="E147" s="21" t="s">
        <v>2043</v>
      </c>
      <c r="F147" s="21" t="s">
        <v>1813</v>
      </c>
      <c r="G147" s="19" t="s">
        <v>2889</v>
      </c>
      <c r="H147" s="19" t="s">
        <v>2890</v>
      </c>
      <c r="I147" s="22"/>
      <c r="J147" s="89">
        <v>28.97</v>
      </c>
      <c r="K147" s="22"/>
    </row>
    <row r="148" spans="1:12" s="21" customFormat="1">
      <c r="A148" t="s">
        <v>609</v>
      </c>
      <c r="B148" s="9">
        <v>42460</v>
      </c>
      <c r="C148" t="s">
        <v>2542</v>
      </c>
      <c r="D148">
        <v>1</v>
      </c>
      <c r="E148" t="s">
        <v>2543</v>
      </c>
      <c r="F148" t="s">
        <v>1813</v>
      </c>
      <c r="G148" s="74" t="str">
        <f t="shared" ref="G148:G153" si="3">+H148</f>
        <v>CDO0509296I9</v>
      </c>
      <c r="H148" s="21" t="s">
        <v>2544</v>
      </c>
      <c r="J148" s="87">
        <v>6.9</v>
      </c>
      <c r="K148" s="22"/>
    </row>
    <row r="149" spans="1:12" s="21" customFormat="1">
      <c r="A149" s="21" t="s">
        <v>611</v>
      </c>
      <c r="B149" s="9">
        <v>42460</v>
      </c>
      <c r="C149" s="21" t="s">
        <v>2545</v>
      </c>
      <c r="D149" s="21">
        <v>1</v>
      </c>
      <c r="E149" s="21" t="s">
        <v>2546</v>
      </c>
      <c r="F149" s="21" t="s">
        <v>1813</v>
      </c>
      <c r="G149" s="74" t="str">
        <f t="shared" si="3"/>
        <v>CDO0509296I9</v>
      </c>
      <c r="H149" s="21" t="s">
        <v>2544</v>
      </c>
      <c r="J149" s="87">
        <v>16</v>
      </c>
      <c r="K149" s="22"/>
    </row>
    <row r="150" spans="1:12" s="21" customFormat="1">
      <c r="A150" s="21" t="s">
        <v>630</v>
      </c>
      <c r="B150" s="9">
        <v>42460</v>
      </c>
      <c r="C150" s="21" t="s">
        <v>2570</v>
      </c>
      <c r="D150" s="21">
        <v>1</v>
      </c>
      <c r="E150" s="21" t="s">
        <v>2571</v>
      </c>
      <c r="F150" s="21" t="s">
        <v>1813</v>
      </c>
      <c r="G150" s="74" t="str">
        <f t="shared" si="3"/>
        <v>CDO0509296I9</v>
      </c>
      <c r="H150" s="21" t="s">
        <v>2544</v>
      </c>
      <c r="J150" s="87">
        <v>57.52</v>
      </c>
      <c r="K150" s="22"/>
    </row>
    <row r="151" spans="1:12">
      <c r="A151" t="s">
        <v>2608</v>
      </c>
      <c r="B151" s="9">
        <v>42460</v>
      </c>
      <c r="C151" t="s">
        <v>2609</v>
      </c>
      <c r="D151">
        <v>1</v>
      </c>
      <c r="E151" t="s">
        <v>2610</v>
      </c>
      <c r="F151" t="s">
        <v>1813</v>
      </c>
      <c r="G151" s="74" t="str">
        <f t="shared" si="3"/>
        <v>CDO0509296I9</v>
      </c>
      <c r="H151" s="21" t="s">
        <v>2544</v>
      </c>
      <c r="I151" s="21"/>
      <c r="J151" s="87">
        <v>65.930000000000007</v>
      </c>
      <c r="K151" s="22"/>
    </row>
    <row r="152" spans="1:12" s="21" customFormat="1">
      <c r="A152" s="21" t="s">
        <v>2614</v>
      </c>
      <c r="B152" s="9">
        <v>42460</v>
      </c>
      <c r="C152" s="21" t="s">
        <v>2615</v>
      </c>
      <c r="D152" s="21">
        <v>1</v>
      </c>
      <c r="E152" s="21" t="s">
        <v>2616</v>
      </c>
      <c r="F152" s="21" t="s">
        <v>1813</v>
      </c>
      <c r="G152" s="74" t="str">
        <f t="shared" si="3"/>
        <v>CDO0509296I9</v>
      </c>
      <c r="H152" s="21" t="s">
        <v>2544</v>
      </c>
      <c r="J152" s="87">
        <v>134.76</v>
      </c>
      <c r="K152" s="22"/>
    </row>
    <row r="153" spans="1:12">
      <c r="A153" t="s">
        <v>2636</v>
      </c>
      <c r="B153" s="9">
        <v>42460</v>
      </c>
      <c r="C153" t="s">
        <v>2637</v>
      </c>
      <c r="D153">
        <v>1</v>
      </c>
      <c r="E153" t="s">
        <v>2638</v>
      </c>
      <c r="F153" t="s">
        <v>1813</v>
      </c>
      <c r="G153" s="74" t="str">
        <f t="shared" si="3"/>
        <v>CDO0509296I9</v>
      </c>
      <c r="H153" t="s">
        <v>2544</v>
      </c>
      <c r="I153" s="21"/>
      <c r="J153" s="87">
        <v>46.48</v>
      </c>
      <c r="K153" s="22"/>
    </row>
    <row r="154" spans="1:12">
      <c r="A154" t="s">
        <v>1039</v>
      </c>
      <c r="B154" s="9">
        <v>42431</v>
      </c>
      <c r="C154" t="s">
        <v>1839</v>
      </c>
      <c r="D154">
        <v>2</v>
      </c>
      <c r="E154" t="s">
        <v>1840</v>
      </c>
      <c r="F154" t="s">
        <v>1827</v>
      </c>
      <c r="G154" s="74" t="s">
        <v>897</v>
      </c>
      <c r="H154" t="s">
        <v>896</v>
      </c>
      <c r="I154" s="22"/>
      <c r="J154" s="89">
        <v>4322.76</v>
      </c>
      <c r="K154" s="22"/>
    </row>
    <row r="155" spans="1:12">
      <c r="A155" t="s">
        <v>334</v>
      </c>
      <c r="B155" s="9">
        <v>42447</v>
      </c>
      <c r="C155" t="s">
        <v>288</v>
      </c>
      <c r="D155">
        <v>2</v>
      </c>
      <c r="E155" t="s">
        <v>2189</v>
      </c>
      <c r="F155" t="s">
        <v>1827</v>
      </c>
      <c r="G155" s="74" t="s">
        <v>897</v>
      </c>
      <c r="H155" t="s">
        <v>896</v>
      </c>
      <c r="I155" s="22"/>
      <c r="J155" s="89">
        <v>2416.5500000000002</v>
      </c>
      <c r="K155" s="22"/>
    </row>
    <row r="156" spans="1:12">
      <c r="A156" t="s">
        <v>380</v>
      </c>
      <c r="B156" s="9">
        <v>42452</v>
      </c>
      <c r="C156" t="s">
        <v>2293</v>
      </c>
      <c r="D156">
        <v>2</v>
      </c>
      <c r="E156" t="s">
        <v>2294</v>
      </c>
      <c r="F156" t="s">
        <v>1827</v>
      </c>
      <c r="G156" s="74" t="s">
        <v>897</v>
      </c>
      <c r="H156" t="s">
        <v>896</v>
      </c>
      <c r="I156" s="22"/>
      <c r="J156" s="89">
        <v>1511.72</v>
      </c>
      <c r="K156" s="22"/>
    </row>
    <row r="157" spans="1:12">
      <c r="A157" t="s">
        <v>47</v>
      </c>
      <c r="B157" s="9">
        <v>42436</v>
      </c>
      <c r="C157" t="s">
        <v>1930</v>
      </c>
      <c r="D157">
        <v>1</v>
      </c>
      <c r="E157" t="s">
        <v>1931</v>
      </c>
      <c r="F157" t="s">
        <v>1817</v>
      </c>
      <c r="G157" s="74" t="s">
        <v>964</v>
      </c>
      <c r="H157" t="s">
        <v>965</v>
      </c>
      <c r="I157" s="22"/>
      <c r="J157" s="89">
        <v>3814.82</v>
      </c>
      <c r="K157" s="27">
        <v>3100</v>
      </c>
      <c r="L157" s="17" t="s">
        <v>2932</v>
      </c>
    </row>
    <row r="158" spans="1:12">
      <c r="A158" t="s">
        <v>2708</v>
      </c>
      <c r="B158" s="9">
        <v>42460</v>
      </c>
      <c r="C158" t="s">
        <v>2709</v>
      </c>
      <c r="D158">
        <v>1</v>
      </c>
      <c r="E158" t="s">
        <v>2710</v>
      </c>
      <c r="F158" t="s">
        <v>1813</v>
      </c>
      <c r="G158" s="74" t="str">
        <f>+H158</f>
        <v>CFO020815IV7</v>
      </c>
      <c r="H158" t="s">
        <v>809</v>
      </c>
      <c r="J158" s="87">
        <v>15.17</v>
      </c>
      <c r="K158" s="22"/>
    </row>
    <row r="159" spans="1:12">
      <c r="A159" t="s">
        <v>2715</v>
      </c>
      <c r="B159" s="9">
        <v>42460</v>
      </c>
      <c r="C159" t="s">
        <v>2716</v>
      </c>
      <c r="D159">
        <v>1</v>
      </c>
      <c r="E159" t="s">
        <v>2717</v>
      </c>
      <c r="F159" t="s">
        <v>1813</v>
      </c>
      <c r="G159" s="74" t="str">
        <f>+H159</f>
        <v>CFO020815IV7</v>
      </c>
      <c r="H159" t="s">
        <v>809</v>
      </c>
      <c r="J159" s="87">
        <v>16.829999999999998</v>
      </c>
      <c r="K159" s="22"/>
    </row>
    <row r="160" spans="1:12">
      <c r="A160" t="s">
        <v>642</v>
      </c>
      <c r="B160" s="9">
        <v>42460</v>
      </c>
      <c r="C160" t="s">
        <v>2586</v>
      </c>
      <c r="D160">
        <v>1</v>
      </c>
      <c r="E160" t="s">
        <v>2587</v>
      </c>
      <c r="F160" t="s">
        <v>1813</v>
      </c>
      <c r="G160" s="74" t="str">
        <f>+H160</f>
        <v>CGP970522EE4</v>
      </c>
      <c r="H160" t="s">
        <v>1747</v>
      </c>
      <c r="I160" s="21"/>
      <c r="J160" s="87">
        <v>53.63</v>
      </c>
      <c r="K160" s="22"/>
    </row>
    <row r="161" spans="1:12">
      <c r="A161" t="s">
        <v>2123</v>
      </c>
      <c r="B161" s="9">
        <v>42446</v>
      </c>
      <c r="C161" t="s">
        <v>212</v>
      </c>
      <c r="D161">
        <v>1</v>
      </c>
      <c r="E161" t="s">
        <v>2124</v>
      </c>
      <c r="F161" t="s">
        <v>1813</v>
      </c>
      <c r="G161" s="19" t="s">
        <v>733</v>
      </c>
      <c r="H161" s="19" t="s">
        <v>2904</v>
      </c>
      <c r="J161" s="89">
        <f>+(44+44+66+44)/1.16*0.16</f>
        <v>27.31034482758621</v>
      </c>
      <c r="K161" s="22"/>
    </row>
    <row r="162" spans="1:12">
      <c r="A162" t="s">
        <v>2127</v>
      </c>
      <c r="B162" s="9">
        <v>42446</v>
      </c>
      <c r="C162" t="s">
        <v>212</v>
      </c>
      <c r="D162">
        <v>1</v>
      </c>
      <c r="E162" t="s">
        <v>2128</v>
      </c>
      <c r="F162" t="s">
        <v>1813</v>
      </c>
      <c r="G162" s="19" t="s">
        <v>733</v>
      </c>
      <c r="H162" s="19" t="s">
        <v>2912</v>
      </c>
      <c r="J162" s="87">
        <v>30.35</v>
      </c>
      <c r="K162" s="22"/>
    </row>
    <row r="163" spans="1:12">
      <c r="A163" t="s">
        <v>2127</v>
      </c>
      <c r="B163" s="9">
        <v>42446</v>
      </c>
      <c r="C163" t="s">
        <v>212</v>
      </c>
      <c r="D163">
        <v>1</v>
      </c>
      <c r="E163" t="s">
        <v>2128</v>
      </c>
      <c r="F163" t="s">
        <v>1813</v>
      </c>
      <c r="G163" s="19" t="s">
        <v>733</v>
      </c>
      <c r="H163" s="19" t="s">
        <v>2912</v>
      </c>
      <c r="I163" s="21"/>
      <c r="J163" s="87">
        <v>15.14</v>
      </c>
      <c r="K163" s="22"/>
    </row>
    <row r="164" spans="1:12">
      <c r="A164" t="s">
        <v>2762</v>
      </c>
      <c r="B164" s="9">
        <v>42460</v>
      </c>
      <c r="C164" t="s">
        <v>2763</v>
      </c>
      <c r="D164">
        <v>1</v>
      </c>
      <c r="E164" t="s">
        <v>2764</v>
      </c>
      <c r="F164" t="s">
        <v>1813</v>
      </c>
      <c r="G164" s="74" t="str">
        <f>+H164</f>
        <v>CIB110415R65</v>
      </c>
      <c r="H164" t="s">
        <v>733</v>
      </c>
      <c r="J164" s="87">
        <v>6.07</v>
      </c>
      <c r="K164" s="22"/>
    </row>
    <row r="165" spans="1:12">
      <c r="A165" t="s">
        <v>2762</v>
      </c>
      <c r="B165" s="9">
        <v>42460</v>
      </c>
      <c r="C165" t="s">
        <v>2763</v>
      </c>
      <c r="D165">
        <v>1</v>
      </c>
      <c r="E165" t="s">
        <v>2764</v>
      </c>
      <c r="F165" t="s">
        <v>1813</v>
      </c>
      <c r="G165" s="74" t="str">
        <f>+H165</f>
        <v>CIB110415R65</v>
      </c>
      <c r="H165" t="s">
        <v>733</v>
      </c>
      <c r="I165" s="21"/>
      <c r="J165" s="87">
        <v>63.45</v>
      </c>
      <c r="K165" s="22"/>
      <c r="L165" s="21"/>
    </row>
    <row r="166" spans="1:12">
      <c r="A166" t="s">
        <v>2372</v>
      </c>
      <c r="B166" s="9">
        <v>42458</v>
      </c>
      <c r="C166" t="s">
        <v>2373</v>
      </c>
      <c r="D166">
        <v>1</v>
      </c>
      <c r="E166" t="s">
        <v>2374</v>
      </c>
      <c r="F166" t="s">
        <v>1833</v>
      </c>
      <c r="G166" s="76" t="s">
        <v>1728</v>
      </c>
      <c r="H166" s="21" t="s">
        <v>2375</v>
      </c>
      <c r="I166" s="22"/>
      <c r="J166" s="89">
        <v>63996.4</v>
      </c>
      <c r="K166" s="22"/>
      <c r="L166" s="21"/>
    </row>
    <row r="167" spans="1:12">
      <c r="A167" t="s">
        <v>646</v>
      </c>
      <c r="B167" s="9">
        <v>42460</v>
      </c>
      <c r="C167" t="s">
        <v>2588</v>
      </c>
      <c r="D167">
        <v>1</v>
      </c>
      <c r="E167" t="s">
        <v>2589</v>
      </c>
      <c r="F167" t="s">
        <v>1813</v>
      </c>
      <c r="G167" s="74" t="str">
        <f t="shared" ref="G167:G174" si="4">+H167</f>
        <v>CME030219B64</v>
      </c>
      <c r="H167" t="s">
        <v>660</v>
      </c>
      <c r="I167" s="21"/>
      <c r="J167" s="87">
        <v>16.55</v>
      </c>
      <c r="K167" s="22"/>
    </row>
    <row r="168" spans="1:12">
      <c r="A168" t="s">
        <v>2721</v>
      </c>
      <c r="B168" s="9">
        <v>42460</v>
      </c>
      <c r="C168" t="s">
        <v>2722</v>
      </c>
      <c r="D168">
        <v>1</v>
      </c>
      <c r="E168" t="s">
        <v>2723</v>
      </c>
      <c r="F168" t="s">
        <v>1813</v>
      </c>
      <c r="G168" s="74" t="str">
        <f t="shared" si="4"/>
        <v>CME030219B64</v>
      </c>
      <c r="H168" s="21" t="s">
        <v>660</v>
      </c>
      <c r="I168" s="21"/>
      <c r="J168" s="87">
        <v>11.59</v>
      </c>
      <c r="K168" s="22"/>
    </row>
    <row r="169" spans="1:12">
      <c r="A169" t="s">
        <v>2724</v>
      </c>
      <c r="B169" s="9">
        <v>42460</v>
      </c>
      <c r="C169" t="s">
        <v>2725</v>
      </c>
      <c r="D169">
        <v>1</v>
      </c>
      <c r="E169" t="s">
        <v>2726</v>
      </c>
      <c r="F169" t="s">
        <v>1813</v>
      </c>
      <c r="G169" s="74" t="str">
        <f t="shared" si="4"/>
        <v>CME030219B64</v>
      </c>
      <c r="H169" t="s">
        <v>660</v>
      </c>
      <c r="I169" s="21"/>
      <c r="J169" s="87">
        <v>16.55</v>
      </c>
      <c r="K169" s="22"/>
    </row>
    <row r="170" spans="1:12">
      <c r="A170" t="s">
        <v>2807</v>
      </c>
      <c r="B170" s="9">
        <v>42460</v>
      </c>
      <c r="C170" t="s">
        <v>2808</v>
      </c>
      <c r="D170">
        <v>1</v>
      </c>
      <c r="E170" t="s">
        <v>2809</v>
      </c>
      <c r="F170" t="s">
        <v>1813</v>
      </c>
      <c r="G170" s="74" t="str">
        <f t="shared" si="4"/>
        <v>CME030219B64</v>
      </c>
      <c r="H170" t="s">
        <v>660</v>
      </c>
      <c r="I170" s="21"/>
      <c r="J170" s="87">
        <v>28.41</v>
      </c>
      <c r="K170" s="22"/>
    </row>
    <row r="171" spans="1:12">
      <c r="A171" t="s">
        <v>2830</v>
      </c>
      <c r="B171" s="9">
        <v>42460</v>
      </c>
      <c r="C171" t="s">
        <v>2831</v>
      </c>
      <c r="D171">
        <v>1</v>
      </c>
      <c r="E171" t="s">
        <v>2832</v>
      </c>
      <c r="F171" t="s">
        <v>1813</v>
      </c>
      <c r="G171" s="74" t="str">
        <f t="shared" si="4"/>
        <v>CME030219B64</v>
      </c>
      <c r="H171" t="s">
        <v>660</v>
      </c>
      <c r="I171" s="21"/>
      <c r="J171" s="87">
        <v>28.41</v>
      </c>
      <c r="K171" s="22"/>
    </row>
    <row r="172" spans="1:12">
      <c r="A172" t="s">
        <v>595</v>
      </c>
      <c r="B172" s="9">
        <v>42460</v>
      </c>
      <c r="C172" t="s">
        <v>2525</v>
      </c>
      <c r="D172">
        <v>1</v>
      </c>
      <c r="E172" t="s">
        <v>2526</v>
      </c>
      <c r="F172" t="s">
        <v>1813</v>
      </c>
      <c r="G172" s="74" t="str">
        <f t="shared" si="4"/>
        <v>CME910715UB9</v>
      </c>
      <c r="H172" t="s">
        <v>1687</v>
      </c>
      <c r="J172" s="87">
        <v>71.17</v>
      </c>
      <c r="K172" s="22"/>
    </row>
    <row r="173" spans="1:12">
      <c r="A173" t="s">
        <v>601</v>
      </c>
      <c r="B173" s="9">
        <v>42460</v>
      </c>
      <c r="C173" t="s">
        <v>2531</v>
      </c>
      <c r="D173">
        <v>1</v>
      </c>
      <c r="E173" t="s">
        <v>2532</v>
      </c>
      <c r="F173" t="s">
        <v>1813</v>
      </c>
      <c r="G173" s="74" t="str">
        <f t="shared" si="4"/>
        <v>CME910715UB9</v>
      </c>
      <c r="H173" t="s">
        <v>1687</v>
      </c>
      <c r="J173" s="87">
        <v>53.38</v>
      </c>
      <c r="K173" s="22"/>
    </row>
    <row r="174" spans="1:12">
      <c r="A174" t="s">
        <v>2750</v>
      </c>
      <c r="B174" s="9">
        <v>42460</v>
      </c>
      <c r="C174" t="s">
        <v>2751</v>
      </c>
      <c r="D174">
        <v>1</v>
      </c>
      <c r="E174" t="s">
        <v>2752</v>
      </c>
      <c r="F174" t="s">
        <v>1813</v>
      </c>
      <c r="G174" s="74" t="str">
        <f t="shared" si="4"/>
        <v>CME910715UB9</v>
      </c>
      <c r="H174" t="s">
        <v>1687</v>
      </c>
      <c r="I174" s="21"/>
      <c r="J174" s="87">
        <v>37.24</v>
      </c>
      <c r="K174" s="22"/>
    </row>
    <row r="175" spans="1:12">
      <c r="A175" t="s">
        <v>1430</v>
      </c>
      <c r="B175" s="9">
        <v>42460</v>
      </c>
      <c r="C175" t="s">
        <v>212</v>
      </c>
      <c r="D175">
        <v>1</v>
      </c>
      <c r="E175" t="s">
        <v>2445</v>
      </c>
      <c r="F175" t="s">
        <v>1813</v>
      </c>
      <c r="G175" s="19" t="s">
        <v>2920</v>
      </c>
      <c r="H175" s="19" t="s">
        <v>2919</v>
      </c>
      <c r="I175" s="22"/>
      <c r="J175" s="89">
        <v>56.41</v>
      </c>
      <c r="K175" s="22"/>
    </row>
    <row r="176" spans="1:12">
      <c r="A176" t="s">
        <v>2775</v>
      </c>
      <c r="B176" s="9">
        <v>42460</v>
      </c>
      <c r="C176" t="s">
        <v>2776</v>
      </c>
      <c r="D176">
        <v>1</v>
      </c>
      <c r="E176" t="s">
        <v>2777</v>
      </c>
      <c r="F176" t="s">
        <v>1813</v>
      </c>
      <c r="G176" s="74" t="str">
        <f>+H176</f>
        <v>COV070910694</v>
      </c>
      <c r="H176" s="21" t="s">
        <v>2873</v>
      </c>
      <c r="I176" s="21"/>
      <c r="J176" s="87">
        <v>59.99</v>
      </c>
      <c r="K176" s="22"/>
    </row>
    <row r="177" spans="1:12">
      <c r="A177" t="s">
        <v>626</v>
      </c>
      <c r="B177" s="9">
        <v>42460</v>
      </c>
      <c r="C177" t="s">
        <v>2565</v>
      </c>
      <c r="D177">
        <v>1</v>
      </c>
      <c r="E177" t="s">
        <v>2566</v>
      </c>
      <c r="F177" t="s">
        <v>1813</v>
      </c>
      <c r="G177" s="74" t="str">
        <f>+H177</f>
        <v>CSI020226MV4</v>
      </c>
      <c r="H177" s="21" t="s">
        <v>2567</v>
      </c>
      <c r="I177" s="21"/>
      <c r="J177" s="87">
        <v>22.88</v>
      </c>
      <c r="K177" s="22"/>
    </row>
    <row r="178" spans="1:12">
      <c r="A178" t="s">
        <v>2076</v>
      </c>
      <c r="B178" s="9">
        <v>42444</v>
      </c>
      <c r="C178" t="s">
        <v>2077</v>
      </c>
      <c r="D178">
        <v>1</v>
      </c>
      <c r="E178" t="s">
        <v>2078</v>
      </c>
      <c r="F178" t="s">
        <v>1833</v>
      </c>
      <c r="G178" s="76" t="s">
        <v>2869</v>
      </c>
      <c r="H178" s="21" t="s">
        <v>2079</v>
      </c>
      <c r="I178" s="22"/>
      <c r="J178" s="89">
        <v>31288.38</v>
      </c>
      <c r="K178" s="22"/>
      <c r="L178" s="21"/>
    </row>
    <row r="179" spans="1:12">
      <c r="A179" t="s">
        <v>1945</v>
      </c>
      <c r="B179" s="9">
        <v>42437</v>
      </c>
      <c r="C179" t="s">
        <v>1946</v>
      </c>
      <c r="D179">
        <v>1</v>
      </c>
      <c r="E179" t="s">
        <v>1947</v>
      </c>
      <c r="F179" t="s">
        <v>1833</v>
      </c>
      <c r="G179" s="76" t="s">
        <v>810</v>
      </c>
      <c r="H179" s="21" t="s">
        <v>1948</v>
      </c>
      <c r="I179" s="22"/>
      <c r="J179" s="89">
        <v>48813.52</v>
      </c>
      <c r="K179" s="22"/>
    </row>
    <row r="180" spans="1:12">
      <c r="A180" t="s">
        <v>1221</v>
      </c>
      <c r="B180" s="9">
        <v>42446</v>
      </c>
      <c r="C180" t="s">
        <v>2158</v>
      </c>
      <c r="D180">
        <v>1</v>
      </c>
      <c r="E180" t="s">
        <v>2159</v>
      </c>
      <c r="F180" t="s">
        <v>1827</v>
      </c>
      <c r="G180" s="74" t="s">
        <v>2863</v>
      </c>
      <c r="H180" s="21" t="s">
        <v>2160</v>
      </c>
      <c r="I180" s="22"/>
      <c r="J180" s="89">
        <v>1506.59</v>
      </c>
      <c r="K180" s="22"/>
    </row>
    <row r="181" spans="1:12">
      <c r="A181" t="s">
        <v>1881</v>
      </c>
      <c r="B181" s="9">
        <v>42432</v>
      </c>
      <c r="C181" t="s">
        <v>1882</v>
      </c>
      <c r="D181">
        <v>1</v>
      </c>
      <c r="E181" t="s">
        <v>1883</v>
      </c>
      <c r="F181" t="s">
        <v>1833</v>
      </c>
      <c r="G181" s="76" t="s">
        <v>851</v>
      </c>
      <c r="H181" t="s">
        <v>853</v>
      </c>
      <c r="I181" s="22"/>
      <c r="J181" s="89">
        <v>73238.820000000007</v>
      </c>
      <c r="K181" s="22"/>
    </row>
    <row r="182" spans="1:12">
      <c r="A182" t="s">
        <v>1884</v>
      </c>
      <c r="B182" s="9">
        <v>42432</v>
      </c>
      <c r="C182" t="s">
        <v>1885</v>
      </c>
      <c r="D182">
        <v>1</v>
      </c>
      <c r="E182" t="s">
        <v>1886</v>
      </c>
      <c r="F182" t="s">
        <v>1833</v>
      </c>
      <c r="G182" s="76" t="s">
        <v>851</v>
      </c>
      <c r="H182" t="s">
        <v>853</v>
      </c>
      <c r="I182" s="22"/>
      <c r="J182" s="89">
        <v>67028.17</v>
      </c>
      <c r="K182" s="22"/>
    </row>
    <row r="183" spans="1:12">
      <c r="A183" t="s">
        <v>1942</v>
      </c>
      <c r="B183" s="9">
        <v>42437</v>
      </c>
      <c r="C183" t="s">
        <v>1943</v>
      </c>
      <c r="D183">
        <v>1</v>
      </c>
      <c r="E183" t="s">
        <v>1944</v>
      </c>
      <c r="F183" t="s">
        <v>1833</v>
      </c>
      <c r="G183" s="76" t="s">
        <v>851</v>
      </c>
      <c r="H183" s="21" t="s">
        <v>856</v>
      </c>
      <c r="I183" s="22"/>
      <c r="J183" s="89">
        <v>35294.46</v>
      </c>
      <c r="K183" s="22"/>
    </row>
    <row r="184" spans="1:12">
      <c r="A184" t="s">
        <v>2006</v>
      </c>
      <c r="B184" s="9">
        <v>42440</v>
      </c>
      <c r="C184" t="s">
        <v>2005</v>
      </c>
      <c r="D184">
        <v>1</v>
      </c>
      <c r="E184" t="s">
        <v>2007</v>
      </c>
      <c r="F184" t="s">
        <v>1833</v>
      </c>
      <c r="G184" s="76" t="s">
        <v>851</v>
      </c>
      <c r="H184" s="21" t="s">
        <v>856</v>
      </c>
      <c r="I184" s="22"/>
      <c r="J184" s="89">
        <v>46283.68</v>
      </c>
      <c r="K184" s="22"/>
    </row>
    <row r="185" spans="1:12">
      <c r="A185" t="s">
        <v>2435</v>
      </c>
      <c r="B185" s="9">
        <v>42460</v>
      </c>
      <c r="C185" t="s">
        <v>2436</v>
      </c>
      <c r="D185">
        <v>1</v>
      </c>
      <c r="E185" t="s">
        <v>2437</v>
      </c>
      <c r="F185" t="s">
        <v>1833</v>
      </c>
      <c r="G185" s="76" t="s">
        <v>851</v>
      </c>
      <c r="H185" s="21" t="s">
        <v>856</v>
      </c>
      <c r="I185" s="22"/>
      <c r="J185" s="89">
        <v>31288.38</v>
      </c>
      <c r="K185" s="22"/>
    </row>
    <row r="186" spans="1:12">
      <c r="A186" t="s">
        <v>163</v>
      </c>
      <c r="B186" s="9">
        <v>42440</v>
      </c>
      <c r="C186" t="s">
        <v>1996</v>
      </c>
      <c r="D186">
        <v>1</v>
      </c>
      <c r="E186" t="s">
        <v>1997</v>
      </c>
      <c r="F186" t="s">
        <v>1833</v>
      </c>
      <c r="G186" s="76" t="s">
        <v>870</v>
      </c>
      <c r="H186" s="21" t="s">
        <v>1998</v>
      </c>
      <c r="I186" s="22"/>
      <c r="J186" s="89">
        <v>27500.95</v>
      </c>
      <c r="K186" s="22"/>
    </row>
    <row r="187" spans="1:12">
      <c r="A187" t="s">
        <v>2249</v>
      </c>
      <c r="B187" s="9">
        <v>42452</v>
      </c>
      <c r="C187" t="s">
        <v>2250</v>
      </c>
      <c r="D187">
        <v>1</v>
      </c>
      <c r="E187" t="s">
        <v>2251</v>
      </c>
      <c r="F187" t="s">
        <v>1833</v>
      </c>
      <c r="G187" s="76" t="s">
        <v>870</v>
      </c>
      <c r="H187" s="21" t="s">
        <v>2252</v>
      </c>
      <c r="I187" s="22"/>
      <c r="J187" s="89">
        <v>53331.8</v>
      </c>
      <c r="K187" s="22"/>
    </row>
    <row r="188" spans="1:12">
      <c r="A188" t="s">
        <v>2127</v>
      </c>
      <c r="B188" s="9">
        <v>42446</v>
      </c>
      <c r="C188" t="s">
        <v>212</v>
      </c>
      <c r="D188">
        <v>1</v>
      </c>
      <c r="E188" t="s">
        <v>2128</v>
      </c>
      <c r="F188" t="s">
        <v>1813</v>
      </c>
      <c r="G188" s="19" t="s">
        <v>2908</v>
      </c>
      <c r="H188" s="19" t="s">
        <v>2909</v>
      </c>
      <c r="I188" s="21"/>
      <c r="J188" s="87">
        <v>412.8</v>
      </c>
      <c r="K188" s="22"/>
    </row>
    <row r="189" spans="1:12">
      <c r="A189" t="s">
        <v>2698</v>
      </c>
      <c r="B189" s="9">
        <v>42460</v>
      </c>
      <c r="C189" t="s">
        <v>2699</v>
      </c>
      <c r="D189">
        <v>1</v>
      </c>
      <c r="E189" t="s">
        <v>2700</v>
      </c>
      <c r="F189" t="s">
        <v>1813</v>
      </c>
      <c r="G189" s="74" t="str">
        <f>+H189</f>
        <v>DCO0302147T9</v>
      </c>
      <c r="H189" s="21" t="s">
        <v>1694</v>
      </c>
      <c r="I189" s="21"/>
      <c r="J189" s="87">
        <v>3.17</v>
      </c>
      <c r="K189" s="22"/>
    </row>
    <row r="190" spans="1:12">
      <c r="A190" t="s">
        <v>2833</v>
      </c>
      <c r="B190" s="9">
        <v>42460</v>
      </c>
      <c r="C190" t="s">
        <v>2834</v>
      </c>
      <c r="D190">
        <v>1</v>
      </c>
      <c r="E190" t="s">
        <v>2835</v>
      </c>
      <c r="F190" t="s">
        <v>1813</v>
      </c>
      <c r="G190" s="74" t="str">
        <f>+H190</f>
        <v>DCO0302147T9</v>
      </c>
      <c r="H190" s="21" t="s">
        <v>1694</v>
      </c>
      <c r="I190" s="21"/>
      <c r="J190" s="87">
        <v>3.17</v>
      </c>
      <c r="K190" s="22"/>
    </row>
    <row r="191" spans="1:12">
      <c r="A191" t="s">
        <v>2698</v>
      </c>
      <c r="B191" s="9">
        <v>42460</v>
      </c>
      <c r="C191" t="s">
        <v>2699</v>
      </c>
      <c r="D191">
        <v>1</v>
      </c>
      <c r="E191" t="s">
        <v>2700</v>
      </c>
      <c r="F191" t="s">
        <v>1813</v>
      </c>
      <c r="G191" s="74" t="str">
        <f>+H191</f>
        <v>DERA7304213W1</v>
      </c>
      <c r="H191" s="21" t="s">
        <v>2702</v>
      </c>
      <c r="I191" s="21"/>
      <c r="J191" s="87">
        <v>22.08</v>
      </c>
      <c r="K191" s="22"/>
    </row>
    <row r="192" spans="1:12">
      <c r="A192" t="s">
        <v>581</v>
      </c>
      <c r="B192" s="9">
        <v>42460</v>
      </c>
      <c r="C192" t="s">
        <v>2516</v>
      </c>
      <c r="D192">
        <v>1</v>
      </c>
      <c r="E192" t="s">
        <v>2517</v>
      </c>
      <c r="F192" t="s">
        <v>1813</v>
      </c>
      <c r="G192" s="74" t="str">
        <f>+H192</f>
        <v>DIG971205KB1</v>
      </c>
      <c r="H192" s="21" t="s">
        <v>2518</v>
      </c>
      <c r="I192" s="21"/>
      <c r="J192" s="87">
        <v>6.71</v>
      </c>
      <c r="K192" s="22"/>
    </row>
    <row r="193" spans="1:11">
      <c r="A193" t="s">
        <v>1430</v>
      </c>
      <c r="B193" s="9">
        <v>42460</v>
      </c>
      <c r="C193" t="s">
        <v>212</v>
      </c>
      <c r="D193">
        <v>1</v>
      </c>
      <c r="E193" t="s">
        <v>2445</v>
      </c>
      <c r="F193" t="s">
        <v>1813</v>
      </c>
      <c r="G193" s="19" t="s">
        <v>2915</v>
      </c>
      <c r="H193" s="19" t="s">
        <v>2916</v>
      </c>
      <c r="I193" s="22"/>
      <c r="J193" s="89">
        <v>33.08</v>
      </c>
      <c r="K193" s="22"/>
    </row>
    <row r="194" spans="1:11">
      <c r="A194" t="s">
        <v>1130</v>
      </c>
      <c r="B194" s="9">
        <v>42438</v>
      </c>
      <c r="C194" t="s">
        <v>1967</v>
      </c>
      <c r="D194">
        <v>1</v>
      </c>
      <c r="E194" t="s">
        <v>1968</v>
      </c>
      <c r="F194" t="s">
        <v>1827</v>
      </c>
      <c r="G194" s="74" t="s">
        <v>934</v>
      </c>
      <c r="H194" s="21" t="s">
        <v>935</v>
      </c>
      <c r="I194" s="22"/>
      <c r="J194" s="89">
        <v>19200</v>
      </c>
      <c r="K194" s="22"/>
    </row>
    <row r="195" spans="1:11">
      <c r="A195" t="s">
        <v>2127</v>
      </c>
      <c r="B195" s="9">
        <v>42446</v>
      </c>
      <c r="C195" t="s">
        <v>212</v>
      </c>
      <c r="D195">
        <v>1</v>
      </c>
      <c r="E195" t="s">
        <v>2128</v>
      </c>
      <c r="F195" t="s">
        <v>1813</v>
      </c>
      <c r="G195" s="19" t="s">
        <v>2906</v>
      </c>
      <c r="H195" s="19" t="s">
        <v>2907</v>
      </c>
      <c r="I195" s="21"/>
      <c r="J195" s="87">
        <v>105.24</v>
      </c>
      <c r="K195" s="22"/>
    </row>
    <row r="196" spans="1:11">
      <c r="A196" t="s">
        <v>632</v>
      </c>
      <c r="B196" s="9">
        <v>42460</v>
      </c>
      <c r="C196" t="s">
        <v>2572</v>
      </c>
      <c r="D196">
        <v>1</v>
      </c>
      <c r="E196" t="s">
        <v>2573</v>
      </c>
      <c r="F196" t="s">
        <v>1813</v>
      </c>
      <c r="G196" s="74" t="str">
        <f t="shared" ref="G196:G202" si="5">+H196</f>
        <v>DUMA580801KN5</v>
      </c>
      <c r="H196" t="s">
        <v>672</v>
      </c>
      <c r="I196" s="21"/>
      <c r="J196" s="87">
        <v>34.479999999999997</v>
      </c>
      <c r="K196" s="22"/>
    </row>
    <row r="197" spans="1:11">
      <c r="A197" t="s">
        <v>636</v>
      </c>
      <c r="B197" s="9">
        <v>42460</v>
      </c>
      <c r="C197" t="s">
        <v>2576</v>
      </c>
      <c r="D197">
        <v>1</v>
      </c>
      <c r="E197" t="s">
        <v>2577</v>
      </c>
      <c r="F197" t="s">
        <v>1813</v>
      </c>
      <c r="G197" s="74" t="str">
        <f t="shared" si="5"/>
        <v>DUMA580801KN5</v>
      </c>
      <c r="H197" s="21" t="s">
        <v>672</v>
      </c>
      <c r="I197" s="21"/>
      <c r="J197" s="87">
        <v>34.479999999999997</v>
      </c>
      <c r="K197" s="22"/>
    </row>
    <row r="198" spans="1:11">
      <c r="A198" t="s">
        <v>2611</v>
      </c>
      <c r="B198" s="9">
        <v>42460</v>
      </c>
      <c r="C198" t="s">
        <v>2612</v>
      </c>
      <c r="D198">
        <v>1</v>
      </c>
      <c r="E198" t="s">
        <v>2613</v>
      </c>
      <c r="F198" t="s">
        <v>1813</v>
      </c>
      <c r="G198" s="74" t="str">
        <f t="shared" si="5"/>
        <v>DUMA580801KN5</v>
      </c>
      <c r="H198" s="21" t="s">
        <v>672</v>
      </c>
      <c r="I198" s="21"/>
      <c r="J198" s="87">
        <v>34.479999999999997</v>
      </c>
      <c r="K198" s="22"/>
    </row>
    <row r="199" spans="1:11">
      <c r="A199" t="s">
        <v>2627</v>
      </c>
      <c r="B199" s="9">
        <v>42460</v>
      </c>
      <c r="C199" t="s">
        <v>2628</v>
      </c>
      <c r="D199">
        <v>1</v>
      </c>
      <c r="E199" t="s">
        <v>2629</v>
      </c>
      <c r="F199" t="s">
        <v>1813</v>
      </c>
      <c r="G199" s="74" t="str">
        <f t="shared" si="5"/>
        <v>DUMA580801KN5</v>
      </c>
      <c r="H199" s="21" t="s">
        <v>672</v>
      </c>
      <c r="I199" s="21"/>
      <c r="J199" s="87">
        <v>34.479999999999997</v>
      </c>
      <c r="K199" s="22"/>
    </row>
    <row r="200" spans="1:11">
      <c r="A200" t="s">
        <v>2630</v>
      </c>
      <c r="B200" s="9">
        <v>42460</v>
      </c>
      <c r="C200" t="s">
        <v>2631</v>
      </c>
      <c r="D200">
        <v>1</v>
      </c>
      <c r="E200" t="s">
        <v>2632</v>
      </c>
      <c r="F200" t="s">
        <v>1813</v>
      </c>
      <c r="G200" s="74" t="str">
        <f t="shared" si="5"/>
        <v>DUMA580801KN5</v>
      </c>
      <c r="H200" t="s">
        <v>672</v>
      </c>
      <c r="I200" s="21"/>
      <c r="J200" s="87">
        <v>103.45</v>
      </c>
      <c r="K200" s="22"/>
    </row>
    <row r="201" spans="1:11">
      <c r="A201" t="s">
        <v>2731</v>
      </c>
      <c r="B201" s="9">
        <v>42460</v>
      </c>
      <c r="C201" t="s">
        <v>2732</v>
      </c>
      <c r="D201">
        <v>1</v>
      </c>
      <c r="E201" t="s">
        <v>2733</v>
      </c>
      <c r="F201" t="s">
        <v>1813</v>
      </c>
      <c r="G201" s="74" t="str">
        <f t="shared" si="5"/>
        <v>DUMA580801KN5</v>
      </c>
      <c r="H201" t="s">
        <v>672</v>
      </c>
      <c r="I201" s="21"/>
      <c r="J201" s="87">
        <v>68.97</v>
      </c>
      <c r="K201" s="22"/>
    </row>
    <row r="202" spans="1:11">
      <c r="A202" t="s">
        <v>2796</v>
      </c>
      <c r="B202" s="9">
        <v>42460</v>
      </c>
      <c r="C202" t="s">
        <v>2797</v>
      </c>
      <c r="D202">
        <v>1</v>
      </c>
      <c r="E202" t="s">
        <v>2798</v>
      </c>
      <c r="F202" t="s">
        <v>1813</v>
      </c>
      <c r="G202" s="74" t="str">
        <f t="shared" si="5"/>
        <v>EDG060824Q35</v>
      </c>
      <c r="H202" s="21" t="s">
        <v>2799</v>
      </c>
      <c r="I202" s="21"/>
      <c r="J202" s="87">
        <v>88.23</v>
      </c>
      <c r="K202" s="22"/>
    </row>
    <row r="203" spans="1:11">
      <c r="A203" t="s">
        <v>79</v>
      </c>
      <c r="B203" s="9">
        <v>42431</v>
      </c>
      <c r="C203" t="s">
        <v>1837</v>
      </c>
      <c r="D203">
        <v>1</v>
      </c>
      <c r="E203" t="s">
        <v>1838</v>
      </c>
      <c r="F203" t="s">
        <v>1827</v>
      </c>
      <c r="G203" s="74" t="s">
        <v>915</v>
      </c>
      <c r="H203" s="21" t="s">
        <v>916</v>
      </c>
      <c r="I203" s="22"/>
      <c r="J203" s="89">
        <v>2896.02</v>
      </c>
      <c r="K203" s="22"/>
    </row>
    <row r="204" spans="1:11">
      <c r="A204" t="s">
        <v>2539</v>
      </c>
      <c r="B204" s="9">
        <v>42460</v>
      </c>
      <c r="C204" t="s">
        <v>2540</v>
      </c>
      <c r="D204">
        <v>1</v>
      </c>
      <c r="E204" t="s">
        <v>2541</v>
      </c>
      <c r="F204" t="s">
        <v>1813</v>
      </c>
      <c r="G204" s="74" t="str">
        <f>+H204</f>
        <v>ELE011009716</v>
      </c>
      <c r="H204" s="21" t="s">
        <v>666</v>
      </c>
      <c r="I204" s="21"/>
      <c r="J204" s="87">
        <v>25.24</v>
      </c>
      <c r="K204" s="22"/>
    </row>
    <row r="205" spans="1:11">
      <c r="A205" t="s">
        <v>619</v>
      </c>
      <c r="B205" s="9">
        <v>42460</v>
      </c>
      <c r="C205" t="s">
        <v>2554</v>
      </c>
      <c r="D205">
        <v>1</v>
      </c>
      <c r="E205" t="s">
        <v>2555</v>
      </c>
      <c r="F205" t="s">
        <v>1813</v>
      </c>
      <c r="G205" s="74" t="str">
        <f>+H205</f>
        <v>ELE011009716</v>
      </c>
      <c r="H205" t="s">
        <v>666</v>
      </c>
      <c r="I205" s="21"/>
      <c r="J205" s="87">
        <v>6.62</v>
      </c>
      <c r="K205" s="22"/>
    </row>
    <row r="206" spans="1:11">
      <c r="A206" t="s">
        <v>624</v>
      </c>
      <c r="B206" s="9">
        <v>42460</v>
      </c>
      <c r="C206" t="s">
        <v>2560</v>
      </c>
      <c r="D206">
        <v>1</v>
      </c>
      <c r="E206" t="s">
        <v>2561</v>
      </c>
      <c r="F206" t="s">
        <v>1813</v>
      </c>
      <c r="G206" s="74" t="str">
        <f>+H206</f>
        <v>ELE011009716</v>
      </c>
      <c r="H206" t="s">
        <v>666</v>
      </c>
      <c r="I206" s="21"/>
      <c r="J206" s="87">
        <v>20.97</v>
      </c>
      <c r="K206" s="22"/>
    </row>
    <row r="207" spans="1:11">
      <c r="A207" t="s">
        <v>2123</v>
      </c>
      <c r="B207" s="9">
        <v>42446</v>
      </c>
      <c r="C207" t="s">
        <v>212</v>
      </c>
      <c r="D207">
        <v>1</v>
      </c>
      <c r="E207" t="s">
        <v>2124</v>
      </c>
      <c r="F207" t="s">
        <v>1813</v>
      </c>
      <c r="G207" s="19" t="s">
        <v>2898</v>
      </c>
      <c r="H207" s="19" t="s">
        <v>2899</v>
      </c>
      <c r="J207" s="89">
        <f>56.5+20+36.05</f>
        <v>112.55</v>
      </c>
      <c r="K207" s="22"/>
    </row>
    <row r="208" spans="1:11">
      <c r="A208" t="s">
        <v>2796</v>
      </c>
      <c r="B208" s="9">
        <v>42460</v>
      </c>
      <c r="C208" t="s">
        <v>2797</v>
      </c>
      <c r="D208">
        <v>1</v>
      </c>
      <c r="E208" t="s">
        <v>2798</v>
      </c>
      <c r="F208" t="s">
        <v>1813</v>
      </c>
      <c r="G208" s="74" t="str">
        <f t="shared" ref="G208:G213" si="6">+H208</f>
        <v>ESE930624B79</v>
      </c>
      <c r="H208" t="s">
        <v>2802</v>
      </c>
      <c r="I208" s="21"/>
      <c r="J208" s="87">
        <v>40.229999999999997</v>
      </c>
      <c r="K208" s="22"/>
    </row>
    <row r="209" spans="1:11">
      <c r="A209" t="s">
        <v>2827</v>
      </c>
      <c r="B209" s="9">
        <v>42460</v>
      </c>
      <c r="C209" t="s">
        <v>2828</v>
      </c>
      <c r="D209">
        <v>1</v>
      </c>
      <c r="E209" t="s">
        <v>2829</v>
      </c>
      <c r="F209" t="s">
        <v>1813</v>
      </c>
      <c r="G209" s="74" t="str">
        <f t="shared" si="6"/>
        <v>ESE930624B79</v>
      </c>
      <c r="H209" t="s">
        <v>2802</v>
      </c>
      <c r="J209" s="87">
        <v>6.9</v>
      </c>
      <c r="K209" s="22"/>
    </row>
    <row r="210" spans="1:11">
      <c r="A210" t="s">
        <v>2775</v>
      </c>
      <c r="B210" s="9">
        <v>42460</v>
      </c>
      <c r="C210" t="s">
        <v>2776</v>
      </c>
      <c r="D210">
        <v>1</v>
      </c>
      <c r="E210" t="s">
        <v>2777</v>
      </c>
      <c r="F210" t="s">
        <v>1813</v>
      </c>
      <c r="G210" s="74" t="str">
        <f t="shared" si="6"/>
        <v>ESG000418CS4</v>
      </c>
      <c r="H210" t="s">
        <v>770</v>
      </c>
      <c r="J210" s="87">
        <v>102.34</v>
      </c>
      <c r="K210" s="22"/>
    </row>
    <row r="211" spans="1:11">
      <c r="A211" t="s">
        <v>2837</v>
      </c>
      <c r="B211" s="9">
        <v>42460</v>
      </c>
      <c r="C211" t="s">
        <v>2838</v>
      </c>
      <c r="D211">
        <v>1</v>
      </c>
      <c r="E211" t="s">
        <v>2839</v>
      </c>
      <c r="F211" t="s">
        <v>1813</v>
      </c>
      <c r="G211" s="74" t="str">
        <f t="shared" si="6"/>
        <v>ESG000418CS4</v>
      </c>
      <c r="H211" t="s">
        <v>770</v>
      </c>
      <c r="I211" s="21"/>
      <c r="J211" s="87">
        <v>127.49</v>
      </c>
      <c r="K211" s="22"/>
    </row>
    <row r="212" spans="1:11">
      <c r="A212" t="s">
        <v>2775</v>
      </c>
      <c r="B212" s="9">
        <v>42460</v>
      </c>
      <c r="C212" t="s">
        <v>2776</v>
      </c>
      <c r="D212">
        <v>1</v>
      </c>
      <c r="E212" t="s">
        <v>2777</v>
      </c>
      <c r="F212" t="s">
        <v>1813</v>
      </c>
      <c r="G212" s="74" t="str">
        <f t="shared" si="6"/>
        <v>ESS070306HF4</v>
      </c>
      <c r="H212" s="21" t="s">
        <v>1749</v>
      </c>
      <c r="I212" s="21"/>
      <c r="J212" s="87">
        <v>84.44</v>
      </c>
      <c r="K212" s="22"/>
    </row>
    <row r="213" spans="1:11">
      <c r="A213" t="s">
        <v>2698</v>
      </c>
      <c r="B213" s="9">
        <v>42460</v>
      </c>
      <c r="C213" t="s">
        <v>2699</v>
      </c>
      <c r="D213">
        <v>1</v>
      </c>
      <c r="E213" t="s">
        <v>2700</v>
      </c>
      <c r="F213" t="s">
        <v>1813</v>
      </c>
      <c r="G213" s="74" t="str">
        <f t="shared" si="6"/>
        <v>ESS890213LG3</v>
      </c>
      <c r="H213" s="21" t="s">
        <v>2704</v>
      </c>
      <c r="I213" s="21"/>
      <c r="J213" s="87">
        <v>46.93</v>
      </c>
      <c r="K213" s="22"/>
    </row>
    <row r="214" spans="1:11">
      <c r="A214" t="s">
        <v>81</v>
      </c>
      <c r="B214" s="9">
        <v>42433</v>
      </c>
      <c r="C214" t="s">
        <v>1915</v>
      </c>
      <c r="D214">
        <v>1</v>
      </c>
      <c r="E214" t="s">
        <v>1916</v>
      </c>
      <c r="F214" t="s">
        <v>1827</v>
      </c>
      <c r="G214" s="74" t="s">
        <v>966</v>
      </c>
      <c r="H214" s="21" t="s">
        <v>967</v>
      </c>
      <c r="I214" s="21"/>
      <c r="J214" s="87">
        <v>806.62</v>
      </c>
      <c r="K214" s="22"/>
    </row>
    <row r="215" spans="1:11">
      <c r="A215" t="s">
        <v>613</v>
      </c>
      <c r="B215" s="9">
        <v>42460</v>
      </c>
      <c r="C215" t="s">
        <v>2547</v>
      </c>
      <c r="D215">
        <v>1</v>
      </c>
      <c r="E215" t="s">
        <v>2548</v>
      </c>
      <c r="F215" t="s">
        <v>1813</v>
      </c>
      <c r="G215" s="74" t="str">
        <f>+H215</f>
        <v>FFR810330JX9</v>
      </c>
      <c r="H215" s="21" t="s">
        <v>2549</v>
      </c>
      <c r="I215" s="21"/>
      <c r="J215" s="87">
        <v>15.16</v>
      </c>
      <c r="K215" s="22"/>
    </row>
    <row r="216" spans="1:11">
      <c r="A216" t="s">
        <v>514</v>
      </c>
      <c r="B216" s="9">
        <v>42460</v>
      </c>
      <c r="C216" t="s">
        <v>2474</v>
      </c>
      <c r="D216">
        <v>1</v>
      </c>
      <c r="E216" t="s">
        <v>2475</v>
      </c>
      <c r="F216" t="s">
        <v>1813</v>
      </c>
      <c r="G216" s="74" t="str">
        <f>+H216</f>
        <v>FICR750321LL4</v>
      </c>
      <c r="H216" s="21" t="s">
        <v>833</v>
      </c>
      <c r="I216" s="21"/>
      <c r="J216" s="87">
        <v>50.12</v>
      </c>
      <c r="K216" s="22"/>
    </row>
    <row r="217" spans="1:11">
      <c r="A217" t="s">
        <v>516</v>
      </c>
      <c r="B217" s="9">
        <v>42460</v>
      </c>
      <c r="C217" t="s">
        <v>2476</v>
      </c>
      <c r="D217">
        <v>1</v>
      </c>
      <c r="E217" t="s">
        <v>2477</v>
      </c>
      <c r="F217" t="s">
        <v>1813</v>
      </c>
      <c r="G217" s="74" t="str">
        <f>+H217</f>
        <v>FICR750321LL4</v>
      </c>
      <c r="H217" s="21" t="s">
        <v>833</v>
      </c>
      <c r="I217" s="21"/>
      <c r="J217" s="87">
        <v>50.12</v>
      </c>
      <c r="K217" s="22"/>
    </row>
    <row r="218" spans="1:11">
      <c r="A218" t="s">
        <v>583</v>
      </c>
      <c r="B218" s="9">
        <v>42460</v>
      </c>
      <c r="C218" t="s">
        <v>2519</v>
      </c>
      <c r="D218">
        <v>1</v>
      </c>
      <c r="E218" t="s">
        <v>2520</v>
      </c>
      <c r="F218" t="s">
        <v>1813</v>
      </c>
      <c r="G218" s="74" t="str">
        <f>+H218</f>
        <v>FICR750321LL4</v>
      </c>
      <c r="H218" s="21" t="s">
        <v>833</v>
      </c>
      <c r="I218" s="21"/>
      <c r="J218" s="87">
        <v>50</v>
      </c>
      <c r="K218" s="22"/>
    </row>
    <row r="219" spans="1:11">
      <c r="A219" t="s">
        <v>634</v>
      </c>
      <c r="B219" s="9">
        <v>42460</v>
      </c>
      <c r="C219" t="s">
        <v>2574</v>
      </c>
      <c r="D219">
        <v>1</v>
      </c>
      <c r="E219" t="s">
        <v>2575</v>
      </c>
      <c r="F219" t="s">
        <v>1813</v>
      </c>
      <c r="G219" s="74" t="str">
        <f>+H219</f>
        <v>FICR750321LL4</v>
      </c>
      <c r="H219" s="21" t="s">
        <v>833</v>
      </c>
      <c r="I219" s="21"/>
      <c r="J219" s="87">
        <v>50</v>
      </c>
      <c r="K219" s="22"/>
    </row>
    <row r="220" spans="1:11">
      <c r="A220" t="s">
        <v>1260</v>
      </c>
      <c r="B220" s="9">
        <v>42452</v>
      </c>
      <c r="C220" t="s">
        <v>2288</v>
      </c>
      <c r="D220">
        <v>1</v>
      </c>
      <c r="E220" t="s">
        <v>2289</v>
      </c>
      <c r="F220" t="s">
        <v>1827</v>
      </c>
      <c r="G220" s="74" t="s">
        <v>693</v>
      </c>
      <c r="H220" s="21" t="s">
        <v>2290</v>
      </c>
      <c r="I220" s="21"/>
      <c r="J220" s="87">
        <v>566.4</v>
      </c>
      <c r="K220" s="22"/>
    </row>
    <row r="221" spans="1:11">
      <c r="A221" t="s">
        <v>556</v>
      </c>
      <c r="B221" s="9">
        <v>42460</v>
      </c>
      <c r="C221" t="s">
        <v>2488</v>
      </c>
      <c r="D221">
        <v>1</v>
      </c>
      <c r="E221" t="s">
        <v>2489</v>
      </c>
      <c r="F221" t="s">
        <v>1813</v>
      </c>
      <c r="G221" s="74" t="str">
        <f>+H221</f>
        <v>FMB871228QF7</v>
      </c>
      <c r="H221" s="21" t="s">
        <v>693</v>
      </c>
      <c r="I221" s="21"/>
      <c r="J221" s="87">
        <v>104.27</v>
      </c>
      <c r="K221" s="22"/>
    </row>
    <row r="222" spans="1:11">
      <c r="A222" t="s">
        <v>622</v>
      </c>
      <c r="B222" s="9">
        <v>42460</v>
      </c>
      <c r="C222" t="s">
        <v>2558</v>
      </c>
      <c r="D222">
        <v>1</v>
      </c>
      <c r="E222" t="s">
        <v>2559</v>
      </c>
      <c r="F222" t="s">
        <v>1813</v>
      </c>
      <c r="G222" s="74" t="str">
        <f>+H222</f>
        <v>FMB871228QF7</v>
      </c>
      <c r="H222" s="21" t="s">
        <v>693</v>
      </c>
      <c r="I222" s="21"/>
      <c r="J222" s="87">
        <v>20.48</v>
      </c>
      <c r="K222" s="22"/>
    </row>
    <row r="223" spans="1:11">
      <c r="A223" t="s">
        <v>2596</v>
      </c>
      <c r="B223" s="9">
        <v>42460</v>
      </c>
      <c r="C223" t="s">
        <v>2597</v>
      </c>
      <c r="D223">
        <v>1</v>
      </c>
      <c r="E223" t="s">
        <v>2598</v>
      </c>
      <c r="F223" t="s">
        <v>1813</v>
      </c>
      <c r="G223" s="74" t="str">
        <f>+H223</f>
        <v>FMB871228QF7</v>
      </c>
      <c r="H223" s="21" t="s">
        <v>693</v>
      </c>
      <c r="I223" s="21"/>
      <c r="J223" s="87">
        <v>119.63</v>
      </c>
      <c r="K223" s="22"/>
    </row>
    <row r="224" spans="1:11">
      <c r="A224" t="s">
        <v>2602</v>
      </c>
      <c r="B224" s="9">
        <v>42460</v>
      </c>
      <c r="C224" t="s">
        <v>2603</v>
      </c>
      <c r="D224">
        <v>1</v>
      </c>
      <c r="E224" t="s">
        <v>2604</v>
      </c>
      <c r="F224" t="s">
        <v>1813</v>
      </c>
      <c r="G224" s="74" t="str">
        <f>+H224</f>
        <v>FMB871228QF7</v>
      </c>
      <c r="H224" s="21" t="s">
        <v>693</v>
      </c>
      <c r="I224" s="21"/>
      <c r="J224" s="87">
        <v>87.45</v>
      </c>
      <c r="K224" s="22"/>
    </row>
    <row r="225" spans="1:11">
      <c r="A225" t="s">
        <v>2796</v>
      </c>
      <c r="B225" s="9">
        <v>42460</v>
      </c>
      <c r="C225" t="s">
        <v>2797</v>
      </c>
      <c r="D225">
        <v>1</v>
      </c>
      <c r="E225" t="s">
        <v>2798</v>
      </c>
      <c r="F225" t="s">
        <v>1813</v>
      </c>
      <c r="G225" s="74" t="str">
        <f>+H225</f>
        <v>FNI970829927</v>
      </c>
      <c r="H225" t="s">
        <v>2801</v>
      </c>
      <c r="J225" s="87">
        <v>9.66</v>
      </c>
      <c r="K225" s="22"/>
    </row>
    <row r="226" spans="1:11">
      <c r="A226" t="s">
        <v>2123</v>
      </c>
      <c r="B226" s="9">
        <v>42446</v>
      </c>
      <c r="C226" t="s">
        <v>212</v>
      </c>
      <c r="D226">
        <v>1</v>
      </c>
      <c r="E226" t="s">
        <v>2124</v>
      </c>
      <c r="F226" t="s">
        <v>1813</v>
      </c>
      <c r="G226" s="19" t="s">
        <v>731</v>
      </c>
      <c r="H226" s="19" t="s">
        <v>2901</v>
      </c>
      <c r="I226" s="21"/>
      <c r="J226" s="90">
        <f>+(35+35+35)/1.16*0.16</f>
        <v>14.482758620689657</v>
      </c>
      <c r="K226" s="22"/>
    </row>
    <row r="227" spans="1:11">
      <c r="A227" t="s">
        <v>2127</v>
      </c>
      <c r="B227" s="9">
        <v>42446</v>
      </c>
      <c r="C227" t="s">
        <v>212</v>
      </c>
      <c r="D227">
        <v>1</v>
      </c>
      <c r="E227" t="s">
        <v>2128</v>
      </c>
      <c r="F227" t="s">
        <v>1813</v>
      </c>
      <c r="G227" s="19" t="s">
        <v>731</v>
      </c>
      <c r="H227" s="19" t="s">
        <v>2901</v>
      </c>
      <c r="I227" s="21"/>
      <c r="J227" s="87">
        <v>18.63</v>
      </c>
      <c r="K227" s="22"/>
    </row>
    <row r="228" spans="1:11">
      <c r="A228" t="s">
        <v>638</v>
      </c>
      <c r="B228" s="9">
        <v>42460</v>
      </c>
      <c r="C228" t="s">
        <v>2578</v>
      </c>
      <c r="D228">
        <v>1</v>
      </c>
      <c r="E228" t="s">
        <v>2579</v>
      </c>
      <c r="F228" t="s">
        <v>1813</v>
      </c>
      <c r="G228" s="19" t="s">
        <v>731</v>
      </c>
      <c r="H228" s="19" t="s">
        <v>2901</v>
      </c>
      <c r="I228" s="21"/>
      <c r="J228" s="87">
        <v>7.58</v>
      </c>
      <c r="K228" s="22"/>
    </row>
    <row r="229" spans="1:11">
      <c r="A229" t="s">
        <v>640</v>
      </c>
      <c r="B229" s="9">
        <v>42460</v>
      </c>
      <c r="C229" t="s">
        <v>2582</v>
      </c>
      <c r="D229">
        <v>1</v>
      </c>
      <c r="E229" t="s">
        <v>2583</v>
      </c>
      <c r="F229" t="s">
        <v>1813</v>
      </c>
      <c r="G229" s="19" t="s">
        <v>731</v>
      </c>
      <c r="H229" s="19" t="s">
        <v>2901</v>
      </c>
      <c r="I229" s="21"/>
      <c r="J229" s="87">
        <v>8.9700000000000006</v>
      </c>
      <c r="K229" s="22"/>
    </row>
    <row r="230" spans="1:11">
      <c r="A230" t="s">
        <v>642</v>
      </c>
      <c r="B230" s="9">
        <v>42460</v>
      </c>
      <c r="C230" t="s">
        <v>2586</v>
      </c>
      <c r="D230">
        <v>1</v>
      </c>
      <c r="E230" t="s">
        <v>2587</v>
      </c>
      <c r="F230" t="s">
        <v>1813</v>
      </c>
      <c r="G230" s="19" t="s">
        <v>731</v>
      </c>
      <c r="H230" s="19" t="s">
        <v>2901</v>
      </c>
      <c r="I230" s="21"/>
      <c r="J230" s="87">
        <v>28.28</v>
      </c>
      <c r="K230" s="22"/>
    </row>
    <row r="231" spans="1:11">
      <c r="A231" t="s">
        <v>646</v>
      </c>
      <c r="B231" s="9">
        <v>42460</v>
      </c>
      <c r="C231" t="s">
        <v>2588</v>
      </c>
      <c r="D231">
        <v>1</v>
      </c>
      <c r="E231" t="s">
        <v>2589</v>
      </c>
      <c r="F231" t="s">
        <v>1813</v>
      </c>
      <c r="G231" s="19" t="s">
        <v>731</v>
      </c>
      <c r="H231" s="19" t="s">
        <v>2901</v>
      </c>
      <c r="I231" s="21"/>
      <c r="J231" s="87">
        <v>28.28</v>
      </c>
      <c r="K231" s="22"/>
    </row>
    <row r="232" spans="1:11">
      <c r="A232" t="s">
        <v>2617</v>
      </c>
      <c r="B232" s="9">
        <v>42460</v>
      </c>
      <c r="C232" t="s">
        <v>2618</v>
      </c>
      <c r="D232">
        <v>1</v>
      </c>
      <c r="E232" t="s">
        <v>2619</v>
      </c>
      <c r="F232" t="s">
        <v>1813</v>
      </c>
      <c r="G232" s="19" t="s">
        <v>731</v>
      </c>
      <c r="H232" s="19" t="s">
        <v>2901</v>
      </c>
      <c r="I232" s="21"/>
      <c r="J232" s="87">
        <v>133.93</v>
      </c>
      <c r="K232" s="22"/>
    </row>
    <row r="233" spans="1:11">
      <c r="A233" t="s">
        <v>2624</v>
      </c>
      <c r="B233" s="9">
        <v>42460</v>
      </c>
      <c r="C233" t="s">
        <v>2625</v>
      </c>
      <c r="D233">
        <v>1</v>
      </c>
      <c r="E233" t="s">
        <v>2626</v>
      </c>
      <c r="F233" t="s">
        <v>1813</v>
      </c>
      <c r="G233" s="19" t="s">
        <v>731</v>
      </c>
      <c r="H233" s="19" t="s">
        <v>2901</v>
      </c>
      <c r="I233" s="21"/>
      <c r="J233" s="87">
        <v>8.9700000000000006</v>
      </c>
      <c r="K233" s="22"/>
    </row>
    <row r="234" spans="1:11">
      <c r="A234" t="s">
        <v>2667</v>
      </c>
      <c r="B234" s="9">
        <v>42460</v>
      </c>
      <c r="C234" t="s">
        <v>2668</v>
      </c>
      <c r="D234">
        <v>1</v>
      </c>
      <c r="E234" t="s">
        <v>2669</v>
      </c>
      <c r="F234" t="s">
        <v>1813</v>
      </c>
      <c r="G234" s="19" t="s">
        <v>731</v>
      </c>
      <c r="H234" s="19" t="s">
        <v>2901</v>
      </c>
      <c r="I234" s="21"/>
      <c r="J234" s="87">
        <v>28.28</v>
      </c>
      <c r="K234" s="22"/>
    </row>
    <row r="235" spans="1:11">
      <c r="A235" t="s">
        <v>2671</v>
      </c>
      <c r="B235" s="9">
        <v>42460</v>
      </c>
      <c r="C235" t="s">
        <v>2672</v>
      </c>
      <c r="D235">
        <v>1</v>
      </c>
      <c r="E235" t="s">
        <v>2673</v>
      </c>
      <c r="F235" t="s">
        <v>1813</v>
      </c>
      <c r="G235" s="19" t="s">
        <v>731</v>
      </c>
      <c r="H235" s="19" t="s">
        <v>2901</v>
      </c>
      <c r="I235" s="21"/>
      <c r="J235" s="87">
        <v>8.9700000000000006</v>
      </c>
      <c r="K235" s="22"/>
    </row>
    <row r="236" spans="1:11">
      <c r="A236" t="s">
        <v>2674</v>
      </c>
      <c r="B236" s="9">
        <v>42460</v>
      </c>
      <c r="C236" t="s">
        <v>2675</v>
      </c>
      <c r="D236">
        <v>1</v>
      </c>
      <c r="E236" t="s">
        <v>2676</v>
      </c>
      <c r="F236" t="s">
        <v>1813</v>
      </c>
      <c r="G236" s="19" t="s">
        <v>731</v>
      </c>
      <c r="H236" s="19" t="s">
        <v>2901</v>
      </c>
      <c r="I236" s="21"/>
      <c r="J236" s="87">
        <v>7.59</v>
      </c>
      <c r="K236" s="22"/>
    </row>
    <row r="237" spans="1:11">
      <c r="A237" t="s">
        <v>2678</v>
      </c>
      <c r="B237" s="9">
        <v>42460</v>
      </c>
      <c r="C237" t="s">
        <v>2679</v>
      </c>
      <c r="D237">
        <v>1</v>
      </c>
      <c r="E237" t="s">
        <v>2680</v>
      </c>
      <c r="F237" t="s">
        <v>1813</v>
      </c>
      <c r="G237" s="19" t="s">
        <v>731</v>
      </c>
      <c r="H237" s="19" t="s">
        <v>2901</v>
      </c>
      <c r="I237" s="21"/>
      <c r="J237" s="87">
        <v>28.28</v>
      </c>
      <c r="K237" s="22"/>
    </row>
    <row r="238" spans="1:11">
      <c r="A238" t="s">
        <v>2682</v>
      </c>
      <c r="B238" s="9">
        <v>42460</v>
      </c>
      <c r="C238" t="s">
        <v>2683</v>
      </c>
      <c r="D238">
        <v>1</v>
      </c>
      <c r="E238" t="s">
        <v>2684</v>
      </c>
      <c r="F238" t="s">
        <v>1813</v>
      </c>
      <c r="G238" s="19" t="s">
        <v>731</v>
      </c>
      <c r="H238" s="19" t="s">
        <v>2901</v>
      </c>
      <c r="I238" s="21"/>
      <c r="J238" s="87">
        <v>8.9700000000000006</v>
      </c>
      <c r="K238" s="22"/>
    </row>
    <row r="239" spans="1:11">
      <c r="A239" t="s">
        <v>2685</v>
      </c>
      <c r="B239" s="9">
        <v>42460</v>
      </c>
      <c r="C239" t="s">
        <v>2686</v>
      </c>
      <c r="D239">
        <v>1</v>
      </c>
      <c r="E239" t="s">
        <v>2687</v>
      </c>
      <c r="F239" t="s">
        <v>1813</v>
      </c>
      <c r="G239" s="19" t="s">
        <v>731</v>
      </c>
      <c r="H239" s="19" t="s">
        <v>2901</v>
      </c>
      <c r="I239" s="21"/>
      <c r="J239" s="87">
        <v>71.59</v>
      </c>
      <c r="K239" s="22"/>
    </row>
    <row r="240" spans="1:11">
      <c r="A240" t="s">
        <v>2694</v>
      </c>
      <c r="B240" s="9">
        <v>42460</v>
      </c>
      <c r="C240" t="s">
        <v>2695</v>
      </c>
      <c r="D240">
        <v>1</v>
      </c>
      <c r="E240" t="s">
        <v>2696</v>
      </c>
      <c r="F240" t="s">
        <v>1813</v>
      </c>
      <c r="G240" s="19" t="s">
        <v>731</v>
      </c>
      <c r="H240" s="19" t="s">
        <v>2901</v>
      </c>
      <c r="I240" s="21"/>
      <c r="J240" s="87">
        <v>13.79</v>
      </c>
      <c r="K240" s="22"/>
    </row>
    <row r="241" spans="1:11">
      <c r="A241" t="s">
        <v>2698</v>
      </c>
      <c r="B241" s="9">
        <v>42460</v>
      </c>
      <c r="C241" t="s">
        <v>2699</v>
      </c>
      <c r="D241">
        <v>1</v>
      </c>
      <c r="E241" t="s">
        <v>2700</v>
      </c>
      <c r="F241" t="s">
        <v>1813</v>
      </c>
      <c r="G241" s="19" t="s">
        <v>731</v>
      </c>
      <c r="H241" s="19" t="s">
        <v>2901</v>
      </c>
      <c r="I241" s="21"/>
      <c r="J241" s="87">
        <v>41.38</v>
      </c>
      <c r="K241" s="22"/>
    </row>
    <row r="242" spans="1:11">
      <c r="A242" t="s">
        <v>2698</v>
      </c>
      <c r="B242" s="9">
        <v>42460</v>
      </c>
      <c r="C242" t="s">
        <v>2699</v>
      </c>
      <c r="D242">
        <v>1</v>
      </c>
      <c r="E242" t="s">
        <v>2700</v>
      </c>
      <c r="F242" t="s">
        <v>1813</v>
      </c>
      <c r="G242" s="19" t="s">
        <v>731</v>
      </c>
      <c r="H242" s="19" t="s">
        <v>2901</v>
      </c>
      <c r="I242" s="21"/>
      <c r="J242" s="87">
        <v>7.59</v>
      </c>
      <c r="K242" s="22"/>
    </row>
    <row r="243" spans="1:11">
      <c r="A243" t="s">
        <v>2705</v>
      </c>
      <c r="B243" s="9">
        <v>42460</v>
      </c>
      <c r="C243" t="s">
        <v>2706</v>
      </c>
      <c r="D243">
        <v>1</v>
      </c>
      <c r="E243" t="s">
        <v>2707</v>
      </c>
      <c r="F243" t="s">
        <v>1813</v>
      </c>
      <c r="G243" s="19" t="s">
        <v>731</v>
      </c>
      <c r="H243" s="19" t="s">
        <v>2901</v>
      </c>
      <c r="I243" s="21"/>
      <c r="J243" s="87">
        <v>71.59</v>
      </c>
      <c r="K243" s="22"/>
    </row>
    <row r="244" spans="1:11">
      <c r="A244" t="s">
        <v>2718</v>
      </c>
      <c r="B244" s="9">
        <v>42460</v>
      </c>
      <c r="C244" t="s">
        <v>2719</v>
      </c>
      <c r="D244">
        <v>1</v>
      </c>
      <c r="E244" t="s">
        <v>2720</v>
      </c>
      <c r="F244" t="s">
        <v>1813</v>
      </c>
      <c r="G244" s="19" t="s">
        <v>731</v>
      </c>
      <c r="H244" s="19" t="s">
        <v>2901</v>
      </c>
      <c r="I244" s="21"/>
      <c r="J244" s="87">
        <v>28.28</v>
      </c>
      <c r="K244" s="22"/>
    </row>
    <row r="245" spans="1:11">
      <c r="A245" t="s">
        <v>2721</v>
      </c>
      <c r="B245" s="9">
        <v>42460</v>
      </c>
      <c r="C245" t="s">
        <v>2722</v>
      </c>
      <c r="D245">
        <v>1</v>
      </c>
      <c r="E245" t="s">
        <v>2723</v>
      </c>
      <c r="F245" t="s">
        <v>1813</v>
      </c>
      <c r="G245" s="19" t="s">
        <v>731</v>
      </c>
      <c r="H245" s="19" t="s">
        <v>2901</v>
      </c>
      <c r="J245" s="87">
        <v>19.309999999999999</v>
      </c>
      <c r="K245" s="22"/>
    </row>
    <row r="246" spans="1:11">
      <c r="A246" t="s">
        <v>2724</v>
      </c>
      <c r="B246" s="9">
        <v>42460</v>
      </c>
      <c r="C246" t="s">
        <v>2725</v>
      </c>
      <c r="D246">
        <v>1</v>
      </c>
      <c r="E246" t="s">
        <v>2726</v>
      </c>
      <c r="F246" t="s">
        <v>1813</v>
      </c>
      <c r="G246" s="19" t="s">
        <v>731</v>
      </c>
      <c r="H246" s="19" t="s">
        <v>2901</v>
      </c>
      <c r="J246" s="87">
        <v>19.309999999999999</v>
      </c>
      <c r="K246" s="22"/>
    </row>
    <row r="247" spans="1:11">
      <c r="A247" t="s">
        <v>2728</v>
      </c>
      <c r="B247" s="9">
        <v>42460</v>
      </c>
      <c r="C247" t="s">
        <v>2729</v>
      </c>
      <c r="D247">
        <v>1</v>
      </c>
      <c r="E247" t="s">
        <v>2730</v>
      </c>
      <c r="F247" t="s">
        <v>1813</v>
      </c>
      <c r="G247" s="19" t="s">
        <v>731</v>
      </c>
      <c r="H247" s="19" t="s">
        <v>2901</v>
      </c>
      <c r="J247" s="87">
        <v>18.62</v>
      </c>
      <c r="K247" s="22"/>
    </row>
    <row r="248" spans="1:11">
      <c r="A248" t="s">
        <v>2734</v>
      </c>
      <c r="B248" s="9">
        <v>42460</v>
      </c>
      <c r="C248" t="s">
        <v>2735</v>
      </c>
      <c r="D248">
        <v>1</v>
      </c>
      <c r="E248" t="s">
        <v>2736</v>
      </c>
      <c r="F248" t="s">
        <v>1813</v>
      </c>
      <c r="G248" s="19" t="s">
        <v>731</v>
      </c>
      <c r="H248" s="19" t="s">
        <v>2901</v>
      </c>
      <c r="I248" s="21"/>
      <c r="J248" s="87">
        <v>19.309999999999999</v>
      </c>
      <c r="K248" s="22"/>
    </row>
    <row r="249" spans="1:11">
      <c r="A249" t="s">
        <v>2753</v>
      </c>
      <c r="B249" s="9">
        <v>42460</v>
      </c>
      <c r="C249" t="s">
        <v>2754</v>
      </c>
      <c r="D249">
        <v>1</v>
      </c>
      <c r="E249" t="s">
        <v>2755</v>
      </c>
      <c r="F249" t="s">
        <v>1813</v>
      </c>
      <c r="G249" s="19" t="s">
        <v>731</v>
      </c>
      <c r="H249" s="19" t="s">
        <v>2901</v>
      </c>
      <c r="J249" s="87">
        <v>8.9700000000000006</v>
      </c>
      <c r="K249" s="22"/>
    </row>
    <row r="250" spans="1:11">
      <c r="A250" t="s">
        <v>2756</v>
      </c>
      <c r="B250" s="9">
        <v>42460</v>
      </c>
      <c r="C250" t="s">
        <v>2757</v>
      </c>
      <c r="D250">
        <v>1</v>
      </c>
      <c r="E250" t="s">
        <v>2758</v>
      </c>
      <c r="F250" t="s">
        <v>1813</v>
      </c>
      <c r="G250" s="19" t="s">
        <v>731</v>
      </c>
      <c r="H250" s="19" t="s">
        <v>2901</v>
      </c>
      <c r="I250" s="21"/>
      <c r="J250" s="87">
        <v>8.9700000000000006</v>
      </c>
      <c r="K250" s="22"/>
    </row>
    <row r="251" spans="1:11">
      <c r="A251" t="s">
        <v>2759</v>
      </c>
      <c r="B251" s="9">
        <v>42460</v>
      </c>
      <c r="C251" t="s">
        <v>2760</v>
      </c>
      <c r="D251">
        <v>1</v>
      </c>
      <c r="E251" t="s">
        <v>2761</v>
      </c>
      <c r="F251" t="s">
        <v>1813</v>
      </c>
      <c r="G251" s="19" t="s">
        <v>731</v>
      </c>
      <c r="H251" s="19" t="s">
        <v>2901</v>
      </c>
      <c r="J251" s="87">
        <v>13.79</v>
      </c>
      <c r="K251" s="22"/>
    </row>
    <row r="252" spans="1:11">
      <c r="A252" t="s">
        <v>2762</v>
      </c>
      <c r="B252" s="9">
        <v>42460</v>
      </c>
      <c r="C252" t="s">
        <v>2763</v>
      </c>
      <c r="D252">
        <v>1</v>
      </c>
      <c r="E252" t="s">
        <v>2764</v>
      </c>
      <c r="F252" t="s">
        <v>1813</v>
      </c>
      <c r="G252" s="19" t="s">
        <v>731</v>
      </c>
      <c r="H252" s="19" t="s">
        <v>2901</v>
      </c>
      <c r="J252" s="87">
        <v>4.83</v>
      </c>
      <c r="K252" s="22"/>
    </row>
    <row r="253" spans="1:11">
      <c r="A253" t="s">
        <v>2765</v>
      </c>
      <c r="B253" s="9">
        <v>42460</v>
      </c>
      <c r="C253" t="s">
        <v>2766</v>
      </c>
      <c r="D253">
        <v>1</v>
      </c>
      <c r="E253" t="s">
        <v>2767</v>
      </c>
      <c r="F253" t="s">
        <v>1813</v>
      </c>
      <c r="G253" s="19" t="s">
        <v>731</v>
      </c>
      <c r="H253" s="19" t="s">
        <v>2901</v>
      </c>
      <c r="J253" s="87">
        <v>13.79</v>
      </c>
      <c r="K253" s="22"/>
    </row>
    <row r="254" spans="1:11">
      <c r="A254" t="s">
        <v>2775</v>
      </c>
      <c r="B254" s="9">
        <v>42460</v>
      </c>
      <c r="C254" t="s">
        <v>2776</v>
      </c>
      <c r="D254">
        <v>1</v>
      </c>
      <c r="E254" t="s">
        <v>2777</v>
      </c>
      <c r="F254" t="s">
        <v>1813</v>
      </c>
      <c r="G254" s="19" t="s">
        <v>731</v>
      </c>
      <c r="H254" s="19" t="s">
        <v>2901</v>
      </c>
      <c r="I254" s="21"/>
      <c r="J254" s="87">
        <v>66.34</v>
      </c>
      <c r="K254" s="22"/>
    </row>
    <row r="255" spans="1:11">
      <c r="A255" t="s">
        <v>2796</v>
      </c>
      <c r="B255" s="9">
        <v>42460</v>
      </c>
      <c r="C255" t="s">
        <v>2797</v>
      </c>
      <c r="D255">
        <v>1</v>
      </c>
      <c r="E255" t="s">
        <v>2798</v>
      </c>
      <c r="F255" t="s">
        <v>1813</v>
      </c>
      <c r="G255" s="19" t="s">
        <v>731</v>
      </c>
      <c r="H255" s="19" t="s">
        <v>2901</v>
      </c>
      <c r="I255" s="21"/>
      <c r="J255" s="87">
        <v>97.38</v>
      </c>
      <c r="K255" s="22"/>
    </row>
    <row r="256" spans="1:11">
      <c r="A256" t="s">
        <v>2803</v>
      </c>
      <c r="B256" s="9">
        <v>42460</v>
      </c>
      <c r="C256" t="s">
        <v>2804</v>
      </c>
      <c r="D256">
        <v>1</v>
      </c>
      <c r="E256" t="s">
        <v>2805</v>
      </c>
      <c r="F256" t="s">
        <v>1813</v>
      </c>
      <c r="G256" s="19" t="s">
        <v>731</v>
      </c>
      <c r="H256" s="19" t="s">
        <v>2901</v>
      </c>
      <c r="I256" s="21"/>
      <c r="J256" s="87">
        <v>4.83</v>
      </c>
      <c r="K256" s="22"/>
    </row>
    <row r="257" spans="1:12">
      <c r="A257" t="s">
        <v>2803</v>
      </c>
      <c r="B257" s="9">
        <v>42460</v>
      </c>
      <c r="C257" t="s">
        <v>2804</v>
      </c>
      <c r="D257">
        <v>1</v>
      </c>
      <c r="E257" t="s">
        <v>2805</v>
      </c>
      <c r="F257" t="s">
        <v>1813</v>
      </c>
      <c r="G257" s="19" t="s">
        <v>731</v>
      </c>
      <c r="H257" s="19" t="s">
        <v>2901</v>
      </c>
      <c r="I257" s="21"/>
      <c r="J257" s="87">
        <v>8.9700000000000006</v>
      </c>
      <c r="K257" s="22"/>
    </row>
    <row r="258" spans="1:12">
      <c r="A258" t="s">
        <v>2807</v>
      </c>
      <c r="B258" s="9">
        <v>42460</v>
      </c>
      <c r="C258" t="s">
        <v>2808</v>
      </c>
      <c r="D258">
        <v>1</v>
      </c>
      <c r="E258" t="s">
        <v>2809</v>
      </c>
      <c r="F258" t="s">
        <v>1813</v>
      </c>
      <c r="G258" s="19" t="s">
        <v>731</v>
      </c>
      <c r="H258" s="19" t="s">
        <v>2901</v>
      </c>
      <c r="I258" s="21"/>
      <c r="J258" s="87">
        <v>18.62</v>
      </c>
      <c r="K258" s="22"/>
    </row>
    <row r="259" spans="1:12">
      <c r="A259" t="s">
        <v>2830</v>
      </c>
      <c r="B259" s="9">
        <v>42460</v>
      </c>
      <c r="C259" t="s">
        <v>2831</v>
      </c>
      <c r="D259">
        <v>1</v>
      </c>
      <c r="E259" t="s">
        <v>2832</v>
      </c>
      <c r="F259" t="s">
        <v>1813</v>
      </c>
      <c r="G259" s="19" t="s">
        <v>731</v>
      </c>
      <c r="H259" s="19" t="s">
        <v>2901</v>
      </c>
      <c r="I259" s="21"/>
      <c r="J259" s="87">
        <v>9.65</v>
      </c>
      <c r="K259" s="22"/>
    </row>
    <row r="260" spans="1:12">
      <c r="A260" t="s">
        <v>2833</v>
      </c>
      <c r="B260" s="9">
        <v>42460</v>
      </c>
      <c r="C260" t="s">
        <v>2834</v>
      </c>
      <c r="D260">
        <v>1</v>
      </c>
      <c r="E260" t="s">
        <v>2835</v>
      </c>
      <c r="F260" t="s">
        <v>1813</v>
      </c>
      <c r="G260" s="19" t="s">
        <v>731</v>
      </c>
      <c r="H260" s="19" t="s">
        <v>2901</v>
      </c>
      <c r="I260" s="21"/>
      <c r="J260" s="87">
        <v>28.97</v>
      </c>
      <c r="K260" s="22"/>
    </row>
    <row r="261" spans="1:12">
      <c r="A261" t="s">
        <v>2833</v>
      </c>
      <c r="B261" s="9">
        <v>42460</v>
      </c>
      <c r="C261" t="s">
        <v>2834</v>
      </c>
      <c r="D261">
        <v>1</v>
      </c>
      <c r="E261" t="s">
        <v>2835</v>
      </c>
      <c r="F261" t="s">
        <v>1813</v>
      </c>
      <c r="G261" s="19" t="s">
        <v>731</v>
      </c>
      <c r="H261" s="19" t="s">
        <v>2901</v>
      </c>
      <c r="J261" s="87">
        <v>20</v>
      </c>
      <c r="K261" s="22"/>
    </row>
    <row r="262" spans="1:12" s="21" customFormat="1">
      <c r="A262" s="21" t="s">
        <v>2837</v>
      </c>
      <c r="B262" s="9">
        <v>42460</v>
      </c>
      <c r="C262" s="21" t="s">
        <v>2838</v>
      </c>
      <c r="D262" s="21">
        <v>1</v>
      </c>
      <c r="E262" s="21" t="s">
        <v>2839</v>
      </c>
      <c r="F262" s="21" t="s">
        <v>1813</v>
      </c>
      <c r="G262" s="19" t="s">
        <v>731</v>
      </c>
      <c r="H262" s="19" t="s">
        <v>2901</v>
      </c>
      <c r="J262" s="87">
        <v>121.52</v>
      </c>
      <c r="K262" s="22"/>
    </row>
    <row r="263" spans="1:12" s="21" customFormat="1">
      <c r="A263" s="21" t="s">
        <v>620</v>
      </c>
      <c r="B263" s="9">
        <v>42460</v>
      </c>
      <c r="C263" s="21" t="s">
        <v>2556</v>
      </c>
      <c r="D263" s="21">
        <v>1</v>
      </c>
      <c r="E263" s="21" t="s">
        <v>2557</v>
      </c>
      <c r="F263" s="21" t="s">
        <v>1813</v>
      </c>
      <c r="G263" s="74" t="str">
        <f>+H263</f>
        <v>FNM000504R36</v>
      </c>
      <c r="H263" s="21" t="s">
        <v>1682</v>
      </c>
      <c r="J263" s="87">
        <v>5.17</v>
      </c>
      <c r="K263" s="22"/>
    </row>
    <row r="264" spans="1:12" s="21" customFormat="1">
      <c r="A264" s="21" t="s">
        <v>2599</v>
      </c>
      <c r="B264" s="9">
        <v>42460</v>
      </c>
      <c r="C264" s="21" t="s">
        <v>2600</v>
      </c>
      <c r="D264" s="21">
        <v>1</v>
      </c>
      <c r="E264" s="21" t="s">
        <v>2601</v>
      </c>
      <c r="F264" s="21" t="s">
        <v>1813</v>
      </c>
      <c r="G264" s="74" t="str">
        <f>+H264</f>
        <v>FNM000504R36</v>
      </c>
      <c r="H264" s="21" t="s">
        <v>1682</v>
      </c>
      <c r="J264" s="87">
        <v>11.86</v>
      </c>
      <c r="K264" s="22"/>
    </row>
    <row r="265" spans="1:12" s="21" customFormat="1">
      <c r="A265" s="21" t="s">
        <v>171</v>
      </c>
      <c r="B265" s="9">
        <v>42440</v>
      </c>
      <c r="C265" s="21" t="s">
        <v>1999</v>
      </c>
      <c r="D265" s="21">
        <v>1</v>
      </c>
      <c r="E265" s="21" t="s">
        <v>2000</v>
      </c>
      <c r="F265" s="21" t="s">
        <v>1833</v>
      </c>
      <c r="G265" s="76" t="s">
        <v>867</v>
      </c>
      <c r="H265" s="21" t="s">
        <v>2001</v>
      </c>
      <c r="I265" s="22"/>
      <c r="J265" s="89">
        <v>30745.42</v>
      </c>
      <c r="K265" s="22"/>
    </row>
    <row r="266" spans="1:12" s="21" customFormat="1">
      <c r="A266" s="21" t="s">
        <v>2426</v>
      </c>
      <c r="B266" s="9">
        <v>42459</v>
      </c>
      <c r="C266" s="21" t="s">
        <v>2199</v>
      </c>
      <c r="D266" s="21">
        <v>1</v>
      </c>
      <c r="E266" s="21" t="s">
        <v>2427</v>
      </c>
      <c r="F266" s="21" t="s">
        <v>1833</v>
      </c>
      <c r="G266" s="76" t="s">
        <v>867</v>
      </c>
      <c r="H266" s="21" t="s">
        <v>2428</v>
      </c>
      <c r="I266" s="22"/>
      <c r="J266" s="89">
        <v>31479.57</v>
      </c>
      <c r="K266" s="22"/>
    </row>
    <row r="267" spans="1:12" s="21" customFormat="1">
      <c r="A267" s="21" t="s">
        <v>2123</v>
      </c>
      <c r="B267" s="9">
        <v>42446</v>
      </c>
      <c r="C267" s="21" t="s">
        <v>212</v>
      </c>
      <c r="D267" s="21">
        <v>1</v>
      </c>
      <c r="E267" s="21" t="s">
        <v>2124</v>
      </c>
      <c r="F267" s="21" t="s">
        <v>1813</v>
      </c>
      <c r="G267" s="19" t="s">
        <v>2902</v>
      </c>
      <c r="H267" s="19" t="s">
        <v>2903</v>
      </c>
      <c r="J267" s="87">
        <f>15.17+7.59+19.17+7.59+19.17+15.17</f>
        <v>83.86</v>
      </c>
      <c r="K267" s="22"/>
    </row>
    <row r="268" spans="1:12">
      <c r="A268" t="s">
        <v>1141</v>
      </c>
      <c r="B268" s="9">
        <v>42438</v>
      </c>
      <c r="C268" t="s">
        <v>1979</v>
      </c>
      <c r="D268">
        <v>1</v>
      </c>
      <c r="E268" t="s">
        <v>1980</v>
      </c>
      <c r="F268" t="s">
        <v>1827</v>
      </c>
      <c r="G268" s="74" t="s">
        <v>951</v>
      </c>
      <c r="H268" s="21" t="s">
        <v>952</v>
      </c>
      <c r="I268" s="22"/>
      <c r="J268" s="89">
        <v>1056</v>
      </c>
      <c r="K268" s="22"/>
      <c r="L268" s="21"/>
    </row>
    <row r="269" spans="1:12">
      <c r="A269" t="s">
        <v>1564</v>
      </c>
      <c r="B269" s="9">
        <v>42460</v>
      </c>
      <c r="C269" t="s">
        <v>2478</v>
      </c>
      <c r="D269">
        <v>1</v>
      </c>
      <c r="E269" t="s">
        <v>2479</v>
      </c>
      <c r="F269" t="s">
        <v>1813</v>
      </c>
      <c r="G269" s="74" t="s">
        <v>951</v>
      </c>
      <c r="H269" t="s">
        <v>951</v>
      </c>
      <c r="I269" s="21"/>
      <c r="J269" s="87">
        <v>398.56</v>
      </c>
      <c r="K269" s="22"/>
    </row>
    <row r="270" spans="1:12">
      <c r="A270" t="s">
        <v>2837</v>
      </c>
      <c r="B270" s="9">
        <v>42460</v>
      </c>
      <c r="C270" t="s">
        <v>2838</v>
      </c>
      <c r="D270">
        <v>1</v>
      </c>
      <c r="E270" t="s">
        <v>2839</v>
      </c>
      <c r="F270" t="s">
        <v>1813</v>
      </c>
      <c r="G270" s="74" t="str">
        <f>+H270</f>
        <v>GAM930604CDA</v>
      </c>
      <c r="H270" s="21" t="s">
        <v>2880</v>
      </c>
      <c r="I270" s="21"/>
      <c r="J270" s="87">
        <v>262.77</v>
      </c>
      <c r="K270" s="22"/>
    </row>
    <row r="271" spans="1:12">
      <c r="A271" t="s">
        <v>2837</v>
      </c>
      <c r="B271" s="9">
        <v>42460</v>
      </c>
      <c r="C271" t="s">
        <v>2838</v>
      </c>
      <c r="D271">
        <v>1</v>
      </c>
      <c r="E271" t="s">
        <v>2839</v>
      </c>
      <c r="F271" t="s">
        <v>1813</v>
      </c>
      <c r="G271" s="74" t="str">
        <f>+H271</f>
        <v>GAM930604CDA</v>
      </c>
      <c r="H271" s="21" t="s">
        <v>2880</v>
      </c>
      <c r="I271" s="21"/>
      <c r="J271" s="87">
        <v>16.41</v>
      </c>
      <c r="K271" s="22"/>
    </row>
    <row r="272" spans="1:12">
      <c r="A272" t="s">
        <v>2837</v>
      </c>
      <c r="B272" s="9">
        <v>42460</v>
      </c>
      <c r="C272" t="s">
        <v>2838</v>
      </c>
      <c r="D272">
        <v>1</v>
      </c>
      <c r="E272" t="s">
        <v>2839</v>
      </c>
      <c r="F272" t="s">
        <v>1813</v>
      </c>
      <c r="G272" s="74" t="str">
        <f>+H272</f>
        <v>GAM930604CDA</v>
      </c>
      <c r="H272" t="s">
        <v>2880</v>
      </c>
      <c r="I272" s="21"/>
      <c r="J272" s="87">
        <v>138.44999999999999</v>
      </c>
      <c r="K272" s="22"/>
    </row>
    <row r="273" spans="1:12">
      <c r="A273" t="s">
        <v>2843</v>
      </c>
      <c r="B273" s="9">
        <v>42460</v>
      </c>
      <c r="C273" t="s">
        <v>2844</v>
      </c>
      <c r="D273">
        <v>1</v>
      </c>
      <c r="E273" t="s">
        <v>2845</v>
      </c>
      <c r="F273" t="s">
        <v>1813</v>
      </c>
      <c r="G273" s="74" t="str">
        <f>+H273</f>
        <v>GASR650405134</v>
      </c>
      <c r="H273" s="21" t="s">
        <v>2846</v>
      </c>
      <c r="I273" s="21"/>
      <c r="J273" s="87">
        <v>41.38</v>
      </c>
      <c r="K273" s="22"/>
    </row>
    <row r="274" spans="1:12">
      <c r="A274" t="s">
        <v>1045</v>
      </c>
      <c r="B274" s="9">
        <v>42431</v>
      </c>
      <c r="C274" t="s">
        <v>1846</v>
      </c>
      <c r="D274">
        <v>1</v>
      </c>
      <c r="E274" t="s">
        <v>1847</v>
      </c>
      <c r="F274" t="s">
        <v>1827</v>
      </c>
      <c r="G274" s="74" t="s">
        <v>909</v>
      </c>
      <c r="H274" s="21" t="s">
        <v>910</v>
      </c>
      <c r="I274" s="21"/>
      <c r="J274" s="87">
        <v>376.54</v>
      </c>
      <c r="K274" s="22"/>
    </row>
    <row r="275" spans="1:12">
      <c r="A275" t="s">
        <v>297</v>
      </c>
      <c r="B275" s="9">
        <v>42446</v>
      </c>
      <c r="C275" t="s">
        <v>2148</v>
      </c>
      <c r="D275">
        <v>1</v>
      </c>
      <c r="E275" t="s">
        <v>2149</v>
      </c>
      <c r="F275" t="s">
        <v>1827</v>
      </c>
      <c r="G275" s="74" t="s">
        <v>909</v>
      </c>
      <c r="H275" s="21" t="s">
        <v>910</v>
      </c>
      <c r="I275" s="21"/>
      <c r="J275" s="87">
        <v>177.35</v>
      </c>
      <c r="K275" s="22"/>
    </row>
    <row r="276" spans="1:12">
      <c r="A276" t="s">
        <v>2590</v>
      </c>
      <c r="B276" s="9">
        <v>42460</v>
      </c>
      <c r="C276" t="s">
        <v>2591</v>
      </c>
      <c r="D276">
        <v>1</v>
      </c>
      <c r="E276" t="s">
        <v>2592</v>
      </c>
      <c r="F276" t="s">
        <v>1813</v>
      </c>
      <c r="G276" s="74" t="str">
        <f>+H276</f>
        <v>GESG611221RC9</v>
      </c>
      <c r="H276" s="21" t="s">
        <v>1722</v>
      </c>
      <c r="I276" s="21"/>
      <c r="J276" s="87">
        <v>13.11</v>
      </c>
      <c r="K276" s="22"/>
    </row>
    <row r="277" spans="1:12">
      <c r="A277" t="s">
        <v>2756</v>
      </c>
      <c r="B277" s="9">
        <v>42460</v>
      </c>
      <c r="C277" t="s">
        <v>2757</v>
      </c>
      <c r="D277">
        <v>1</v>
      </c>
      <c r="E277" t="s">
        <v>2758</v>
      </c>
      <c r="F277" t="s">
        <v>1813</v>
      </c>
      <c r="G277" s="74" t="str">
        <f>+H277</f>
        <v>GESG611221RC9</v>
      </c>
      <c r="H277" s="21" t="s">
        <v>1722</v>
      </c>
      <c r="I277" s="21"/>
      <c r="J277" s="87">
        <v>13.11</v>
      </c>
      <c r="K277" s="22"/>
    </row>
    <row r="278" spans="1:12" s="21" customFormat="1">
      <c r="A278" s="21" t="s">
        <v>2762</v>
      </c>
      <c r="B278" s="9">
        <v>42460</v>
      </c>
      <c r="C278" s="21" t="s">
        <v>2763</v>
      </c>
      <c r="D278" s="21">
        <v>1</v>
      </c>
      <c r="E278" s="21" t="s">
        <v>2764</v>
      </c>
      <c r="F278" s="21" t="s">
        <v>1813</v>
      </c>
      <c r="G278" s="74" t="str">
        <f>+H278</f>
        <v>GESG611221RC9</v>
      </c>
      <c r="H278" s="21" t="s">
        <v>1722</v>
      </c>
      <c r="J278" s="87">
        <v>13.1</v>
      </c>
      <c r="K278" s="22"/>
    </row>
    <row r="279" spans="1:12" s="21" customFormat="1">
      <c r="A279" s="21" t="s">
        <v>2123</v>
      </c>
      <c r="B279" s="9">
        <v>42446</v>
      </c>
      <c r="C279" s="21" t="s">
        <v>212</v>
      </c>
      <c r="D279" s="21">
        <v>1</v>
      </c>
      <c r="E279" s="21" t="s">
        <v>2124</v>
      </c>
      <c r="F279" s="21" t="s">
        <v>1813</v>
      </c>
      <c r="G279" s="19" t="s">
        <v>2895</v>
      </c>
      <c r="H279" s="19" t="s">
        <v>2896</v>
      </c>
      <c r="J279" s="89">
        <v>41.66</v>
      </c>
      <c r="K279" s="22"/>
    </row>
    <row r="280" spans="1:12" s="21" customFormat="1">
      <c r="A280" s="21" t="s">
        <v>640</v>
      </c>
      <c r="B280" s="9">
        <v>42460</v>
      </c>
      <c r="C280" s="21" t="s">
        <v>2582</v>
      </c>
      <c r="D280" s="21">
        <v>1</v>
      </c>
      <c r="E280" s="21" t="s">
        <v>2583</v>
      </c>
      <c r="F280" s="21" t="s">
        <v>1813</v>
      </c>
      <c r="G280" s="74" t="str">
        <f>+H280</f>
        <v>GHO091124SM3</v>
      </c>
      <c r="H280" s="21" t="s">
        <v>816</v>
      </c>
      <c r="J280" s="87">
        <v>36.409999999999997</v>
      </c>
      <c r="K280" s="22"/>
    </row>
    <row r="281" spans="1:12" s="21" customFormat="1">
      <c r="A281" s="21" t="s">
        <v>1932</v>
      </c>
      <c r="B281" s="9">
        <v>42436</v>
      </c>
      <c r="C281" s="21" t="s">
        <v>1933</v>
      </c>
      <c r="D281" s="21">
        <v>1</v>
      </c>
      <c r="E281" s="21" t="s">
        <v>1934</v>
      </c>
      <c r="F281" s="21" t="s">
        <v>1817</v>
      </c>
      <c r="G281" s="74" t="s">
        <v>2857</v>
      </c>
      <c r="H281" s="21" t="s">
        <v>2858</v>
      </c>
      <c r="I281" s="22"/>
      <c r="J281" s="89">
        <v>464.96</v>
      </c>
      <c r="K281" s="22"/>
    </row>
    <row r="282" spans="1:12" s="21" customFormat="1">
      <c r="A282" s="21" t="s">
        <v>2123</v>
      </c>
      <c r="B282" s="9">
        <v>42446</v>
      </c>
      <c r="C282" s="21" t="s">
        <v>212</v>
      </c>
      <c r="D282" s="21">
        <v>1</v>
      </c>
      <c r="E282" s="21" t="s">
        <v>2124</v>
      </c>
      <c r="F282" s="21" t="s">
        <v>1813</v>
      </c>
      <c r="G282" s="19" t="s">
        <v>1733</v>
      </c>
      <c r="H282" s="19" t="s">
        <v>2897</v>
      </c>
      <c r="J282" s="89">
        <v>49.44</v>
      </c>
      <c r="K282" s="22"/>
    </row>
    <row r="283" spans="1:12">
      <c r="A283" t="s">
        <v>43</v>
      </c>
      <c r="B283" s="9">
        <v>42431</v>
      </c>
      <c r="C283" t="s">
        <v>1873</v>
      </c>
      <c r="D283">
        <v>2</v>
      </c>
      <c r="E283" t="s">
        <v>1874</v>
      </c>
      <c r="F283" t="s">
        <v>1827</v>
      </c>
      <c r="G283" s="74" t="s">
        <v>830</v>
      </c>
      <c r="H283" s="21" t="s">
        <v>1624</v>
      </c>
      <c r="I283" s="22"/>
      <c r="J283" s="89">
        <v>2664</v>
      </c>
      <c r="K283" s="22"/>
    </row>
    <row r="284" spans="1:12">
      <c r="A284" t="s">
        <v>41</v>
      </c>
      <c r="B284" s="9">
        <v>42431</v>
      </c>
      <c r="C284" t="s">
        <v>1871</v>
      </c>
      <c r="D284">
        <v>1</v>
      </c>
      <c r="E284" t="s">
        <v>1872</v>
      </c>
      <c r="F284" t="s">
        <v>1827</v>
      </c>
      <c r="G284" s="74" t="s">
        <v>830</v>
      </c>
      <c r="H284" s="21" t="s">
        <v>1624</v>
      </c>
      <c r="J284" s="87">
        <v>416</v>
      </c>
      <c r="K284" s="22"/>
      <c r="L284" s="18"/>
    </row>
    <row r="285" spans="1:12">
      <c r="A285" t="s">
        <v>2415</v>
      </c>
      <c r="B285" s="9">
        <v>42458</v>
      </c>
      <c r="C285" t="s">
        <v>2416</v>
      </c>
      <c r="D285">
        <v>2</v>
      </c>
      <c r="E285" t="s">
        <v>2417</v>
      </c>
      <c r="F285" t="s">
        <v>1827</v>
      </c>
      <c r="G285" s="74" t="s">
        <v>830</v>
      </c>
      <c r="H285" s="21" t="s">
        <v>1624</v>
      </c>
      <c r="I285" s="22"/>
      <c r="J285" s="89">
        <v>2001.93</v>
      </c>
      <c r="K285" s="22"/>
    </row>
    <row r="286" spans="1:12">
      <c r="A286" t="s">
        <v>295</v>
      </c>
      <c r="B286" s="9">
        <v>42446</v>
      </c>
      <c r="C286" t="s">
        <v>2146</v>
      </c>
      <c r="D286">
        <v>2</v>
      </c>
      <c r="E286" t="s">
        <v>2147</v>
      </c>
      <c r="F286" t="s">
        <v>1827</v>
      </c>
      <c r="G286" s="74" t="s">
        <v>830</v>
      </c>
      <c r="H286" s="21" t="s">
        <v>1624</v>
      </c>
      <c r="J286" s="87">
        <v>480</v>
      </c>
      <c r="K286" s="22"/>
      <c r="L286" s="18"/>
    </row>
    <row r="287" spans="1:12">
      <c r="A287" t="s">
        <v>1034</v>
      </c>
      <c r="B287" s="9">
        <v>42433</v>
      </c>
      <c r="C287" t="s">
        <v>1895</v>
      </c>
      <c r="D287">
        <v>1</v>
      </c>
      <c r="E287" t="s">
        <v>1896</v>
      </c>
      <c r="F287" t="s">
        <v>1833</v>
      </c>
      <c r="G287" s="76" t="s">
        <v>869</v>
      </c>
      <c r="H287" s="60" t="s">
        <v>2866</v>
      </c>
      <c r="I287" s="22"/>
      <c r="J287" s="89">
        <v>67028.17</v>
      </c>
      <c r="K287" s="22"/>
    </row>
    <row r="288" spans="1:12">
      <c r="A288" t="s">
        <v>2385</v>
      </c>
      <c r="B288" s="9">
        <v>42458</v>
      </c>
      <c r="C288" t="s">
        <v>2386</v>
      </c>
      <c r="D288">
        <v>1</v>
      </c>
      <c r="E288" t="s">
        <v>2387</v>
      </c>
      <c r="F288" t="s">
        <v>1833</v>
      </c>
      <c r="G288" s="76" t="s">
        <v>869</v>
      </c>
      <c r="H288" s="60" t="s">
        <v>2866</v>
      </c>
      <c r="I288" s="22"/>
      <c r="J288" s="89">
        <v>43156.41</v>
      </c>
      <c r="K288" s="22"/>
    </row>
    <row r="289" spans="1:11">
      <c r="A289" t="s">
        <v>2765</v>
      </c>
      <c r="B289" s="9">
        <v>42460</v>
      </c>
      <c r="C289" t="s">
        <v>2766</v>
      </c>
      <c r="D289">
        <v>1</v>
      </c>
      <c r="E289" t="s">
        <v>2767</v>
      </c>
      <c r="F289" t="s">
        <v>1813</v>
      </c>
      <c r="G289" s="74" t="str">
        <f>+H289</f>
        <v>GPR911122D69</v>
      </c>
      <c r="H289" t="s">
        <v>2768</v>
      </c>
      <c r="J289" s="87">
        <v>4.41</v>
      </c>
      <c r="K289" s="22"/>
    </row>
    <row r="290" spans="1:11">
      <c r="A290" t="s">
        <v>2807</v>
      </c>
      <c r="B290" s="9">
        <v>42460</v>
      </c>
      <c r="C290" t="s">
        <v>2808</v>
      </c>
      <c r="D290">
        <v>1</v>
      </c>
      <c r="E290" t="s">
        <v>2809</v>
      </c>
      <c r="F290" t="s">
        <v>1813</v>
      </c>
      <c r="G290" s="74" t="str">
        <f>+H290</f>
        <v>GTO051103HL8</v>
      </c>
      <c r="H290" s="21" t="s">
        <v>2810</v>
      </c>
      <c r="I290" s="21"/>
      <c r="J290" s="87">
        <v>60.34</v>
      </c>
      <c r="K290" s="22"/>
    </row>
    <row r="291" spans="1:11">
      <c r="A291" t="s">
        <v>372</v>
      </c>
      <c r="B291" s="9">
        <v>42452</v>
      </c>
      <c r="C291" t="s">
        <v>2281</v>
      </c>
      <c r="D291">
        <v>1</v>
      </c>
      <c r="E291" t="s">
        <v>2282</v>
      </c>
      <c r="F291" t="s">
        <v>1827</v>
      </c>
      <c r="G291" s="74" t="s">
        <v>1770</v>
      </c>
      <c r="H291" s="21" t="s">
        <v>1642</v>
      </c>
      <c r="I291" s="22"/>
      <c r="J291" s="89">
        <v>1902.3</v>
      </c>
      <c r="K291" s="22"/>
    </row>
    <row r="292" spans="1:11">
      <c r="A292" t="s">
        <v>2617</v>
      </c>
      <c r="B292" s="9">
        <v>42460</v>
      </c>
      <c r="C292" t="s">
        <v>2618</v>
      </c>
      <c r="D292">
        <v>1</v>
      </c>
      <c r="E292" t="s">
        <v>2619</v>
      </c>
      <c r="F292" t="s">
        <v>1813</v>
      </c>
      <c r="G292" s="74" t="str">
        <f t="shared" ref="G292:G298" si="7">+H292</f>
        <v>HCA071029U54</v>
      </c>
      <c r="H292" s="21" t="s">
        <v>2621</v>
      </c>
      <c r="J292" s="87">
        <v>107.36</v>
      </c>
      <c r="K292" s="22"/>
    </row>
    <row r="293" spans="1:11">
      <c r="A293" t="s">
        <v>2617</v>
      </c>
      <c r="B293" s="9">
        <v>42460</v>
      </c>
      <c r="C293" t="s">
        <v>2618</v>
      </c>
      <c r="D293">
        <v>1</v>
      </c>
      <c r="E293" t="s">
        <v>2619</v>
      </c>
      <c r="F293" t="s">
        <v>1813</v>
      </c>
      <c r="G293" s="74" t="str">
        <f t="shared" si="7"/>
        <v>HCA071029U54</v>
      </c>
      <c r="H293" s="21" t="s">
        <v>2621</v>
      </c>
      <c r="J293" s="87">
        <v>110.1</v>
      </c>
      <c r="K293" s="22"/>
    </row>
    <row r="294" spans="1:11">
      <c r="A294" t="s">
        <v>554</v>
      </c>
      <c r="B294" s="9">
        <v>42460</v>
      </c>
      <c r="C294" t="s">
        <v>2482</v>
      </c>
      <c r="D294">
        <v>1</v>
      </c>
      <c r="E294" t="s">
        <v>2483</v>
      </c>
      <c r="F294" t="s">
        <v>1813</v>
      </c>
      <c r="G294" s="74" t="str">
        <f t="shared" si="7"/>
        <v>HDM001017AS1</v>
      </c>
      <c r="H294" s="21" t="s">
        <v>2484</v>
      </c>
      <c r="J294" s="87">
        <v>66.209999999999994</v>
      </c>
      <c r="K294" s="22"/>
    </row>
    <row r="295" spans="1:11">
      <c r="A295" t="s">
        <v>564</v>
      </c>
      <c r="B295" s="9">
        <v>42460</v>
      </c>
      <c r="C295" t="s">
        <v>2493</v>
      </c>
      <c r="D295">
        <v>1</v>
      </c>
      <c r="E295" t="s">
        <v>2494</v>
      </c>
      <c r="F295" t="s">
        <v>1813</v>
      </c>
      <c r="G295" s="74" t="str">
        <f t="shared" si="7"/>
        <v>HEBM781017UQ1</v>
      </c>
      <c r="H295" t="s">
        <v>1012</v>
      </c>
      <c r="J295" s="87">
        <v>14.07</v>
      </c>
      <c r="K295" s="22"/>
    </row>
    <row r="296" spans="1:11">
      <c r="A296" t="s">
        <v>2718</v>
      </c>
      <c r="B296" s="9">
        <v>42460</v>
      </c>
      <c r="C296" t="s">
        <v>2719</v>
      </c>
      <c r="D296">
        <v>1</v>
      </c>
      <c r="E296" t="s">
        <v>2720</v>
      </c>
      <c r="F296" t="s">
        <v>1813</v>
      </c>
      <c r="G296" s="74" t="str">
        <f t="shared" si="7"/>
        <v>HEGS6204255W7</v>
      </c>
      <c r="H296" t="s">
        <v>662</v>
      </c>
      <c r="J296" s="87">
        <v>13.79</v>
      </c>
      <c r="K296" s="22"/>
    </row>
    <row r="297" spans="1:11">
      <c r="A297" t="s">
        <v>2721</v>
      </c>
      <c r="B297" s="9">
        <v>42460</v>
      </c>
      <c r="C297" t="s">
        <v>2722</v>
      </c>
      <c r="D297">
        <v>1</v>
      </c>
      <c r="E297" t="s">
        <v>2723</v>
      </c>
      <c r="F297" t="s">
        <v>1813</v>
      </c>
      <c r="G297" s="74" t="str">
        <f t="shared" si="7"/>
        <v>HEGS6204255W7</v>
      </c>
      <c r="H297" t="s">
        <v>662</v>
      </c>
      <c r="J297" s="87">
        <v>11.03</v>
      </c>
      <c r="K297" s="22"/>
    </row>
    <row r="298" spans="1:11">
      <c r="A298" t="s">
        <v>2724</v>
      </c>
      <c r="B298" s="9">
        <v>42460</v>
      </c>
      <c r="C298" t="s">
        <v>2725</v>
      </c>
      <c r="D298">
        <v>1</v>
      </c>
      <c r="E298" t="s">
        <v>2726</v>
      </c>
      <c r="F298" t="s">
        <v>1813</v>
      </c>
      <c r="G298" s="74" t="str">
        <f t="shared" si="7"/>
        <v>HEGS6204255W7</v>
      </c>
      <c r="H298" t="s">
        <v>662</v>
      </c>
      <c r="J298" s="87">
        <v>14.48</v>
      </c>
      <c r="K298" s="22"/>
    </row>
    <row r="299" spans="1:11">
      <c r="A299" t="s">
        <v>2402</v>
      </c>
      <c r="B299" s="9">
        <v>42458</v>
      </c>
      <c r="C299" t="s">
        <v>2403</v>
      </c>
      <c r="D299">
        <v>2</v>
      </c>
      <c r="E299" t="s">
        <v>2404</v>
      </c>
      <c r="F299" t="s">
        <v>1827</v>
      </c>
      <c r="G299" s="74" t="s">
        <v>825</v>
      </c>
      <c r="H299" t="s">
        <v>906</v>
      </c>
      <c r="I299" s="22"/>
      <c r="J299" s="89">
        <v>1032.98</v>
      </c>
      <c r="K299" s="22"/>
    </row>
    <row r="300" spans="1:11">
      <c r="A300" t="s">
        <v>1219</v>
      </c>
      <c r="B300" s="9">
        <v>42446</v>
      </c>
      <c r="C300" t="s">
        <v>2156</v>
      </c>
      <c r="D300">
        <v>2</v>
      </c>
      <c r="E300" t="s">
        <v>2157</v>
      </c>
      <c r="F300" t="s">
        <v>1827</v>
      </c>
      <c r="G300" s="74" t="s">
        <v>825</v>
      </c>
      <c r="H300" t="s">
        <v>906</v>
      </c>
      <c r="J300" s="87">
        <v>789.8</v>
      </c>
      <c r="K300" s="22"/>
    </row>
    <row r="301" spans="1:11">
      <c r="A301" t="s">
        <v>1139</v>
      </c>
      <c r="B301" s="9">
        <v>42438</v>
      </c>
      <c r="C301" t="s">
        <v>1977</v>
      </c>
      <c r="D301">
        <v>2</v>
      </c>
      <c r="E301" t="s">
        <v>1978</v>
      </c>
      <c r="F301" t="s">
        <v>1827</v>
      </c>
      <c r="G301" s="74" t="s">
        <v>825</v>
      </c>
      <c r="H301" t="s">
        <v>906</v>
      </c>
      <c r="J301" s="87">
        <v>717.24</v>
      </c>
      <c r="K301" s="22"/>
    </row>
    <row r="302" spans="1:11">
      <c r="A302" t="s">
        <v>2127</v>
      </c>
      <c r="B302" s="9">
        <v>42446</v>
      </c>
      <c r="C302" t="s">
        <v>212</v>
      </c>
      <c r="D302">
        <v>1</v>
      </c>
      <c r="E302" t="s">
        <v>2128</v>
      </c>
      <c r="F302" t="s">
        <v>1813</v>
      </c>
      <c r="G302" s="19" t="s">
        <v>2910</v>
      </c>
      <c r="H302" s="19" t="s">
        <v>2911</v>
      </c>
      <c r="J302" s="87">
        <v>67.040000000000006</v>
      </c>
      <c r="K302" s="22"/>
    </row>
    <row r="303" spans="1:11">
      <c r="A303" t="s">
        <v>593</v>
      </c>
      <c r="B303" s="9">
        <v>42460</v>
      </c>
      <c r="C303" t="s">
        <v>2523</v>
      </c>
      <c r="D303">
        <v>1</v>
      </c>
      <c r="E303" t="s">
        <v>2524</v>
      </c>
      <c r="F303" t="s">
        <v>1813</v>
      </c>
      <c r="G303" s="74" t="str">
        <f t="shared" ref="G303:G309" si="8">+H303</f>
        <v>ILB130712NH3</v>
      </c>
      <c r="H303" t="s">
        <v>715</v>
      </c>
      <c r="J303" s="87">
        <v>23.45</v>
      </c>
      <c r="K303" s="22"/>
    </row>
    <row r="304" spans="1:11">
      <c r="A304" t="s">
        <v>617</v>
      </c>
      <c r="B304" s="9">
        <v>42460</v>
      </c>
      <c r="C304" t="s">
        <v>2552</v>
      </c>
      <c r="D304">
        <v>1</v>
      </c>
      <c r="E304" t="s">
        <v>2553</v>
      </c>
      <c r="F304" t="s">
        <v>1813</v>
      </c>
      <c r="G304" s="74" t="str">
        <f t="shared" si="8"/>
        <v>ILB130712NH3</v>
      </c>
      <c r="H304" s="21" t="s">
        <v>715</v>
      </c>
      <c r="J304" s="87">
        <v>60.69</v>
      </c>
      <c r="K304" s="22"/>
    </row>
    <row r="305" spans="1:11">
      <c r="A305" t="s">
        <v>2646</v>
      </c>
      <c r="B305" s="9">
        <v>42460</v>
      </c>
      <c r="C305" t="s">
        <v>2647</v>
      </c>
      <c r="D305">
        <v>1</v>
      </c>
      <c r="E305" t="s">
        <v>2648</v>
      </c>
      <c r="F305" t="s">
        <v>1813</v>
      </c>
      <c r="G305" s="74" t="str">
        <f t="shared" si="8"/>
        <v>ILB130712NH3</v>
      </c>
      <c r="H305" s="21" t="s">
        <v>715</v>
      </c>
      <c r="J305" s="87">
        <v>60.69</v>
      </c>
      <c r="K305" s="22"/>
    </row>
    <row r="306" spans="1:11">
      <c r="A306" t="s">
        <v>2655</v>
      </c>
      <c r="B306" s="9">
        <v>42460</v>
      </c>
      <c r="C306" t="s">
        <v>2656</v>
      </c>
      <c r="D306">
        <v>1</v>
      </c>
      <c r="E306" t="s">
        <v>2657</v>
      </c>
      <c r="F306" t="s">
        <v>1813</v>
      </c>
      <c r="G306" s="74" t="str">
        <f t="shared" si="8"/>
        <v>ILB130712NH3</v>
      </c>
      <c r="H306" t="s">
        <v>715</v>
      </c>
      <c r="J306" s="87">
        <v>60.69</v>
      </c>
      <c r="K306" s="22"/>
    </row>
    <row r="307" spans="1:11">
      <c r="A307" t="s">
        <v>2741</v>
      </c>
      <c r="B307" s="9">
        <v>42460</v>
      </c>
      <c r="C307" t="s">
        <v>2742</v>
      </c>
      <c r="D307">
        <v>1</v>
      </c>
      <c r="E307" t="s">
        <v>2743</v>
      </c>
      <c r="F307" t="s">
        <v>1813</v>
      </c>
      <c r="G307" s="74" t="str">
        <f t="shared" si="8"/>
        <v>ILB130712NH3</v>
      </c>
      <c r="H307" t="s">
        <v>715</v>
      </c>
      <c r="J307" s="87">
        <v>60.69</v>
      </c>
      <c r="K307" s="22"/>
    </row>
    <row r="308" spans="1:11">
      <c r="A308" t="s">
        <v>2747</v>
      </c>
      <c r="B308" s="9">
        <v>42460</v>
      </c>
      <c r="C308" t="s">
        <v>2748</v>
      </c>
      <c r="D308">
        <v>1</v>
      </c>
      <c r="E308" t="s">
        <v>2749</v>
      </c>
      <c r="F308" t="s">
        <v>1813</v>
      </c>
      <c r="G308" s="74" t="str">
        <f t="shared" si="8"/>
        <v>ILB130712NH3</v>
      </c>
      <c r="H308" t="s">
        <v>715</v>
      </c>
      <c r="J308" s="87">
        <v>60.69</v>
      </c>
      <c r="K308" s="22"/>
    </row>
    <row r="309" spans="1:11">
      <c r="A309" t="s">
        <v>2778</v>
      </c>
      <c r="B309" s="9">
        <v>42460</v>
      </c>
      <c r="C309" t="s">
        <v>2779</v>
      </c>
      <c r="D309">
        <v>1</v>
      </c>
      <c r="E309" t="s">
        <v>2780</v>
      </c>
      <c r="F309" t="s">
        <v>1813</v>
      </c>
      <c r="G309" s="74" t="str">
        <f t="shared" si="8"/>
        <v>ILB130712NH3</v>
      </c>
      <c r="H309" t="s">
        <v>715</v>
      </c>
      <c r="J309" s="87">
        <v>82.76</v>
      </c>
      <c r="K309" s="22"/>
    </row>
    <row r="310" spans="1:11">
      <c r="A310" t="s">
        <v>376</v>
      </c>
      <c r="B310" s="9">
        <v>42452</v>
      </c>
      <c r="C310" t="s">
        <v>2285</v>
      </c>
      <c r="D310">
        <v>1</v>
      </c>
      <c r="E310" t="s">
        <v>2286</v>
      </c>
      <c r="F310" t="s">
        <v>1827</v>
      </c>
      <c r="G310" s="74" t="s">
        <v>2865</v>
      </c>
      <c r="H310" t="s">
        <v>2287</v>
      </c>
      <c r="I310" s="22"/>
      <c r="J310" s="89">
        <v>3676</v>
      </c>
      <c r="K310" s="22"/>
    </row>
    <row r="311" spans="1:11">
      <c r="A311" t="s">
        <v>1893</v>
      </c>
      <c r="B311" s="9">
        <v>42433</v>
      </c>
      <c r="C311" t="s">
        <v>212</v>
      </c>
      <c r="D311">
        <v>1</v>
      </c>
      <c r="E311" t="s">
        <v>1894</v>
      </c>
      <c r="F311" t="s">
        <v>1813</v>
      </c>
      <c r="G311" s="74" t="s">
        <v>991</v>
      </c>
      <c r="H311" t="s">
        <v>2886</v>
      </c>
      <c r="J311" s="87">
        <v>195.9</v>
      </c>
      <c r="K311" s="22"/>
    </row>
    <row r="312" spans="1:11">
      <c r="A312" t="s">
        <v>2042</v>
      </c>
      <c r="B312" s="9">
        <v>42441</v>
      </c>
      <c r="C312" t="s">
        <v>212</v>
      </c>
      <c r="D312">
        <v>1</v>
      </c>
      <c r="E312" t="s">
        <v>2043</v>
      </c>
      <c r="F312" t="s">
        <v>1813</v>
      </c>
      <c r="G312" s="19" t="s">
        <v>991</v>
      </c>
      <c r="H312" s="19" t="s">
        <v>2886</v>
      </c>
      <c r="I312" s="22"/>
      <c r="J312" s="89">
        <f>472.5+16.41</f>
        <v>488.91</v>
      </c>
      <c r="K312" s="22"/>
    </row>
    <row r="313" spans="1:11">
      <c r="A313" t="s">
        <v>2050</v>
      </c>
      <c r="B313" s="9">
        <v>42441</v>
      </c>
      <c r="C313" t="s">
        <v>212</v>
      </c>
      <c r="D313">
        <v>1</v>
      </c>
      <c r="E313" t="s">
        <v>2051</v>
      </c>
      <c r="F313" t="s">
        <v>1813</v>
      </c>
      <c r="G313" s="19" t="s">
        <v>991</v>
      </c>
      <c r="H313" s="19" t="s">
        <v>2886</v>
      </c>
      <c r="I313" s="22"/>
      <c r="J313" s="89">
        <f>378+16.41</f>
        <v>394.41</v>
      </c>
      <c r="K313" s="22"/>
    </row>
    <row r="314" spans="1:11">
      <c r="A314" t="s">
        <v>2129</v>
      </c>
      <c r="B314" s="9">
        <v>42446</v>
      </c>
      <c r="C314" t="s">
        <v>212</v>
      </c>
      <c r="D314">
        <v>1</v>
      </c>
      <c r="E314" t="s">
        <v>2130</v>
      </c>
      <c r="F314" t="s">
        <v>1813</v>
      </c>
      <c r="G314" s="19" t="s">
        <v>991</v>
      </c>
      <c r="H314" s="19" t="s">
        <v>2886</v>
      </c>
      <c r="J314" s="90">
        <f>21.1+14.9+13.79+378</f>
        <v>427.79</v>
      </c>
      <c r="K314" s="22"/>
    </row>
    <row r="315" spans="1:11">
      <c r="A315" t="s">
        <v>2131</v>
      </c>
      <c r="B315" s="9">
        <v>42446</v>
      </c>
      <c r="C315" t="s">
        <v>212</v>
      </c>
      <c r="D315">
        <v>1</v>
      </c>
      <c r="E315" t="s">
        <v>2132</v>
      </c>
      <c r="F315" t="s">
        <v>1813</v>
      </c>
      <c r="G315" s="19" t="s">
        <v>991</v>
      </c>
      <c r="H315" s="19" t="s">
        <v>2886</v>
      </c>
      <c r="J315" s="87">
        <f>14.9+472.5</f>
        <v>487.4</v>
      </c>
      <c r="K315" s="22"/>
    </row>
    <row r="316" spans="1:11">
      <c r="A316" t="s">
        <v>2125</v>
      </c>
      <c r="B316" s="9">
        <v>42446</v>
      </c>
      <c r="C316" t="s">
        <v>212</v>
      </c>
      <c r="D316">
        <v>1</v>
      </c>
      <c r="E316" t="s">
        <v>2126</v>
      </c>
      <c r="F316" t="s">
        <v>1813</v>
      </c>
      <c r="G316" s="19" t="s">
        <v>991</v>
      </c>
      <c r="H316" s="19" t="s">
        <v>2886</v>
      </c>
      <c r="J316" s="87">
        <v>283.5</v>
      </c>
      <c r="K316" s="22"/>
    </row>
    <row r="317" spans="1:11">
      <c r="A317" t="s">
        <v>1227</v>
      </c>
      <c r="B317" s="9">
        <v>42446</v>
      </c>
      <c r="C317" t="s">
        <v>2165</v>
      </c>
      <c r="D317">
        <v>1</v>
      </c>
      <c r="E317" t="s">
        <v>2166</v>
      </c>
      <c r="F317" t="s">
        <v>1827</v>
      </c>
      <c r="G317" s="75" t="s">
        <v>968</v>
      </c>
      <c r="H317" s="28" t="s">
        <v>969</v>
      </c>
      <c r="I317" s="28"/>
      <c r="J317" s="28">
        <v>37.82</v>
      </c>
      <c r="K317" s="30">
        <v>4.0999999999999996</v>
      </c>
    </row>
    <row r="318" spans="1:11">
      <c r="A318" t="s">
        <v>374</v>
      </c>
      <c r="B318" s="9">
        <v>42452</v>
      </c>
      <c r="C318" t="s">
        <v>2283</v>
      </c>
      <c r="D318">
        <v>2</v>
      </c>
      <c r="E318" t="s">
        <v>2284</v>
      </c>
      <c r="F318" t="s">
        <v>1827</v>
      </c>
      <c r="G318" s="74" t="s">
        <v>919</v>
      </c>
      <c r="H318" t="s">
        <v>920</v>
      </c>
      <c r="J318" s="87">
        <v>209.44</v>
      </c>
      <c r="K318" s="22"/>
    </row>
    <row r="319" spans="1:11">
      <c r="A319" t="s">
        <v>2182</v>
      </c>
      <c r="B319" s="9">
        <v>42447</v>
      </c>
      <c r="C319" t="s">
        <v>2183</v>
      </c>
      <c r="D319">
        <v>1</v>
      </c>
      <c r="E319" t="s">
        <v>2184</v>
      </c>
      <c r="F319" t="s">
        <v>1827</v>
      </c>
      <c r="G319" s="74" t="s">
        <v>2864</v>
      </c>
      <c r="H319" t="s">
        <v>2185</v>
      </c>
      <c r="J319" s="87">
        <v>304.64</v>
      </c>
      <c r="K319" s="22"/>
    </row>
    <row r="320" spans="1:11">
      <c r="A320" t="s">
        <v>2169</v>
      </c>
      <c r="B320" s="9">
        <v>42447</v>
      </c>
      <c r="C320" t="s">
        <v>2170</v>
      </c>
      <c r="D320">
        <v>1</v>
      </c>
      <c r="E320" t="s">
        <v>2171</v>
      </c>
      <c r="F320" t="s">
        <v>1833</v>
      </c>
      <c r="G320" s="76" t="s">
        <v>1780</v>
      </c>
      <c r="H320" t="s">
        <v>1640</v>
      </c>
      <c r="I320" s="22"/>
      <c r="J320" s="89">
        <v>34670.400000000001</v>
      </c>
      <c r="K320" s="22"/>
    </row>
    <row r="321" spans="1:12">
      <c r="A321" t="s">
        <v>2262</v>
      </c>
      <c r="B321" s="9">
        <v>42452</v>
      </c>
      <c r="C321" t="s">
        <v>2263</v>
      </c>
      <c r="D321">
        <v>1</v>
      </c>
      <c r="E321" t="s">
        <v>2264</v>
      </c>
      <c r="F321" t="s">
        <v>1833</v>
      </c>
      <c r="G321" s="76" t="s">
        <v>1780</v>
      </c>
      <c r="H321" t="s">
        <v>1640</v>
      </c>
      <c r="I321" s="22"/>
      <c r="J321" s="89">
        <v>46283.68</v>
      </c>
      <c r="K321" s="22"/>
    </row>
    <row r="322" spans="1:12">
      <c r="A322" t="s">
        <v>1386</v>
      </c>
      <c r="B322" s="9">
        <v>42458</v>
      </c>
      <c r="C322" t="s">
        <v>2364</v>
      </c>
      <c r="D322">
        <v>1</v>
      </c>
      <c r="E322" t="s">
        <v>2365</v>
      </c>
      <c r="F322" t="s">
        <v>1833</v>
      </c>
      <c r="G322" s="76" t="s">
        <v>1780</v>
      </c>
      <c r="H322" t="s">
        <v>2366</v>
      </c>
      <c r="I322" s="22"/>
      <c r="J322" s="89">
        <v>39223.72</v>
      </c>
      <c r="K322" s="22"/>
    </row>
    <row r="323" spans="1:12">
      <c r="A323" t="s">
        <v>193</v>
      </c>
      <c r="B323" s="9">
        <v>42438</v>
      </c>
      <c r="C323" t="s">
        <v>1959</v>
      </c>
      <c r="D323">
        <v>2</v>
      </c>
      <c r="E323" t="s">
        <v>1960</v>
      </c>
      <c r="F323" t="s">
        <v>1827</v>
      </c>
      <c r="G323" s="74" t="s">
        <v>895</v>
      </c>
      <c r="H323" t="s">
        <v>894</v>
      </c>
      <c r="I323" s="22"/>
      <c r="J323" s="89">
        <v>1028.8</v>
      </c>
      <c r="K323" s="22"/>
    </row>
    <row r="324" spans="1:12">
      <c r="A324" t="s">
        <v>59</v>
      </c>
      <c r="B324" s="9">
        <v>42437</v>
      </c>
      <c r="C324" t="s">
        <v>1951</v>
      </c>
      <c r="D324">
        <v>1</v>
      </c>
      <c r="E324" t="s">
        <v>1952</v>
      </c>
      <c r="F324" t="s">
        <v>1817</v>
      </c>
      <c r="G324" s="75" t="s">
        <v>976</v>
      </c>
      <c r="H324" s="28" t="s">
        <v>1646</v>
      </c>
      <c r="I324" s="30"/>
      <c r="J324" s="30">
        <v>21428.57</v>
      </c>
      <c r="K324" s="28">
        <v>14285.71</v>
      </c>
      <c r="L324" t="s">
        <v>1772</v>
      </c>
    </row>
    <row r="325" spans="1:12">
      <c r="A325" t="s">
        <v>640</v>
      </c>
      <c r="B325" s="9">
        <v>42460</v>
      </c>
      <c r="C325" t="s">
        <v>2582</v>
      </c>
      <c r="D325">
        <v>1</v>
      </c>
      <c r="E325" t="s">
        <v>2583</v>
      </c>
      <c r="F325" t="s">
        <v>1813</v>
      </c>
      <c r="G325" s="74" t="str">
        <f>+H325</f>
        <v>LOLT770128EX5</v>
      </c>
      <c r="H325" t="s">
        <v>2585</v>
      </c>
      <c r="J325" s="87">
        <v>12.41</v>
      </c>
      <c r="K325" s="22"/>
    </row>
    <row r="326" spans="1:12">
      <c r="A326" t="s">
        <v>1599</v>
      </c>
      <c r="B326" s="9">
        <v>42460</v>
      </c>
      <c r="C326" t="s">
        <v>2502</v>
      </c>
      <c r="D326">
        <v>1</v>
      </c>
      <c r="E326" t="s">
        <v>2503</v>
      </c>
      <c r="F326" t="s">
        <v>1813</v>
      </c>
      <c r="G326" s="74" t="str">
        <f>+H326</f>
        <v>LONA700127T42</v>
      </c>
      <c r="H326" t="s">
        <v>682</v>
      </c>
      <c r="J326" s="87">
        <v>22.33</v>
      </c>
      <c r="K326" s="22"/>
    </row>
    <row r="327" spans="1:12">
      <c r="A327" t="s">
        <v>1223</v>
      </c>
      <c r="B327" s="9">
        <v>42446</v>
      </c>
      <c r="C327" t="s">
        <v>2161</v>
      </c>
      <c r="D327">
        <v>1</v>
      </c>
      <c r="E327" t="s">
        <v>2162</v>
      </c>
      <c r="F327" t="s">
        <v>1827</v>
      </c>
      <c r="G327" s="74" t="s">
        <v>928</v>
      </c>
      <c r="H327" t="s">
        <v>929</v>
      </c>
      <c r="J327" s="87">
        <v>137.6</v>
      </c>
      <c r="K327" s="22"/>
    </row>
    <row r="328" spans="1:12">
      <c r="A328" t="s">
        <v>2837</v>
      </c>
      <c r="B328" s="9">
        <v>42460</v>
      </c>
      <c r="C328" t="s">
        <v>2838</v>
      </c>
      <c r="D328">
        <v>1</v>
      </c>
      <c r="E328" t="s">
        <v>2839</v>
      </c>
      <c r="F328" t="s">
        <v>1813</v>
      </c>
      <c r="G328" s="74" t="str">
        <f>+H328</f>
        <v>MAGD6405075GA</v>
      </c>
      <c r="H328" t="s">
        <v>2883</v>
      </c>
      <c r="J328" s="87">
        <v>23.86</v>
      </c>
      <c r="K328" s="22"/>
    </row>
    <row r="329" spans="1:12">
      <c r="A329" t="s">
        <v>2769</v>
      </c>
      <c r="B329" s="9">
        <v>42460</v>
      </c>
      <c r="C329" t="s">
        <v>2770</v>
      </c>
      <c r="D329">
        <v>1</v>
      </c>
      <c r="E329" t="s">
        <v>2771</v>
      </c>
      <c r="F329" t="s">
        <v>1813</v>
      </c>
      <c r="G329" s="74" t="str">
        <f>+H329</f>
        <v>MCI070720G67</v>
      </c>
      <c r="H329" t="s">
        <v>818</v>
      </c>
      <c r="J329" s="87">
        <v>15.17</v>
      </c>
      <c r="K329" s="22"/>
    </row>
    <row r="330" spans="1:12">
      <c r="A330" t="s">
        <v>2837</v>
      </c>
      <c r="B330" s="9">
        <v>42460</v>
      </c>
      <c r="C330" t="s">
        <v>2838</v>
      </c>
      <c r="D330">
        <v>1</v>
      </c>
      <c r="E330" t="s">
        <v>2839</v>
      </c>
      <c r="F330" t="s">
        <v>1813</v>
      </c>
      <c r="G330" s="74" t="str">
        <f>+H330</f>
        <v>MEDC710818LIA</v>
      </c>
      <c r="H330" t="s">
        <v>2882</v>
      </c>
      <c r="J330" s="87">
        <v>56</v>
      </c>
      <c r="K330" s="22"/>
    </row>
    <row r="331" spans="1:12">
      <c r="A331" t="s">
        <v>2658</v>
      </c>
      <c r="B331" s="9">
        <v>42460</v>
      </c>
      <c r="C331" t="s">
        <v>2659</v>
      </c>
      <c r="D331">
        <v>1</v>
      </c>
      <c r="E331" t="s">
        <v>2660</v>
      </c>
      <c r="F331" t="s">
        <v>1813</v>
      </c>
      <c r="G331" s="74" t="str">
        <f>+H331</f>
        <v>MERL571216D49</v>
      </c>
      <c r="H331" t="s">
        <v>674</v>
      </c>
      <c r="J331" s="87">
        <v>87.93</v>
      </c>
      <c r="K331" s="22"/>
    </row>
    <row r="332" spans="1:12">
      <c r="A332" t="s">
        <v>109</v>
      </c>
      <c r="B332" s="9">
        <v>42431</v>
      </c>
      <c r="C332" t="s">
        <v>1861</v>
      </c>
      <c r="D332">
        <v>2</v>
      </c>
      <c r="E332" t="s">
        <v>1862</v>
      </c>
      <c r="F332" t="s">
        <v>1827</v>
      </c>
      <c r="G332" s="74" t="s">
        <v>901</v>
      </c>
      <c r="H332" t="s">
        <v>902</v>
      </c>
      <c r="I332" s="22"/>
      <c r="J332" s="89">
        <v>1520</v>
      </c>
      <c r="K332" s="22"/>
    </row>
    <row r="333" spans="1:12">
      <c r="A333" t="s">
        <v>199</v>
      </c>
      <c r="B333" s="9">
        <v>42438</v>
      </c>
      <c r="C333" t="s">
        <v>1965</v>
      </c>
      <c r="D333">
        <v>1</v>
      </c>
      <c r="E333" t="s">
        <v>1966</v>
      </c>
      <c r="F333" t="s">
        <v>1827</v>
      </c>
      <c r="G333" s="74" t="s">
        <v>1765</v>
      </c>
      <c r="H333" t="s">
        <v>1621</v>
      </c>
      <c r="I333" s="22"/>
      <c r="J333" s="89">
        <v>1176</v>
      </c>
      <c r="K333" s="22"/>
    </row>
    <row r="334" spans="1:12">
      <c r="A334" t="s">
        <v>1133</v>
      </c>
      <c r="B334" s="9">
        <v>42438</v>
      </c>
      <c r="C334" t="s">
        <v>1971</v>
      </c>
      <c r="D334">
        <v>2</v>
      </c>
      <c r="E334" t="s">
        <v>1972</v>
      </c>
      <c r="F334" t="s">
        <v>1827</v>
      </c>
      <c r="G334" s="74" t="s">
        <v>835</v>
      </c>
      <c r="H334" t="s">
        <v>836</v>
      </c>
      <c r="J334" s="87">
        <v>304</v>
      </c>
      <c r="K334" s="22"/>
    </row>
    <row r="335" spans="1:12">
      <c r="A335" t="s">
        <v>299</v>
      </c>
      <c r="B335" s="9">
        <v>42446</v>
      </c>
      <c r="C335" t="s">
        <v>2150</v>
      </c>
      <c r="D335">
        <v>2</v>
      </c>
      <c r="E335" t="s">
        <v>2151</v>
      </c>
      <c r="F335" t="s">
        <v>1827</v>
      </c>
      <c r="G335" s="74" t="s">
        <v>835</v>
      </c>
      <c r="H335" t="s">
        <v>836</v>
      </c>
      <c r="J335" s="87">
        <v>288</v>
      </c>
      <c r="K335" s="22"/>
    </row>
    <row r="336" spans="1:12">
      <c r="A336" t="s">
        <v>1850</v>
      </c>
      <c r="B336" s="9">
        <v>42431</v>
      </c>
      <c r="C336" t="s">
        <v>1851</v>
      </c>
      <c r="D336">
        <v>2</v>
      </c>
      <c r="E336" t="s">
        <v>1852</v>
      </c>
      <c r="F336" t="s">
        <v>1827</v>
      </c>
      <c r="G336" s="74" t="s">
        <v>835</v>
      </c>
      <c r="H336" t="s">
        <v>836</v>
      </c>
      <c r="J336" s="87">
        <v>144</v>
      </c>
      <c r="K336" s="22"/>
    </row>
    <row r="337" spans="1:12">
      <c r="A337" t="s">
        <v>2682</v>
      </c>
      <c r="B337" s="9">
        <v>42460</v>
      </c>
      <c r="C337" t="s">
        <v>2683</v>
      </c>
      <c r="D337">
        <v>1</v>
      </c>
      <c r="E337" t="s">
        <v>2684</v>
      </c>
      <c r="F337" t="s">
        <v>1813</v>
      </c>
      <c r="G337" s="74" t="str">
        <f>+H337</f>
        <v>MPI0209186F9</v>
      </c>
      <c r="H337" t="s">
        <v>2871</v>
      </c>
      <c r="J337" s="87">
        <v>26.82</v>
      </c>
      <c r="K337" s="22"/>
    </row>
    <row r="338" spans="1:12">
      <c r="A338" t="s">
        <v>2759</v>
      </c>
      <c r="B338" s="9">
        <v>42460</v>
      </c>
      <c r="C338" t="s">
        <v>2760</v>
      </c>
      <c r="D338">
        <v>1</v>
      </c>
      <c r="E338" t="s">
        <v>2761</v>
      </c>
      <c r="F338" t="s">
        <v>1813</v>
      </c>
      <c r="G338" s="74" t="str">
        <f>+H338</f>
        <v>MPL020607CX5</v>
      </c>
      <c r="H338" t="s">
        <v>1748</v>
      </c>
      <c r="J338" s="87">
        <v>123.52</v>
      </c>
      <c r="K338" s="22"/>
    </row>
    <row r="339" spans="1:12">
      <c r="A339" t="s">
        <v>2698</v>
      </c>
      <c r="B339" s="9">
        <v>42460</v>
      </c>
      <c r="C339" t="s">
        <v>2699</v>
      </c>
      <c r="D339">
        <v>1</v>
      </c>
      <c r="E339" t="s">
        <v>2700</v>
      </c>
      <c r="F339" t="s">
        <v>1813</v>
      </c>
      <c r="G339" s="74" t="str">
        <f>+H339</f>
        <v>MTA900528FIA</v>
      </c>
      <c r="H339" t="s">
        <v>1697</v>
      </c>
      <c r="J339" s="87">
        <v>7.86</v>
      </c>
      <c r="K339" s="22"/>
    </row>
    <row r="340" spans="1:12">
      <c r="A340" t="s">
        <v>2833</v>
      </c>
      <c r="B340" s="9">
        <v>42460</v>
      </c>
      <c r="C340" t="s">
        <v>2834</v>
      </c>
      <c r="D340">
        <v>1</v>
      </c>
      <c r="E340" t="s">
        <v>2835</v>
      </c>
      <c r="F340" t="s">
        <v>1813</v>
      </c>
      <c r="G340" s="74" t="str">
        <f>+H340</f>
        <v>MTA900528FIA</v>
      </c>
      <c r="H340" t="s">
        <v>1697</v>
      </c>
      <c r="J340" s="87">
        <v>7.86</v>
      </c>
      <c r="K340" s="22"/>
    </row>
    <row r="341" spans="1:12">
      <c r="A341" t="s">
        <v>57</v>
      </c>
      <c r="B341" s="9">
        <v>42437</v>
      </c>
      <c r="C341" t="s">
        <v>1949</v>
      </c>
      <c r="D341">
        <v>1</v>
      </c>
      <c r="E341" t="s">
        <v>1950</v>
      </c>
      <c r="F341" t="s">
        <v>1817</v>
      </c>
      <c r="G341" s="79" t="s">
        <v>975</v>
      </c>
      <c r="H341" s="28" t="s">
        <v>974</v>
      </c>
      <c r="I341" s="30"/>
      <c r="J341" s="30">
        <v>21428.57</v>
      </c>
      <c r="K341" s="28">
        <v>14285.71</v>
      </c>
      <c r="L341" t="s">
        <v>1772</v>
      </c>
    </row>
    <row r="342" spans="1:12">
      <c r="A342" t="s">
        <v>2042</v>
      </c>
      <c r="B342" s="9">
        <v>42441</v>
      </c>
      <c r="C342" t="s">
        <v>212</v>
      </c>
      <c r="D342">
        <v>1</v>
      </c>
      <c r="E342" t="s">
        <v>2043</v>
      </c>
      <c r="F342" t="s">
        <v>1813</v>
      </c>
      <c r="G342" s="19" t="s">
        <v>1013</v>
      </c>
      <c r="H342" s="19" t="s">
        <v>988</v>
      </c>
      <c r="I342" s="22"/>
      <c r="J342" s="89">
        <f>17.24+25.38</f>
        <v>42.62</v>
      </c>
      <c r="K342" s="22"/>
    </row>
    <row r="343" spans="1:12">
      <c r="A343" t="s">
        <v>2050</v>
      </c>
      <c r="B343" s="9">
        <v>42441</v>
      </c>
      <c r="C343" t="s">
        <v>212</v>
      </c>
      <c r="D343">
        <v>1</v>
      </c>
      <c r="E343" t="s">
        <v>2051</v>
      </c>
      <c r="F343" t="s">
        <v>1813</v>
      </c>
      <c r="G343" s="19" t="s">
        <v>1013</v>
      </c>
      <c r="H343" s="19" t="s">
        <v>988</v>
      </c>
      <c r="I343" s="22"/>
      <c r="J343" s="89">
        <v>21.38</v>
      </c>
      <c r="K343" s="22"/>
    </row>
    <row r="344" spans="1:12">
      <c r="A344" t="s">
        <v>2131</v>
      </c>
      <c r="B344" s="9">
        <v>42446</v>
      </c>
      <c r="C344" t="s">
        <v>212</v>
      </c>
      <c r="D344">
        <v>1</v>
      </c>
      <c r="E344" t="s">
        <v>2132</v>
      </c>
      <c r="F344" t="s">
        <v>1813</v>
      </c>
      <c r="G344" s="19" t="s">
        <v>1013</v>
      </c>
      <c r="H344" s="19" t="s">
        <v>988</v>
      </c>
      <c r="J344" s="90">
        <f>16.55+23.31+22.07</f>
        <v>61.93</v>
      </c>
      <c r="K344" s="22"/>
    </row>
    <row r="345" spans="1:12">
      <c r="A345" t="s">
        <v>2125</v>
      </c>
      <c r="B345" s="9">
        <v>42446</v>
      </c>
      <c r="C345" t="s">
        <v>212</v>
      </c>
      <c r="D345">
        <v>1</v>
      </c>
      <c r="E345" t="s">
        <v>2126</v>
      </c>
      <c r="F345" t="s">
        <v>1813</v>
      </c>
      <c r="G345" s="19" t="s">
        <v>1013</v>
      </c>
      <c r="H345" s="19" t="s">
        <v>988</v>
      </c>
      <c r="J345" s="87">
        <v>23.45</v>
      </c>
      <c r="K345" s="22"/>
    </row>
    <row r="346" spans="1:12">
      <c r="A346" t="s">
        <v>574</v>
      </c>
      <c r="B346" s="9">
        <v>42460</v>
      </c>
      <c r="C346" t="s">
        <v>2506</v>
      </c>
      <c r="D346">
        <v>1</v>
      </c>
      <c r="E346" t="s">
        <v>2507</v>
      </c>
      <c r="F346" t="s">
        <v>1813</v>
      </c>
      <c r="G346" s="74" t="str">
        <f t="shared" ref="G346:G351" si="9">+H346</f>
        <v>NWM9709244W4</v>
      </c>
      <c r="H346" t="s">
        <v>685</v>
      </c>
      <c r="J346" s="87">
        <v>14.36</v>
      </c>
      <c r="K346" s="22"/>
    </row>
    <row r="347" spans="1:12">
      <c r="A347" t="s">
        <v>615</v>
      </c>
      <c r="B347" s="9">
        <v>42460</v>
      </c>
      <c r="C347" t="s">
        <v>2550</v>
      </c>
      <c r="D347">
        <v>1</v>
      </c>
      <c r="E347" t="s">
        <v>2551</v>
      </c>
      <c r="F347" t="s">
        <v>1813</v>
      </c>
      <c r="G347" s="74" t="str">
        <f t="shared" si="9"/>
        <v>NWM9709244W4</v>
      </c>
      <c r="H347" s="21" t="s">
        <v>685</v>
      </c>
      <c r="J347" s="87">
        <v>39.840000000000003</v>
      </c>
      <c r="K347" s="22"/>
    </row>
    <row r="348" spans="1:12">
      <c r="A348" t="s">
        <v>2652</v>
      </c>
      <c r="B348" s="9">
        <v>42460</v>
      </c>
      <c r="C348" t="s">
        <v>2653</v>
      </c>
      <c r="D348">
        <v>1</v>
      </c>
      <c r="E348" t="s">
        <v>2654</v>
      </c>
      <c r="F348" t="s">
        <v>1813</v>
      </c>
      <c r="G348" s="74" t="str">
        <f t="shared" si="9"/>
        <v>NWM9709244W4</v>
      </c>
      <c r="H348" t="s">
        <v>685</v>
      </c>
      <c r="J348" s="87">
        <v>35.58</v>
      </c>
      <c r="K348" s="22"/>
    </row>
    <row r="349" spans="1:12">
      <c r="A349" t="s">
        <v>2705</v>
      </c>
      <c r="B349" s="9">
        <v>42460</v>
      </c>
      <c r="C349" t="s">
        <v>2706</v>
      </c>
      <c r="D349">
        <v>1</v>
      </c>
      <c r="E349" t="s">
        <v>2707</v>
      </c>
      <c r="F349" t="s">
        <v>1813</v>
      </c>
      <c r="G349" s="74" t="str">
        <f t="shared" si="9"/>
        <v>NWM9709244W4</v>
      </c>
      <c r="H349" t="s">
        <v>685</v>
      </c>
      <c r="J349" s="87">
        <v>21.38</v>
      </c>
      <c r="K349" s="22"/>
    </row>
    <row r="350" spans="1:12">
      <c r="A350" t="s">
        <v>2705</v>
      </c>
      <c r="B350" s="9">
        <v>42460</v>
      </c>
      <c r="C350" t="s">
        <v>2706</v>
      </c>
      <c r="D350">
        <v>1</v>
      </c>
      <c r="E350" t="s">
        <v>2707</v>
      </c>
      <c r="F350" t="s">
        <v>1813</v>
      </c>
      <c r="G350" s="74" t="str">
        <f t="shared" si="9"/>
        <v>NWM9709244W4</v>
      </c>
      <c r="H350" t="s">
        <v>685</v>
      </c>
      <c r="J350" s="87">
        <v>5.88</v>
      </c>
      <c r="K350" s="22"/>
    </row>
    <row r="351" spans="1:12">
      <c r="A351" t="s">
        <v>2793</v>
      </c>
      <c r="B351" s="9">
        <v>42460</v>
      </c>
      <c r="C351" t="s">
        <v>2794</v>
      </c>
      <c r="D351">
        <v>1</v>
      </c>
      <c r="E351" t="s">
        <v>2795</v>
      </c>
      <c r="F351" t="s">
        <v>1813</v>
      </c>
      <c r="G351" s="74" t="str">
        <f t="shared" si="9"/>
        <v>NWM9709244W4</v>
      </c>
      <c r="H351" t="s">
        <v>685</v>
      </c>
      <c r="J351" s="87">
        <v>26.46</v>
      </c>
      <c r="K351" s="22"/>
    </row>
    <row r="352" spans="1:12">
      <c r="A352" t="s">
        <v>1992</v>
      </c>
      <c r="B352" s="9">
        <v>42440</v>
      </c>
      <c r="C352" t="s">
        <v>1993</v>
      </c>
      <c r="D352">
        <v>1</v>
      </c>
      <c r="E352" t="s">
        <v>1994</v>
      </c>
      <c r="F352" t="s">
        <v>1833</v>
      </c>
      <c r="G352" s="76" t="s">
        <v>838</v>
      </c>
      <c r="H352" t="s">
        <v>1995</v>
      </c>
      <c r="I352" s="22"/>
      <c r="J352" s="89">
        <v>45239.199999999997</v>
      </c>
      <c r="K352" s="22"/>
    </row>
    <row r="353" spans="1:11">
      <c r="A353" t="s">
        <v>2050</v>
      </c>
      <c r="B353" s="9">
        <v>42441</v>
      </c>
      <c r="C353" t="s">
        <v>212</v>
      </c>
      <c r="D353">
        <v>1</v>
      </c>
      <c r="E353" t="s">
        <v>2051</v>
      </c>
      <c r="F353" t="s">
        <v>1813</v>
      </c>
      <c r="G353" s="19" t="s">
        <v>2891</v>
      </c>
      <c r="H353" s="19" t="s">
        <v>2892</v>
      </c>
      <c r="I353" s="22"/>
      <c r="J353" s="89">
        <v>14.9</v>
      </c>
      <c r="K353" s="22"/>
    </row>
    <row r="354" spans="1:11">
      <c r="A354" t="s">
        <v>2125</v>
      </c>
      <c r="B354" s="9">
        <v>42446</v>
      </c>
      <c r="C354" t="s">
        <v>212</v>
      </c>
      <c r="D354">
        <v>1</v>
      </c>
      <c r="E354" t="s">
        <v>2126</v>
      </c>
      <c r="F354" t="s">
        <v>1813</v>
      </c>
      <c r="G354" s="19" t="s">
        <v>2891</v>
      </c>
      <c r="H354" s="19" t="s">
        <v>2892</v>
      </c>
      <c r="J354" s="87">
        <v>17.93</v>
      </c>
      <c r="K354" s="22"/>
    </row>
    <row r="355" spans="1:11">
      <c r="A355" t="s">
        <v>233</v>
      </c>
      <c r="B355" s="9">
        <v>42438</v>
      </c>
      <c r="C355" t="s">
        <v>1981</v>
      </c>
      <c r="D355">
        <v>1</v>
      </c>
      <c r="E355" t="s">
        <v>1982</v>
      </c>
      <c r="F355" t="s">
        <v>1827</v>
      </c>
      <c r="G355" s="74" t="s">
        <v>687</v>
      </c>
      <c r="H355" t="s">
        <v>903</v>
      </c>
      <c r="J355" s="87">
        <v>290.70999999999998</v>
      </c>
      <c r="K355" s="22"/>
    </row>
    <row r="356" spans="1:11">
      <c r="A356" t="s">
        <v>293</v>
      </c>
      <c r="B356" s="9">
        <v>42446</v>
      </c>
      <c r="C356" t="s">
        <v>2144</v>
      </c>
      <c r="D356">
        <v>1</v>
      </c>
      <c r="E356" t="s">
        <v>2145</v>
      </c>
      <c r="F356" t="s">
        <v>1827</v>
      </c>
      <c r="G356" s="74" t="s">
        <v>687</v>
      </c>
      <c r="H356" t="s">
        <v>903</v>
      </c>
      <c r="J356" s="87">
        <v>85.31</v>
      </c>
      <c r="K356" s="22"/>
    </row>
    <row r="357" spans="1:11">
      <c r="A357" t="s">
        <v>591</v>
      </c>
      <c r="B357" s="9">
        <v>42460</v>
      </c>
      <c r="C357" t="s">
        <v>2521</v>
      </c>
      <c r="D357">
        <v>1</v>
      </c>
      <c r="E357" t="s">
        <v>2522</v>
      </c>
      <c r="F357" t="s">
        <v>1813</v>
      </c>
      <c r="G357" s="74" t="s">
        <v>687</v>
      </c>
      <c r="H357" s="21" t="s">
        <v>903</v>
      </c>
      <c r="J357" s="87">
        <v>14.87</v>
      </c>
      <c r="K357" s="22"/>
    </row>
    <row r="358" spans="1:11">
      <c r="A358" t="s">
        <v>597</v>
      </c>
      <c r="B358" s="9">
        <v>42460</v>
      </c>
      <c r="C358" t="s">
        <v>2527</v>
      </c>
      <c r="D358">
        <v>1</v>
      </c>
      <c r="E358" t="s">
        <v>2528</v>
      </c>
      <c r="F358" t="s">
        <v>1813</v>
      </c>
      <c r="G358" s="74" t="s">
        <v>687</v>
      </c>
      <c r="H358" s="21" t="s">
        <v>903</v>
      </c>
      <c r="J358" s="87">
        <v>11.03</v>
      </c>
      <c r="K358" s="22"/>
    </row>
    <row r="359" spans="1:11">
      <c r="A359" t="s">
        <v>599</v>
      </c>
      <c r="B359" s="9">
        <v>42460</v>
      </c>
      <c r="C359" t="s">
        <v>2529</v>
      </c>
      <c r="D359">
        <v>1</v>
      </c>
      <c r="E359" t="s">
        <v>2530</v>
      </c>
      <c r="F359" t="s">
        <v>1813</v>
      </c>
      <c r="G359" s="74" t="s">
        <v>687</v>
      </c>
      <c r="H359" s="21" t="s">
        <v>903</v>
      </c>
      <c r="J359" s="87">
        <v>31.85</v>
      </c>
      <c r="K359" s="22"/>
    </row>
    <row r="360" spans="1:11">
      <c r="A360" t="s">
        <v>628</v>
      </c>
      <c r="B360" s="9">
        <v>42460</v>
      </c>
      <c r="C360" t="s">
        <v>2568</v>
      </c>
      <c r="D360">
        <v>1</v>
      </c>
      <c r="E360" t="s">
        <v>2569</v>
      </c>
      <c r="F360" t="s">
        <v>1813</v>
      </c>
      <c r="G360" s="74" t="s">
        <v>687</v>
      </c>
      <c r="H360" s="21" t="s">
        <v>903</v>
      </c>
      <c r="J360" s="87">
        <v>63.31</v>
      </c>
      <c r="K360" s="22"/>
    </row>
    <row r="361" spans="1:11">
      <c r="A361" t="s">
        <v>2649</v>
      </c>
      <c r="B361" s="9">
        <v>42460</v>
      </c>
      <c r="C361" t="s">
        <v>2650</v>
      </c>
      <c r="D361">
        <v>1</v>
      </c>
      <c r="E361" t="s">
        <v>2651</v>
      </c>
      <c r="F361" t="s">
        <v>1813</v>
      </c>
      <c r="G361" s="74" t="s">
        <v>687</v>
      </c>
      <c r="H361" s="21" t="s">
        <v>903</v>
      </c>
      <c r="J361" s="87">
        <v>2.0699999999999998</v>
      </c>
      <c r="K361" s="22"/>
    </row>
    <row r="362" spans="1:11">
      <c r="A362" t="s">
        <v>2759</v>
      </c>
      <c r="B362" s="9">
        <v>42460</v>
      </c>
      <c r="C362" t="s">
        <v>2760</v>
      </c>
      <c r="D362">
        <v>1</v>
      </c>
      <c r="E362" t="s">
        <v>2761</v>
      </c>
      <c r="F362" t="s">
        <v>1813</v>
      </c>
      <c r="G362" s="74" t="s">
        <v>687</v>
      </c>
      <c r="H362" s="21" t="s">
        <v>903</v>
      </c>
      <c r="J362" s="87">
        <v>16.52</v>
      </c>
      <c r="K362" s="22"/>
    </row>
    <row r="363" spans="1:11">
      <c r="A363" t="s">
        <v>2787</v>
      </c>
      <c r="B363" s="9">
        <v>42460</v>
      </c>
      <c r="C363" t="s">
        <v>2788</v>
      </c>
      <c r="D363">
        <v>1</v>
      </c>
      <c r="E363" t="s">
        <v>2789</v>
      </c>
      <c r="F363" t="s">
        <v>1813</v>
      </c>
      <c r="G363" s="74" t="s">
        <v>687</v>
      </c>
      <c r="H363" s="21" t="s">
        <v>903</v>
      </c>
      <c r="J363" s="87">
        <v>12.28</v>
      </c>
      <c r="K363" s="22"/>
    </row>
    <row r="364" spans="1:11">
      <c r="A364" t="s">
        <v>45</v>
      </c>
      <c r="B364" s="9">
        <v>42431</v>
      </c>
      <c r="C364" t="s">
        <v>1875</v>
      </c>
      <c r="D364">
        <v>1</v>
      </c>
      <c r="E364" t="s">
        <v>1876</v>
      </c>
      <c r="F364" t="s">
        <v>1827</v>
      </c>
      <c r="G364" s="74" t="s">
        <v>687</v>
      </c>
      <c r="H364" t="s">
        <v>903</v>
      </c>
      <c r="J364" s="87">
        <v>49.52</v>
      </c>
      <c r="K364" s="22"/>
    </row>
    <row r="365" spans="1:11">
      <c r="A365" t="s">
        <v>2803</v>
      </c>
      <c r="B365" s="9">
        <v>42460</v>
      </c>
      <c r="C365" t="s">
        <v>2804</v>
      </c>
      <c r="D365">
        <v>1</v>
      </c>
      <c r="E365" t="s">
        <v>2805</v>
      </c>
      <c r="F365" t="s">
        <v>1813</v>
      </c>
      <c r="G365" s="74" t="str">
        <f>+H365</f>
        <v>OEAE5404042R2</v>
      </c>
      <c r="H365" t="s">
        <v>2806</v>
      </c>
      <c r="J365" s="87">
        <v>18.399999999999999</v>
      </c>
      <c r="K365" s="22"/>
    </row>
    <row r="366" spans="1:11">
      <c r="A366" t="s">
        <v>2685</v>
      </c>
      <c r="B366" s="9">
        <v>42460</v>
      </c>
      <c r="C366" t="s">
        <v>2686</v>
      </c>
      <c r="D366">
        <v>1</v>
      </c>
      <c r="E366" t="s">
        <v>2687</v>
      </c>
      <c r="F366" t="s">
        <v>1813</v>
      </c>
      <c r="G366" s="74" t="str">
        <f>+H366</f>
        <v>OES070503PZ1</v>
      </c>
      <c r="H366" t="s">
        <v>1746</v>
      </c>
      <c r="J366" s="87">
        <v>60.35</v>
      </c>
      <c r="K366" s="22"/>
    </row>
    <row r="367" spans="1:11">
      <c r="A367" t="s">
        <v>2705</v>
      </c>
      <c r="B367" s="9">
        <v>42460</v>
      </c>
      <c r="C367" t="s">
        <v>2706</v>
      </c>
      <c r="D367">
        <v>1</v>
      </c>
      <c r="E367" t="s">
        <v>2707</v>
      </c>
      <c r="F367" t="s">
        <v>1813</v>
      </c>
      <c r="G367" s="74" t="str">
        <f>+H367</f>
        <v>OES070503PZ1</v>
      </c>
      <c r="H367" t="s">
        <v>1746</v>
      </c>
      <c r="J367" s="87">
        <v>46.94</v>
      </c>
      <c r="K367" s="22"/>
    </row>
    <row r="368" spans="1:11">
      <c r="A368" t="s">
        <v>2775</v>
      </c>
      <c r="B368" s="9">
        <v>42460</v>
      </c>
      <c r="C368" t="s">
        <v>2776</v>
      </c>
      <c r="D368">
        <v>1</v>
      </c>
      <c r="E368" t="s">
        <v>2777</v>
      </c>
      <c r="F368" t="s">
        <v>1813</v>
      </c>
      <c r="G368" s="74" t="str">
        <f>+H368</f>
        <v>OES930222UMA</v>
      </c>
      <c r="H368" t="s">
        <v>2878</v>
      </c>
      <c r="J368" s="87">
        <v>93.86</v>
      </c>
      <c r="K368" s="22"/>
    </row>
    <row r="369" spans="1:11">
      <c r="A369" t="s">
        <v>2667</v>
      </c>
      <c r="B369" s="9">
        <v>42460</v>
      </c>
      <c r="C369" t="s">
        <v>2668</v>
      </c>
      <c r="D369">
        <v>1</v>
      </c>
      <c r="E369" t="s">
        <v>2669</v>
      </c>
      <c r="F369" t="s">
        <v>1813</v>
      </c>
      <c r="G369" s="74" t="str">
        <f>+H369</f>
        <v>OGC9502279R0</v>
      </c>
      <c r="H369" t="s">
        <v>2670</v>
      </c>
      <c r="J369" s="87">
        <v>67.099999999999994</v>
      </c>
      <c r="K369" s="22"/>
    </row>
    <row r="370" spans="1:11">
      <c r="A370" t="s">
        <v>1430</v>
      </c>
      <c r="B370" s="9">
        <v>42460</v>
      </c>
      <c r="C370" t="s">
        <v>212</v>
      </c>
      <c r="D370">
        <v>1</v>
      </c>
      <c r="E370" t="s">
        <v>2445</v>
      </c>
      <c r="F370" t="s">
        <v>1813</v>
      </c>
      <c r="G370" s="19" t="s">
        <v>2923</v>
      </c>
      <c r="H370" s="19" t="s">
        <v>2922</v>
      </c>
      <c r="I370" s="22"/>
      <c r="J370" s="89">
        <v>940.43</v>
      </c>
      <c r="K370" s="22"/>
    </row>
    <row r="371" spans="1:11">
      <c r="A371" t="s">
        <v>640</v>
      </c>
      <c r="B371" s="9">
        <v>42460</v>
      </c>
      <c r="C371" t="s">
        <v>2582</v>
      </c>
      <c r="D371">
        <v>1</v>
      </c>
      <c r="E371" t="s">
        <v>2583</v>
      </c>
      <c r="F371" t="s">
        <v>1813</v>
      </c>
      <c r="G371" s="74" t="str">
        <f>+H371</f>
        <v>OMC100818GZ7</v>
      </c>
      <c r="H371" t="s">
        <v>815</v>
      </c>
      <c r="J371" s="87">
        <v>67.040000000000006</v>
      </c>
      <c r="K371" s="22"/>
    </row>
    <row r="372" spans="1:11">
      <c r="A372" t="s">
        <v>2698</v>
      </c>
      <c r="B372" s="9">
        <v>42460</v>
      </c>
      <c r="C372" t="s">
        <v>2699</v>
      </c>
      <c r="D372">
        <v>1</v>
      </c>
      <c r="E372" t="s">
        <v>2700</v>
      </c>
      <c r="F372" t="s">
        <v>1813</v>
      </c>
      <c r="G372" s="74" t="str">
        <f>+H372</f>
        <v>OME561118AA8</v>
      </c>
      <c r="H372" t="s">
        <v>807</v>
      </c>
      <c r="J372" s="87">
        <v>144.83000000000001</v>
      </c>
      <c r="K372" s="22"/>
    </row>
    <row r="373" spans="1:11">
      <c r="A373" t="s">
        <v>2765</v>
      </c>
      <c r="B373" s="9">
        <v>42460</v>
      </c>
      <c r="C373" t="s">
        <v>2766</v>
      </c>
      <c r="D373">
        <v>1</v>
      </c>
      <c r="E373" t="s">
        <v>2767</v>
      </c>
      <c r="F373" t="s">
        <v>1813</v>
      </c>
      <c r="G373" s="74" t="str">
        <f>+H373</f>
        <v>OME561118AA8</v>
      </c>
      <c r="H373" t="s">
        <v>807</v>
      </c>
      <c r="J373" s="87">
        <v>116.55</v>
      </c>
      <c r="K373" s="22"/>
    </row>
    <row r="374" spans="1:11">
      <c r="A374" t="s">
        <v>2833</v>
      </c>
      <c r="B374" s="9">
        <v>42460</v>
      </c>
      <c r="C374" t="s">
        <v>2834</v>
      </c>
      <c r="D374">
        <v>1</v>
      </c>
      <c r="E374" t="s">
        <v>2835</v>
      </c>
      <c r="F374" t="s">
        <v>1813</v>
      </c>
      <c r="G374" s="74" t="str">
        <f>+H374</f>
        <v>OME561118AA8</v>
      </c>
      <c r="H374" t="s">
        <v>807</v>
      </c>
      <c r="J374" s="87">
        <v>144.83000000000001</v>
      </c>
      <c r="K374" s="22"/>
    </row>
    <row r="375" spans="1:11">
      <c r="A375" t="s">
        <v>291</v>
      </c>
      <c r="B375" s="9">
        <v>42446</v>
      </c>
      <c r="C375" t="s">
        <v>2142</v>
      </c>
      <c r="D375">
        <v>2</v>
      </c>
      <c r="E375" t="s">
        <v>2143</v>
      </c>
      <c r="F375" t="s">
        <v>1827</v>
      </c>
      <c r="G375" s="74" t="s">
        <v>725</v>
      </c>
      <c r="H375" t="s">
        <v>921</v>
      </c>
      <c r="I375" s="22"/>
      <c r="J375" s="89">
        <v>2960</v>
      </c>
      <c r="K375" s="22"/>
    </row>
    <row r="376" spans="1:11">
      <c r="A376" t="s">
        <v>1868</v>
      </c>
      <c r="B376" s="9">
        <v>42431</v>
      </c>
      <c r="C376" t="s">
        <v>1869</v>
      </c>
      <c r="D376">
        <v>2</v>
      </c>
      <c r="E376" t="s">
        <v>1870</v>
      </c>
      <c r="F376" t="s">
        <v>1827</v>
      </c>
      <c r="G376" s="74" t="s">
        <v>725</v>
      </c>
      <c r="H376" t="s">
        <v>921</v>
      </c>
      <c r="J376" s="87">
        <v>720</v>
      </c>
      <c r="K376" s="22"/>
    </row>
    <row r="377" spans="1:11">
      <c r="A377" t="s">
        <v>2412</v>
      </c>
      <c r="B377" s="9">
        <v>42458</v>
      </c>
      <c r="C377" t="s">
        <v>2413</v>
      </c>
      <c r="D377">
        <v>2</v>
      </c>
      <c r="E377" t="s">
        <v>2414</v>
      </c>
      <c r="F377" t="s">
        <v>1827</v>
      </c>
      <c r="G377" s="74" t="s">
        <v>725</v>
      </c>
      <c r="H377" t="s">
        <v>921</v>
      </c>
      <c r="J377" s="87">
        <v>544</v>
      </c>
      <c r="K377" s="22"/>
    </row>
    <row r="378" spans="1:11">
      <c r="A378" t="s">
        <v>2617</v>
      </c>
      <c r="B378" s="9">
        <v>42460</v>
      </c>
      <c r="C378" t="s">
        <v>2618</v>
      </c>
      <c r="D378">
        <v>1</v>
      </c>
      <c r="E378" t="s">
        <v>2619</v>
      </c>
      <c r="F378" t="s">
        <v>1813</v>
      </c>
      <c r="G378" s="74" t="str">
        <f>+H378</f>
        <v>OSI0301158T0</v>
      </c>
      <c r="H378" t="s">
        <v>2623</v>
      </c>
      <c r="J378" s="87">
        <v>93.94</v>
      </c>
      <c r="K378" s="22"/>
    </row>
    <row r="379" spans="1:11">
      <c r="A379" t="s">
        <v>1589</v>
      </c>
      <c r="B379" s="9">
        <v>42460</v>
      </c>
      <c r="C379" t="s">
        <v>2485</v>
      </c>
      <c r="D379">
        <v>1</v>
      </c>
      <c r="E379" t="s">
        <v>2486</v>
      </c>
      <c r="F379" t="s">
        <v>1813</v>
      </c>
      <c r="G379" s="74" t="s">
        <v>2926</v>
      </c>
      <c r="H379" t="s">
        <v>2487</v>
      </c>
      <c r="J379" s="87">
        <v>33.65</v>
      </c>
      <c r="K379" s="22"/>
    </row>
    <row r="380" spans="1:11">
      <c r="A380" t="s">
        <v>1430</v>
      </c>
      <c r="B380" s="9">
        <v>42460</v>
      </c>
      <c r="C380" t="s">
        <v>212</v>
      </c>
      <c r="D380">
        <v>1</v>
      </c>
      <c r="E380" t="s">
        <v>2445</v>
      </c>
      <c r="F380" t="s">
        <v>1813</v>
      </c>
      <c r="G380" s="19" t="s">
        <v>2918</v>
      </c>
      <c r="H380" s="19" t="s">
        <v>2917</v>
      </c>
      <c r="I380" s="22"/>
      <c r="J380" s="89">
        <v>20.63</v>
      </c>
      <c r="K380" s="22"/>
    </row>
    <row r="381" spans="1:11">
      <c r="A381" t="s">
        <v>2698</v>
      </c>
      <c r="B381" s="9">
        <v>42460</v>
      </c>
      <c r="C381" t="s">
        <v>2699</v>
      </c>
      <c r="D381">
        <v>1</v>
      </c>
      <c r="E381" t="s">
        <v>2700</v>
      </c>
      <c r="F381" t="s">
        <v>1813</v>
      </c>
      <c r="G381" s="74" t="str">
        <f t="shared" ref="G381:G387" si="10">+H381</f>
        <v>PET040903DH1</v>
      </c>
      <c r="H381" t="s">
        <v>2701</v>
      </c>
      <c r="J381" s="87">
        <v>64.16</v>
      </c>
      <c r="K381" s="22"/>
    </row>
    <row r="382" spans="1:11">
      <c r="A382" t="s">
        <v>2698</v>
      </c>
      <c r="B382" s="9">
        <v>42460</v>
      </c>
      <c r="C382" t="s">
        <v>2699</v>
      </c>
      <c r="D382">
        <v>1</v>
      </c>
      <c r="E382" t="s">
        <v>2700</v>
      </c>
      <c r="F382" t="s">
        <v>1813</v>
      </c>
      <c r="G382" s="74" t="str">
        <f t="shared" si="10"/>
        <v>PET040903DH1</v>
      </c>
      <c r="H382" t="s">
        <v>2701</v>
      </c>
      <c r="J382" s="87">
        <v>88.23</v>
      </c>
      <c r="K382" s="22"/>
    </row>
    <row r="383" spans="1:11">
      <c r="A383" t="s">
        <v>2833</v>
      </c>
      <c r="B383" s="9">
        <v>42460</v>
      </c>
      <c r="C383" t="s">
        <v>2834</v>
      </c>
      <c r="D383">
        <v>1</v>
      </c>
      <c r="E383" t="s">
        <v>2835</v>
      </c>
      <c r="F383" t="s">
        <v>1813</v>
      </c>
      <c r="G383" s="74" t="str">
        <f t="shared" si="10"/>
        <v>PET040903DH1</v>
      </c>
      <c r="H383" t="s">
        <v>2701</v>
      </c>
      <c r="J383" s="87">
        <v>47.32</v>
      </c>
      <c r="K383" s="22"/>
    </row>
    <row r="384" spans="1:11">
      <c r="A384" t="s">
        <v>2833</v>
      </c>
      <c r="B384" s="9">
        <v>42460</v>
      </c>
      <c r="C384" t="s">
        <v>2834</v>
      </c>
      <c r="D384">
        <v>1</v>
      </c>
      <c r="E384" t="s">
        <v>2835</v>
      </c>
      <c r="F384" t="s">
        <v>1813</v>
      </c>
      <c r="G384" s="74" t="str">
        <f t="shared" si="10"/>
        <v>PET040903DH1</v>
      </c>
      <c r="H384" t="s">
        <v>2701</v>
      </c>
      <c r="J384" s="87">
        <v>88.23</v>
      </c>
      <c r="K384" s="22"/>
    </row>
    <row r="385" spans="1:11">
      <c r="A385" t="s">
        <v>2694</v>
      </c>
      <c r="B385" s="9">
        <v>42460</v>
      </c>
      <c r="C385" t="s">
        <v>2695</v>
      </c>
      <c r="D385">
        <v>1</v>
      </c>
      <c r="E385" t="s">
        <v>2696</v>
      </c>
      <c r="F385" t="s">
        <v>1813</v>
      </c>
      <c r="G385" s="74" t="str">
        <f t="shared" si="10"/>
        <v>PGA060816QM1</v>
      </c>
      <c r="H385" t="s">
        <v>2697</v>
      </c>
      <c r="J385" s="87">
        <v>40.26</v>
      </c>
      <c r="K385" s="22"/>
    </row>
    <row r="386" spans="1:11">
      <c r="A386" t="s">
        <v>2775</v>
      </c>
      <c r="B386" s="9">
        <v>42460</v>
      </c>
      <c r="C386" t="s">
        <v>2776</v>
      </c>
      <c r="D386">
        <v>1</v>
      </c>
      <c r="E386" t="s">
        <v>2777</v>
      </c>
      <c r="F386" t="s">
        <v>1813</v>
      </c>
      <c r="G386" s="74" t="str">
        <f t="shared" si="10"/>
        <v>PIG780309840</v>
      </c>
      <c r="H386" t="s">
        <v>2874</v>
      </c>
      <c r="J386" s="87">
        <v>28.47</v>
      </c>
      <c r="K386" s="22"/>
    </row>
    <row r="387" spans="1:11">
      <c r="A387" t="s">
        <v>576</v>
      </c>
      <c r="B387" s="9">
        <v>42460</v>
      </c>
      <c r="C387" t="s">
        <v>2508</v>
      </c>
      <c r="D387">
        <v>1</v>
      </c>
      <c r="E387" t="s">
        <v>2509</v>
      </c>
      <c r="F387" t="s">
        <v>1813</v>
      </c>
      <c r="G387" s="74" t="str">
        <f t="shared" si="10"/>
        <v>PIZ860828N68</v>
      </c>
      <c r="H387" t="s">
        <v>2510</v>
      </c>
      <c r="J387" s="87">
        <v>12.28</v>
      </c>
      <c r="K387" s="22"/>
    </row>
    <row r="388" spans="1:11">
      <c r="A388" t="s">
        <v>111</v>
      </c>
      <c r="B388" s="9">
        <v>42431</v>
      </c>
      <c r="C388" t="s">
        <v>1863</v>
      </c>
      <c r="D388">
        <v>2</v>
      </c>
      <c r="E388" t="s">
        <v>1864</v>
      </c>
      <c r="F388" t="s">
        <v>1827</v>
      </c>
      <c r="G388" s="74" t="s">
        <v>908</v>
      </c>
      <c r="H388" t="s">
        <v>907</v>
      </c>
      <c r="I388" s="22"/>
      <c r="J388" s="89">
        <v>3342.4</v>
      </c>
      <c r="K388" s="22"/>
    </row>
    <row r="389" spans="1:11">
      <c r="A389" t="s">
        <v>197</v>
      </c>
      <c r="B389" s="9">
        <v>42438</v>
      </c>
      <c r="C389" t="s">
        <v>1963</v>
      </c>
      <c r="D389">
        <v>1</v>
      </c>
      <c r="E389" t="s">
        <v>1964</v>
      </c>
      <c r="F389" t="s">
        <v>1827</v>
      </c>
      <c r="G389" s="74" t="s">
        <v>711</v>
      </c>
      <c r="H389" t="s">
        <v>712</v>
      </c>
      <c r="I389" s="22"/>
      <c r="J389" s="89">
        <v>3196.02</v>
      </c>
      <c r="K389" s="22"/>
    </row>
    <row r="390" spans="1:11">
      <c r="A390" t="s">
        <v>254</v>
      </c>
      <c r="B390" s="9">
        <v>42446</v>
      </c>
      <c r="C390" t="s">
        <v>2136</v>
      </c>
      <c r="D390">
        <v>1</v>
      </c>
      <c r="E390" t="s">
        <v>2137</v>
      </c>
      <c r="F390" t="s">
        <v>1817</v>
      </c>
      <c r="G390" s="74" t="s">
        <v>2860</v>
      </c>
      <c r="H390" t="s">
        <v>2861</v>
      </c>
      <c r="J390" s="89">
        <f>168.83+437.38</f>
        <v>606.21</v>
      </c>
      <c r="K390" s="22"/>
    </row>
    <row r="391" spans="1:11">
      <c r="A391" t="s">
        <v>580</v>
      </c>
      <c r="B391" s="9">
        <v>42460</v>
      </c>
      <c r="C391" t="s">
        <v>2514</v>
      </c>
      <c r="D391">
        <v>1</v>
      </c>
      <c r="E391" t="s">
        <v>2515</v>
      </c>
      <c r="F391" t="s">
        <v>1813</v>
      </c>
      <c r="G391" s="74" t="str">
        <f>+H391</f>
        <v>PRB100802H20</v>
      </c>
      <c r="H391" t="s">
        <v>1677</v>
      </c>
      <c r="J391" s="87">
        <v>8.9700000000000006</v>
      </c>
      <c r="K391" s="22"/>
    </row>
    <row r="392" spans="1:11">
      <c r="A392" t="s">
        <v>2728</v>
      </c>
      <c r="B392" s="9">
        <v>42460</v>
      </c>
      <c r="C392" t="s">
        <v>2729</v>
      </c>
      <c r="D392">
        <v>1</v>
      </c>
      <c r="E392" t="s">
        <v>2730</v>
      </c>
      <c r="F392" t="s">
        <v>1813</v>
      </c>
      <c r="G392" s="74" t="str">
        <f>+H392</f>
        <v>RAFM750402CT0</v>
      </c>
      <c r="H392" t="s">
        <v>2872</v>
      </c>
      <c r="J392" s="87">
        <v>16.41</v>
      </c>
      <c r="K392" s="22"/>
    </row>
    <row r="393" spans="1:11">
      <c r="A393" t="s">
        <v>2796</v>
      </c>
      <c r="B393" s="9">
        <v>42460</v>
      </c>
      <c r="C393" t="s">
        <v>2797</v>
      </c>
      <c r="D393">
        <v>1</v>
      </c>
      <c r="E393" t="s">
        <v>2798</v>
      </c>
      <c r="F393" t="s">
        <v>1813</v>
      </c>
      <c r="G393" s="74" t="str">
        <f>+H393</f>
        <v>RALL871205VB0</v>
      </c>
      <c r="H393" t="s">
        <v>2800</v>
      </c>
      <c r="J393" s="87">
        <v>19.309999999999999</v>
      </c>
      <c r="K393" s="22"/>
    </row>
    <row r="394" spans="1:11">
      <c r="A394" t="s">
        <v>2123</v>
      </c>
      <c r="B394" s="9">
        <v>42446</v>
      </c>
      <c r="C394" t="s">
        <v>212</v>
      </c>
      <c r="D394">
        <v>1</v>
      </c>
      <c r="E394" t="s">
        <v>2124</v>
      </c>
      <c r="F394" t="s">
        <v>1813</v>
      </c>
      <c r="G394" s="19" t="s">
        <v>737</v>
      </c>
      <c r="H394" s="19" t="s">
        <v>2900</v>
      </c>
      <c r="J394" s="87">
        <f>20.83+20.83+17.66+17.66+17.66+17.66+7.59+7.59</f>
        <v>127.47999999999999</v>
      </c>
      <c r="K394" s="22"/>
    </row>
    <row r="395" spans="1:11">
      <c r="A395" t="s">
        <v>2127</v>
      </c>
      <c r="B395" s="9">
        <v>42446</v>
      </c>
      <c r="C395" t="s">
        <v>212</v>
      </c>
      <c r="D395">
        <v>1</v>
      </c>
      <c r="E395" t="s">
        <v>2128</v>
      </c>
      <c r="F395" t="s">
        <v>1813</v>
      </c>
      <c r="G395" s="19" t="s">
        <v>737</v>
      </c>
      <c r="H395" s="19" t="s">
        <v>2900</v>
      </c>
      <c r="J395" s="87">
        <v>115.59</v>
      </c>
      <c r="K395" s="22"/>
    </row>
    <row r="396" spans="1:11">
      <c r="A396" t="s">
        <v>2127</v>
      </c>
      <c r="B396" s="9">
        <v>42446</v>
      </c>
      <c r="C396" t="s">
        <v>212</v>
      </c>
      <c r="D396">
        <v>1</v>
      </c>
      <c r="E396" t="s">
        <v>2128</v>
      </c>
      <c r="F396" t="s">
        <v>1813</v>
      </c>
      <c r="G396" s="19" t="s">
        <v>737</v>
      </c>
      <c r="H396" s="19" t="s">
        <v>2900</v>
      </c>
      <c r="J396" s="87">
        <v>17.66</v>
      </c>
      <c r="K396" s="22"/>
    </row>
    <row r="397" spans="1:11">
      <c r="A397" t="s">
        <v>2590</v>
      </c>
      <c r="B397" s="9">
        <v>42460</v>
      </c>
      <c r="C397" t="s">
        <v>2591</v>
      </c>
      <c r="D397">
        <v>1</v>
      </c>
      <c r="E397" t="s">
        <v>2592</v>
      </c>
      <c r="F397" t="s">
        <v>1813</v>
      </c>
      <c r="G397" s="19" t="s">
        <v>737</v>
      </c>
      <c r="H397" s="19" t="s">
        <v>2900</v>
      </c>
      <c r="J397" s="87">
        <v>63.74</v>
      </c>
      <c r="K397" s="22"/>
    </row>
    <row r="398" spans="1:11">
      <c r="A398" t="s">
        <v>2590</v>
      </c>
      <c r="B398" s="9">
        <v>42460</v>
      </c>
      <c r="C398" t="s">
        <v>2591</v>
      </c>
      <c r="D398">
        <v>1</v>
      </c>
      <c r="E398" t="s">
        <v>2592</v>
      </c>
      <c r="F398" t="s">
        <v>1813</v>
      </c>
      <c r="G398" s="19" t="s">
        <v>737</v>
      </c>
      <c r="H398" s="19" t="s">
        <v>2900</v>
      </c>
      <c r="J398" s="87">
        <v>8.9700000000000006</v>
      </c>
      <c r="K398" s="22"/>
    </row>
    <row r="399" spans="1:11">
      <c r="A399" t="s">
        <v>2671</v>
      </c>
      <c r="B399" s="9">
        <v>42460</v>
      </c>
      <c r="C399" t="s">
        <v>2672</v>
      </c>
      <c r="D399">
        <v>1</v>
      </c>
      <c r="E399" t="s">
        <v>2673</v>
      </c>
      <c r="F399" t="s">
        <v>1813</v>
      </c>
      <c r="G399" s="19" t="s">
        <v>737</v>
      </c>
      <c r="H399" s="19" t="s">
        <v>2900</v>
      </c>
      <c r="J399" s="87">
        <v>63.74</v>
      </c>
      <c r="K399" s="22"/>
    </row>
    <row r="400" spans="1:11">
      <c r="A400" t="s">
        <v>2691</v>
      </c>
      <c r="B400" s="9">
        <v>42460</v>
      </c>
      <c r="C400" t="s">
        <v>2692</v>
      </c>
      <c r="D400">
        <v>1</v>
      </c>
      <c r="E400" t="s">
        <v>2693</v>
      </c>
      <c r="F400" t="s">
        <v>1813</v>
      </c>
      <c r="G400" s="19" t="s">
        <v>737</v>
      </c>
      <c r="H400" s="19" t="s">
        <v>2900</v>
      </c>
      <c r="J400" s="87">
        <v>63.74</v>
      </c>
      <c r="K400" s="22"/>
    </row>
    <row r="401" spans="1:11">
      <c r="A401" t="s">
        <v>2694</v>
      </c>
      <c r="B401" s="9">
        <v>42460</v>
      </c>
      <c r="C401" t="s">
        <v>2695</v>
      </c>
      <c r="D401">
        <v>1</v>
      </c>
      <c r="E401" t="s">
        <v>2696</v>
      </c>
      <c r="F401" t="s">
        <v>1813</v>
      </c>
      <c r="G401" s="19" t="s">
        <v>737</v>
      </c>
      <c r="H401" s="19" t="s">
        <v>2900</v>
      </c>
      <c r="J401" s="87">
        <v>35.590000000000003</v>
      </c>
      <c r="K401" s="22"/>
    </row>
    <row r="402" spans="1:11">
      <c r="A402" t="s">
        <v>2708</v>
      </c>
      <c r="B402" s="9">
        <v>42460</v>
      </c>
      <c r="C402" t="s">
        <v>2709</v>
      </c>
      <c r="D402">
        <v>1</v>
      </c>
      <c r="E402" t="s">
        <v>2710</v>
      </c>
      <c r="F402" t="s">
        <v>1813</v>
      </c>
      <c r="G402" s="19" t="s">
        <v>737</v>
      </c>
      <c r="H402" s="19" t="s">
        <v>2900</v>
      </c>
      <c r="J402" s="87">
        <v>63.74</v>
      </c>
      <c r="K402" s="22"/>
    </row>
    <row r="403" spans="1:11">
      <c r="A403" t="s">
        <v>2712</v>
      </c>
      <c r="B403" s="9">
        <v>42460</v>
      </c>
      <c r="C403" t="s">
        <v>2713</v>
      </c>
      <c r="D403">
        <v>1</v>
      </c>
      <c r="E403" t="s">
        <v>2714</v>
      </c>
      <c r="F403" t="s">
        <v>1813</v>
      </c>
      <c r="G403" s="19" t="s">
        <v>737</v>
      </c>
      <c r="H403" s="19" t="s">
        <v>2900</v>
      </c>
      <c r="J403" s="87">
        <v>63.74</v>
      </c>
      <c r="K403" s="22"/>
    </row>
    <row r="404" spans="1:11">
      <c r="A404" t="s">
        <v>2715</v>
      </c>
      <c r="B404" s="9">
        <v>42460</v>
      </c>
      <c r="C404" t="s">
        <v>2716</v>
      </c>
      <c r="D404">
        <v>1</v>
      </c>
      <c r="E404" t="s">
        <v>2717</v>
      </c>
      <c r="F404" t="s">
        <v>1813</v>
      </c>
      <c r="G404" s="19" t="s">
        <v>737</v>
      </c>
      <c r="H404" s="19" t="s">
        <v>2900</v>
      </c>
      <c r="J404" s="87">
        <v>63.74</v>
      </c>
      <c r="K404" s="22"/>
    </row>
    <row r="405" spans="1:11">
      <c r="A405" t="s">
        <v>2738</v>
      </c>
      <c r="B405" s="9">
        <v>42460</v>
      </c>
      <c r="C405" t="s">
        <v>2739</v>
      </c>
      <c r="D405">
        <v>1</v>
      </c>
      <c r="E405" t="s">
        <v>2740</v>
      </c>
      <c r="F405" t="s">
        <v>1813</v>
      </c>
      <c r="G405" s="19" t="s">
        <v>737</v>
      </c>
      <c r="H405" s="19" t="s">
        <v>2900</v>
      </c>
      <c r="J405" s="87">
        <v>63.74</v>
      </c>
      <c r="K405" s="22"/>
    </row>
    <row r="406" spans="1:11">
      <c r="A406" t="s">
        <v>2756</v>
      </c>
      <c r="B406" s="9">
        <v>42460</v>
      </c>
      <c r="C406" t="s">
        <v>2757</v>
      </c>
      <c r="D406">
        <v>1</v>
      </c>
      <c r="E406" t="s">
        <v>2758</v>
      </c>
      <c r="F406" t="s">
        <v>1813</v>
      </c>
      <c r="G406" s="19" t="s">
        <v>737</v>
      </c>
      <c r="H406" s="19" t="s">
        <v>2900</v>
      </c>
      <c r="J406" s="87">
        <v>56.15</v>
      </c>
      <c r="K406" s="22"/>
    </row>
    <row r="407" spans="1:11">
      <c r="A407" t="s">
        <v>2756</v>
      </c>
      <c r="B407" s="9">
        <v>42460</v>
      </c>
      <c r="C407" t="s">
        <v>2757</v>
      </c>
      <c r="D407">
        <v>1</v>
      </c>
      <c r="E407" t="s">
        <v>2758</v>
      </c>
      <c r="F407" t="s">
        <v>1813</v>
      </c>
      <c r="G407" s="19" t="s">
        <v>737</v>
      </c>
      <c r="H407" s="19" t="s">
        <v>2900</v>
      </c>
      <c r="J407" s="87">
        <v>7.59</v>
      </c>
      <c r="K407" s="22"/>
    </row>
    <row r="408" spans="1:11">
      <c r="A408" t="s">
        <v>2759</v>
      </c>
      <c r="B408" s="9">
        <v>42460</v>
      </c>
      <c r="C408" t="s">
        <v>2760</v>
      </c>
      <c r="D408">
        <v>1</v>
      </c>
      <c r="E408" t="s">
        <v>2761</v>
      </c>
      <c r="F408" t="s">
        <v>1813</v>
      </c>
      <c r="G408" s="19" t="s">
        <v>737</v>
      </c>
      <c r="H408" s="19" t="s">
        <v>2900</v>
      </c>
      <c r="J408" s="87">
        <v>35.590000000000003</v>
      </c>
      <c r="K408" s="22"/>
    </row>
    <row r="409" spans="1:11">
      <c r="A409" t="s">
        <v>2765</v>
      </c>
      <c r="B409" s="9">
        <v>42460</v>
      </c>
      <c r="C409" t="s">
        <v>2766</v>
      </c>
      <c r="D409">
        <v>1</v>
      </c>
      <c r="E409" t="s">
        <v>2767</v>
      </c>
      <c r="F409" t="s">
        <v>1813</v>
      </c>
      <c r="G409" s="19" t="s">
        <v>737</v>
      </c>
      <c r="H409" s="19" t="s">
        <v>2900</v>
      </c>
      <c r="J409" s="87">
        <v>35.590000000000003</v>
      </c>
      <c r="K409" s="22"/>
    </row>
    <row r="410" spans="1:11">
      <c r="A410" t="s">
        <v>2772</v>
      </c>
      <c r="B410" s="9">
        <v>42460</v>
      </c>
      <c r="C410" t="s">
        <v>2773</v>
      </c>
      <c r="D410">
        <v>1</v>
      </c>
      <c r="E410" t="s">
        <v>2774</v>
      </c>
      <c r="F410" t="s">
        <v>1813</v>
      </c>
      <c r="G410" s="19" t="s">
        <v>737</v>
      </c>
      <c r="H410" s="19" t="s">
        <v>2900</v>
      </c>
      <c r="J410" s="87">
        <v>63.68</v>
      </c>
      <c r="K410" s="22"/>
    </row>
    <row r="411" spans="1:11">
      <c r="A411" t="s">
        <v>2803</v>
      </c>
      <c r="B411" s="9">
        <v>42460</v>
      </c>
      <c r="C411" t="s">
        <v>2804</v>
      </c>
      <c r="D411">
        <v>1</v>
      </c>
      <c r="E411" t="s">
        <v>2805</v>
      </c>
      <c r="F411" t="s">
        <v>1813</v>
      </c>
      <c r="G411" s="19" t="s">
        <v>737</v>
      </c>
      <c r="H411" s="19" t="s">
        <v>2900</v>
      </c>
      <c r="J411" s="87">
        <v>63.74</v>
      </c>
      <c r="K411" s="22"/>
    </row>
    <row r="412" spans="1:11">
      <c r="A412" t="s">
        <v>1834</v>
      </c>
      <c r="B412" s="9">
        <v>42431</v>
      </c>
      <c r="C412" t="s">
        <v>1835</v>
      </c>
      <c r="D412">
        <v>2</v>
      </c>
      <c r="E412" t="s">
        <v>1836</v>
      </c>
      <c r="F412" t="s">
        <v>1827</v>
      </c>
      <c r="G412" s="74" t="s">
        <v>898</v>
      </c>
      <c r="H412" s="21" t="s">
        <v>899</v>
      </c>
      <c r="J412" s="87">
        <v>144</v>
      </c>
      <c r="K412" s="22"/>
    </row>
    <row r="413" spans="1:11">
      <c r="A413" t="s">
        <v>2186</v>
      </c>
      <c r="B413" s="9">
        <v>42447</v>
      </c>
      <c r="C413" t="s">
        <v>2187</v>
      </c>
      <c r="D413">
        <v>2</v>
      </c>
      <c r="E413" t="s">
        <v>2188</v>
      </c>
      <c r="F413" t="s">
        <v>1827</v>
      </c>
      <c r="G413" s="74" t="s">
        <v>898</v>
      </c>
      <c r="H413" t="s">
        <v>899</v>
      </c>
      <c r="J413" s="87">
        <v>144</v>
      </c>
      <c r="K413" s="22"/>
    </row>
    <row r="414" spans="1:11">
      <c r="A414" t="s">
        <v>378</v>
      </c>
      <c r="B414" s="9">
        <v>42452</v>
      </c>
      <c r="C414" t="s">
        <v>2291</v>
      </c>
      <c r="D414">
        <v>2</v>
      </c>
      <c r="E414" t="s">
        <v>2292</v>
      </c>
      <c r="F414" t="s">
        <v>1827</v>
      </c>
      <c r="G414" s="74" t="s">
        <v>898</v>
      </c>
      <c r="H414" t="s">
        <v>899</v>
      </c>
      <c r="J414" s="87">
        <v>96</v>
      </c>
      <c r="K414" s="22"/>
    </row>
    <row r="415" spans="1:11">
      <c r="A415" t="s">
        <v>2698</v>
      </c>
      <c r="B415" s="9">
        <v>42460</v>
      </c>
      <c r="C415" t="s">
        <v>2699</v>
      </c>
      <c r="D415">
        <v>1</v>
      </c>
      <c r="E415" t="s">
        <v>2700</v>
      </c>
      <c r="F415" t="s">
        <v>1813</v>
      </c>
      <c r="G415" s="74" t="str">
        <f>+H415</f>
        <v>REA880909AU8</v>
      </c>
      <c r="H415" t="s">
        <v>2703</v>
      </c>
      <c r="J415" s="87">
        <v>13.93</v>
      </c>
      <c r="K415" s="22"/>
    </row>
    <row r="416" spans="1:11">
      <c r="A416" t="s">
        <v>2833</v>
      </c>
      <c r="B416" s="9">
        <v>42460</v>
      </c>
      <c r="C416" t="s">
        <v>2834</v>
      </c>
      <c r="D416">
        <v>1</v>
      </c>
      <c r="E416" t="s">
        <v>2835</v>
      </c>
      <c r="F416" t="s">
        <v>1813</v>
      </c>
      <c r="G416" s="74" t="str">
        <f>+H416</f>
        <v>REA880909AU8</v>
      </c>
      <c r="H416" t="s">
        <v>2703</v>
      </c>
      <c r="J416" s="87">
        <v>6.9</v>
      </c>
      <c r="K416" s="22"/>
    </row>
    <row r="417" spans="1:11">
      <c r="A417" t="s">
        <v>2833</v>
      </c>
      <c r="B417" s="9">
        <v>42460</v>
      </c>
      <c r="C417" t="s">
        <v>2834</v>
      </c>
      <c r="D417">
        <v>1</v>
      </c>
      <c r="E417" t="s">
        <v>2835</v>
      </c>
      <c r="F417" t="s">
        <v>1813</v>
      </c>
      <c r="G417" s="74" t="str">
        <f>+H417</f>
        <v>REA880909AU8</v>
      </c>
      <c r="H417" t="s">
        <v>2703</v>
      </c>
      <c r="J417" s="87">
        <v>2.9</v>
      </c>
      <c r="K417" s="22"/>
    </row>
    <row r="418" spans="1:11">
      <c r="A418" t="s">
        <v>2833</v>
      </c>
      <c r="B418" s="9">
        <v>42460</v>
      </c>
      <c r="C418" t="s">
        <v>2834</v>
      </c>
      <c r="D418">
        <v>1</v>
      </c>
      <c r="E418" t="s">
        <v>2835</v>
      </c>
      <c r="F418" t="s">
        <v>1813</v>
      </c>
      <c r="G418" s="74" t="str">
        <f>+H418</f>
        <v>REA880909AU8</v>
      </c>
      <c r="H418" t="s">
        <v>2703</v>
      </c>
      <c r="J418" s="87">
        <v>7.72</v>
      </c>
      <c r="K418" s="22"/>
    </row>
    <row r="419" spans="1:11">
      <c r="A419" t="s">
        <v>2820</v>
      </c>
      <c r="B419" s="9">
        <v>42460</v>
      </c>
      <c r="C419" t="s">
        <v>2821</v>
      </c>
      <c r="D419">
        <v>1</v>
      </c>
      <c r="E419" t="s">
        <v>2822</v>
      </c>
      <c r="F419" t="s">
        <v>1813</v>
      </c>
      <c r="G419" s="74" t="str">
        <f>+H419</f>
        <v>RED940114JX9</v>
      </c>
      <c r="H419" s="21" t="s">
        <v>699</v>
      </c>
      <c r="J419" s="87">
        <v>35.5</v>
      </c>
      <c r="K419" s="22"/>
    </row>
    <row r="420" spans="1:11">
      <c r="A420" t="s">
        <v>396</v>
      </c>
      <c r="B420" s="9">
        <v>42458</v>
      </c>
      <c r="C420" t="s">
        <v>2395</v>
      </c>
      <c r="D420">
        <v>2</v>
      </c>
      <c r="E420" t="s">
        <v>2396</v>
      </c>
      <c r="F420" t="s">
        <v>1827</v>
      </c>
      <c r="G420" s="74" t="s">
        <v>959</v>
      </c>
      <c r="H420" s="21" t="s">
        <v>960</v>
      </c>
      <c r="J420" s="87">
        <v>80</v>
      </c>
      <c r="K420" s="22"/>
    </row>
    <row r="421" spans="1:11">
      <c r="A421" t="s">
        <v>1225</v>
      </c>
      <c r="B421" s="9">
        <v>42446</v>
      </c>
      <c r="C421" t="s">
        <v>2163</v>
      </c>
      <c r="D421">
        <v>1</v>
      </c>
      <c r="E421" t="s">
        <v>2164</v>
      </c>
      <c r="F421" t="s">
        <v>1827</v>
      </c>
      <c r="G421" s="74" t="s">
        <v>1767</v>
      </c>
      <c r="H421" s="21" t="s">
        <v>1623</v>
      </c>
      <c r="I421" s="22"/>
      <c r="J421" s="89">
        <v>1920</v>
      </c>
      <c r="K421" s="22"/>
    </row>
    <row r="422" spans="1:11">
      <c r="A422" t="s">
        <v>2617</v>
      </c>
      <c r="B422" s="9">
        <v>42460</v>
      </c>
      <c r="C422" t="s">
        <v>2618</v>
      </c>
      <c r="D422">
        <v>1</v>
      </c>
      <c r="E422" t="s">
        <v>2619</v>
      </c>
      <c r="F422" t="s">
        <v>1813</v>
      </c>
      <c r="G422" s="74" t="str">
        <f t="shared" ref="G422:G433" si="11">+H422</f>
        <v>RFV010207JP4</v>
      </c>
      <c r="H422" s="21" t="s">
        <v>2622</v>
      </c>
      <c r="J422" s="87">
        <v>21.38</v>
      </c>
      <c r="K422" s="22"/>
    </row>
    <row r="423" spans="1:11">
      <c r="A423" t="s">
        <v>578</v>
      </c>
      <c r="B423" s="9">
        <v>42460</v>
      </c>
      <c r="C423" t="s">
        <v>2511</v>
      </c>
      <c r="D423">
        <v>1</v>
      </c>
      <c r="E423" t="s">
        <v>2512</v>
      </c>
      <c r="F423" t="s">
        <v>1813</v>
      </c>
      <c r="G423" s="74" t="str">
        <f t="shared" si="11"/>
        <v>RIGR660209GT4</v>
      </c>
      <c r="H423" t="s">
        <v>2513</v>
      </c>
      <c r="J423" s="87">
        <v>80.69</v>
      </c>
      <c r="K423" s="22"/>
    </row>
    <row r="424" spans="1:11">
      <c r="A424" t="s">
        <v>2775</v>
      </c>
      <c r="B424" s="9">
        <v>42460</v>
      </c>
      <c r="C424" t="s">
        <v>2776</v>
      </c>
      <c r="D424">
        <v>1</v>
      </c>
      <c r="E424" t="s">
        <v>2777</v>
      </c>
      <c r="F424" t="s">
        <v>1813</v>
      </c>
      <c r="G424" s="74" t="str">
        <f t="shared" si="11"/>
        <v>RNP0810033VA</v>
      </c>
      <c r="H424" t="s">
        <v>2877</v>
      </c>
      <c r="J424" s="87">
        <v>12.14</v>
      </c>
      <c r="K424" s="22"/>
    </row>
    <row r="425" spans="1:11">
      <c r="A425" t="s">
        <v>2833</v>
      </c>
      <c r="B425" s="9">
        <v>42460</v>
      </c>
      <c r="C425" t="s">
        <v>2834</v>
      </c>
      <c r="D425">
        <v>1</v>
      </c>
      <c r="E425" t="s">
        <v>2835</v>
      </c>
      <c r="F425" t="s">
        <v>1813</v>
      </c>
      <c r="G425" s="74" t="str">
        <f t="shared" si="11"/>
        <v>ROCA640923TG8</v>
      </c>
      <c r="H425" t="s">
        <v>2836</v>
      </c>
      <c r="J425" s="87">
        <v>15.2</v>
      </c>
      <c r="K425" s="22"/>
    </row>
    <row r="426" spans="1:11">
      <c r="A426" t="s">
        <v>2712</v>
      </c>
      <c r="B426" s="9">
        <v>42460</v>
      </c>
      <c r="C426" t="s">
        <v>2713</v>
      </c>
      <c r="D426">
        <v>1</v>
      </c>
      <c r="E426" t="s">
        <v>2714</v>
      </c>
      <c r="F426" t="s">
        <v>1813</v>
      </c>
      <c r="G426" s="74" t="str">
        <f t="shared" si="11"/>
        <v>ROCM620808M6A</v>
      </c>
      <c r="H426" t="s">
        <v>795</v>
      </c>
      <c r="J426" s="87">
        <v>11.04</v>
      </c>
      <c r="K426" s="22"/>
    </row>
    <row r="427" spans="1:11">
      <c r="A427" t="s">
        <v>2738</v>
      </c>
      <c r="B427" s="9">
        <v>42460</v>
      </c>
      <c r="C427" t="s">
        <v>2739</v>
      </c>
      <c r="D427">
        <v>1</v>
      </c>
      <c r="E427" t="s">
        <v>2740</v>
      </c>
      <c r="F427" t="s">
        <v>1813</v>
      </c>
      <c r="G427" s="74" t="str">
        <f t="shared" si="11"/>
        <v>ROCM620808M6A</v>
      </c>
      <c r="H427" t="s">
        <v>795</v>
      </c>
      <c r="J427" s="87">
        <v>11.04</v>
      </c>
      <c r="K427" s="22"/>
    </row>
    <row r="428" spans="1:11">
      <c r="A428" t="s">
        <v>2759</v>
      </c>
      <c r="B428" s="9">
        <v>42460</v>
      </c>
      <c r="C428" t="s">
        <v>2760</v>
      </c>
      <c r="D428">
        <v>1</v>
      </c>
      <c r="E428" t="s">
        <v>2761</v>
      </c>
      <c r="F428" t="s">
        <v>1813</v>
      </c>
      <c r="G428" s="74" t="str">
        <f t="shared" si="11"/>
        <v>ROCM620808M6A</v>
      </c>
      <c r="H428" t="s">
        <v>795</v>
      </c>
      <c r="J428" s="87">
        <v>11.04</v>
      </c>
      <c r="K428" s="22"/>
    </row>
    <row r="429" spans="1:11">
      <c r="A429" t="s">
        <v>2765</v>
      </c>
      <c r="B429" s="9">
        <v>42460</v>
      </c>
      <c r="C429" t="s">
        <v>2766</v>
      </c>
      <c r="D429">
        <v>1</v>
      </c>
      <c r="E429" t="s">
        <v>2767</v>
      </c>
      <c r="F429" t="s">
        <v>1813</v>
      </c>
      <c r="G429" s="74" t="str">
        <f t="shared" si="11"/>
        <v>ROCM620808M6A</v>
      </c>
      <c r="H429" t="s">
        <v>795</v>
      </c>
      <c r="J429" s="87">
        <v>11.04</v>
      </c>
      <c r="K429" s="22"/>
    </row>
    <row r="430" spans="1:11">
      <c r="A430" t="s">
        <v>2790</v>
      </c>
      <c r="B430" s="9">
        <v>42460</v>
      </c>
      <c r="C430" t="s">
        <v>2791</v>
      </c>
      <c r="D430">
        <v>1</v>
      </c>
      <c r="E430" t="s">
        <v>2792</v>
      </c>
      <c r="F430" t="s">
        <v>1813</v>
      </c>
      <c r="G430" s="74" t="str">
        <f t="shared" si="11"/>
        <v>ROMS530216186</v>
      </c>
      <c r="H430" t="s">
        <v>691</v>
      </c>
      <c r="J430" s="87">
        <v>80.69</v>
      </c>
      <c r="K430" s="22"/>
    </row>
    <row r="431" spans="1:11">
      <c r="A431" t="s">
        <v>2833</v>
      </c>
      <c r="B431" s="9">
        <v>42460</v>
      </c>
      <c r="C431" t="s">
        <v>2834</v>
      </c>
      <c r="D431">
        <v>1</v>
      </c>
      <c r="E431" t="s">
        <v>2835</v>
      </c>
      <c r="F431" t="s">
        <v>1813</v>
      </c>
      <c r="G431" s="74" t="str">
        <f t="shared" si="11"/>
        <v>RSJ1306261M9</v>
      </c>
      <c r="H431" t="s">
        <v>1708</v>
      </c>
      <c r="J431" s="87">
        <v>46.93</v>
      </c>
      <c r="K431" s="22"/>
    </row>
    <row r="432" spans="1:11">
      <c r="A432" t="s">
        <v>2694</v>
      </c>
      <c r="B432" s="9">
        <v>42460</v>
      </c>
      <c r="C432" t="s">
        <v>2695</v>
      </c>
      <c r="D432">
        <v>1</v>
      </c>
      <c r="E432" t="s">
        <v>2696</v>
      </c>
      <c r="F432" t="s">
        <v>1813</v>
      </c>
      <c r="G432" s="74" t="str">
        <f t="shared" si="11"/>
        <v>RTK890921M97</v>
      </c>
      <c r="H432" t="s">
        <v>1720</v>
      </c>
      <c r="J432" s="87">
        <v>16.28</v>
      </c>
      <c r="K432" s="22"/>
    </row>
    <row r="433" spans="1:11">
      <c r="A433" t="s">
        <v>570</v>
      </c>
      <c r="B433" s="9">
        <v>42460</v>
      </c>
      <c r="C433" t="s">
        <v>2499</v>
      </c>
      <c r="D433">
        <v>1</v>
      </c>
      <c r="E433" t="s">
        <v>2500</v>
      </c>
      <c r="F433" t="s">
        <v>1813</v>
      </c>
      <c r="G433" s="74" t="str">
        <f t="shared" si="11"/>
        <v>SAHE61083013A</v>
      </c>
      <c r="H433" t="s">
        <v>2501</v>
      </c>
      <c r="J433" s="87">
        <v>19.2</v>
      </c>
      <c r="K433" s="22"/>
    </row>
    <row r="434" spans="1:11">
      <c r="A434" t="s">
        <v>231</v>
      </c>
      <c r="B434" s="9">
        <v>42438</v>
      </c>
      <c r="C434" t="s">
        <v>1969</v>
      </c>
      <c r="D434">
        <v>1</v>
      </c>
      <c r="E434" t="s">
        <v>1970</v>
      </c>
      <c r="F434" t="s">
        <v>1827</v>
      </c>
      <c r="G434" s="74" t="s">
        <v>720</v>
      </c>
      <c r="H434" t="s">
        <v>721</v>
      </c>
      <c r="J434" s="87">
        <v>213.62</v>
      </c>
      <c r="K434" s="22"/>
    </row>
    <row r="435" spans="1:11">
      <c r="A435" t="s">
        <v>107</v>
      </c>
      <c r="B435" s="9">
        <v>42431</v>
      </c>
      <c r="C435" t="s">
        <v>1859</v>
      </c>
      <c r="D435">
        <v>1</v>
      </c>
      <c r="E435" t="s">
        <v>1860</v>
      </c>
      <c r="F435" t="s">
        <v>1827</v>
      </c>
      <c r="G435" s="74" t="s">
        <v>720</v>
      </c>
      <c r="H435" t="s">
        <v>721</v>
      </c>
      <c r="J435" s="87">
        <v>93.57</v>
      </c>
      <c r="K435" s="22"/>
    </row>
    <row r="436" spans="1:11">
      <c r="A436" t="s">
        <v>2409</v>
      </c>
      <c r="B436" s="9">
        <v>42458</v>
      </c>
      <c r="C436" t="s">
        <v>2410</v>
      </c>
      <c r="D436">
        <v>1</v>
      </c>
      <c r="E436" t="s">
        <v>2411</v>
      </c>
      <c r="F436" t="s">
        <v>1827</v>
      </c>
      <c r="G436" s="74" t="s">
        <v>720</v>
      </c>
      <c r="H436" t="s">
        <v>721</v>
      </c>
      <c r="J436" s="87">
        <v>93.45</v>
      </c>
      <c r="K436" s="22"/>
    </row>
    <row r="437" spans="1:11">
      <c r="A437" t="s">
        <v>1217</v>
      </c>
      <c r="B437" s="9">
        <v>42446</v>
      </c>
      <c r="C437" t="s">
        <v>2154</v>
      </c>
      <c r="D437">
        <v>1</v>
      </c>
      <c r="E437" t="s">
        <v>2155</v>
      </c>
      <c r="F437" t="s">
        <v>1827</v>
      </c>
      <c r="G437" s="74" t="s">
        <v>720</v>
      </c>
      <c r="H437" t="s">
        <v>721</v>
      </c>
      <c r="J437" s="87">
        <v>80.099999999999994</v>
      </c>
      <c r="K437" s="22"/>
    </row>
    <row r="438" spans="1:11">
      <c r="A438" t="s">
        <v>2734</v>
      </c>
      <c r="B438" s="9">
        <v>42460</v>
      </c>
      <c r="C438" t="s">
        <v>2735</v>
      </c>
      <c r="D438">
        <v>1</v>
      </c>
      <c r="E438" t="s">
        <v>2736</v>
      </c>
      <c r="F438" t="s">
        <v>1813</v>
      </c>
      <c r="G438" s="74" t="str">
        <f>+H438</f>
        <v>SCA9502142Y7</v>
      </c>
      <c r="H438" t="s">
        <v>2737</v>
      </c>
      <c r="J438" s="87">
        <v>53.68</v>
      </c>
      <c r="K438" s="22"/>
    </row>
    <row r="439" spans="1:11">
      <c r="A439" t="s">
        <v>2796</v>
      </c>
      <c r="B439" s="9">
        <v>42460</v>
      </c>
      <c r="C439" t="s">
        <v>2797</v>
      </c>
      <c r="D439">
        <v>1</v>
      </c>
      <c r="E439" t="s">
        <v>2798</v>
      </c>
      <c r="F439" t="s">
        <v>1813</v>
      </c>
      <c r="G439" s="74" t="str">
        <f>+H439</f>
        <v>SCA981117398</v>
      </c>
      <c r="H439" t="s">
        <v>1752</v>
      </c>
      <c r="J439" s="87">
        <v>79.400000000000006</v>
      </c>
      <c r="K439" s="22"/>
    </row>
    <row r="440" spans="1:11">
      <c r="A440" t="s">
        <v>1865</v>
      </c>
      <c r="B440" s="9">
        <v>42431</v>
      </c>
      <c r="C440" t="s">
        <v>1866</v>
      </c>
      <c r="D440">
        <v>1</v>
      </c>
      <c r="E440" t="s">
        <v>1867</v>
      </c>
      <c r="F440" t="s">
        <v>1827</v>
      </c>
      <c r="G440" s="74" t="s">
        <v>1771</v>
      </c>
      <c r="H440" t="s">
        <v>1643</v>
      </c>
      <c r="I440" s="22"/>
      <c r="J440" s="89">
        <v>9733.1200000000008</v>
      </c>
      <c r="K440" s="22"/>
    </row>
    <row r="441" spans="1:11">
      <c r="A441" t="s">
        <v>1932</v>
      </c>
      <c r="B441" s="9">
        <v>42436</v>
      </c>
      <c r="C441" t="s">
        <v>1933</v>
      </c>
      <c r="D441">
        <v>1</v>
      </c>
      <c r="E441" t="s">
        <v>1934</v>
      </c>
      <c r="F441" t="s">
        <v>1817</v>
      </c>
      <c r="G441" s="74" t="s">
        <v>2855</v>
      </c>
      <c r="H441" t="s">
        <v>2856</v>
      </c>
      <c r="I441" s="22"/>
      <c r="J441" s="89">
        <v>29.5</v>
      </c>
      <c r="K441" s="22"/>
    </row>
    <row r="442" spans="1:11">
      <c r="A442" t="s">
        <v>1137</v>
      </c>
      <c r="B442" s="9">
        <v>42438</v>
      </c>
      <c r="C442" t="s">
        <v>1975</v>
      </c>
      <c r="D442">
        <v>1</v>
      </c>
      <c r="E442" t="s">
        <v>1976</v>
      </c>
      <c r="F442" t="s">
        <v>1827</v>
      </c>
      <c r="G442" s="74" t="s">
        <v>1766</v>
      </c>
      <c r="H442" s="21" t="s">
        <v>1622</v>
      </c>
      <c r="J442" s="87">
        <v>206.72</v>
      </c>
      <c r="K442" s="22"/>
    </row>
    <row r="443" spans="1:11">
      <c r="A443" t="s">
        <v>1047</v>
      </c>
      <c r="B443" s="9">
        <v>42431</v>
      </c>
      <c r="C443" t="s">
        <v>1848</v>
      </c>
      <c r="D443">
        <v>1</v>
      </c>
      <c r="E443" t="s">
        <v>1849</v>
      </c>
      <c r="F443" t="s">
        <v>1827</v>
      </c>
      <c r="G443" s="74" t="s">
        <v>911</v>
      </c>
      <c r="H443" t="s">
        <v>912</v>
      </c>
      <c r="I443" s="22"/>
      <c r="J443" s="89">
        <v>4525.5600000000004</v>
      </c>
      <c r="K443" s="22"/>
    </row>
    <row r="444" spans="1:11">
      <c r="A444" t="s">
        <v>1215</v>
      </c>
      <c r="B444" s="9">
        <v>42446</v>
      </c>
      <c r="C444" t="s">
        <v>2152</v>
      </c>
      <c r="D444">
        <v>1</v>
      </c>
      <c r="E444" t="s">
        <v>2153</v>
      </c>
      <c r="F444" t="s">
        <v>1827</v>
      </c>
      <c r="G444" s="74" t="s">
        <v>911</v>
      </c>
      <c r="H444" t="s">
        <v>912</v>
      </c>
      <c r="I444" s="22"/>
      <c r="J444" s="89">
        <f>2808.27+1006.55</f>
        <v>3814.8199999999997</v>
      </c>
      <c r="K444" s="22"/>
    </row>
    <row r="445" spans="1:11">
      <c r="A445" t="s">
        <v>1135</v>
      </c>
      <c r="B445" s="9">
        <v>42438</v>
      </c>
      <c r="C445" t="s">
        <v>1973</v>
      </c>
      <c r="D445">
        <v>1</v>
      </c>
      <c r="E445" t="s">
        <v>1974</v>
      </c>
      <c r="F445" t="s">
        <v>1827</v>
      </c>
      <c r="G445" s="74" t="s">
        <v>911</v>
      </c>
      <c r="H445" t="s">
        <v>912</v>
      </c>
      <c r="I445" s="22"/>
      <c r="J445" s="89">
        <v>2661.56</v>
      </c>
      <c r="K445" s="22"/>
    </row>
    <row r="446" spans="1:11">
      <c r="A446" t="s">
        <v>2405</v>
      </c>
      <c r="B446" s="9">
        <v>42458</v>
      </c>
      <c r="C446" t="s">
        <v>2406</v>
      </c>
      <c r="D446">
        <v>1</v>
      </c>
      <c r="E446" t="s">
        <v>2407</v>
      </c>
      <c r="F446" t="s">
        <v>1827</v>
      </c>
      <c r="G446" s="78" t="s">
        <v>2930</v>
      </c>
      <c r="H446" t="s">
        <v>2408</v>
      </c>
      <c r="J446" s="87">
        <v>498.21</v>
      </c>
      <c r="K446" s="22"/>
    </row>
    <row r="447" spans="1:11">
      <c r="A447" t="s">
        <v>2837</v>
      </c>
      <c r="B447" s="9">
        <v>42460</v>
      </c>
      <c r="C447" t="s">
        <v>2838</v>
      </c>
      <c r="D447">
        <v>1</v>
      </c>
      <c r="E447" t="s">
        <v>2839</v>
      </c>
      <c r="F447" t="s">
        <v>1813</v>
      </c>
      <c r="G447" s="74" t="str">
        <f t="shared" ref="G447:G456" si="12">+H447</f>
        <v>SIS020305KG0</v>
      </c>
      <c r="H447" t="s">
        <v>2884</v>
      </c>
      <c r="J447" s="87">
        <v>122.12</v>
      </c>
      <c r="K447" s="22"/>
    </row>
    <row r="448" spans="1:11">
      <c r="A448" t="s">
        <v>2685</v>
      </c>
      <c r="B448" s="9">
        <v>42460</v>
      </c>
      <c r="C448" t="s">
        <v>2686</v>
      </c>
      <c r="D448">
        <v>1</v>
      </c>
      <c r="E448" t="s">
        <v>2687</v>
      </c>
      <c r="F448" t="s">
        <v>1813</v>
      </c>
      <c r="G448" s="74" t="str">
        <f t="shared" si="12"/>
        <v>SIS94082559A</v>
      </c>
      <c r="H448" t="s">
        <v>1744</v>
      </c>
      <c r="J448" s="87">
        <v>123.52</v>
      </c>
      <c r="K448" s="22"/>
    </row>
    <row r="449" spans="1:11">
      <c r="A449" t="s">
        <v>2705</v>
      </c>
      <c r="B449" s="9">
        <v>42460</v>
      </c>
      <c r="C449" t="s">
        <v>2706</v>
      </c>
      <c r="D449">
        <v>1</v>
      </c>
      <c r="E449" t="s">
        <v>2707</v>
      </c>
      <c r="F449" t="s">
        <v>1813</v>
      </c>
      <c r="G449" s="74" t="str">
        <f t="shared" si="12"/>
        <v>SIS94082559A</v>
      </c>
      <c r="H449" t="s">
        <v>1744</v>
      </c>
      <c r="J449" s="87">
        <v>105.92</v>
      </c>
      <c r="K449" s="22"/>
    </row>
    <row r="450" spans="1:11">
      <c r="A450" t="s">
        <v>2694</v>
      </c>
      <c r="B450" s="9">
        <v>42460</v>
      </c>
      <c r="C450" t="s">
        <v>2695</v>
      </c>
      <c r="D450">
        <v>1</v>
      </c>
      <c r="E450" t="s">
        <v>2696</v>
      </c>
      <c r="F450" t="s">
        <v>1813</v>
      </c>
      <c r="G450" s="74" t="str">
        <f t="shared" si="12"/>
        <v>SJD070119PB4</v>
      </c>
      <c r="H450" t="s">
        <v>803</v>
      </c>
      <c r="J450" s="87">
        <v>74.2</v>
      </c>
      <c r="K450" s="22"/>
    </row>
    <row r="451" spans="1:11">
      <c r="A451" t="s">
        <v>2765</v>
      </c>
      <c r="B451" s="9">
        <v>42460</v>
      </c>
      <c r="C451" t="s">
        <v>2766</v>
      </c>
      <c r="D451">
        <v>1</v>
      </c>
      <c r="E451" t="s">
        <v>2767</v>
      </c>
      <c r="F451" t="s">
        <v>1813</v>
      </c>
      <c r="G451" s="74" t="str">
        <f t="shared" si="12"/>
        <v>SJD070119PB4</v>
      </c>
      <c r="H451" t="s">
        <v>803</v>
      </c>
      <c r="J451" s="87">
        <v>77.64</v>
      </c>
      <c r="K451" s="22"/>
    </row>
    <row r="452" spans="1:11">
      <c r="A452" t="s">
        <v>638</v>
      </c>
      <c r="B452" s="9">
        <v>42460</v>
      </c>
      <c r="C452" t="s">
        <v>2578</v>
      </c>
      <c r="D452">
        <v>1</v>
      </c>
      <c r="E452" t="s">
        <v>2579</v>
      </c>
      <c r="F452" t="s">
        <v>1813</v>
      </c>
      <c r="G452" s="74" t="str">
        <f t="shared" si="12"/>
        <v>SJM990524KSA</v>
      </c>
      <c r="H452" t="s">
        <v>2580</v>
      </c>
      <c r="J452" s="87">
        <v>53.63</v>
      </c>
      <c r="K452" s="22"/>
    </row>
    <row r="453" spans="1:11">
      <c r="A453" t="s">
        <v>2803</v>
      </c>
      <c r="B453" s="9">
        <v>42460</v>
      </c>
      <c r="C453" t="s">
        <v>2804</v>
      </c>
      <c r="D453">
        <v>1</v>
      </c>
      <c r="E453" t="s">
        <v>2805</v>
      </c>
      <c r="F453" t="s">
        <v>1813</v>
      </c>
      <c r="G453" s="74" t="str">
        <f t="shared" si="12"/>
        <v>SJU010405FU0</v>
      </c>
      <c r="H453" t="s">
        <v>1705</v>
      </c>
      <c r="J453" s="87">
        <v>88.23</v>
      </c>
      <c r="K453" s="22"/>
    </row>
    <row r="454" spans="1:11">
      <c r="A454" t="s">
        <v>2678</v>
      </c>
      <c r="B454" s="9">
        <v>42460</v>
      </c>
      <c r="C454" t="s">
        <v>2679</v>
      </c>
      <c r="D454">
        <v>1</v>
      </c>
      <c r="E454" t="s">
        <v>2680</v>
      </c>
      <c r="F454" t="s">
        <v>1813</v>
      </c>
      <c r="G454" s="74" t="str">
        <f t="shared" si="12"/>
        <v>SMA950103FQA</v>
      </c>
      <c r="H454" t="s">
        <v>2681</v>
      </c>
      <c r="J454" s="87">
        <v>58.23</v>
      </c>
      <c r="K454" s="22"/>
    </row>
    <row r="455" spans="1:11">
      <c r="A455" t="s">
        <v>2617</v>
      </c>
      <c r="B455" s="9">
        <v>42460</v>
      </c>
      <c r="C455" t="s">
        <v>2618</v>
      </c>
      <c r="D455">
        <v>1</v>
      </c>
      <c r="E455" t="s">
        <v>2619</v>
      </c>
      <c r="F455" t="s">
        <v>1813</v>
      </c>
      <c r="G455" s="74" t="str">
        <f t="shared" si="12"/>
        <v>SMN021211NS2</v>
      </c>
      <c r="H455" t="s">
        <v>2620</v>
      </c>
      <c r="J455" s="87">
        <v>111.14</v>
      </c>
      <c r="K455" s="22"/>
    </row>
    <row r="456" spans="1:11">
      <c r="A456" t="s">
        <v>2724</v>
      </c>
      <c r="B456" s="9">
        <v>42460</v>
      </c>
      <c r="C456" t="s">
        <v>2725</v>
      </c>
      <c r="D456">
        <v>1</v>
      </c>
      <c r="E456" t="s">
        <v>2726</v>
      </c>
      <c r="F456" t="s">
        <v>1813</v>
      </c>
      <c r="G456" s="74" t="str">
        <f t="shared" si="12"/>
        <v>SSG850927QD9</v>
      </c>
      <c r="H456" s="21" t="s">
        <v>2727</v>
      </c>
      <c r="J456" s="87">
        <v>67.08</v>
      </c>
      <c r="K456" s="22"/>
    </row>
    <row r="457" spans="1:11">
      <c r="A457" t="s">
        <v>2042</v>
      </c>
      <c r="B457" s="9">
        <v>42441</v>
      </c>
      <c r="C457" t="s">
        <v>212</v>
      </c>
      <c r="D457">
        <v>1</v>
      </c>
      <c r="E457" t="s">
        <v>2043</v>
      </c>
      <c r="F457" t="s">
        <v>1813</v>
      </c>
      <c r="G457" s="19" t="s">
        <v>2887</v>
      </c>
      <c r="H457" s="19" t="s">
        <v>2888</v>
      </c>
      <c r="I457" s="22"/>
      <c r="J457" s="89">
        <v>17.100000000000001</v>
      </c>
      <c r="K457" s="22"/>
    </row>
    <row r="458" spans="1:11">
      <c r="A458" t="s">
        <v>2674</v>
      </c>
      <c r="B458" s="9">
        <v>42460</v>
      </c>
      <c r="C458" t="s">
        <v>2675</v>
      </c>
      <c r="D458">
        <v>1</v>
      </c>
      <c r="E458" t="s">
        <v>2676</v>
      </c>
      <c r="F458" t="s">
        <v>1813</v>
      </c>
      <c r="G458" s="74" t="str">
        <f t="shared" ref="G458:G468" si="13">+H458</f>
        <v>SSP8202165K3</v>
      </c>
      <c r="H458" s="21" t="s">
        <v>764</v>
      </c>
      <c r="J458" s="87">
        <v>46.93</v>
      </c>
      <c r="K458" s="22"/>
    </row>
    <row r="459" spans="1:11">
      <c r="A459" t="s">
        <v>2823</v>
      </c>
      <c r="B459" s="9">
        <v>42460</v>
      </c>
      <c r="C459" t="s">
        <v>2824</v>
      </c>
      <c r="D459">
        <v>1</v>
      </c>
      <c r="E459" t="s">
        <v>2825</v>
      </c>
      <c r="F459" t="s">
        <v>1813</v>
      </c>
      <c r="G459" s="74" t="str">
        <f t="shared" si="13"/>
        <v>SSQ121221SV1</v>
      </c>
      <c r="H459" s="21" t="s">
        <v>2826</v>
      </c>
      <c r="J459" s="87">
        <v>13.41</v>
      </c>
      <c r="K459" s="22"/>
    </row>
    <row r="460" spans="1:11">
      <c r="A460" t="s">
        <v>2674</v>
      </c>
      <c r="B460" s="9">
        <v>42460</v>
      </c>
      <c r="C460" t="s">
        <v>2675</v>
      </c>
      <c r="D460">
        <v>1</v>
      </c>
      <c r="E460" t="s">
        <v>2676</v>
      </c>
      <c r="F460" t="s">
        <v>1813</v>
      </c>
      <c r="G460" s="74" t="str">
        <f t="shared" si="13"/>
        <v>STL120905V25</v>
      </c>
      <c r="H460" t="s">
        <v>2677</v>
      </c>
      <c r="J460" s="87">
        <v>13.41</v>
      </c>
      <c r="K460" s="22"/>
    </row>
    <row r="461" spans="1:11">
      <c r="A461" t="s">
        <v>646</v>
      </c>
      <c r="B461" s="9">
        <v>42460</v>
      </c>
      <c r="C461" t="s">
        <v>2588</v>
      </c>
      <c r="D461">
        <v>1</v>
      </c>
      <c r="E461" t="s">
        <v>2589</v>
      </c>
      <c r="F461" t="s">
        <v>1813</v>
      </c>
      <c r="G461" s="74" t="str">
        <f t="shared" si="13"/>
        <v>SUL601206R87</v>
      </c>
      <c r="H461" t="s">
        <v>663</v>
      </c>
      <c r="J461" s="87">
        <v>59.91</v>
      </c>
      <c r="K461" s="22"/>
    </row>
    <row r="462" spans="1:11">
      <c r="A462" t="s">
        <v>2718</v>
      </c>
      <c r="B462" s="9">
        <v>42460</v>
      </c>
      <c r="C462" t="s">
        <v>2719</v>
      </c>
      <c r="D462">
        <v>1</v>
      </c>
      <c r="E462" t="s">
        <v>2720</v>
      </c>
      <c r="F462" t="s">
        <v>1813</v>
      </c>
      <c r="G462" s="74" t="str">
        <f t="shared" si="13"/>
        <v>SUL601206R87</v>
      </c>
      <c r="H462" t="s">
        <v>663</v>
      </c>
      <c r="J462" s="87">
        <v>68.62</v>
      </c>
      <c r="K462" s="22"/>
    </row>
    <row r="463" spans="1:11">
      <c r="A463" t="s">
        <v>2721</v>
      </c>
      <c r="B463" s="9">
        <v>42460</v>
      </c>
      <c r="C463" t="s">
        <v>2722</v>
      </c>
      <c r="D463">
        <v>1</v>
      </c>
      <c r="E463" t="s">
        <v>2723</v>
      </c>
      <c r="F463" t="s">
        <v>1813</v>
      </c>
      <c r="G463" s="74" t="str">
        <f t="shared" si="13"/>
        <v>SUL601206R87</v>
      </c>
      <c r="H463" t="s">
        <v>663</v>
      </c>
      <c r="J463" s="87">
        <v>53.64</v>
      </c>
      <c r="K463" s="22"/>
    </row>
    <row r="464" spans="1:11">
      <c r="A464" t="s">
        <v>2775</v>
      </c>
      <c r="B464" s="9">
        <v>42460</v>
      </c>
      <c r="C464" t="s">
        <v>2776</v>
      </c>
      <c r="D464">
        <v>1</v>
      </c>
      <c r="E464" t="s">
        <v>2777</v>
      </c>
      <c r="F464" t="s">
        <v>1813</v>
      </c>
      <c r="G464" s="74" t="str">
        <f t="shared" si="13"/>
        <v>SUT901218PD5</v>
      </c>
      <c r="H464" t="s">
        <v>2879</v>
      </c>
      <c r="J464" s="87">
        <v>98.82</v>
      </c>
      <c r="K464" s="22"/>
    </row>
    <row r="465" spans="1:11">
      <c r="A465" t="s">
        <v>2708</v>
      </c>
      <c r="B465" s="9">
        <v>42460</v>
      </c>
      <c r="C465" t="s">
        <v>2709</v>
      </c>
      <c r="D465">
        <v>1</v>
      </c>
      <c r="E465" t="s">
        <v>2710</v>
      </c>
      <c r="F465" t="s">
        <v>1813</v>
      </c>
      <c r="G465" s="74" t="str">
        <f t="shared" si="13"/>
        <v>SXA041111GR2</v>
      </c>
      <c r="H465" t="s">
        <v>2711</v>
      </c>
      <c r="J465" s="87">
        <v>77.64</v>
      </c>
      <c r="K465" s="22"/>
    </row>
    <row r="466" spans="1:11">
      <c r="A466" t="s">
        <v>2715</v>
      </c>
      <c r="B466" s="9">
        <v>42460</v>
      </c>
      <c r="C466" t="s">
        <v>2716</v>
      </c>
      <c r="D466">
        <v>1</v>
      </c>
      <c r="E466" t="s">
        <v>2717</v>
      </c>
      <c r="F466" t="s">
        <v>1813</v>
      </c>
      <c r="G466" s="74" t="str">
        <f t="shared" si="13"/>
        <v>SXA041111GR2</v>
      </c>
      <c r="H466" t="s">
        <v>2711</v>
      </c>
      <c r="J466" s="87">
        <v>102.34</v>
      </c>
      <c r="K466" s="22"/>
    </row>
    <row r="467" spans="1:11">
      <c r="A467" t="s">
        <v>2756</v>
      </c>
      <c r="B467" s="9">
        <v>42460</v>
      </c>
      <c r="C467" t="s">
        <v>2757</v>
      </c>
      <c r="D467">
        <v>1</v>
      </c>
      <c r="E467" t="s">
        <v>2758</v>
      </c>
      <c r="F467" t="s">
        <v>1813</v>
      </c>
      <c r="G467" s="74" t="str">
        <f t="shared" si="13"/>
        <v>SXA041111GR2</v>
      </c>
      <c r="H467" t="s">
        <v>2711</v>
      </c>
      <c r="J467" s="87">
        <v>79.41</v>
      </c>
      <c r="K467" s="22"/>
    </row>
    <row r="468" spans="1:11">
      <c r="A468" t="s">
        <v>2772</v>
      </c>
      <c r="B468" s="9">
        <v>42460</v>
      </c>
      <c r="C468" t="s">
        <v>2773</v>
      </c>
      <c r="D468">
        <v>1</v>
      </c>
      <c r="E468" t="s">
        <v>2774</v>
      </c>
      <c r="F468" t="s">
        <v>1813</v>
      </c>
      <c r="G468" s="74" t="str">
        <f t="shared" si="13"/>
        <v>SXA041111GR2</v>
      </c>
      <c r="H468" t="s">
        <v>2711</v>
      </c>
      <c r="J468" s="87">
        <v>84.7</v>
      </c>
      <c r="K468" s="22"/>
    </row>
    <row r="469" spans="1:11">
      <c r="A469" t="s">
        <v>1229</v>
      </c>
      <c r="B469" s="9">
        <v>42446</v>
      </c>
      <c r="C469" t="s">
        <v>2167</v>
      </c>
      <c r="D469">
        <v>1</v>
      </c>
      <c r="E469" t="s">
        <v>2168</v>
      </c>
      <c r="F469" t="s">
        <v>1827</v>
      </c>
      <c r="G469" s="74" t="s">
        <v>922</v>
      </c>
      <c r="H469" t="s">
        <v>958</v>
      </c>
      <c r="I469" s="22"/>
      <c r="J469" s="89">
        <v>4192</v>
      </c>
      <c r="K469" s="22"/>
    </row>
    <row r="470" spans="1:11">
      <c r="A470" t="s">
        <v>1887</v>
      </c>
      <c r="B470" s="9">
        <v>42432</v>
      </c>
      <c r="C470" t="s">
        <v>1888</v>
      </c>
      <c r="D470">
        <v>1</v>
      </c>
      <c r="E470" t="s">
        <v>1889</v>
      </c>
      <c r="F470" t="s">
        <v>1817</v>
      </c>
      <c r="G470" s="74" t="s">
        <v>922</v>
      </c>
      <c r="H470" t="s">
        <v>958</v>
      </c>
      <c r="I470" s="22"/>
      <c r="J470" s="89">
        <v>3552</v>
      </c>
      <c r="K470" s="22"/>
    </row>
    <row r="471" spans="1:11">
      <c r="A471" t="s">
        <v>2708</v>
      </c>
      <c r="B471" s="9">
        <v>42460</v>
      </c>
      <c r="C471" t="s">
        <v>2709</v>
      </c>
      <c r="D471">
        <v>1</v>
      </c>
      <c r="E471" t="s">
        <v>2710</v>
      </c>
      <c r="F471" t="s">
        <v>1813</v>
      </c>
      <c r="G471" s="74" t="str">
        <f t="shared" ref="G471:G477" si="14">+H471</f>
        <v>TCG870817Q74</v>
      </c>
      <c r="H471" t="s">
        <v>1725</v>
      </c>
      <c r="J471" s="87">
        <v>18.2</v>
      </c>
      <c r="K471" s="22"/>
    </row>
    <row r="472" spans="1:11">
      <c r="A472" t="s">
        <v>2715</v>
      </c>
      <c r="B472" s="9">
        <v>42460</v>
      </c>
      <c r="C472" t="s">
        <v>2716</v>
      </c>
      <c r="D472">
        <v>1</v>
      </c>
      <c r="E472" t="s">
        <v>2717</v>
      </c>
      <c r="F472" t="s">
        <v>1813</v>
      </c>
      <c r="G472" s="74" t="str">
        <f t="shared" si="14"/>
        <v>TCG870817Q74</v>
      </c>
      <c r="H472" t="s">
        <v>1725</v>
      </c>
      <c r="J472" s="87">
        <v>18.2</v>
      </c>
      <c r="K472" s="22"/>
    </row>
    <row r="473" spans="1:11">
      <c r="A473" t="s">
        <v>2756</v>
      </c>
      <c r="B473" s="9">
        <v>42460</v>
      </c>
      <c r="C473" t="s">
        <v>2757</v>
      </c>
      <c r="D473">
        <v>1</v>
      </c>
      <c r="E473" t="s">
        <v>2758</v>
      </c>
      <c r="F473" t="s">
        <v>1813</v>
      </c>
      <c r="G473" s="74" t="str">
        <f t="shared" si="14"/>
        <v>TCG870817Q74</v>
      </c>
      <c r="H473" t="s">
        <v>1725</v>
      </c>
      <c r="J473" s="87">
        <v>7.72</v>
      </c>
      <c r="K473" s="22"/>
    </row>
    <row r="474" spans="1:11">
      <c r="A474" t="s">
        <v>2772</v>
      </c>
      <c r="B474" s="9">
        <v>42460</v>
      </c>
      <c r="C474" t="s">
        <v>2773</v>
      </c>
      <c r="D474">
        <v>1</v>
      </c>
      <c r="E474" t="s">
        <v>2774</v>
      </c>
      <c r="F474" t="s">
        <v>1813</v>
      </c>
      <c r="G474" s="74" t="str">
        <f t="shared" si="14"/>
        <v>TCG870817Q74</v>
      </c>
      <c r="H474" t="s">
        <v>1725</v>
      </c>
      <c r="J474" s="87">
        <v>18.2</v>
      </c>
      <c r="K474" s="22"/>
    </row>
    <row r="475" spans="1:11">
      <c r="A475" t="s">
        <v>562</v>
      </c>
      <c r="B475" s="9">
        <v>42460</v>
      </c>
      <c r="C475" t="s">
        <v>2490</v>
      </c>
      <c r="D475">
        <v>1</v>
      </c>
      <c r="E475" t="s">
        <v>2491</v>
      </c>
      <c r="F475" t="s">
        <v>1813</v>
      </c>
      <c r="G475" s="74" t="str">
        <f t="shared" si="14"/>
        <v>TEX9302097F3</v>
      </c>
      <c r="H475" t="s">
        <v>2492</v>
      </c>
      <c r="J475" s="87">
        <v>6.76</v>
      </c>
      <c r="K475" s="22"/>
    </row>
    <row r="476" spans="1:11">
      <c r="A476" t="s">
        <v>605</v>
      </c>
      <c r="B476" s="9">
        <v>42460</v>
      </c>
      <c r="C476" t="s">
        <v>2533</v>
      </c>
      <c r="D476">
        <v>1</v>
      </c>
      <c r="E476" t="s">
        <v>2534</v>
      </c>
      <c r="F476" t="s">
        <v>1813</v>
      </c>
      <c r="G476" s="74" t="str">
        <f t="shared" si="14"/>
        <v>TEX9302097F3</v>
      </c>
      <c r="H476" t="s">
        <v>2492</v>
      </c>
      <c r="J476" s="87">
        <v>4.07</v>
      </c>
      <c r="K476" s="22"/>
    </row>
    <row r="477" spans="1:11">
      <c r="A477" t="s">
        <v>2633</v>
      </c>
      <c r="B477" s="9">
        <v>42460</v>
      </c>
      <c r="C477" t="s">
        <v>2634</v>
      </c>
      <c r="D477">
        <v>1</v>
      </c>
      <c r="E477" t="s">
        <v>2635</v>
      </c>
      <c r="F477" t="s">
        <v>1813</v>
      </c>
      <c r="G477" s="74" t="str">
        <f t="shared" si="14"/>
        <v>TEX9302097F3</v>
      </c>
      <c r="H477" t="s">
        <v>2492</v>
      </c>
      <c r="J477" s="87">
        <v>4.1399999999999997</v>
      </c>
      <c r="K477" s="22"/>
    </row>
    <row r="478" spans="1:11">
      <c r="A478" t="s">
        <v>1814</v>
      </c>
      <c r="B478" s="9">
        <v>42430</v>
      </c>
      <c r="C478" t="s">
        <v>1815</v>
      </c>
      <c r="D478">
        <v>1</v>
      </c>
      <c r="E478" t="s">
        <v>1816</v>
      </c>
      <c r="F478" t="s">
        <v>1817</v>
      </c>
      <c r="G478" s="74" t="s">
        <v>961</v>
      </c>
      <c r="H478" t="s">
        <v>1818</v>
      </c>
      <c r="I478" s="22"/>
      <c r="J478" s="89">
        <v>1040</v>
      </c>
      <c r="K478" s="22"/>
    </row>
    <row r="479" spans="1:11">
      <c r="A479" t="s">
        <v>1819</v>
      </c>
      <c r="B479" s="9">
        <v>42430</v>
      </c>
      <c r="C479" t="s">
        <v>1820</v>
      </c>
      <c r="D479">
        <v>1</v>
      </c>
      <c r="E479" t="s">
        <v>1821</v>
      </c>
      <c r="F479" t="s">
        <v>1817</v>
      </c>
      <c r="G479" s="74" t="s">
        <v>961</v>
      </c>
      <c r="H479" s="21" t="s">
        <v>1818</v>
      </c>
      <c r="I479" s="22"/>
      <c r="J479" s="89">
        <v>2394.2600000000002</v>
      </c>
      <c r="K479" s="22"/>
    </row>
    <row r="480" spans="1:11">
      <c r="A480" t="s">
        <v>21</v>
      </c>
      <c r="B480" s="9">
        <v>42430</v>
      </c>
      <c r="C480" t="s">
        <v>1822</v>
      </c>
      <c r="D480">
        <v>1</v>
      </c>
      <c r="E480" t="s">
        <v>1823</v>
      </c>
      <c r="F480" t="s">
        <v>1817</v>
      </c>
      <c r="G480" s="74" t="s">
        <v>961</v>
      </c>
      <c r="H480" s="21" t="s">
        <v>1818</v>
      </c>
      <c r="J480" s="87">
        <v>890.71</v>
      </c>
      <c r="K480" s="22"/>
    </row>
    <row r="481" spans="1:11">
      <c r="A481" t="s">
        <v>1828</v>
      </c>
      <c r="B481" s="9">
        <v>42430</v>
      </c>
      <c r="C481" t="s">
        <v>1829</v>
      </c>
      <c r="D481">
        <v>1</v>
      </c>
      <c r="E481" t="s">
        <v>1830</v>
      </c>
      <c r="F481" t="s">
        <v>1827</v>
      </c>
      <c r="G481" s="74" t="s">
        <v>961</v>
      </c>
      <c r="H481" s="21" t="s">
        <v>1761</v>
      </c>
      <c r="I481" s="22"/>
      <c r="J481" s="89">
        <v>16647.16</v>
      </c>
      <c r="K481" s="22"/>
    </row>
    <row r="482" spans="1:11">
      <c r="A482" t="s">
        <v>1824</v>
      </c>
      <c r="B482" s="9">
        <v>42430</v>
      </c>
      <c r="C482" t="s">
        <v>1825</v>
      </c>
      <c r="D482">
        <v>1</v>
      </c>
      <c r="E482" t="s">
        <v>1826</v>
      </c>
      <c r="F482" t="s">
        <v>1827</v>
      </c>
      <c r="G482" s="74" t="s">
        <v>961</v>
      </c>
      <c r="H482" s="21" t="s">
        <v>1761</v>
      </c>
      <c r="I482" s="22"/>
      <c r="J482" s="89">
        <v>10007.91</v>
      </c>
      <c r="K482" s="22"/>
    </row>
    <row r="483" spans="1:11">
      <c r="A483" t="s">
        <v>2765</v>
      </c>
      <c r="B483" s="9">
        <v>42460</v>
      </c>
      <c r="C483" t="s">
        <v>2766</v>
      </c>
      <c r="D483">
        <v>1</v>
      </c>
      <c r="E483" t="s">
        <v>2767</v>
      </c>
      <c r="F483" t="s">
        <v>1813</v>
      </c>
      <c r="G483" s="74" t="str">
        <f>+H483</f>
        <v>TGG070821IU8</v>
      </c>
      <c r="H483" t="s">
        <v>805</v>
      </c>
      <c r="J483" s="87">
        <v>61.76</v>
      </c>
      <c r="K483" s="22"/>
    </row>
    <row r="484" spans="1:11">
      <c r="A484" t="s">
        <v>1430</v>
      </c>
      <c r="B484" s="9">
        <v>42460</v>
      </c>
      <c r="C484" t="s">
        <v>212</v>
      </c>
      <c r="D484">
        <v>1</v>
      </c>
      <c r="E484" t="s">
        <v>2445</v>
      </c>
      <c r="F484" t="s">
        <v>1813</v>
      </c>
      <c r="G484" s="19" t="s">
        <v>748</v>
      </c>
      <c r="H484" s="19" t="s">
        <v>2921</v>
      </c>
      <c r="I484" s="22"/>
      <c r="J484" s="89">
        <v>108.49</v>
      </c>
      <c r="K484" s="22"/>
    </row>
    <row r="485" spans="1:11">
      <c r="A485" t="s">
        <v>2105</v>
      </c>
      <c r="B485" s="9">
        <v>42444</v>
      </c>
      <c r="C485" t="s">
        <v>2106</v>
      </c>
      <c r="D485">
        <v>1</v>
      </c>
      <c r="E485" t="s">
        <v>2107</v>
      </c>
      <c r="F485" t="s">
        <v>1817</v>
      </c>
      <c r="G485" s="74" t="s">
        <v>970</v>
      </c>
      <c r="H485" t="s">
        <v>971</v>
      </c>
      <c r="I485" s="22"/>
      <c r="J485" s="89">
        <v>1762.09</v>
      </c>
      <c r="K485" s="22"/>
    </row>
    <row r="486" spans="1:11">
      <c r="A486" t="s">
        <v>2108</v>
      </c>
      <c r="B486" s="9">
        <v>42444</v>
      </c>
      <c r="C486" t="s">
        <v>2109</v>
      </c>
      <c r="D486">
        <v>1</v>
      </c>
      <c r="E486" t="s">
        <v>2110</v>
      </c>
      <c r="F486" t="s">
        <v>1817</v>
      </c>
      <c r="G486" s="74" t="s">
        <v>970</v>
      </c>
      <c r="H486" t="s">
        <v>971</v>
      </c>
      <c r="I486" s="22"/>
      <c r="J486" s="89">
        <v>1031.2</v>
      </c>
      <c r="K486" s="22"/>
    </row>
    <row r="487" spans="1:11">
      <c r="A487" t="s">
        <v>640</v>
      </c>
      <c r="B487" s="9">
        <v>42460</v>
      </c>
      <c r="C487" t="s">
        <v>2582</v>
      </c>
      <c r="D487">
        <v>1</v>
      </c>
      <c r="E487" t="s">
        <v>2583</v>
      </c>
      <c r="F487" t="s">
        <v>1813</v>
      </c>
      <c r="G487" s="74" t="str">
        <f>+H487</f>
        <v>TMN9905248R8</v>
      </c>
      <c r="H487" t="s">
        <v>2584</v>
      </c>
      <c r="J487" s="87">
        <v>10.199999999999999</v>
      </c>
      <c r="K487" s="22"/>
    </row>
    <row r="488" spans="1:11">
      <c r="A488" t="s">
        <v>2083</v>
      </c>
      <c r="B488" s="9">
        <v>42444</v>
      </c>
      <c r="C488" t="s">
        <v>2084</v>
      </c>
      <c r="D488">
        <v>1</v>
      </c>
      <c r="E488" t="s">
        <v>2085</v>
      </c>
      <c r="F488" t="s">
        <v>1877</v>
      </c>
      <c r="G488" s="76" t="s">
        <v>872</v>
      </c>
      <c r="H488" t="s">
        <v>2441</v>
      </c>
      <c r="I488" s="22"/>
      <c r="J488" s="89">
        <v>-40111.93</v>
      </c>
      <c r="K488" s="22"/>
    </row>
    <row r="489" spans="1:11">
      <c r="A489" t="s">
        <v>2438</v>
      </c>
      <c r="B489" s="9">
        <v>42460</v>
      </c>
      <c r="C489" t="s">
        <v>2439</v>
      </c>
      <c r="D489">
        <v>1</v>
      </c>
      <c r="E489" t="s">
        <v>2440</v>
      </c>
      <c r="F489" t="s">
        <v>1833</v>
      </c>
      <c r="G489" s="76" t="s">
        <v>872</v>
      </c>
      <c r="H489" t="s">
        <v>2441</v>
      </c>
      <c r="I489" s="22"/>
      <c r="J489" s="89">
        <v>45239.199999999997</v>
      </c>
      <c r="K489" s="22"/>
    </row>
    <row r="490" spans="1:11">
      <c r="A490" t="s">
        <v>1810</v>
      </c>
      <c r="B490" s="9">
        <v>42430</v>
      </c>
      <c r="C490" t="s">
        <v>1811</v>
      </c>
      <c r="D490">
        <v>1</v>
      </c>
      <c r="E490" t="s">
        <v>1812</v>
      </c>
      <c r="F490" t="s">
        <v>1813</v>
      </c>
      <c r="G490" s="64" t="s">
        <v>844</v>
      </c>
      <c r="H490" s="59" t="s">
        <v>845</v>
      </c>
      <c r="I490" s="22"/>
      <c r="J490" s="89">
        <v>20965.52</v>
      </c>
      <c r="K490" s="22"/>
    </row>
    <row r="491" spans="1:11">
      <c r="A491" t="s">
        <v>1831</v>
      </c>
      <c r="B491" s="9">
        <v>42431</v>
      </c>
      <c r="C491" t="s">
        <v>1832</v>
      </c>
      <c r="D491">
        <v>1</v>
      </c>
      <c r="F491" t="s">
        <v>1833</v>
      </c>
      <c r="G491" s="59" t="s">
        <v>844</v>
      </c>
      <c r="H491" s="59" t="s">
        <v>845</v>
      </c>
      <c r="I491" s="22"/>
      <c r="J491" s="89">
        <v>37480.68</v>
      </c>
      <c r="K491" s="22"/>
    </row>
    <row r="492" spans="1:11">
      <c r="A492" t="s">
        <v>1878</v>
      </c>
      <c r="B492" s="9">
        <v>42432</v>
      </c>
      <c r="C492" t="s">
        <v>1879</v>
      </c>
      <c r="D492">
        <v>1</v>
      </c>
      <c r="E492" t="s">
        <v>1880</v>
      </c>
      <c r="F492" t="s">
        <v>1833</v>
      </c>
      <c r="G492" s="59" t="s">
        <v>844</v>
      </c>
      <c r="H492" s="59" t="s">
        <v>845</v>
      </c>
      <c r="I492" s="22"/>
      <c r="J492" s="89">
        <v>70958.69</v>
      </c>
      <c r="K492" s="22"/>
    </row>
    <row r="493" spans="1:11">
      <c r="A493" t="s">
        <v>1071</v>
      </c>
      <c r="B493" s="9">
        <v>42432</v>
      </c>
      <c r="C493" t="s">
        <v>1890</v>
      </c>
      <c r="D493">
        <v>1</v>
      </c>
      <c r="E493" t="s">
        <v>1891</v>
      </c>
      <c r="F493" t="s">
        <v>1892</v>
      </c>
      <c r="G493" s="59" t="s">
        <v>844</v>
      </c>
      <c r="H493" s="59" t="s">
        <v>845</v>
      </c>
      <c r="I493" s="22"/>
      <c r="J493" s="89">
        <v>112859.67</v>
      </c>
      <c r="K493" s="22"/>
    </row>
    <row r="494" spans="1:11">
      <c r="A494" t="s">
        <v>1897</v>
      </c>
      <c r="B494" s="9">
        <v>42433</v>
      </c>
      <c r="C494" t="s">
        <v>1898</v>
      </c>
      <c r="D494">
        <v>1</v>
      </c>
      <c r="E494" t="s">
        <v>1899</v>
      </c>
      <c r="F494" t="s">
        <v>1833</v>
      </c>
      <c r="G494" s="59" t="s">
        <v>844</v>
      </c>
      <c r="H494" s="59" t="s">
        <v>845</v>
      </c>
      <c r="I494" s="22"/>
      <c r="J494" s="89">
        <v>29251.16</v>
      </c>
      <c r="K494" s="22"/>
    </row>
    <row r="495" spans="1:11">
      <c r="A495" t="s">
        <v>1900</v>
      </c>
      <c r="B495" s="9">
        <v>42433</v>
      </c>
      <c r="C495" t="s">
        <v>1901</v>
      </c>
      <c r="D495">
        <v>1</v>
      </c>
      <c r="E495" t="s">
        <v>1902</v>
      </c>
      <c r="F495" t="s">
        <v>1833</v>
      </c>
      <c r="G495" s="59" t="s">
        <v>844</v>
      </c>
      <c r="H495" s="59" t="s">
        <v>845</v>
      </c>
      <c r="I495" s="22"/>
      <c r="J495" s="89">
        <v>33186.559999999998</v>
      </c>
      <c r="K495" s="22"/>
    </row>
    <row r="496" spans="1:11">
      <c r="A496" t="s">
        <v>1926</v>
      </c>
      <c r="B496" s="9">
        <v>42434</v>
      </c>
      <c r="C496" t="s">
        <v>1927</v>
      </c>
      <c r="D496">
        <v>1</v>
      </c>
      <c r="E496" t="s">
        <v>1928</v>
      </c>
      <c r="F496" t="s">
        <v>1833</v>
      </c>
      <c r="G496" s="59" t="s">
        <v>844</v>
      </c>
      <c r="H496" s="59" t="s">
        <v>845</v>
      </c>
      <c r="I496" s="22"/>
      <c r="J496" s="89">
        <v>31429.91</v>
      </c>
      <c r="K496" s="22"/>
    </row>
    <row r="497" spans="1:11">
      <c r="A497" t="s">
        <v>1100</v>
      </c>
      <c r="B497" s="9">
        <v>42438</v>
      </c>
      <c r="C497" t="s">
        <v>1953</v>
      </c>
      <c r="D497">
        <v>1</v>
      </c>
      <c r="E497" t="s">
        <v>1954</v>
      </c>
      <c r="F497" t="s">
        <v>1833</v>
      </c>
      <c r="G497" s="59" t="s">
        <v>844</v>
      </c>
      <c r="H497" s="59" t="s">
        <v>845</v>
      </c>
      <c r="I497" s="22"/>
      <c r="J497" s="89">
        <v>33186.559999999998</v>
      </c>
      <c r="K497" s="22"/>
    </row>
    <row r="498" spans="1:11">
      <c r="A498" t="s">
        <v>1110</v>
      </c>
      <c r="B498" s="9">
        <v>42439</v>
      </c>
      <c r="C498" t="s">
        <v>1983</v>
      </c>
      <c r="D498">
        <v>1</v>
      </c>
      <c r="E498" t="s">
        <v>1984</v>
      </c>
      <c r="F498" t="s">
        <v>1833</v>
      </c>
      <c r="G498" s="59" t="s">
        <v>844</v>
      </c>
      <c r="H498" s="59" t="s">
        <v>845</v>
      </c>
      <c r="I498" s="22"/>
      <c r="J498" s="89">
        <v>39140.129999999997</v>
      </c>
      <c r="K498" s="22"/>
    </row>
    <row r="499" spans="1:11">
      <c r="A499" t="s">
        <v>2002</v>
      </c>
      <c r="B499" s="9">
        <v>42440</v>
      </c>
      <c r="C499" t="s">
        <v>2003</v>
      </c>
      <c r="D499">
        <v>1</v>
      </c>
      <c r="E499" t="s">
        <v>2004</v>
      </c>
      <c r="F499" t="s">
        <v>1833</v>
      </c>
      <c r="G499" s="59" t="s">
        <v>844</v>
      </c>
      <c r="H499" s="59" t="s">
        <v>845</v>
      </c>
      <c r="I499" s="22"/>
      <c r="J499" s="89">
        <v>54232.21</v>
      </c>
      <c r="K499" s="22"/>
    </row>
    <row r="500" spans="1:11">
      <c r="A500" t="s">
        <v>2008</v>
      </c>
      <c r="B500" s="9">
        <v>42440</v>
      </c>
      <c r="C500" t="s">
        <v>2009</v>
      </c>
      <c r="D500">
        <v>1</v>
      </c>
      <c r="E500" t="s">
        <v>2010</v>
      </c>
      <c r="F500" t="s">
        <v>1833</v>
      </c>
      <c r="G500" s="59" t="s">
        <v>844</v>
      </c>
      <c r="H500" s="59" t="s">
        <v>845</v>
      </c>
      <c r="I500" s="22"/>
      <c r="J500" s="89">
        <v>39174.07</v>
      </c>
      <c r="K500" s="22"/>
    </row>
    <row r="501" spans="1:11">
      <c r="A501" t="s">
        <v>175</v>
      </c>
      <c r="B501" s="9">
        <v>42440</v>
      </c>
      <c r="C501" t="s">
        <v>2011</v>
      </c>
      <c r="D501">
        <v>1</v>
      </c>
      <c r="E501" t="s">
        <v>2012</v>
      </c>
      <c r="F501" t="s">
        <v>1833</v>
      </c>
      <c r="G501" s="59" t="s">
        <v>844</v>
      </c>
      <c r="H501" s="59" t="s">
        <v>845</v>
      </c>
      <c r="I501" s="22"/>
      <c r="J501" s="89">
        <v>39174.07</v>
      </c>
      <c r="K501" s="22"/>
    </row>
    <row r="502" spans="1:11">
      <c r="A502" t="s">
        <v>177</v>
      </c>
      <c r="B502" s="9">
        <v>42440</v>
      </c>
      <c r="C502" t="s">
        <v>2013</v>
      </c>
      <c r="D502">
        <v>1</v>
      </c>
      <c r="E502" t="s">
        <v>2014</v>
      </c>
      <c r="F502" t="s">
        <v>1833</v>
      </c>
      <c r="G502" s="59" t="s">
        <v>844</v>
      </c>
      <c r="H502" s="59" t="s">
        <v>845</v>
      </c>
      <c r="I502" s="22"/>
      <c r="J502" s="89">
        <v>39160.28</v>
      </c>
      <c r="K502" s="22"/>
    </row>
    <row r="503" spans="1:11">
      <c r="A503" t="s">
        <v>2015</v>
      </c>
      <c r="B503" s="9">
        <v>42440</v>
      </c>
      <c r="C503" t="s">
        <v>2016</v>
      </c>
      <c r="D503">
        <v>1</v>
      </c>
      <c r="E503" t="s">
        <v>2017</v>
      </c>
      <c r="F503" t="s">
        <v>1833</v>
      </c>
      <c r="G503" s="59" t="s">
        <v>844</v>
      </c>
      <c r="H503" s="59" t="s">
        <v>845</v>
      </c>
      <c r="I503" s="22"/>
      <c r="J503" s="89">
        <v>39174.07</v>
      </c>
      <c r="K503" s="22"/>
    </row>
    <row r="504" spans="1:11">
      <c r="A504" t="s">
        <v>2019</v>
      </c>
      <c r="B504" s="9">
        <v>42440</v>
      </c>
      <c r="C504" t="s">
        <v>2020</v>
      </c>
      <c r="D504">
        <v>1</v>
      </c>
      <c r="E504" t="s">
        <v>2021</v>
      </c>
      <c r="F504" t="s">
        <v>1833</v>
      </c>
      <c r="G504" s="59" t="s">
        <v>844</v>
      </c>
      <c r="H504" s="59" t="s">
        <v>845</v>
      </c>
      <c r="I504" s="22"/>
      <c r="J504" s="89">
        <v>37480.68</v>
      </c>
      <c r="K504" s="22"/>
    </row>
    <row r="505" spans="1:11">
      <c r="A505" t="s">
        <v>2022</v>
      </c>
      <c r="B505" s="9">
        <v>42440</v>
      </c>
      <c r="C505" t="s">
        <v>2023</v>
      </c>
      <c r="D505">
        <v>1</v>
      </c>
      <c r="E505" t="s">
        <v>2024</v>
      </c>
      <c r="F505" t="s">
        <v>1833</v>
      </c>
      <c r="G505" s="59" t="s">
        <v>844</v>
      </c>
      <c r="H505" s="59" t="s">
        <v>845</v>
      </c>
      <c r="I505" s="22"/>
      <c r="J505" s="89">
        <v>37480.68</v>
      </c>
      <c r="K505" s="22"/>
    </row>
    <row r="506" spans="1:11">
      <c r="A506" t="s">
        <v>2025</v>
      </c>
      <c r="B506" s="9">
        <v>42440</v>
      </c>
      <c r="C506" t="s">
        <v>2026</v>
      </c>
      <c r="D506">
        <v>1</v>
      </c>
      <c r="E506" t="s">
        <v>2027</v>
      </c>
      <c r="F506" t="s">
        <v>1833</v>
      </c>
      <c r="G506" s="59" t="s">
        <v>844</v>
      </c>
      <c r="H506" s="59" t="s">
        <v>845</v>
      </c>
      <c r="I506" s="22"/>
      <c r="J506" s="89">
        <v>37480.68</v>
      </c>
      <c r="K506" s="22"/>
    </row>
    <row r="507" spans="1:11">
      <c r="A507" t="s">
        <v>1150</v>
      </c>
      <c r="B507" s="9">
        <v>42440</v>
      </c>
      <c r="C507" t="s">
        <v>2018</v>
      </c>
      <c r="D507">
        <v>1</v>
      </c>
      <c r="E507" t="s">
        <v>2028</v>
      </c>
      <c r="F507" t="s">
        <v>1833</v>
      </c>
      <c r="G507" s="59" t="s">
        <v>844</v>
      </c>
      <c r="H507" s="59" t="s">
        <v>845</v>
      </c>
      <c r="I507" s="22"/>
      <c r="J507" s="89">
        <v>39174.07</v>
      </c>
      <c r="K507" s="22"/>
    </row>
    <row r="508" spans="1:11">
      <c r="A508" t="s">
        <v>2029</v>
      </c>
      <c r="B508" s="9">
        <v>42440</v>
      </c>
      <c r="C508" t="s">
        <v>2030</v>
      </c>
      <c r="D508">
        <v>1</v>
      </c>
      <c r="E508" t="s">
        <v>2031</v>
      </c>
      <c r="F508" t="s">
        <v>1833</v>
      </c>
      <c r="G508" s="59" t="s">
        <v>844</v>
      </c>
      <c r="H508" s="59" t="s">
        <v>845</v>
      </c>
      <c r="I508" s="22"/>
      <c r="J508" s="89">
        <v>61179.28</v>
      </c>
      <c r="K508" s="22"/>
    </row>
    <row r="509" spans="1:11">
      <c r="A509" t="s">
        <v>2038</v>
      </c>
      <c r="B509" s="9">
        <v>42441</v>
      </c>
      <c r="C509" t="s">
        <v>1178</v>
      </c>
      <c r="D509">
        <v>1</v>
      </c>
      <c r="E509" t="s">
        <v>2039</v>
      </c>
      <c r="F509" t="s">
        <v>1877</v>
      </c>
      <c r="G509" s="59" t="s">
        <v>844</v>
      </c>
      <c r="H509" s="59" t="s">
        <v>845</v>
      </c>
      <c r="I509" s="22"/>
      <c r="J509" s="89">
        <v>-63810.8</v>
      </c>
      <c r="K509" s="22"/>
    </row>
    <row r="510" spans="1:11">
      <c r="A510" t="s">
        <v>2040</v>
      </c>
      <c r="B510" s="9">
        <v>42441</v>
      </c>
      <c r="C510" t="s">
        <v>1178</v>
      </c>
      <c r="D510">
        <v>1</v>
      </c>
      <c r="E510" t="s">
        <v>2041</v>
      </c>
      <c r="F510" t="s">
        <v>1833</v>
      </c>
      <c r="G510" s="59" t="s">
        <v>844</v>
      </c>
      <c r="H510" s="59" t="s">
        <v>845</v>
      </c>
      <c r="I510" s="22"/>
      <c r="J510" s="89">
        <v>63946.74</v>
      </c>
      <c r="K510" s="22"/>
    </row>
    <row r="511" spans="1:11">
      <c r="A511" t="s">
        <v>2044</v>
      </c>
      <c r="B511" s="9">
        <v>42441</v>
      </c>
      <c r="C511" t="s">
        <v>2045</v>
      </c>
      <c r="D511">
        <v>1</v>
      </c>
      <c r="E511" t="s">
        <v>2046</v>
      </c>
      <c r="F511" t="s">
        <v>1833</v>
      </c>
      <c r="G511" s="59" t="s">
        <v>844</v>
      </c>
      <c r="H511" s="59" t="s">
        <v>845</v>
      </c>
      <c r="I511" s="22"/>
      <c r="J511" s="89">
        <v>27773.919999999998</v>
      </c>
      <c r="K511" s="22"/>
    </row>
    <row r="512" spans="1:11">
      <c r="A512" t="s">
        <v>2047</v>
      </c>
      <c r="B512" s="9">
        <v>42441</v>
      </c>
      <c r="C512" t="s">
        <v>2048</v>
      </c>
      <c r="D512">
        <v>1</v>
      </c>
      <c r="E512" t="s">
        <v>2049</v>
      </c>
      <c r="F512" t="s">
        <v>1833</v>
      </c>
      <c r="G512" s="59" t="s">
        <v>844</v>
      </c>
      <c r="H512" s="59" t="s">
        <v>845</v>
      </c>
      <c r="I512" s="22"/>
      <c r="J512" s="89">
        <v>29251.16</v>
      </c>
      <c r="K512" s="22"/>
    </row>
    <row r="513" spans="1:11">
      <c r="A513" t="s">
        <v>2052</v>
      </c>
      <c r="B513" s="9">
        <v>42441</v>
      </c>
      <c r="C513" t="s">
        <v>2053</v>
      </c>
      <c r="D513">
        <v>1</v>
      </c>
      <c r="E513" t="s">
        <v>2054</v>
      </c>
      <c r="F513" t="s">
        <v>1833</v>
      </c>
      <c r="G513" s="59" t="s">
        <v>844</v>
      </c>
      <c r="H513" s="59" t="s">
        <v>845</v>
      </c>
      <c r="I513" s="22"/>
      <c r="J513" s="89">
        <v>29521.41</v>
      </c>
      <c r="K513" s="22"/>
    </row>
    <row r="514" spans="1:11">
      <c r="A514" t="s">
        <v>2057</v>
      </c>
      <c r="B514" s="9">
        <v>42443</v>
      </c>
      <c r="C514" t="s">
        <v>2058</v>
      </c>
      <c r="D514">
        <v>1</v>
      </c>
      <c r="E514" t="s">
        <v>2059</v>
      </c>
      <c r="F514" t="s">
        <v>1833</v>
      </c>
      <c r="G514" s="59" t="s">
        <v>844</v>
      </c>
      <c r="H514" s="59" t="s">
        <v>845</v>
      </c>
      <c r="I514" s="22"/>
      <c r="J514" s="89">
        <v>25105.09</v>
      </c>
      <c r="K514" s="22"/>
    </row>
    <row r="515" spans="1:11">
      <c r="A515" t="s">
        <v>2060</v>
      </c>
      <c r="B515" s="9">
        <v>42443</v>
      </c>
      <c r="C515" t="s">
        <v>2061</v>
      </c>
      <c r="D515">
        <v>1</v>
      </c>
      <c r="E515" t="s">
        <v>2062</v>
      </c>
      <c r="F515" t="s">
        <v>1833</v>
      </c>
      <c r="G515" s="59" t="s">
        <v>844</v>
      </c>
      <c r="H515" s="59" t="s">
        <v>845</v>
      </c>
      <c r="I515" s="22"/>
      <c r="J515" s="89">
        <v>54232.21</v>
      </c>
      <c r="K515" s="22"/>
    </row>
    <row r="516" spans="1:11">
      <c r="A516" t="s">
        <v>2069</v>
      </c>
      <c r="B516" s="9">
        <v>42444</v>
      </c>
      <c r="C516" t="s">
        <v>2070</v>
      </c>
      <c r="D516">
        <v>1</v>
      </c>
      <c r="E516" t="s">
        <v>2071</v>
      </c>
      <c r="F516" t="s">
        <v>1833</v>
      </c>
      <c r="G516" s="59" t="s">
        <v>844</v>
      </c>
      <c r="H516" s="59" t="s">
        <v>845</v>
      </c>
      <c r="I516" s="22"/>
      <c r="J516" s="89">
        <v>27451.29</v>
      </c>
      <c r="K516" s="22"/>
    </row>
    <row r="517" spans="1:11">
      <c r="A517" t="s">
        <v>2090</v>
      </c>
      <c r="B517" s="9">
        <v>42444</v>
      </c>
      <c r="C517" t="s">
        <v>2091</v>
      </c>
      <c r="D517">
        <v>1</v>
      </c>
      <c r="E517" t="s">
        <v>2092</v>
      </c>
      <c r="F517" t="s">
        <v>1833</v>
      </c>
      <c r="G517" s="59" t="s">
        <v>844</v>
      </c>
      <c r="H517" s="59" t="s">
        <v>845</v>
      </c>
      <c r="I517" s="22"/>
      <c r="J517" s="89">
        <v>26594.74</v>
      </c>
      <c r="K517" s="22"/>
    </row>
    <row r="518" spans="1:11">
      <c r="A518" t="s">
        <v>2093</v>
      </c>
      <c r="B518" s="9">
        <v>42444</v>
      </c>
      <c r="C518" t="s">
        <v>2094</v>
      </c>
      <c r="D518">
        <v>1</v>
      </c>
      <c r="E518" t="s">
        <v>2095</v>
      </c>
      <c r="F518" t="s">
        <v>1833</v>
      </c>
      <c r="G518" s="59" t="s">
        <v>844</v>
      </c>
      <c r="H518" s="59" t="s">
        <v>845</v>
      </c>
      <c r="I518" s="22"/>
      <c r="J518" s="89">
        <v>63946.74</v>
      </c>
      <c r="K518" s="22"/>
    </row>
    <row r="519" spans="1:11">
      <c r="A519" t="s">
        <v>2096</v>
      </c>
      <c r="B519" s="9">
        <v>42444</v>
      </c>
      <c r="C519" t="s">
        <v>2097</v>
      </c>
      <c r="D519">
        <v>1</v>
      </c>
      <c r="E519" t="s">
        <v>2098</v>
      </c>
      <c r="F519" t="s">
        <v>1833</v>
      </c>
      <c r="G519" s="59" t="s">
        <v>844</v>
      </c>
      <c r="H519" s="59" t="s">
        <v>845</v>
      </c>
      <c r="I519" s="22"/>
      <c r="J519" s="89">
        <v>40121.4</v>
      </c>
      <c r="K519" s="22"/>
    </row>
    <row r="520" spans="1:11">
      <c r="A520" t="s">
        <v>2120</v>
      </c>
      <c r="B520" s="9">
        <v>42445</v>
      </c>
      <c r="C520" t="s">
        <v>2121</v>
      </c>
      <c r="D520">
        <v>1</v>
      </c>
      <c r="E520" t="s">
        <v>2122</v>
      </c>
      <c r="F520" t="s">
        <v>1833</v>
      </c>
      <c r="G520" s="59" t="s">
        <v>844</v>
      </c>
      <c r="H520" s="59" t="s">
        <v>845</v>
      </c>
      <c r="I520" s="22"/>
      <c r="J520" s="89">
        <v>53282.15</v>
      </c>
      <c r="K520" s="22"/>
    </row>
    <row r="521" spans="1:11">
      <c r="A521" t="s">
        <v>2133</v>
      </c>
      <c r="B521" s="9">
        <v>42446</v>
      </c>
      <c r="C521" t="s">
        <v>2134</v>
      </c>
      <c r="D521">
        <v>1</v>
      </c>
      <c r="E521" t="s">
        <v>2135</v>
      </c>
      <c r="F521" t="s">
        <v>1833</v>
      </c>
      <c r="G521" s="59" t="s">
        <v>844</v>
      </c>
      <c r="H521" s="59" t="s">
        <v>845</v>
      </c>
      <c r="I521" s="22"/>
      <c r="J521" s="89">
        <v>79884.14</v>
      </c>
      <c r="K521" s="22"/>
    </row>
    <row r="522" spans="1:11">
      <c r="A522" t="s">
        <v>2190</v>
      </c>
      <c r="B522" s="9">
        <v>42448</v>
      </c>
      <c r="C522" t="s">
        <v>2191</v>
      </c>
      <c r="D522">
        <v>1</v>
      </c>
      <c r="E522" t="s">
        <v>2192</v>
      </c>
      <c r="F522" t="s">
        <v>1833</v>
      </c>
      <c r="G522" s="59" t="s">
        <v>844</v>
      </c>
      <c r="H522" s="59" t="s">
        <v>845</v>
      </c>
      <c r="I522" s="22"/>
      <c r="J522" s="89">
        <v>25105.09</v>
      </c>
      <c r="K522" s="22"/>
    </row>
    <row r="523" spans="1:11">
      <c r="A523" t="s">
        <v>2193</v>
      </c>
      <c r="B523" s="9">
        <v>42448</v>
      </c>
      <c r="C523" t="s">
        <v>2194</v>
      </c>
      <c r="D523">
        <v>1</v>
      </c>
      <c r="E523" t="s">
        <v>2195</v>
      </c>
      <c r="F523" t="s">
        <v>1833</v>
      </c>
      <c r="G523" s="59" t="s">
        <v>844</v>
      </c>
      <c r="H523" s="59" t="s">
        <v>845</v>
      </c>
      <c r="I523" s="22"/>
      <c r="J523" s="89">
        <v>25105.09</v>
      </c>
      <c r="K523" s="22"/>
    </row>
    <row r="524" spans="1:11">
      <c r="A524" t="s">
        <v>2196</v>
      </c>
      <c r="B524" s="9">
        <v>42448</v>
      </c>
      <c r="C524" t="s">
        <v>2197</v>
      </c>
      <c r="D524">
        <v>1</v>
      </c>
      <c r="E524" t="s">
        <v>2198</v>
      </c>
      <c r="F524" t="s">
        <v>1833</v>
      </c>
      <c r="G524" s="59" t="s">
        <v>844</v>
      </c>
      <c r="H524" s="59" t="s">
        <v>845</v>
      </c>
      <c r="I524" s="22"/>
      <c r="J524" s="89">
        <v>51563.02</v>
      </c>
      <c r="K524" s="22"/>
    </row>
    <row r="525" spans="1:11">
      <c r="A525" t="s">
        <v>2200</v>
      </c>
      <c r="B525" s="9">
        <v>42448</v>
      </c>
      <c r="C525" t="s">
        <v>2061</v>
      </c>
      <c r="D525">
        <v>1</v>
      </c>
      <c r="E525" t="s">
        <v>2201</v>
      </c>
      <c r="F525" t="s">
        <v>1877</v>
      </c>
      <c r="G525" s="59" t="s">
        <v>844</v>
      </c>
      <c r="H525" s="59" t="s">
        <v>845</v>
      </c>
      <c r="I525" s="22"/>
      <c r="J525" s="89">
        <v>-54232.21</v>
      </c>
      <c r="K525" s="22"/>
    </row>
    <row r="526" spans="1:11">
      <c r="A526" t="s">
        <v>2202</v>
      </c>
      <c r="B526" s="9">
        <v>42448</v>
      </c>
      <c r="C526" t="s">
        <v>2203</v>
      </c>
      <c r="D526">
        <v>1</v>
      </c>
      <c r="E526" t="s">
        <v>2204</v>
      </c>
      <c r="F526" t="s">
        <v>1833</v>
      </c>
      <c r="G526" s="59" t="s">
        <v>844</v>
      </c>
      <c r="H526" s="59" t="s">
        <v>845</v>
      </c>
      <c r="I526" s="22"/>
      <c r="J526" s="89">
        <v>54232.19</v>
      </c>
      <c r="K526" s="22"/>
    </row>
    <row r="527" spans="1:11">
      <c r="A527" t="s">
        <v>2214</v>
      </c>
      <c r="B527" s="9">
        <v>42451</v>
      </c>
      <c r="C527" t="s">
        <v>2215</v>
      </c>
      <c r="D527">
        <v>1</v>
      </c>
      <c r="E527" t="s">
        <v>2216</v>
      </c>
      <c r="F527" t="s">
        <v>1833</v>
      </c>
      <c r="G527" s="59" t="s">
        <v>844</v>
      </c>
      <c r="H527" s="59" t="s">
        <v>845</v>
      </c>
      <c r="I527" s="22"/>
      <c r="J527" s="89">
        <v>45189.55</v>
      </c>
      <c r="K527" s="22"/>
    </row>
    <row r="528" spans="1:11">
      <c r="A528" t="s">
        <v>2217</v>
      </c>
      <c r="B528" s="9">
        <v>42451</v>
      </c>
      <c r="C528" t="s">
        <v>2218</v>
      </c>
      <c r="D528">
        <v>1</v>
      </c>
      <c r="E528" t="s">
        <v>2219</v>
      </c>
      <c r="F528" t="s">
        <v>1833</v>
      </c>
      <c r="G528" s="59" t="s">
        <v>844</v>
      </c>
      <c r="H528" s="59" t="s">
        <v>845</v>
      </c>
      <c r="I528" s="22"/>
      <c r="J528" s="89">
        <v>54232.21</v>
      </c>
      <c r="K528" s="22"/>
    </row>
    <row r="529" spans="1:11">
      <c r="A529" t="s">
        <v>2220</v>
      </c>
      <c r="B529" s="9">
        <v>42451</v>
      </c>
      <c r="C529" t="s">
        <v>2221</v>
      </c>
      <c r="D529">
        <v>1</v>
      </c>
      <c r="E529" t="s">
        <v>2222</v>
      </c>
      <c r="F529" t="s">
        <v>1833</v>
      </c>
      <c r="G529" s="59" t="s">
        <v>844</v>
      </c>
      <c r="H529" s="59" t="s">
        <v>845</v>
      </c>
      <c r="I529" s="22"/>
      <c r="J529" s="89">
        <v>39174.07</v>
      </c>
      <c r="K529" s="22"/>
    </row>
    <row r="530" spans="1:11">
      <c r="A530" t="s">
        <v>2223</v>
      </c>
      <c r="B530" s="9">
        <v>42451</v>
      </c>
      <c r="C530" t="s">
        <v>2224</v>
      </c>
      <c r="D530">
        <v>1</v>
      </c>
      <c r="E530" t="s">
        <v>2225</v>
      </c>
      <c r="F530" t="s">
        <v>1833</v>
      </c>
      <c r="G530" s="59" t="s">
        <v>844</v>
      </c>
      <c r="H530" s="59" t="s">
        <v>845</v>
      </c>
      <c r="I530" s="22"/>
      <c r="J530" s="89">
        <v>39174.07</v>
      </c>
      <c r="K530" s="22"/>
    </row>
    <row r="531" spans="1:11">
      <c r="A531" t="s">
        <v>2226</v>
      </c>
      <c r="B531" s="9">
        <v>42451</v>
      </c>
      <c r="C531" t="s">
        <v>2227</v>
      </c>
      <c r="D531">
        <v>1</v>
      </c>
      <c r="E531" t="s">
        <v>2228</v>
      </c>
      <c r="F531" t="s">
        <v>1833</v>
      </c>
      <c r="G531" s="59" t="s">
        <v>844</v>
      </c>
      <c r="H531" s="59" t="s">
        <v>845</v>
      </c>
      <c r="I531" s="22"/>
      <c r="J531" s="89">
        <v>39174.07</v>
      </c>
      <c r="K531" s="22"/>
    </row>
    <row r="532" spans="1:11">
      <c r="A532" t="s">
        <v>2229</v>
      </c>
      <c r="B532" s="9">
        <v>42451</v>
      </c>
      <c r="C532" t="s">
        <v>2230</v>
      </c>
      <c r="D532">
        <v>1</v>
      </c>
      <c r="E532" t="s">
        <v>2231</v>
      </c>
      <c r="F532" t="s">
        <v>1833</v>
      </c>
      <c r="G532" s="59" t="s">
        <v>844</v>
      </c>
      <c r="H532" s="59" t="s">
        <v>845</v>
      </c>
      <c r="I532" s="22"/>
      <c r="J532" s="89">
        <v>39174.07</v>
      </c>
      <c r="K532" s="22"/>
    </row>
    <row r="533" spans="1:11">
      <c r="A533" t="s">
        <v>2232</v>
      </c>
      <c r="B533" s="9">
        <v>42451</v>
      </c>
      <c r="C533" t="s">
        <v>2233</v>
      </c>
      <c r="D533">
        <v>1</v>
      </c>
      <c r="E533" t="s">
        <v>2234</v>
      </c>
      <c r="F533" t="s">
        <v>1833</v>
      </c>
      <c r="G533" s="59" t="s">
        <v>844</v>
      </c>
      <c r="H533" s="59" t="s">
        <v>845</v>
      </c>
      <c r="I533" s="22"/>
      <c r="J533" s="89">
        <v>39174.07</v>
      </c>
      <c r="K533" s="22"/>
    </row>
    <row r="534" spans="1:11">
      <c r="A534" t="s">
        <v>2235</v>
      </c>
      <c r="B534" s="9">
        <v>42451</v>
      </c>
      <c r="C534" t="s">
        <v>2236</v>
      </c>
      <c r="D534">
        <v>1</v>
      </c>
      <c r="E534" t="s">
        <v>2237</v>
      </c>
      <c r="F534" t="s">
        <v>1833</v>
      </c>
      <c r="G534" s="59" t="s">
        <v>844</v>
      </c>
      <c r="H534" s="59" t="s">
        <v>845</v>
      </c>
      <c r="I534" s="22"/>
      <c r="J534" s="89">
        <v>39174.07</v>
      </c>
      <c r="K534" s="22"/>
    </row>
    <row r="535" spans="1:11">
      <c r="A535" t="s">
        <v>2238</v>
      </c>
      <c r="B535" s="9">
        <v>42451</v>
      </c>
      <c r="C535" t="s">
        <v>2239</v>
      </c>
      <c r="D535">
        <v>1</v>
      </c>
      <c r="E535" t="s">
        <v>2240</v>
      </c>
      <c r="F535" t="s">
        <v>1833</v>
      </c>
      <c r="G535" s="59" t="s">
        <v>844</v>
      </c>
      <c r="H535" s="59" t="s">
        <v>845</v>
      </c>
      <c r="I535" s="22"/>
      <c r="J535" s="89">
        <v>39174.07</v>
      </c>
      <c r="K535" s="22"/>
    </row>
    <row r="536" spans="1:11">
      <c r="A536" t="s">
        <v>2241</v>
      </c>
      <c r="B536" s="9">
        <v>42451</v>
      </c>
      <c r="C536" t="s">
        <v>2242</v>
      </c>
      <c r="D536">
        <v>1</v>
      </c>
      <c r="E536" t="s">
        <v>2243</v>
      </c>
      <c r="F536" t="s">
        <v>1833</v>
      </c>
      <c r="G536" s="59" t="s">
        <v>844</v>
      </c>
      <c r="H536" s="59" t="s">
        <v>845</v>
      </c>
      <c r="I536" s="22"/>
      <c r="J536" s="89">
        <v>31429.91</v>
      </c>
      <c r="K536" s="22"/>
    </row>
    <row r="537" spans="1:11">
      <c r="A537" t="s">
        <v>1294</v>
      </c>
      <c r="B537" s="9">
        <v>42451</v>
      </c>
      <c r="C537" t="s">
        <v>2244</v>
      </c>
      <c r="D537">
        <v>1</v>
      </c>
      <c r="E537" t="s">
        <v>2245</v>
      </c>
      <c r="F537" t="s">
        <v>1833</v>
      </c>
      <c r="G537" s="59" t="s">
        <v>844</v>
      </c>
      <c r="H537" s="59" t="s">
        <v>845</v>
      </c>
      <c r="I537" s="22"/>
      <c r="J537" s="89">
        <v>22523.02</v>
      </c>
      <c r="K537" s="22"/>
    </row>
    <row r="538" spans="1:11">
      <c r="A538" t="s">
        <v>2253</v>
      </c>
      <c r="B538" s="9">
        <v>42452</v>
      </c>
      <c r="C538" t="s">
        <v>2254</v>
      </c>
      <c r="D538">
        <v>1</v>
      </c>
      <c r="E538" t="s">
        <v>2255</v>
      </c>
      <c r="F538" t="s">
        <v>1833</v>
      </c>
      <c r="G538" s="59" t="s">
        <v>844</v>
      </c>
      <c r="H538" s="59" t="s">
        <v>845</v>
      </c>
      <c r="I538" s="22"/>
      <c r="J538" s="89">
        <v>45255.19</v>
      </c>
      <c r="K538" s="22"/>
    </row>
    <row r="539" spans="1:11">
      <c r="A539" t="s">
        <v>2256</v>
      </c>
      <c r="B539" s="9">
        <v>42452</v>
      </c>
      <c r="C539" t="s">
        <v>2257</v>
      </c>
      <c r="D539">
        <v>1</v>
      </c>
      <c r="E539" t="s">
        <v>2258</v>
      </c>
      <c r="F539" t="s">
        <v>1833</v>
      </c>
      <c r="G539" s="59" t="s">
        <v>844</v>
      </c>
      <c r="H539" s="59" t="s">
        <v>845</v>
      </c>
      <c r="I539" s="22"/>
      <c r="J539" s="89">
        <v>25105.09</v>
      </c>
      <c r="K539" s="22"/>
    </row>
    <row r="540" spans="1:11">
      <c r="A540" t="s">
        <v>2259</v>
      </c>
      <c r="B540" s="9">
        <v>42452</v>
      </c>
      <c r="C540" t="s">
        <v>2260</v>
      </c>
      <c r="D540">
        <v>1</v>
      </c>
      <c r="E540" t="s">
        <v>2261</v>
      </c>
      <c r="F540" t="s">
        <v>1833</v>
      </c>
      <c r="G540" s="59" t="s">
        <v>844</v>
      </c>
      <c r="H540" s="59" t="s">
        <v>845</v>
      </c>
      <c r="I540" s="22"/>
      <c r="J540" s="89">
        <v>65040.73</v>
      </c>
      <c r="K540" s="22"/>
    </row>
    <row r="541" spans="1:11">
      <c r="A541" t="s">
        <v>344</v>
      </c>
      <c r="B541" s="9">
        <v>42452</v>
      </c>
      <c r="C541" t="s">
        <v>2269</v>
      </c>
      <c r="D541">
        <v>1</v>
      </c>
      <c r="E541" t="s">
        <v>2270</v>
      </c>
      <c r="F541" t="s">
        <v>1833</v>
      </c>
      <c r="G541" s="59" t="s">
        <v>844</v>
      </c>
      <c r="H541" s="59" t="s">
        <v>845</v>
      </c>
      <c r="I541" s="22"/>
      <c r="J541" s="89">
        <v>51859.839999999997</v>
      </c>
      <c r="K541" s="22"/>
    </row>
    <row r="542" spans="1:11">
      <c r="A542" t="s">
        <v>2271</v>
      </c>
      <c r="B542" s="9">
        <v>42452</v>
      </c>
      <c r="C542" t="s">
        <v>2272</v>
      </c>
      <c r="D542">
        <v>1</v>
      </c>
      <c r="E542" t="s">
        <v>2273</v>
      </c>
      <c r="F542" t="s">
        <v>1833</v>
      </c>
      <c r="G542" s="59" t="s">
        <v>844</v>
      </c>
      <c r="H542" s="59" t="s">
        <v>845</v>
      </c>
      <c r="I542" s="22"/>
      <c r="J542" s="89">
        <v>33186.559999999998</v>
      </c>
      <c r="K542" s="22"/>
    </row>
    <row r="543" spans="1:11">
      <c r="A543" t="s">
        <v>2274</v>
      </c>
      <c r="B543" s="9">
        <v>42452</v>
      </c>
      <c r="C543" t="s">
        <v>2275</v>
      </c>
      <c r="D543">
        <v>1</v>
      </c>
      <c r="E543" t="s">
        <v>2276</v>
      </c>
      <c r="F543" t="s">
        <v>1833</v>
      </c>
      <c r="G543" s="59" t="s">
        <v>844</v>
      </c>
      <c r="H543" s="59" t="s">
        <v>845</v>
      </c>
      <c r="I543" s="22"/>
      <c r="J543" s="89">
        <v>33186.559999999998</v>
      </c>
      <c r="K543" s="22"/>
    </row>
    <row r="544" spans="1:11">
      <c r="A544" t="s">
        <v>364</v>
      </c>
      <c r="B544" s="9">
        <v>42457</v>
      </c>
      <c r="C544" t="s">
        <v>2295</v>
      </c>
      <c r="D544">
        <v>1</v>
      </c>
      <c r="E544" t="s">
        <v>2296</v>
      </c>
      <c r="F544" t="s">
        <v>1833</v>
      </c>
      <c r="G544" s="59" t="s">
        <v>844</v>
      </c>
      <c r="H544" s="59" t="s">
        <v>845</v>
      </c>
      <c r="I544" s="22"/>
      <c r="J544" s="89">
        <v>48939.839999999997</v>
      </c>
      <c r="K544" s="22"/>
    </row>
    <row r="545" spans="1:11">
      <c r="A545" t="s">
        <v>2297</v>
      </c>
      <c r="B545" s="9">
        <v>42457</v>
      </c>
      <c r="C545" t="s">
        <v>2298</v>
      </c>
      <c r="D545">
        <v>1</v>
      </c>
      <c r="E545" t="s">
        <v>2299</v>
      </c>
      <c r="F545" t="s">
        <v>1833</v>
      </c>
      <c r="G545" s="59" t="s">
        <v>844</v>
      </c>
      <c r="H545" s="59" t="s">
        <v>845</v>
      </c>
      <c r="I545" s="22"/>
      <c r="J545" s="89">
        <v>33186.559999999998</v>
      </c>
      <c r="K545" s="22"/>
    </row>
    <row r="546" spans="1:11">
      <c r="A546" t="s">
        <v>2300</v>
      </c>
      <c r="B546" s="9">
        <v>42457</v>
      </c>
      <c r="C546" t="s">
        <v>2301</v>
      </c>
      <c r="D546">
        <v>1</v>
      </c>
      <c r="E546" t="s">
        <v>2302</v>
      </c>
      <c r="F546" t="s">
        <v>1833</v>
      </c>
      <c r="G546" s="59" t="s">
        <v>844</v>
      </c>
      <c r="H546" s="59" t="s">
        <v>845</v>
      </c>
      <c r="I546" s="22"/>
      <c r="J546" s="89">
        <v>48939.839999999997</v>
      </c>
      <c r="K546" s="22"/>
    </row>
    <row r="547" spans="1:11">
      <c r="A547" t="s">
        <v>2303</v>
      </c>
      <c r="B547" s="9">
        <v>42457</v>
      </c>
      <c r="C547" t="s">
        <v>2304</v>
      </c>
      <c r="D547">
        <v>1</v>
      </c>
      <c r="E547" t="s">
        <v>2305</v>
      </c>
      <c r="F547" t="s">
        <v>1833</v>
      </c>
      <c r="G547" s="59" t="s">
        <v>844</v>
      </c>
      <c r="H547" s="59" t="s">
        <v>845</v>
      </c>
      <c r="I547" s="22"/>
      <c r="J547" s="89">
        <v>37480.68</v>
      </c>
      <c r="K547" s="22"/>
    </row>
    <row r="548" spans="1:11">
      <c r="A548" t="s">
        <v>2306</v>
      </c>
      <c r="B548" s="9">
        <v>42457</v>
      </c>
      <c r="C548" t="s">
        <v>2307</v>
      </c>
      <c r="D548">
        <v>1</v>
      </c>
      <c r="E548" t="s">
        <v>2308</v>
      </c>
      <c r="F548" t="s">
        <v>1833</v>
      </c>
      <c r="G548" s="59" t="s">
        <v>844</v>
      </c>
      <c r="H548" s="59" t="s">
        <v>845</v>
      </c>
      <c r="I548" s="22"/>
      <c r="J548" s="89">
        <v>50088.4</v>
      </c>
      <c r="K548" s="22"/>
    </row>
    <row r="549" spans="1:11">
      <c r="A549" t="s">
        <v>2310</v>
      </c>
      <c r="B549" s="9">
        <v>42457</v>
      </c>
      <c r="C549" t="s">
        <v>2309</v>
      </c>
      <c r="D549">
        <v>1</v>
      </c>
      <c r="E549" t="s">
        <v>2311</v>
      </c>
      <c r="F549" t="s">
        <v>1833</v>
      </c>
      <c r="G549" s="59" t="s">
        <v>844</v>
      </c>
      <c r="H549" s="59" t="s">
        <v>845</v>
      </c>
      <c r="I549" s="22"/>
      <c r="J549" s="89">
        <v>48939.839999999997</v>
      </c>
      <c r="K549" s="72"/>
    </row>
    <row r="550" spans="1:11">
      <c r="A550" t="s">
        <v>2312</v>
      </c>
      <c r="B550" s="9">
        <v>42457</v>
      </c>
      <c r="C550" t="s">
        <v>2313</v>
      </c>
      <c r="D550">
        <v>1</v>
      </c>
      <c r="E550" t="s">
        <v>2314</v>
      </c>
      <c r="F550" t="s">
        <v>1833</v>
      </c>
      <c r="G550" s="59" t="s">
        <v>844</v>
      </c>
      <c r="H550" s="59" t="s">
        <v>845</v>
      </c>
      <c r="I550" s="22"/>
      <c r="J550" s="89">
        <v>27451.29</v>
      </c>
      <c r="K550" s="22"/>
    </row>
    <row r="551" spans="1:11">
      <c r="A551" t="s">
        <v>2315</v>
      </c>
      <c r="B551" s="9">
        <v>42457</v>
      </c>
      <c r="C551" t="s">
        <v>2316</v>
      </c>
      <c r="D551">
        <v>1</v>
      </c>
      <c r="E551" t="s">
        <v>2317</v>
      </c>
      <c r="F551" t="s">
        <v>1833</v>
      </c>
      <c r="G551" s="59" t="s">
        <v>844</v>
      </c>
      <c r="H551" s="59" t="s">
        <v>845</v>
      </c>
      <c r="I551" s="22"/>
      <c r="J551" s="89">
        <v>45255.19</v>
      </c>
      <c r="K551" s="22"/>
    </row>
    <row r="552" spans="1:11">
      <c r="A552" t="s">
        <v>2318</v>
      </c>
      <c r="B552" s="9">
        <v>42457</v>
      </c>
      <c r="C552" t="s">
        <v>2319</v>
      </c>
      <c r="D552">
        <v>1</v>
      </c>
      <c r="E552" t="s">
        <v>2320</v>
      </c>
      <c r="F552" t="s">
        <v>1833</v>
      </c>
      <c r="G552" s="59" t="s">
        <v>844</v>
      </c>
      <c r="H552" s="59" t="s">
        <v>845</v>
      </c>
      <c r="I552" s="22"/>
      <c r="J552" s="89">
        <v>26594.74</v>
      </c>
      <c r="K552" s="22"/>
    </row>
    <row r="553" spans="1:11">
      <c r="A553" t="s">
        <v>2321</v>
      </c>
      <c r="B553" s="9">
        <v>42457</v>
      </c>
      <c r="C553" t="s">
        <v>2322</v>
      </c>
      <c r="D553">
        <v>1</v>
      </c>
      <c r="E553" t="s">
        <v>2323</v>
      </c>
      <c r="F553" t="s">
        <v>1833</v>
      </c>
      <c r="G553" s="59" t="s">
        <v>844</v>
      </c>
      <c r="H553" s="59" t="s">
        <v>845</v>
      </c>
      <c r="I553" s="22"/>
      <c r="J553" s="89">
        <v>63946.74</v>
      </c>
      <c r="K553" s="22"/>
    </row>
    <row r="554" spans="1:11">
      <c r="A554" t="s">
        <v>2324</v>
      </c>
      <c r="B554" s="9">
        <v>42457</v>
      </c>
      <c r="C554" t="s">
        <v>2325</v>
      </c>
      <c r="D554">
        <v>1</v>
      </c>
      <c r="E554" t="s">
        <v>2326</v>
      </c>
      <c r="F554" t="s">
        <v>1833</v>
      </c>
      <c r="G554" s="59" t="s">
        <v>844</v>
      </c>
      <c r="H554" s="59" t="s">
        <v>845</v>
      </c>
      <c r="I554" s="22"/>
      <c r="J554" s="89">
        <v>30688.31</v>
      </c>
      <c r="K554" s="22"/>
    </row>
    <row r="555" spans="1:11">
      <c r="A555" t="s">
        <v>2327</v>
      </c>
      <c r="B555" s="9">
        <v>42457</v>
      </c>
      <c r="C555" t="s">
        <v>2328</v>
      </c>
      <c r="D555">
        <v>1</v>
      </c>
      <c r="E555" t="s">
        <v>2329</v>
      </c>
      <c r="F555" t="s">
        <v>1833</v>
      </c>
      <c r="G555" s="59" t="s">
        <v>844</v>
      </c>
      <c r="H555" s="59" t="s">
        <v>845</v>
      </c>
      <c r="I555" s="22"/>
      <c r="J555" s="89">
        <v>42575.43</v>
      </c>
      <c r="K555" s="22"/>
    </row>
    <row r="556" spans="1:11">
      <c r="A556" t="s">
        <v>2330</v>
      </c>
      <c r="B556" s="9">
        <v>42457</v>
      </c>
      <c r="C556" t="s">
        <v>2331</v>
      </c>
      <c r="D556">
        <v>1</v>
      </c>
      <c r="E556" t="s">
        <v>2332</v>
      </c>
      <c r="F556" t="s">
        <v>1833</v>
      </c>
      <c r="G556" s="59" t="s">
        <v>844</v>
      </c>
      <c r="H556" s="59" t="s">
        <v>845</v>
      </c>
      <c r="I556" s="22"/>
      <c r="J556" s="89">
        <v>54232.19</v>
      </c>
      <c r="K556" s="22"/>
    </row>
    <row r="557" spans="1:11">
      <c r="A557" t="s">
        <v>2336</v>
      </c>
      <c r="B557" s="9">
        <v>42458</v>
      </c>
      <c r="C557" t="s">
        <v>144</v>
      </c>
      <c r="D557">
        <v>1</v>
      </c>
      <c r="E557" t="s">
        <v>2337</v>
      </c>
      <c r="F557" t="s">
        <v>1877</v>
      </c>
      <c r="G557" s="59" t="s">
        <v>844</v>
      </c>
      <c r="H557" s="59" t="s">
        <v>845</v>
      </c>
      <c r="I557" s="22"/>
      <c r="J557" s="89">
        <v>-42322</v>
      </c>
      <c r="K557" s="22"/>
    </row>
    <row r="558" spans="1:11">
      <c r="A558" t="s">
        <v>2338</v>
      </c>
      <c r="B558" s="9">
        <v>42458</v>
      </c>
      <c r="C558" t="s">
        <v>144</v>
      </c>
      <c r="D558">
        <v>1</v>
      </c>
      <c r="E558" t="s">
        <v>2339</v>
      </c>
      <c r="F558" t="s">
        <v>1833</v>
      </c>
      <c r="G558" s="59" t="s">
        <v>844</v>
      </c>
      <c r="H558" s="59" t="s">
        <v>845</v>
      </c>
      <c r="I558" s="22"/>
      <c r="J558" s="89">
        <v>42575.43</v>
      </c>
      <c r="K558" s="22"/>
    </row>
    <row r="559" spans="1:11">
      <c r="A559" t="s">
        <v>2340</v>
      </c>
      <c r="B559" s="9">
        <v>42458</v>
      </c>
      <c r="C559" t="s">
        <v>2341</v>
      </c>
      <c r="D559">
        <v>1</v>
      </c>
      <c r="E559" t="s">
        <v>2342</v>
      </c>
      <c r="F559" t="s">
        <v>1833</v>
      </c>
      <c r="G559" s="59" t="s">
        <v>844</v>
      </c>
      <c r="H559" s="59" t="s">
        <v>845</v>
      </c>
      <c r="I559" s="22"/>
      <c r="J559" s="89">
        <v>30695.63</v>
      </c>
      <c r="K559" s="22"/>
    </row>
    <row r="560" spans="1:11">
      <c r="A560" t="s">
        <v>2343</v>
      </c>
      <c r="B560" s="9">
        <v>42458</v>
      </c>
      <c r="C560" t="s">
        <v>2344</v>
      </c>
      <c r="D560">
        <v>1</v>
      </c>
      <c r="E560" t="s">
        <v>2345</v>
      </c>
      <c r="F560" t="s">
        <v>1833</v>
      </c>
      <c r="G560" s="59" t="s">
        <v>844</v>
      </c>
      <c r="H560" s="59" t="s">
        <v>845</v>
      </c>
      <c r="I560" s="22"/>
      <c r="J560" s="89">
        <v>25105.09</v>
      </c>
      <c r="K560" s="22"/>
    </row>
    <row r="561" spans="1:11">
      <c r="A561" t="s">
        <v>2346</v>
      </c>
      <c r="B561" s="9">
        <v>42458</v>
      </c>
      <c r="C561" t="s">
        <v>2347</v>
      </c>
      <c r="D561">
        <v>1</v>
      </c>
      <c r="E561" t="s">
        <v>2348</v>
      </c>
      <c r="F561" t="s">
        <v>1833</v>
      </c>
      <c r="G561" s="59" t="s">
        <v>844</v>
      </c>
      <c r="H561" s="59" t="s">
        <v>845</v>
      </c>
      <c r="I561" s="22"/>
      <c r="J561" s="89">
        <v>51859.839999999997</v>
      </c>
      <c r="K561" s="22"/>
    </row>
    <row r="562" spans="1:11">
      <c r="A562" t="s">
        <v>2349</v>
      </c>
      <c r="B562" s="9">
        <v>42458</v>
      </c>
      <c r="C562" t="s">
        <v>2350</v>
      </c>
      <c r="D562">
        <v>1</v>
      </c>
      <c r="E562" t="s">
        <v>2351</v>
      </c>
      <c r="F562" t="s">
        <v>1833</v>
      </c>
      <c r="G562" s="59" t="s">
        <v>844</v>
      </c>
      <c r="H562" s="59" t="s">
        <v>845</v>
      </c>
      <c r="I562" s="22"/>
      <c r="J562" s="89">
        <v>79884.14</v>
      </c>
      <c r="K562" s="22"/>
    </row>
    <row r="563" spans="1:11">
      <c r="A563" t="s">
        <v>2352</v>
      </c>
      <c r="B563" s="9">
        <v>42458</v>
      </c>
      <c r="C563" t="s">
        <v>2353</v>
      </c>
      <c r="D563">
        <v>1</v>
      </c>
      <c r="E563" t="s">
        <v>2354</v>
      </c>
      <c r="F563" t="s">
        <v>1833</v>
      </c>
      <c r="G563" s="59" t="s">
        <v>844</v>
      </c>
      <c r="H563" s="59" t="s">
        <v>845</v>
      </c>
      <c r="I563" s="22"/>
      <c r="J563" s="89">
        <v>58971.77</v>
      </c>
      <c r="K563" s="22"/>
    </row>
    <row r="564" spans="1:11">
      <c r="A564" t="s">
        <v>2355</v>
      </c>
      <c r="B564" s="9">
        <v>42458</v>
      </c>
      <c r="C564" t="s">
        <v>2356</v>
      </c>
      <c r="D564">
        <v>1</v>
      </c>
      <c r="E564" t="s">
        <v>2357</v>
      </c>
      <c r="F564" t="s">
        <v>1833</v>
      </c>
      <c r="G564" s="59" t="s">
        <v>844</v>
      </c>
      <c r="H564" s="59" t="s">
        <v>845</v>
      </c>
      <c r="I564" s="22"/>
      <c r="J564" s="89">
        <v>26594.74</v>
      </c>
      <c r="K564" s="22"/>
    </row>
    <row r="565" spans="1:11">
      <c r="A565" t="s">
        <v>2358</v>
      </c>
      <c r="B565" s="9">
        <v>42458</v>
      </c>
      <c r="C565" t="s">
        <v>2359</v>
      </c>
      <c r="D565">
        <v>1</v>
      </c>
      <c r="E565" t="s">
        <v>2360</v>
      </c>
      <c r="F565" t="s">
        <v>1833</v>
      </c>
      <c r="G565" s="59" t="s">
        <v>844</v>
      </c>
      <c r="H565" s="59" t="s">
        <v>845</v>
      </c>
      <c r="I565" s="22"/>
      <c r="J565" s="89">
        <v>26594.74</v>
      </c>
      <c r="K565" s="22"/>
    </row>
    <row r="566" spans="1:11">
      <c r="A566" t="s">
        <v>2361</v>
      </c>
      <c r="B566" s="9">
        <v>42458</v>
      </c>
      <c r="C566" t="s">
        <v>2362</v>
      </c>
      <c r="D566">
        <v>1</v>
      </c>
      <c r="E566" t="s">
        <v>2363</v>
      </c>
      <c r="F566" t="s">
        <v>1833</v>
      </c>
      <c r="G566" s="59" t="s">
        <v>844</v>
      </c>
      <c r="H566" s="59" t="s">
        <v>845</v>
      </c>
      <c r="I566" s="22"/>
      <c r="J566" s="89">
        <v>22523.02</v>
      </c>
      <c r="K566" s="22"/>
    </row>
    <row r="567" spans="1:11">
      <c r="A567" t="s">
        <v>1389</v>
      </c>
      <c r="B567" s="9">
        <v>42458</v>
      </c>
      <c r="C567" t="s">
        <v>2367</v>
      </c>
      <c r="D567">
        <v>1</v>
      </c>
      <c r="E567" t="s">
        <v>2368</v>
      </c>
      <c r="F567" t="s">
        <v>1833</v>
      </c>
      <c r="G567" s="59" t="s">
        <v>844</v>
      </c>
      <c r="H567" s="59" t="s">
        <v>845</v>
      </c>
      <c r="I567" s="22"/>
      <c r="J567" s="89">
        <v>26594.74</v>
      </c>
      <c r="K567" s="22"/>
    </row>
    <row r="568" spans="1:11">
      <c r="A568" t="s">
        <v>2369</v>
      </c>
      <c r="B568" s="9">
        <v>42458</v>
      </c>
      <c r="C568" t="s">
        <v>2370</v>
      </c>
      <c r="D568">
        <v>1</v>
      </c>
      <c r="E568" t="s">
        <v>2371</v>
      </c>
      <c r="F568" t="s">
        <v>1833</v>
      </c>
      <c r="G568" s="59" t="s">
        <v>844</v>
      </c>
      <c r="H568" s="59" t="s">
        <v>845</v>
      </c>
      <c r="I568" s="22"/>
      <c r="J568" s="89">
        <v>37480.68</v>
      </c>
      <c r="K568" s="22"/>
    </row>
    <row r="569" spans="1:11">
      <c r="A569" t="s">
        <v>2376</v>
      </c>
      <c r="B569" s="9">
        <v>42458</v>
      </c>
      <c r="C569" t="s">
        <v>2377</v>
      </c>
      <c r="D569">
        <v>1</v>
      </c>
      <c r="E569" t="s">
        <v>2378</v>
      </c>
      <c r="F569" t="s">
        <v>1833</v>
      </c>
      <c r="G569" s="59" t="s">
        <v>844</v>
      </c>
      <c r="H569" s="59" t="s">
        <v>845</v>
      </c>
      <c r="I569" s="22"/>
      <c r="J569" s="89">
        <v>40062.269999999997</v>
      </c>
      <c r="K569" s="22"/>
    </row>
    <row r="570" spans="1:11">
      <c r="A570" t="s">
        <v>2379</v>
      </c>
      <c r="B570" s="9">
        <v>42458</v>
      </c>
      <c r="C570" t="s">
        <v>2380</v>
      </c>
      <c r="D570">
        <v>1</v>
      </c>
      <c r="E570" t="s">
        <v>2381</v>
      </c>
      <c r="F570" t="s">
        <v>1833</v>
      </c>
      <c r="G570" s="59" t="s">
        <v>844</v>
      </c>
      <c r="H570" s="59" t="s">
        <v>845</v>
      </c>
      <c r="I570" s="22"/>
      <c r="J570" s="89">
        <v>45255.19</v>
      </c>
      <c r="K570" s="22"/>
    </row>
    <row r="571" spans="1:11">
      <c r="A571" t="s">
        <v>2382</v>
      </c>
      <c r="B571" s="9">
        <v>42458</v>
      </c>
      <c r="C571" t="s">
        <v>2383</v>
      </c>
      <c r="D571">
        <v>1</v>
      </c>
      <c r="E571" t="s">
        <v>2384</v>
      </c>
      <c r="F571" t="s">
        <v>1833</v>
      </c>
      <c r="G571" s="59" t="s">
        <v>844</v>
      </c>
      <c r="H571" s="59" t="s">
        <v>845</v>
      </c>
      <c r="I571" s="22"/>
      <c r="J571" s="89">
        <v>51859.839999999997</v>
      </c>
      <c r="K571" s="22"/>
    </row>
    <row r="572" spans="1:11">
      <c r="A572" t="s">
        <v>2418</v>
      </c>
      <c r="B572" s="9">
        <v>42459</v>
      </c>
      <c r="C572" t="s">
        <v>2419</v>
      </c>
      <c r="D572">
        <v>1</v>
      </c>
      <c r="E572" t="s">
        <v>2420</v>
      </c>
      <c r="F572" t="s">
        <v>1833</v>
      </c>
      <c r="G572" s="59" t="s">
        <v>844</v>
      </c>
      <c r="H572" s="59" t="s">
        <v>845</v>
      </c>
      <c r="I572" s="22"/>
      <c r="J572" s="89">
        <v>27451.29</v>
      </c>
      <c r="K572" s="22"/>
    </row>
    <row r="573" spans="1:11">
      <c r="A573" t="s">
        <v>2421</v>
      </c>
      <c r="B573" s="9">
        <v>42459</v>
      </c>
      <c r="C573" t="s">
        <v>2422</v>
      </c>
      <c r="D573">
        <v>1</v>
      </c>
      <c r="E573" t="s">
        <v>2423</v>
      </c>
      <c r="F573" t="s">
        <v>1833</v>
      </c>
      <c r="G573" s="59" t="s">
        <v>844</v>
      </c>
      <c r="H573" s="59" t="s">
        <v>845</v>
      </c>
      <c r="I573" s="22"/>
      <c r="J573" s="89">
        <v>30688.3</v>
      </c>
      <c r="K573" s="22"/>
    </row>
    <row r="574" spans="1:11">
      <c r="A574" t="s">
        <v>2424</v>
      </c>
      <c r="B574" s="9">
        <v>42459</v>
      </c>
      <c r="C574" t="s">
        <v>2203</v>
      </c>
      <c r="D574">
        <v>1</v>
      </c>
      <c r="E574" t="s">
        <v>2425</v>
      </c>
      <c r="F574" t="s">
        <v>1877</v>
      </c>
      <c r="G574" s="59" t="s">
        <v>844</v>
      </c>
      <c r="H574" s="59" t="s">
        <v>845</v>
      </c>
      <c r="I574" s="22"/>
      <c r="J574" s="89">
        <v>-54232.19</v>
      </c>
      <c r="K574" s="22"/>
    </row>
    <row r="575" spans="1:11">
      <c r="A575" t="s">
        <v>2442</v>
      </c>
      <c r="B575" s="9">
        <v>42460</v>
      </c>
      <c r="C575" t="s">
        <v>2443</v>
      </c>
      <c r="D575">
        <v>1</v>
      </c>
      <c r="E575" t="s">
        <v>2444</v>
      </c>
      <c r="F575" t="s">
        <v>1833</v>
      </c>
      <c r="G575" s="59" t="s">
        <v>844</v>
      </c>
      <c r="H575" s="59" t="s">
        <v>845</v>
      </c>
      <c r="I575" s="22"/>
      <c r="J575" s="89">
        <v>34620.75</v>
      </c>
      <c r="K575" s="22"/>
    </row>
    <row r="576" spans="1:11">
      <c r="A576" t="s">
        <v>2447</v>
      </c>
      <c r="B576" s="9">
        <v>42460</v>
      </c>
      <c r="C576" t="s">
        <v>2446</v>
      </c>
      <c r="D576">
        <v>1</v>
      </c>
      <c r="E576" t="s">
        <v>2448</v>
      </c>
      <c r="F576" t="s">
        <v>1833</v>
      </c>
      <c r="G576" s="59" t="s">
        <v>844</v>
      </c>
      <c r="H576" s="59" t="s">
        <v>845</v>
      </c>
      <c r="I576" s="22"/>
      <c r="J576" s="89">
        <v>23888.54</v>
      </c>
      <c r="K576" s="22"/>
    </row>
    <row r="577" spans="1:12">
      <c r="A577" t="s">
        <v>2453</v>
      </c>
      <c r="B577" s="9">
        <v>42460</v>
      </c>
      <c r="C577" t="s">
        <v>2454</v>
      </c>
      <c r="D577">
        <v>1</v>
      </c>
      <c r="E577" t="s">
        <v>2455</v>
      </c>
      <c r="F577" t="s">
        <v>1833</v>
      </c>
      <c r="G577" s="59" t="s">
        <v>844</v>
      </c>
      <c r="H577" s="59" t="s">
        <v>845</v>
      </c>
      <c r="I577" s="22"/>
      <c r="J577" s="89">
        <v>27451.29</v>
      </c>
      <c r="K577" s="22"/>
    </row>
    <row r="578" spans="1:12">
      <c r="A578" t="s">
        <v>2456</v>
      </c>
      <c r="B578" s="9">
        <v>42460</v>
      </c>
      <c r="C578" t="s">
        <v>2457</v>
      </c>
      <c r="D578">
        <v>1</v>
      </c>
      <c r="E578" t="s">
        <v>2458</v>
      </c>
      <c r="F578" t="s">
        <v>1833</v>
      </c>
      <c r="G578" s="59" t="s">
        <v>844</v>
      </c>
      <c r="H578" s="59" t="s">
        <v>845</v>
      </c>
      <c r="I578" s="22"/>
      <c r="J578" s="89">
        <v>37480.68</v>
      </c>
      <c r="K578" s="22"/>
    </row>
    <row r="579" spans="1:12">
      <c r="A579" t="s">
        <v>2459</v>
      </c>
      <c r="B579" s="9">
        <v>42460</v>
      </c>
      <c r="C579" t="s">
        <v>2460</v>
      </c>
      <c r="D579">
        <v>1</v>
      </c>
      <c r="E579" t="s">
        <v>2461</v>
      </c>
      <c r="F579" t="s">
        <v>1833</v>
      </c>
      <c r="G579" s="59" t="s">
        <v>844</v>
      </c>
      <c r="H579" s="59" t="s">
        <v>845</v>
      </c>
      <c r="I579" s="22"/>
      <c r="J579" s="89">
        <v>22523.02</v>
      </c>
      <c r="K579" s="22"/>
    </row>
    <row r="580" spans="1:12">
      <c r="A580" t="s">
        <v>2462</v>
      </c>
      <c r="B580" s="9">
        <v>42460</v>
      </c>
      <c r="C580" t="s">
        <v>2463</v>
      </c>
      <c r="D580">
        <v>1</v>
      </c>
      <c r="E580" t="s">
        <v>2464</v>
      </c>
      <c r="F580" t="s">
        <v>1833</v>
      </c>
      <c r="G580" s="59" t="s">
        <v>844</v>
      </c>
      <c r="H580" s="59" t="s">
        <v>845</v>
      </c>
      <c r="I580" s="22"/>
      <c r="J580" s="89">
        <v>37293.58</v>
      </c>
      <c r="K580" s="22"/>
    </row>
    <row r="581" spans="1:12">
      <c r="A581" t="s">
        <v>2465</v>
      </c>
      <c r="B581" s="9">
        <v>42460</v>
      </c>
      <c r="C581" t="s">
        <v>2466</v>
      </c>
      <c r="D581">
        <v>1</v>
      </c>
      <c r="E581" t="s">
        <v>2467</v>
      </c>
      <c r="F581" t="s">
        <v>1833</v>
      </c>
      <c r="G581" s="59" t="s">
        <v>844</v>
      </c>
      <c r="H581" s="59" t="s">
        <v>845</v>
      </c>
      <c r="I581" s="22"/>
      <c r="J581" s="89">
        <v>40121.4</v>
      </c>
      <c r="K581" s="22"/>
    </row>
    <row r="582" spans="1:12">
      <c r="A582" t="s">
        <v>1571</v>
      </c>
      <c r="B582" s="9">
        <v>42460</v>
      </c>
      <c r="C582" t="s">
        <v>2480</v>
      </c>
      <c r="D582">
        <v>1</v>
      </c>
      <c r="E582" t="s">
        <v>2481</v>
      </c>
      <c r="F582" t="s">
        <v>1813</v>
      </c>
      <c r="G582" s="64" t="s">
        <v>844</v>
      </c>
      <c r="H582" s="59" t="s">
        <v>845</v>
      </c>
      <c r="J582" s="87">
        <v>-2.48</v>
      </c>
      <c r="K582" s="22"/>
    </row>
    <row r="583" spans="1:12">
      <c r="A583" t="s">
        <v>1571</v>
      </c>
      <c r="B583" s="9">
        <v>42460</v>
      </c>
      <c r="C583" t="s">
        <v>2480</v>
      </c>
      <c r="D583">
        <v>1</v>
      </c>
      <c r="E583" t="s">
        <v>2481</v>
      </c>
      <c r="F583" t="s">
        <v>1813</v>
      </c>
      <c r="G583" s="64" t="s">
        <v>844</v>
      </c>
      <c r="H583" s="59" t="s">
        <v>845</v>
      </c>
      <c r="J583" s="87">
        <v>-0.14000000000000001</v>
      </c>
      <c r="K583" s="22"/>
    </row>
    <row r="584" spans="1:12">
      <c r="A584" t="s">
        <v>1571</v>
      </c>
      <c r="B584" s="9">
        <v>42460</v>
      </c>
      <c r="C584" t="s">
        <v>2480</v>
      </c>
      <c r="D584">
        <v>1</v>
      </c>
      <c r="E584" t="s">
        <v>2481</v>
      </c>
      <c r="F584" t="s">
        <v>1813</v>
      </c>
      <c r="G584" s="64" t="s">
        <v>844</v>
      </c>
      <c r="H584" s="59" t="s">
        <v>845</v>
      </c>
      <c r="J584" s="87">
        <v>13.79</v>
      </c>
      <c r="K584" s="22"/>
    </row>
    <row r="585" spans="1:12">
      <c r="A585" t="s">
        <v>1571</v>
      </c>
      <c r="B585" s="9">
        <v>42460</v>
      </c>
      <c r="C585" t="s">
        <v>2480</v>
      </c>
      <c r="D585">
        <v>1</v>
      </c>
      <c r="E585" t="s">
        <v>2481</v>
      </c>
      <c r="F585" t="s">
        <v>1813</v>
      </c>
      <c r="G585" s="64" t="s">
        <v>844</v>
      </c>
      <c r="H585" s="59" t="s">
        <v>845</v>
      </c>
      <c r="J585" s="87">
        <v>242.88</v>
      </c>
      <c r="K585" s="22"/>
    </row>
    <row r="586" spans="1:12">
      <c r="A586" t="s">
        <v>1571</v>
      </c>
      <c r="B586" s="9">
        <v>42460</v>
      </c>
      <c r="C586" t="s">
        <v>2480</v>
      </c>
      <c r="D586">
        <v>1</v>
      </c>
      <c r="E586" t="s">
        <v>2481</v>
      </c>
      <c r="F586" t="s">
        <v>1813</v>
      </c>
      <c r="G586" s="64" t="s">
        <v>844</v>
      </c>
      <c r="H586" s="59" t="s">
        <v>845</v>
      </c>
      <c r="J586" s="87">
        <v>271.89</v>
      </c>
      <c r="K586" s="22"/>
    </row>
    <row r="587" spans="1:12">
      <c r="A587" s="16" t="s">
        <v>324</v>
      </c>
      <c r="B587" s="39">
        <v>42448</v>
      </c>
      <c r="C587" s="16" t="s">
        <v>2205</v>
      </c>
      <c r="D587" s="16">
        <v>1</v>
      </c>
      <c r="E587" s="16" t="s">
        <v>2206</v>
      </c>
      <c r="F587" s="16" t="s">
        <v>1833</v>
      </c>
      <c r="G587" s="138" t="s">
        <v>1776</v>
      </c>
      <c r="H587" s="16" t="s">
        <v>2207</v>
      </c>
      <c r="I587" s="40"/>
      <c r="J587" s="40">
        <v>25154.74</v>
      </c>
      <c r="K587" s="40" t="s">
        <v>4254</v>
      </c>
      <c r="L587" s="16"/>
    </row>
    <row r="588" spans="1:12">
      <c r="A588" t="s">
        <v>2639</v>
      </c>
      <c r="B588" s="9">
        <v>42460</v>
      </c>
      <c r="C588" t="s">
        <v>2640</v>
      </c>
      <c r="D588">
        <v>1</v>
      </c>
      <c r="E588" t="s">
        <v>2641</v>
      </c>
      <c r="F588" t="s">
        <v>1813</v>
      </c>
      <c r="G588" s="74" t="str">
        <f t="shared" ref="G588:G596" si="15">+H588</f>
        <v>TRA060703EB4</v>
      </c>
      <c r="H588" t="s">
        <v>678</v>
      </c>
      <c r="J588" s="87">
        <v>60.8</v>
      </c>
      <c r="K588" s="22"/>
    </row>
    <row r="589" spans="1:12">
      <c r="A589" t="s">
        <v>2744</v>
      </c>
      <c r="B589" s="9">
        <v>42460</v>
      </c>
      <c r="C589" t="s">
        <v>2745</v>
      </c>
      <c r="D589">
        <v>1</v>
      </c>
      <c r="E589" t="s">
        <v>2746</v>
      </c>
      <c r="F589" t="s">
        <v>1813</v>
      </c>
      <c r="G589" s="74" t="str">
        <f t="shared" si="15"/>
        <v>TRA060703EB4</v>
      </c>
      <c r="H589" t="s">
        <v>678</v>
      </c>
      <c r="J589" s="87">
        <v>60.8</v>
      </c>
      <c r="K589" s="22"/>
    </row>
    <row r="590" spans="1:12">
      <c r="A590" t="s">
        <v>642</v>
      </c>
      <c r="B590" s="9">
        <v>42460</v>
      </c>
      <c r="C590" t="s">
        <v>2586</v>
      </c>
      <c r="D590">
        <v>1</v>
      </c>
      <c r="E590" t="s">
        <v>2587</v>
      </c>
      <c r="F590" t="s">
        <v>1813</v>
      </c>
      <c r="G590" s="74" t="str">
        <f t="shared" si="15"/>
        <v>TSC070907QS5</v>
      </c>
      <c r="H590" t="s">
        <v>729</v>
      </c>
      <c r="J590" s="87">
        <v>13.79</v>
      </c>
      <c r="K590" s="22"/>
    </row>
    <row r="591" spans="1:12">
      <c r="A591" t="s">
        <v>646</v>
      </c>
      <c r="B591" s="9">
        <v>42460</v>
      </c>
      <c r="C591" t="s">
        <v>2588</v>
      </c>
      <c r="D591">
        <v>1</v>
      </c>
      <c r="E591" t="s">
        <v>2589</v>
      </c>
      <c r="F591" t="s">
        <v>1813</v>
      </c>
      <c r="G591" s="74" t="str">
        <f t="shared" si="15"/>
        <v>TSC070907QS5</v>
      </c>
      <c r="H591" t="s">
        <v>729</v>
      </c>
      <c r="J591" s="87">
        <v>13.79</v>
      </c>
      <c r="K591" s="22"/>
    </row>
    <row r="592" spans="1:12">
      <c r="A592" t="s">
        <v>2667</v>
      </c>
      <c r="B592" s="9">
        <v>42460</v>
      </c>
      <c r="C592" t="s">
        <v>2668</v>
      </c>
      <c r="D592">
        <v>1</v>
      </c>
      <c r="E592" t="s">
        <v>2669</v>
      </c>
      <c r="F592" t="s">
        <v>1813</v>
      </c>
      <c r="G592" s="74" t="str">
        <f t="shared" si="15"/>
        <v>TSC070907QS5</v>
      </c>
      <c r="H592" t="s">
        <v>729</v>
      </c>
      <c r="J592" s="87">
        <v>13.79</v>
      </c>
      <c r="K592" s="22"/>
    </row>
    <row r="593" spans="1:11">
      <c r="A593" t="s">
        <v>2678</v>
      </c>
      <c r="B593" s="9">
        <v>42460</v>
      </c>
      <c r="C593" t="s">
        <v>2679</v>
      </c>
      <c r="D593">
        <v>1</v>
      </c>
      <c r="E593" t="s">
        <v>2680</v>
      </c>
      <c r="F593" t="s">
        <v>1813</v>
      </c>
      <c r="G593" s="74" t="str">
        <f t="shared" si="15"/>
        <v>TSC070907QS5</v>
      </c>
      <c r="H593" t="s">
        <v>729</v>
      </c>
      <c r="J593" s="87">
        <v>13.79</v>
      </c>
      <c r="K593" s="22"/>
    </row>
    <row r="594" spans="1:11">
      <c r="A594" t="s">
        <v>2705</v>
      </c>
      <c r="B594" s="9">
        <v>42460</v>
      </c>
      <c r="C594" t="s">
        <v>2706</v>
      </c>
      <c r="D594">
        <v>1</v>
      </c>
      <c r="E594" t="s">
        <v>2707</v>
      </c>
      <c r="F594" t="s">
        <v>1813</v>
      </c>
      <c r="G594" s="74" t="str">
        <f t="shared" si="15"/>
        <v>TSC070907QS5</v>
      </c>
      <c r="H594" t="s">
        <v>729</v>
      </c>
      <c r="J594" s="87">
        <v>13.79</v>
      </c>
      <c r="K594" s="22"/>
    </row>
    <row r="595" spans="1:11">
      <c r="A595" t="s">
        <v>2807</v>
      </c>
      <c r="B595" s="9">
        <v>42460</v>
      </c>
      <c r="C595" t="s">
        <v>2808</v>
      </c>
      <c r="D595">
        <v>1</v>
      </c>
      <c r="E595" t="s">
        <v>2809</v>
      </c>
      <c r="F595" t="s">
        <v>1813</v>
      </c>
      <c r="G595" s="74" t="str">
        <f t="shared" si="15"/>
        <v>TSC070907QS5</v>
      </c>
      <c r="H595" t="s">
        <v>729</v>
      </c>
      <c r="J595" s="87">
        <v>13.79</v>
      </c>
      <c r="K595" s="22"/>
    </row>
    <row r="596" spans="1:11">
      <c r="A596" t="s">
        <v>2535</v>
      </c>
      <c r="B596" s="9">
        <v>42460</v>
      </c>
      <c r="C596" t="s">
        <v>2536</v>
      </c>
      <c r="D596">
        <v>1</v>
      </c>
      <c r="E596" t="s">
        <v>2537</v>
      </c>
      <c r="F596" t="s">
        <v>1813</v>
      </c>
      <c r="G596" s="74" t="str">
        <f t="shared" si="15"/>
        <v>TSO991022PB6</v>
      </c>
      <c r="H596" t="s">
        <v>2538</v>
      </c>
      <c r="J596" s="87">
        <v>10.73</v>
      </c>
      <c r="K596" s="22"/>
    </row>
    <row r="597" spans="1:11">
      <c r="A597" t="s">
        <v>1043</v>
      </c>
      <c r="B597" s="9">
        <v>42431</v>
      </c>
      <c r="C597" t="s">
        <v>1843</v>
      </c>
      <c r="D597">
        <v>1</v>
      </c>
      <c r="E597" t="s">
        <v>1844</v>
      </c>
      <c r="F597" t="s">
        <v>1827</v>
      </c>
      <c r="G597" s="74" t="s">
        <v>865</v>
      </c>
      <c r="H597" t="s">
        <v>1845</v>
      </c>
      <c r="J597" s="87">
        <v>96</v>
      </c>
      <c r="K597" s="22"/>
    </row>
    <row r="598" spans="1:11">
      <c r="A598" t="s">
        <v>2664</v>
      </c>
      <c r="B598" s="9">
        <v>42460</v>
      </c>
      <c r="C598" t="s">
        <v>2665</v>
      </c>
      <c r="D598">
        <v>1</v>
      </c>
      <c r="E598" t="s">
        <v>2666</v>
      </c>
      <c r="F598" t="s">
        <v>1813</v>
      </c>
      <c r="G598" s="74" t="str">
        <f>+H598</f>
        <v>UAA011124IL4</v>
      </c>
      <c r="H598" t="s">
        <v>865</v>
      </c>
      <c r="J598" s="87">
        <v>8.31</v>
      </c>
      <c r="K598" s="22"/>
    </row>
    <row r="599" spans="1:11">
      <c r="A599" t="s">
        <v>2176</v>
      </c>
      <c r="B599" s="9">
        <v>42447</v>
      </c>
      <c r="C599" t="s">
        <v>2177</v>
      </c>
      <c r="D599">
        <v>1</v>
      </c>
      <c r="E599" t="s">
        <v>2178</v>
      </c>
      <c r="F599" t="s">
        <v>1833</v>
      </c>
      <c r="G599" s="76" t="s">
        <v>2868</v>
      </c>
      <c r="H599" s="21" t="s">
        <v>2179</v>
      </c>
      <c r="I599" s="22"/>
      <c r="J599" s="89">
        <v>31479.57</v>
      </c>
      <c r="K599" s="22"/>
    </row>
    <row r="600" spans="1:11">
      <c r="A600" t="s">
        <v>2769</v>
      </c>
      <c r="B600" s="9">
        <v>42460</v>
      </c>
      <c r="C600" t="s">
        <v>2770</v>
      </c>
      <c r="D600">
        <v>1</v>
      </c>
      <c r="E600" t="s">
        <v>2771</v>
      </c>
      <c r="F600" t="s">
        <v>1813</v>
      </c>
      <c r="G600" s="66" t="s">
        <v>821</v>
      </c>
      <c r="H600" s="66" t="s">
        <v>821</v>
      </c>
      <c r="J600" s="87">
        <v>53.65</v>
      </c>
      <c r="K600" s="22"/>
    </row>
    <row r="601" spans="1:11">
      <c r="A601" t="s">
        <v>2131</v>
      </c>
      <c r="B601" s="9">
        <v>42446</v>
      </c>
      <c r="C601" t="s">
        <v>212</v>
      </c>
      <c r="D601">
        <v>1</v>
      </c>
      <c r="E601" t="s">
        <v>2132</v>
      </c>
      <c r="F601" t="s">
        <v>1813</v>
      </c>
      <c r="G601" s="19" t="s">
        <v>2913</v>
      </c>
      <c r="H601" s="19" t="s">
        <v>2914</v>
      </c>
      <c r="J601" s="90">
        <v>11.31</v>
      </c>
      <c r="K601" s="22"/>
    </row>
    <row r="602" spans="1:11">
      <c r="A602" t="s">
        <v>2837</v>
      </c>
      <c r="B602" s="9">
        <v>42460</v>
      </c>
      <c r="C602" t="s">
        <v>2838</v>
      </c>
      <c r="D602">
        <v>1</v>
      </c>
      <c r="E602" t="s">
        <v>2839</v>
      </c>
      <c r="F602" t="s">
        <v>1813</v>
      </c>
      <c r="G602" s="74" t="str">
        <f>+H602</f>
        <v>VACM790328RH9</v>
      </c>
      <c r="H602" s="21" t="s">
        <v>2881</v>
      </c>
      <c r="J602" s="87">
        <v>9.98</v>
      </c>
      <c r="K602" s="22"/>
    </row>
    <row r="603" spans="1:11">
      <c r="A603" t="s">
        <v>638</v>
      </c>
      <c r="B603" s="9">
        <v>42460</v>
      </c>
      <c r="C603" t="s">
        <v>2578</v>
      </c>
      <c r="D603">
        <v>1</v>
      </c>
      <c r="E603" t="s">
        <v>2579</v>
      </c>
      <c r="F603" t="s">
        <v>1813</v>
      </c>
      <c r="G603" s="74" t="str">
        <f>+H603</f>
        <v>VAOJ820919NI9</v>
      </c>
      <c r="H603" s="21" t="s">
        <v>2581</v>
      </c>
      <c r="J603" s="87">
        <v>16.28</v>
      </c>
      <c r="K603" s="22"/>
    </row>
    <row r="604" spans="1:11">
      <c r="A604" t="s">
        <v>2688</v>
      </c>
      <c r="B604" s="9">
        <v>42460</v>
      </c>
      <c r="C604" t="s">
        <v>2689</v>
      </c>
      <c r="D604">
        <v>1</v>
      </c>
      <c r="E604" t="s">
        <v>2690</v>
      </c>
      <c r="F604" t="s">
        <v>1813</v>
      </c>
      <c r="G604" s="74" t="str">
        <f>+H604</f>
        <v>VAPM570921MV1</v>
      </c>
      <c r="H604" s="21" t="s">
        <v>941</v>
      </c>
      <c r="J604" s="87">
        <v>360</v>
      </c>
      <c r="K604" s="22"/>
    </row>
    <row r="605" spans="1:11">
      <c r="A605" t="s">
        <v>2642</v>
      </c>
      <c r="B605" s="9">
        <v>42460</v>
      </c>
      <c r="C605" t="s">
        <v>2643</v>
      </c>
      <c r="D605">
        <v>1</v>
      </c>
      <c r="E605" t="s">
        <v>2644</v>
      </c>
      <c r="F605" t="s">
        <v>1813</v>
      </c>
      <c r="G605" s="74" t="str">
        <f>+H605</f>
        <v>VEBF480427NV8</v>
      </c>
      <c r="H605" s="21" t="s">
        <v>2645</v>
      </c>
      <c r="J605" s="87">
        <v>49.66</v>
      </c>
      <c r="K605" s="22"/>
    </row>
    <row r="606" spans="1:11">
      <c r="A606" t="s">
        <v>289</v>
      </c>
      <c r="B606" s="9">
        <v>42446</v>
      </c>
      <c r="C606" t="s">
        <v>2140</v>
      </c>
      <c r="D606">
        <v>1</v>
      </c>
      <c r="E606" t="s">
        <v>2141</v>
      </c>
      <c r="F606" t="s">
        <v>1827</v>
      </c>
      <c r="G606" s="74" t="s">
        <v>1769</v>
      </c>
      <c r="H606" s="21" t="s">
        <v>1631</v>
      </c>
      <c r="I606" s="22"/>
      <c r="J606" s="89">
        <v>9000</v>
      </c>
      <c r="K606" s="22"/>
    </row>
    <row r="607" spans="1:11">
      <c r="A607" t="s">
        <v>2694</v>
      </c>
      <c r="B607" s="9">
        <v>42460</v>
      </c>
      <c r="C607" t="s">
        <v>2695</v>
      </c>
      <c r="D607">
        <v>1</v>
      </c>
      <c r="E607" t="s">
        <v>2696</v>
      </c>
      <c r="F607" t="s">
        <v>1813</v>
      </c>
      <c r="G607" s="74" t="str">
        <f>+H607</f>
        <v>VIA8011248W0</v>
      </c>
      <c r="H607" s="21" t="s">
        <v>799</v>
      </c>
      <c r="J607" s="87">
        <v>8.14</v>
      </c>
      <c r="K607" s="22"/>
    </row>
    <row r="608" spans="1:11">
      <c r="A608" t="s">
        <v>2765</v>
      </c>
      <c r="B608" s="9">
        <v>42460</v>
      </c>
      <c r="C608" t="s">
        <v>2766</v>
      </c>
      <c r="D608">
        <v>1</v>
      </c>
      <c r="E608" t="s">
        <v>2767</v>
      </c>
      <c r="F608" t="s">
        <v>1813</v>
      </c>
      <c r="G608" s="74" t="str">
        <f>+H608</f>
        <v>VIA8011248W0</v>
      </c>
      <c r="H608" s="21" t="s">
        <v>799</v>
      </c>
      <c r="J608" s="87">
        <v>8.14</v>
      </c>
      <c r="K608" s="22"/>
    </row>
    <row r="609" spans="1:13">
      <c r="A609" t="s">
        <v>2388</v>
      </c>
      <c r="B609" s="9">
        <v>42458</v>
      </c>
      <c r="C609" t="s">
        <v>2389</v>
      </c>
      <c r="D609">
        <v>1</v>
      </c>
      <c r="E609" t="s">
        <v>2390</v>
      </c>
      <c r="F609" t="s">
        <v>1833</v>
      </c>
      <c r="G609" s="76" t="s">
        <v>892</v>
      </c>
      <c r="H609" s="21" t="s">
        <v>2452</v>
      </c>
      <c r="I609" s="22"/>
      <c r="J609" s="89">
        <v>53443.4</v>
      </c>
      <c r="K609" s="67">
        <v>31307.98</v>
      </c>
      <c r="L609" s="40">
        <f>+J609-K609</f>
        <v>22135.420000000002</v>
      </c>
      <c r="M609" s="102" t="s">
        <v>3625</v>
      </c>
    </row>
    <row r="610" spans="1:13">
      <c r="A610" t="s">
        <v>2449</v>
      </c>
      <c r="B610" s="9">
        <v>42460</v>
      </c>
      <c r="C610" t="s">
        <v>2450</v>
      </c>
      <c r="D610">
        <v>1</v>
      </c>
      <c r="E610" t="s">
        <v>2451</v>
      </c>
      <c r="F610" t="s">
        <v>1833</v>
      </c>
      <c r="G610" s="76" t="s">
        <v>892</v>
      </c>
      <c r="H610" s="21" t="s">
        <v>2452</v>
      </c>
      <c r="I610" s="22"/>
      <c r="J610" s="89">
        <v>51909.49</v>
      </c>
      <c r="K610" s="22"/>
    </row>
    <row r="611" spans="1:13">
      <c r="A611" t="s">
        <v>566</v>
      </c>
      <c r="B611" s="9">
        <v>42460</v>
      </c>
      <c r="C611" t="s">
        <v>2495</v>
      </c>
      <c r="D611">
        <v>1</v>
      </c>
      <c r="E611" t="s">
        <v>2496</v>
      </c>
      <c r="F611" t="s">
        <v>1813</v>
      </c>
      <c r="G611" s="74" t="str">
        <f>+H611</f>
        <v>WME9003078U2</v>
      </c>
      <c r="H611" t="s">
        <v>705</v>
      </c>
      <c r="J611" s="87">
        <v>79.31</v>
      </c>
      <c r="K611" s="22"/>
    </row>
    <row r="612" spans="1:13">
      <c r="A612" t="s">
        <v>2811</v>
      </c>
      <c r="B612" s="9">
        <v>42460</v>
      </c>
      <c r="C612" t="s">
        <v>2812</v>
      </c>
      <c r="D612">
        <v>1</v>
      </c>
      <c r="E612" t="s">
        <v>2813</v>
      </c>
      <c r="F612" t="s">
        <v>1813</v>
      </c>
      <c r="G612" s="74" t="str">
        <f>+H612</f>
        <v>WME9003078U2</v>
      </c>
      <c r="H612" t="s">
        <v>705</v>
      </c>
      <c r="J612" s="87">
        <v>41.38</v>
      </c>
      <c r="K612" s="22"/>
    </row>
    <row r="613" spans="1:13">
      <c r="A613" s="16" t="s">
        <v>1955</v>
      </c>
      <c r="B613" s="39">
        <v>42438</v>
      </c>
      <c r="C613" s="16" t="s">
        <v>1956</v>
      </c>
      <c r="D613" s="16">
        <v>1</v>
      </c>
      <c r="E613" s="16" t="s">
        <v>1957</v>
      </c>
      <c r="F613" s="16" t="s">
        <v>1817</v>
      </c>
      <c r="G613" s="80"/>
      <c r="H613" s="16" t="s">
        <v>1958</v>
      </c>
      <c r="I613" s="40"/>
      <c r="J613" s="40">
        <v>-1440</v>
      </c>
      <c r="K613" s="27" t="s">
        <v>2929</v>
      </c>
    </row>
    <row r="614" spans="1:13">
      <c r="H614" t="s">
        <v>2852</v>
      </c>
      <c r="I614" s="22"/>
      <c r="J614" s="22">
        <f>+SUM(J7:J613)</f>
        <v>5438440.9593103407</v>
      </c>
    </row>
    <row r="615" spans="1:13">
      <c r="H615" t="s">
        <v>2853</v>
      </c>
      <c r="J615" s="22">
        <f>6177389.05-738948.08</f>
        <v>5438440.9699999997</v>
      </c>
      <c r="K615" s="22"/>
    </row>
    <row r="616" spans="1:13" s="21" customFormat="1">
      <c r="A616" s="2"/>
      <c r="B616" s="1"/>
      <c r="C616" s="1"/>
      <c r="D616" s="1"/>
      <c r="E616" s="1"/>
      <c r="F616" s="1"/>
      <c r="G616" s="56" t="s">
        <v>0</v>
      </c>
      <c r="H616" s="1"/>
      <c r="I616" s="1"/>
      <c r="J616" s="5"/>
    </row>
    <row r="617" spans="1:13" s="21" customFormat="1">
      <c r="A617" s="2"/>
      <c r="B617" s="1"/>
      <c r="C617" s="1"/>
      <c r="D617" s="1"/>
      <c r="E617" s="1"/>
      <c r="F617" s="1"/>
      <c r="G617" s="56" t="s">
        <v>1808</v>
      </c>
      <c r="H617" s="1"/>
      <c r="I617" s="1"/>
      <c r="J617" s="5"/>
    </row>
    <row r="618" spans="1:13" s="21" customFormat="1">
      <c r="A618" s="2"/>
      <c r="B618" s="1"/>
      <c r="C618" s="1"/>
      <c r="D618" s="1"/>
      <c r="E618" s="1"/>
      <c r="F618" s="1"/>
      <c r="G618" s="56" t="s">
        <v>1</v>
      </c>
      <c r="H618" s="1"/>
      <c r="I618" s="1"/>
      <c r="J618" s="5"/>
    </row>
    <row r="619" spans="1:13" s="21" customFormat="1">
      <c r="A619" s="1"/>
      <c r="B619" s="1"/>
      <c r="C619" s="1"/>
      <c r="D619" s="1"/>
      <c r="E619" s="1"/>
      <c r="F619" s="1"/>
      <c r="G619" s="3"/>
      <c r="H619" s="1"/>
      <c r="I619" s="1"/>
      <c r="J619" s="1"/>
    </row>
    <row r="620" spans="1:13" s="21" customFormat="1">
      <c r="A620" s="1"/>
      <c r="B620" s="1"/>
      <c r="C620" s="1"/>
      <c r="D620" s="1"/>
      <c r="E620" s="1"/>
      <c r="F620" s="1"/>
      <c r="G620" s="6"/>
      <c r="H620" s="4"/>
      <c r="I620" s="4"/>
      <c r="J620" s="4"/>
    </row>
    <row r="621" spans="1:13" ht="17.25" thickBot="1">
      <c r="A621" s="51"/>
      <c r="B621" s="51"/>
      <c r="C621" s="51" t="s">
        <v>4</v>
      </c>
      <c r="D621" s="51"/>
      <c r="E621" s="51"/>
      <c r="F621" s="51"/>
      <c r="G621" s="52" t="s">
        <v>5</v>
      </c>
      <c r="H621" s="53" t="s">
        <v>6</v>
      </c>
      <c r="I621" s="54" t="s">
        <v>8</v>
      </c>
      <c r="J621" s="55" t="s">
        <v>1008</v>
      </c>
      <c r="K621" s="55" t="s">
        <v>1009</v>
      </c>
    </row>
    <row r="622" spans="1:13">
      <c r="A622" s="37" t="s">
        <v>1010</v>
      </c>
      <c r="B622" s="38">
        <v>85</v>
      </c>
      <c r="C622" s="21"/>
      <c r="D622" s="21"/>
      <c r="E622" s="21"/>
      <c r="F622" s="73"/>
      <c r="G622" s="21" t="s">
        <v>904</v>
      </c>
      <c r="H622" s="21" t="s">
        <v>905</v>
      </c>
      <c r="I622" s="88">
        <f>SUMIF($G$7:$G$613,G622,$J$7:$J$613)</f>
        <v>1336</v>
      </c>
      <c r="J622" s="33">
        <f>+I622/0.16</f>
        <v>8350</v>
      </c>
      <c r="K622" s="33"/>
    </row>
    <row r="623" spans="1:13">
      <c r="A623" s="37" t="s">
        <v>1010</v>
      </c>
      <c r="B623" s="38">
        <v>85</v>
      </c>
      <c r="F623" s="73"/>
      <c r="G623" s="21" t="str">
        <f>+H623</f>
        <v>AAHL7108131G7</v>
      </c>
      <c r="H623" s="21" t="s">
        <v>1660</v>
      </c>
      <c r="I623" s="88">
        <f t="shared" ref="I623:I686" si="16">SUMIF($G$8:$G$613,G623,$J$8:$J$613)</f>
        <v>31.04</v>
      </c>
      <c r="J623" s="33">
        <f t="shared" ref="J623:J682" si="17">+I623/0.16</f>
        <v>194</v>
      </c>
    </row>
    <row r="624" spans="1:13">
      <c r="A624" s="37" t="s">
        <v>1010</v>
      </c>
      <c r="B624" s="38">
        <v>85</v>
      </c>
      <c r="F624" s="73"/>
      <c r="G624" s="21" t="str">
        <f>+H624</f>
        <v>AAN051220835</v>
      </c>
      <c r="H624" s="21" t="s">
        <v>9</v>
      </c>
      <c r="I624" s="88">
        <f t="shared" si="16"/>
        <v>276.55</v>
      </c>
      <c r="J624" s="33">
        <f t="shared" si="17"/>
        <v>1728.4375</v>
      </c>
    </row>
    <row r="625" spans="1:10">
      <c r="A625" s="37" t="s">
        <v>1010</v>
      </c>
      <c r="B625" s="38">
        <v>85</v>
      </c>
      <c r="F625" s="73"/>
      <c r="G625" s="78" t="s">
        <v>2930</v>
      </c>
      <c r="H625" s="21" t="s">
        <v>2408</v>
      </c>
      <c r="I625" s="88">
        <f t="shared" si="16"/>
        <v>498.21</v>
      </c>
      <c r="J625" s="33">
        <f t="shared" si="17"/>
        <v>3113.8125</v>
      </c>
    </row>
    <row r="626" spans="1:10">
      <c r="A626" s="37" t="s">
        <v>1010</v>
      </c>
      <c r="B626" s="38">
        <v>85</v>
      </c>
      <c r="F626" s="73"/>
      <c r="G626" s="21" t="str">
        <f>+H626</f>
        <v>ADC920410UN4</v>
      </c>
      <c r="H626" s="21" t="s">
        <v>787</v>
      </c>
      <c r="I626" s="88">
        <f t="shared" si="16"/>
        <v>40.83</v>
      </c>
      <c r="J626" s="33">
        <f t="shared" si="17"/>
        <v>255.18749999999997</v>
      </c>
    </row>
    <row r="627" spans="1:10">
      <c r="A627" s="37" t="s">
        <v>1010</v>
      </c>
      <c r="B627" s="38">
        <v>85</v>
      </c>
      <c r="F627" s="73"/>
      <c r="G627" s="60" t="s">
        <v>2870</v>
      </c>
      <c r="H627" s="21" t="s">
        <v>2075</v>
      </c>
      <c r="I627" s="88">
        <f t="shared" si="16"/>
        <v>31288.38</v>
      </c>
      <c r="J627" s="33">
        <f t="shared" si="17"/>
        <v>195552.375</v>
      </c>
    </row>
    <row r="628" spans="1:10">
      <c r="A628" s="37" t="s">
        <v>1010</v>
      </c>
      <c r="B628" s="38">
        <v>85</v>
      </c>
      <c r="F628" s="73"/>
      <c r="G628" s="19" t="s">
        <v>985</v>
      </c>
      <c r="H628" s="21" t="s">
        <v>2925</v>
      </c>
      <c r="I628" s="88">
        <f t="shared" si="16"/>
        <v>218.92</v>
      </c>
      <c r="J628" s="33">
        <f t="shared" si="17"/>
        <v>1368.25</v>
      </c>
    </row>
    <row r="629" spans="1:10">
      <c r="A629" s="37" t="s">
        <v>1010</v>
      </c>
      <c r="B629" s="38">
        <v>85</v>
      </c>
      <c r="F629" s="73"/>
      <c r="G629" s="21" t="str">
        <f>+H629</f>
        <v>AGA0006136F1</v>
      </c>
      <c r="H629" s="21" t="s">
        <v>735</v>
      </c>
      <c r="I629" s="88">
        <f t="shared" si="16"/>
        <v>724.31000000000017</v>
      </c>
      <c r="J629" s="33">
        <f t="shared" si="17"/>
        <v>4526.9375000000009</v>
      </c>
    </row>
    <row r="630" spans="1:10">
      <c r="A630" s="37" t="s">
        <v>1010</v>
      </c>
      <c r="B630" s="38">
        <v>85</v>
      </c>
      <c r="F630" s="73"/>
      <c r="G630" s="21" t="s">
        <v>2862</v>
      </c>
      <c r="H630" s="21" t="s">
        <v>1858</v>
      </c>
      <c r="I630" s="88">
        <f t="shared" si="16"/>
        <v>1095.3899999999999</v>
      </c>
      <c r="J630" s="33">
        <f t="shared" si="17"/>
        <v>6846.1874999999991</v>
      </c>
    </row>
    <row r="631" spans="1:10">
      <c r="A631" s="37" t="s">
        <v>1010</v>
      </c>
      <c r="B631" s="38">
        <v>85</v>
      </c>
      <c r="F631" s="73"/>
      <c r="G631" s="21" t="str">
        <f>+H631</f>
        <v>AME970109GW0</v>
      </c>
      <c r="H631" s="21" t="s">
        <v>670</v>
      </c>
      <c r="I631" s="88">
        <f t="shared" si="16"/>
        <v>249.23999999999998</v>
      </c>
      <c r="J631" s="33">
        <f t="shared" si="17"/>
        <v>1557.7499999999998</v>
      </c>
    </row>
    <row r="632" spans="1:10">
      <c r="A632" s="37" t="s">
        <v>1010</v>
      </c>
      <c r="B632" s="38">
        <v>85</v>
      </c>
      <c r="F632" s="73"/>
      <c r="G632" s="21" t="str">
        <f>+H632</f>
        <v>AMO010815U41</v>
      </c>
      <c r="H632" s="21" t="s">
        <v>769</v>
      </c>
      <c r="I632" s="88">
        <f t="shared" si="16"/>
        <v>15.17</v>
      </c>
      <c r="J632" s="33">
        <f t="shared" si="17"/>
        <v>94.8125</v>
      </c>
    </row>
    <row r="633" spans="1:10">
      <c r="A633" s="37" t="s">
        <v>1010</v>
      </c>
      <c r="B633" s="38">
        <v>85</v>
      </c>
      <c r="F633" s="73"/>
      <c r="G633" s="19" t="s">
        <v>1732</v>
      </c>
      <c r="H633" s="19" t="s">
        <v>2905</v>
      </c>
      <c r="I633" s="88">
        <f t="shared" si="16"/>
        <v>1.66</v>
      </c>
      <c r="J633" s="33">
        <f t="shared" si="17"/>
        <v>10.375</v>
      </c>
    </row>
    <row r="634" spans="1:10">
      <c r="A634" s="37" t="s">
        <v>1010</v>
      </c>
      <c r="B634" s="38">
        <v>85</v>
      </c>
      <c r="F634" s="73"/>
      <c r="G634" s="70" t="s">
        <v>874</v>
      </c>
      <c r="H634" s="68" t="s">
        <v>1910</v>
      </c>
      <c r="I634" s="88">
        <f t="shared" si="16"/>
        <v>172743.59</v>
      </c>
      <c r="J634" s="33">
        <f t="shared" si="17"/>
        <v>1079647.4375</v>
      </c>
    </row>
    <row r="635" spans="1:10">
      <c r="A635" s="37" t="s">
        <v>1010</v>
      </c>
      <c r="B635" s="38">
        <v>85</v>
      </c>
      <c r="F635" s="84"/>
      <c r="G635" s="21" t="str">
        <f>+H635</f>
        <v>API090513V13</v>
      </c>
      <c r="H635" s="21" t="s">
        <v>1783</v>
      </c>
      <c r="I635" s="88">
        <f t="shared" si="16"/>
        <v>16.41</v>
      </c>
      <c r="J635" s="33">
        <f t="shared" si="17"/>
        <v>102.5625</v>
      </c>
    </row>
    <row r="636" spans="1:10">
      <c r="A636" s="37" t="s">
        <v>1010</v>
      </c>
      <c r="B636" s="38">
        <v>85</v>
      </c>
      <c r="F636" s="73"/>
      <c r="G636" s="19" t="s">
        <v>661</v>
      </c>
      <c r="H636" s="19" t="s">
        <v>719</v>
      </c>
      <c r="I636" s="88">
        <f t="shared" si="16"/>
        <v>2213.9062068965518</v>
      </c>
      <c r="J636" s="33">
        <f t="shared" si="17"/>
        <v>13836.913793103449</v>
      </c>
    </row>
    <row r="637" spans="1:10">
      <c r="A637" s="37" t="s">
        <v>1010</v>
      </c>
      <c r="B637" s="38">
        <v>85</v>
      </c>
      <c r="F637" s="73"/>
      <c r="G637" s="74" t="s">
        <v>1743</v>
      </c>
      <c r="H637" s="21" t="s">
        <v>2931</v>
      </c>
      <c r="I637" s="88">
        <f t="shared" si="16"/>
        <v>589.67000000000007</v>
      </c>
      <c r="J637" s="33">
        <f t="shared" si="17"/>
        <v>3685.4375000000005</v>
      </c>
    </row>
    <row r="638" spans="1:10">
      <c r="A638" s="37" t="s">
        <v>1010</v>
      </c>
      <c r="B638" s="38">
        <v>85</v>
      </c>
      <c r="F638" s="73"/>
      <c r="G638" s="21" t="str">
        <f>+H638</f>
        <v>ARE1311145W2</v>
      </c>
      <c r="H638" s="21" t="s">
        <v>1730</v>
      </c>
      <c r="I638" s="88">
        <f t="shared" si="16"/>
        <v>15.59</v>
      </c>
      <c r="J638" s="33">
        <f t="shared" si="17"/>
        <v>97.4375</v>
      </c>
    </row>
    <row r="639" spans="1:10">
      <c r="A639" s="37" t="s">
        <v>1010</v>
      </c>
      <c r="B639" s="38">
        <v>85</v>
      </c>
      <c r="F639" s="73"/>
      <c r="G639" s="21" t="s">
        <v>957</v>
      </c>
      <c r="H639" s="21" t="s">
        <v>1925</v>
      </c>
      <c r="I639" s="88">
        <f t="shared" si="16"/>
        <v>768</v>
      </c>
      <c r="J639" s="33">
        <f t="shared" si="17"/>
        <v>4800</v>
      </c>
    </row>
    <row r="640" spans="1:10">
      <c r="A640" s="37" t="s">
        <v>1010</v>
      </c>
      <c r="B640" s="38">
        <v>85</v>
      </c>
      <c r="F640" s="73"/>
      <c r="G640" s="60" t="s">
        <v>881</v>
      </c>
      <c r="H640" s="21" t="s">
        <v>1991</v>
      </c>
      <c r="I640" s="88">
        <f t="shared" si="16"/>
        <v>31479.57</v>
      </c>
      <c r="J640" s="33">
        <f t="shared" si="17"/>
        <v>196747.3125</v>
      </c>
    </row>
    <row r="641" spans="1:11">
      <c r="A641" s="37" t="s">
        <v>1010</v>
      </c>
      <c r="B641" s="38">
        <v>85</v>
      </c>
      <c r="F641" s="73"/>
      <c r="G641" s="21" t="str">
        <f>+H641</f>
        <v>ASC1104193JA</v>
      </c>
      <c r="H641" s="21" t="s">
        <v>746</v>
      </c>
      <c r="I641" s="88">
        <f t="shared" si="16"/>
        <v>23.86</v>
      </c>
      <c r="J641" s="33">
        <f t="shared" si="17"/>
        <v>149.125</v>
      </c>
    </row>
    <row r="642" spans="1:11">
      <c r="A642" s="37" t="s">
        <v>1010</v>
      </c>
      <c r="B642" s="38">
        <v>85</v>
      </c>
      <c r="F642" s="73"/>
      <c r="G642" s="21" t="s">
        <v>2859</v>
      </c>
      <c r="H642" s="21" t="s">
        <v>2104</v>
      </c>
      <c r="I642" s="88">
        <f t="shared" si="16"/>
        <v>2571.4299999999998</v>
      </c>
      <c r="J642" s="33">
        <f t="shared" si="17"/>
        <v>16071.437499999998</v>
      </c>
    </row>
    <row r="643" spans="1:11">
      <c r="A643" s="37" t="s">
        <v>1010</v>
      </c>
      <c r="B643" s="38">
        <v>85</v>
      </c>
      <c r="F643" s="73"/>
      <c r="G643" s="60" t="s">
        <v>2867</v>
      </c>
      <c r="H643" s="21" t="s">
        <v>1941</v>
      </c>
      <c r="I643" s="88">
        <f t="shared" si="16"/>
        <v>79936.95</v>
      </c>
      <c r="J643" s="33">
        <f t="shared" si="17"/>
        <v>499605.9375</v>
      </c>
    </row>
    <row r="644" spans="1:11">
      <c r="A644" s="37" t="s">
        <v>1010</v>
      </c>
      <c r="B644" s="38">
        <v>85</v>
      </c>
      <c r="F644" s="73"/>
      <c r="G644" s="60" t="s">
        <v>888</v>
      </c>
      <c r="H644" s="21" t="s">
        <v>1906</v>
      </c>
      <c r="I644" s="88">
        <f t="shared" si="16"/>
        <v>104291.48000000001</v>
      </c>
      <c r="J644" s="33">
        <f t="shared" si="17"/>
        <v>651821.75</v>
      </c>
    </row>
    <row r="645" spans="1:11">
      <c r="A645" s="37" t="s">
        <v>1010</v>
      </c>
      <c r="B645" s="38">
        <v>85</v>
      </c>
      <c r="F645" s="73"/>
      <c r="G645" s="19" t="s">
        <v>2893</v>
      </c>
      <c r="H645" s="19" t="s">
        <v>2894</v>
      </c>
      <c r="I645" s="88">
        <f t="shared" si="16"/>
        <v>16.690000000000001</v>
      </c>
      <c r="J645" s="33">
        <f t="shared" si="17"/>
        <v>104.3125</v>
      </c>
    </row>
    <row r="646" spans="1:11">
      <c r="A646" s="37" t="s">
        <v>1010</v>
      </c>
      <c r="B646" s="38">
        <v>85</v>
      </c>
      <c r="F646" s="73"/>
      <c r="G646" s="18" t="s">
        <v>1002</v>
      </c>
      <c r="H646" s="21" t="s">
        <v>984</v>
      </c>
      <c r="I646" s="88">
        <f t="shared" si="16"/>
        <v>2068.84</v>
      </c>
      <c r="J646" s="33">
        <f t="shared" si="17"/>
        <v>12930.25</v>
      </c>
    </row>
    <row r="647" spans="1:11">
      <c r="A647" s="37" t="s">
        <v>1010</v>
      </c>
      <c r="B647" s="38">
        <v>85</v>
      </c>
      <c r="F647" s="73"/>
      <c r="G647" s="43" t="s">
        <v>1005</v>
      </c>
      <c r="H647" s="21" t="s">
        <v>2928</v>
      </c>
      <c r="I647" s="88">
        <f t="shared" si="16"/>
        <v>13.6</v>
      </c>
      <c r="J647" s="33">
        <f t="shared" si="17"/>
        <v>85</v>
      </c>
    </row>
    <row r="648" spans="1:11">
      <c r="A648" s="37" t="s">
        <v>1010</v>
      </c>
      <c r="B648" s="38">
        <v>85</v>
      </c>
      <c r="F648" s="73"/>
      <c r="G648" s="21" t="s">
        <v>955</v>
      </c>
      <c r="H648" s="21" t="s">
        <v>956</v>
      </c>
      <c r="I648" s="88">
        <f t="shared" si="16"/>
        <v>1211.4000000000001</v>
      </c>
      <c r="J648" s="33">
        <f t="shared" si="17"/>
        <v>7571.25</v>
      </c>
    </row>
    <row r="649" spans="1:11">
      <c r="A649" s="37" t="s">
        <v>1010</v>
      </c>
      <c r="B649" s="38">
        <v>85</v>
      </c>
      <c r="F649" s="73"/>
      <c r="G649" s="65" t="s">
        <v>1000</v>
      </c>
      <c r="H649" s="61" t="s">
        <v>999</v>
      </c>
      <c r="I649" s="88">
        <f t="shared" si="16"/>
        <v>32.159999999999997</v>
      </c>
      <c r="J649" s="33">
        <f t="shared" si="17"/>
        <v>200.99999999999997</v>
      </c>
    </row>
    <row r="650" spans="1:11">
      <c r="A650" s="37" t="s">
        <v>1010</v>
      </c>
      <c r="B650" s="38">
        <v>85</v>
      </c>
      <c r="F650" s="73"/>
      <c r="G650" s="60" t="s">
        <v>983</v>
      </c>
      <c r="H650" s="60" t="s">
        <v>2924</v>
      </c>
      <c r="I650" s="88">
        <f t="shared" si="16"/>
        <v>1453.23</v>
      </c>
      <c r="J650" s="33">
        <f t="shared" si="17"/>
        <v>9082.6875</v>
      </c>
    </row>
    <row r="651" spans="1:11">
      <c r="A651" s="37" t="s">
        <v>1010</v>
      </c>
      <c r="B651" s="38">
        <v>85</v>
      </c>
      <c r="F651" s="73"/>
      <c r="G651" s="21" t="str">
        <f>+H651</f>
        <v>BRS870126P22</v>
      </c>
      <c r="H651" s="21" t="s">
        <v>1676</v>
      </c>
      <c r="I651" s="88">
        <f t="shared" si="16"/>
        <v>20.69</v>
      </c>
      <c r="J651" s="33">
        <f t="shared" si="17"/>
        <v>129.3125</v>
      </c>
    </row>
    <row r="652" spans="1:11">
      <c r="A652" s="37" t="s">
        <v>1010</v>
      </c>
      <c r="B652" s="38">
        <v>85</v>
      </c>
      <c r="F652" s="73"/>
      <c r="G652" s="63" t="s">
        <v>1791</v>
      </c>
      <c r="H652" s="62" t="s">
        <v>2927</v>
      </c>
      <c r="I652" s="88">
        <f t="shared" si="16"/>
        <v>6.24</v>
      </c>
      <c r="J652" s="33">
        <f t="shared" si="17"/>
        <v>39</v>
      </c>
    </row>
    <row r="653" spans="1:11">
      <c r="A653" s="37" t="s">
        <v>1010</v>
      </c>
      <c r="B653" s="38">
        <v>85</v>
      </c>
      <c r="F653" s="73"/>
      <c r="G653" s="21" t="s">
        <v>917</v>
      </c>
      <c r="H653" s="21" t="s">
        <v>918</v>
      </c>
      <c r="I653" s="88">
        <f t="shared" si="16"/>
        <v>288373.49000000005</v>
      </c>
      <c r="J653" s="33">
        <f t="shared" si="17"/>
        <v>1802334.3125000002</v>
      </c>
    </row>
    <row r="654" spans="1:11">
      <c r="A654" s="37" t="s">
        <v>1010</v>
      </c>
      <c r="B654" s="38">
        <v>85</v>
      </c>
      <c r="F654" s="73"/>
      <c r="G654" s="21" t="str">
        <f>+H654</f>
        <v>CACM571125NUA</v>
      </c>
      <c r="H654" s="21" t="s">
        <v>2875</v>
      </c>
      <c r="I654" s="88">
        <f t="shared" si="16"/>
        <v>15.86</v>
      </c>
      <c r="J654" s="33">
        <f t="shared" si="17"/>
        <v>99.125</v>
      </c>
    </row>
    <row r="655" spans="1:11">
      <c r="A655" s="37" t="s">
        <v>1010</v>
      </c>
      <c r="B655" s="37" t="s">
        <v>1011</v>
      </c>
      <c r="F655" s="73"/>
      <c r="G655" s="28" t="s">
        <v>946</v>
      </c>
      <c r="H655" s="28" t="s">
        <v>945</v>
      </c>
      <c r="I655" s="88">
        <f t="shared" si="16"/>
        <v>5902.47</v>
      </c>
      <c r="J655" s="33">
        <f t="shared" si="17"/>
        <v>36890.4375</v>
      </c>
      <c r="K655" s="30">
        <v>3934.98</v>
      </c>
    </row>
    <row r="656" spans="1:11">
      <c r="A656" s="37" t="s">
        <v>1010</v>
      </c>
      <c r="B656" s="38">
        <v>85</v>
      </c>
      <c r="F656" s="73"/>
      <c r="G656" s="21" t="str">
        <f>+H656</f>
        <v>CAL980826GA3</v>
      </c>
      <c r="H656" s="21" t="s">
        <v>1755</v>
      </c>
      <c r="I656" s="88">
        <f t="shared" si="16"/>
        <v>67.08</v>
      </c>
      <c r="J656" s="33">
        <f t="shared" si="17"/>
        <v>419.25</v>
      </c>
    </row>
    <row r="657" spans="1:10">
      <c r="A657" s="37" t="s">
        <v>1010</v>
      </c>
      <c r="B657" s="38">
        <v>85</v>
      </c>
      <c r="F657" s="73"/>
      <c r="G657" s="21" t="str">
        <f>+H657</f>
        <v>CALL710804TB4</v>
      </c>
      <c r="H657" s="21" t="s">
        <v>2885</v>
      </c>
      <c r="I657" s="88">
        <f t="shared" si="16"/>
        <v>48</v>
      </c>
      <c r="J657" s="33">
        <f t="shared" si="17"/>
        <v>300</v>
      </c>
    </row>
    <row r="658" spans="1:10">
      <c r="A658" s="37" t="s">
        <v>1010</v>
      </c>
      <c r="B658" s="38">
        <v>85</v>
      </c>
      <c r="F658" s="73"/>
      <c r="G658" s="21" t="str">
        <f>+H658</f>
        <v>CAM061114VE5</v>
      </c>
      <c r="H658" s="21" t="s">
        <v>1693</v>
      </c>
      <c r="I658" s="88">
        <f t="shared" si="16"/>
        <v>7.72</v>
      </c>
      <c r="J658" s="33">
        <f t="shared" si="17"/>
        <v>48.25</v>
      </c>
    </row>
    <row r="659" spans="1:10">
      <c r="A659" s="37" t="s">
        <v>1010</v>
      </c>
      <c r="B659" s="38">
        <v>85</v>
      </c>
      <c r="F659" s="73"/>
      <c r="G659" s="21" t="str">
        <f>+H659</f>
        <v>CAO140923TC5</v>
      </c>
      <c r="H659" s="21" t="s">
        <v>1683</v>
      </c>
      <c r="I659" s="88">
        <f t="shared" si="16"/>
        <v>9.7899999999999991</v>
      </c>
      <c r="J659" s="33">
        <f t="shared" si="17"/>
        <v>61.187499999999993</v>
      </c>
    </row>
    <row r="660" spans="1:10">
      <c r="A660" s="37" t="s">
        <v>1010</v>
      </c>
      <c r="B660" s="38">
        <v>85</v>
      </c>
      <c r="F660" s="73"/>
      <c r="G660" s="60" t="s">
        <v>862</v>
      </c>
      <c r="H660" s="21" t="s">
        <v>1914</v>
      </c>
      <c r="I660" s="88">
        <f t="shared" si="16"/>
        <v>141960.14000000001</v>
      </c>
      <c r="J660" s="33">
        <f t="shared" si="17"/>
        <v>887250.87500000012</v>
      </c>
    </row>
    <row r="661" spans="1:10">
      <c r="A661" s="37" t="s">
        <v>1010</v>
      </c>
      <c r="B661" s="38">
        <v>85</v>
      </c>
      <c r="F661" s="85"/>
      <c r="G661" s="21" t="str">
        <f>+H661</f>
        <v>CAPN820703SY9</v>
      </c>
      <c r="H661" s="21" t="s">
        <v>2876</v>
      </c>
      <c r="I661" s="88">
        <f t="shared" si="16"/>
        <v>14.48</v>
      </c>
      <c r="J661" s="33">
        <f t="shared" si="17"/>
        <v>90.5</v>
      </c>
    </row>
    <row r="662" spans="1:10">
      <c r="A662" s="37" t="s">
        <v>1010</v>
      </c>
      <c r="B662" s="38">
        <v>85</v>
      </c>
      <c r="F662" s="85"/>
      <c r="G662" s="19" t="s">
        <v>2889</v>
      </c>
      <c r="H662" s="19" t="s">
        <v>2890</v>
      </c>
      <c r="I662" s="88">
        <f t="shared" si="16"/>
        <v>28.97</v>
      </c>
      <c r="J662" s="33">
        <f t="shared" si="17"/>
        <v>181.0625</v>
      </c>
    </row>
    <row r="663" spans="1:10">
      <c r="A663" s="37" t="s">
        <v>1010</v>
      </c>
      <c r="B663" s="38">
        <v>85</v>
      </c>
      <c r="F663" s="73"/>
      <c r="G663" s="21" t="str">
        <f>+H663</f>
        <v>CDO0509296I9</v>
      </c>
      <c r="H663" s="21" t="s">
        <v>2544</v>
      </c>
      <c r="I663" s="88">
        <f t="shared" si="16"/>
        <v>327.59000000000003</v>
      </c>
      <c r="J663" s="33">
        <f t="shared" si="17"/>
        <v>2047.4375000000002</v>
      </c>
    </row>
    <row r="664" spans="1:10">
      <c r="A664" s="37" t="s">
        <v>1010</v>
      </c>
      <c r="B664" s="38">
        <v>85</v>
      </c>
      <c r="F664" s="73"/>
      <c r="G664" s="21" t="s">
        <v>897</v>
      </c>
      <c r="H664" s="21" t="s">
        <v>896</v>
      </c>
      <c r="I664" s="88">
        <f t="shared" si="16"/>
        <v>8251.0300000000007</v>
      </c>
      <c r="J664" s="33">
        <f t="shared" si="17"/>
        <v>51568.9375</v>
      </c>
    </row>
    <row r="665" spans="1:10">
      <c r="A665" s="37" t="s">
        <v>1010</v>
      </c>
      <c r="B665" s="38">
        <v>85</v>
      </c>
      <c r="F665" s="73"/>
      <c r="G665" s="21" t="s">
        <v>964</v>
      </c>
      <c r="H665" s="21" t="s">
        <v>965</v>
      </c>
      <c r="I665" s="88">
        <f t="shared" si="16"/>
        <v>3814.82</v>
      </c>
      <c r="J665" s="33">
        <f t="shared" si="17"/>
        <v>23842.625</v>
      </c>
    </row>
    <row r="666" spans="1:10">
      <c r="A666" s="37" t="s">
        <v>1010</v>
      </c>
      <c r="B666" s="38">
        <v>85</v>
      </c>
      <c r="F666" s="73"/>
      <c r="G666" s="21" t="str">
        <f>+H666</f>
        <v>CFO020815IV7</v>
      </c>
      <c r="H666" s="21" t="s">
        <v>809</v>
      </c>
      <c r="I666" s="88">
        <f t="shared" si="16"/>
        <v>32</v>
      </c>
      <c r="J666" s="33">
        <f t="shared" si="17"/>
        <v>200</v>
      </c>
    </row>
    <row r="667" spans="1:10">
      <c r="A667" s="37" t="s">
        <v>1010</v>
      </c>
      <c r="B667" s="38">
        <v>85</v>
      </c>
      <c r="F667" s="73"/>
      <c r="G667" s="21" t="str">
        <f>+H667</f>
        <v>CGP970522EE4</v>
      </c>
      <c r="H667" s="21" t="s">
        <v>1747</v>
      </c>
      <c r="I667" s="88">
        <f t="shared" si="16"/>
        <v>53.63</v>
      </c>
      <c r="J667" s="33">
        <f t="shared" si="17"/>
        <v>335.1875</v>
      </c>
    </row>
    <row r="668" spans="1:10">
      <c r="A668" s="37" t="s">
        <v>1010</v>
      </c>
      <c r="B668" s="38">
        <v>85</v>
      </c>
      <c r="F668" s="73"/>
      <c r="G668" s="19" t="s">
        <v>733</v>
      </c>
      <c r="H668" s="19" t="s">
        <v>2904</v>
      </c>
      <c r="I668" s="88">
        <f t="shared" si="16"/>
        <v>142.32034482758621</v>
      </c>
      <c r="J668" s="33">
        <f t="shared" si="17"/>
        <v>889.50215517241384</v>
      </c>
    </row>
    <row r="669" spans="1:10">
      <c r="A669" s="37" t="s">
        <v>1010</v>
      </c>
      <c r="B669" s="38">
        <v>85</v>
      </c>
      <c r="F669" s="73"/>
      <c r="G669" s="60" t="s">
        <v>1728</v>
      </c>
      <c r="H669" s="21" t="s">
        <v>2375</v>
      </c>
      <c r="I669" s="88">
        <f t="shared" si="16"/>
        <v>63996.4</v>
      </c>
      <c r="J669" s="33">
        <f t="shared" si="17"/>
        <v>399977.5</v>
      </c>
    </row>
    <row r="670" spans="1:10">
      <c r="A670" s="37" t="s">
        <v>1010</v>
      </c>
      <c r="B670" s="38">
        <v>85</v>
      </c>
      <c r="F670" s="73"/>
      <c r="G670" s="21" t="str">
        <f>+H670</f>
        <v>CME030219B64</v>
      </c>
      <c r="H670" s="21" t="s">
        <v>660</v>
      </c>
      <c r="I670" s="88">
        <f t="shared" si="16"/>
        <v>101.50999999999999</v>
      </c>
      <c r="J670" s="33">
        <f t="shared" si="17"/>
        <v>634.43749999999989</v>
      </c>
    </row>
    <row r="671" spans="1:10">
      <c r="A671" s="37" t="s">
        <v>1010</v>
      </c>
      <c r="B671" s="38">
        <v>85</v>
      </c>
      <c r="F671" s="73"/>
      <c r="G671" s="21" t="str">
        <f>+H671</f>
        <v>CME910715UB9</v>
      </c>
      <c r="H671" s="21" t="s">
        <v>1687</v>
      </c>
      <c r="I671" s="88">
        <f t="shared" si="16"/>
        <v>161.79000000000002</v>
      </c>
      <c r="J671" s="33">
        <f t="shared" si="17"/>
        <v>1011.1875000000001</v>
      </c>
    </row>
    <row r="672" spans="1:10">
      <c r="A672" s="37" t="s">
        <v>1010</v>
      </c>
      <c r="B672" s="38">
        <v>85</v>
      </c>
      <c r="F672" s="73"/>
      <c r="G672" s="19" t="s">
        <v>2920</v>
      </c>
      <c r="H672" s="19" t="s">
        <v>2919</v>
      </c>
      <c r="I672" s="88">
        <f t="shared" si="16"/>
        <v>56.41</v>
      </c>
      <c r="J672" s="33">
        <f t="shared" si="17"/>
        <v>352.56249999999994</v>
      </c>
    </row>
    <row r="673" spans="1:10">
      <c r="A673" s="37" t="s">
        <v>1010</v>
      </c>
      <c r="B673" s="38">
        <v>85</v>
      </c>
      <c r="F673" s="73"/>
      <c r="G673" s="21" t="str">
        <f>+H673</f>
        <v>COV070910694</v>
      </c>
      <c r="H673" s="21" t="s">
        <v>2873</v>
      </c>
      <c r="I673" s="88">
        <f t="shared" si="16"/>
        <v>59.99</v>
      </c>
      <c r="J673" s="33">
        <f t="shared" si="17"/>
        <v>374.9375</v>
      </c>
    </row>
    <row r="674" spans="1:10">
      <c r="A674" s="37" t="s">
        <v>1010</v>
      </c>
      <c r="B674" s="38">
        <v>85</v>
      </c>
      <c r="F674" s="73"/>
      <c r="G674" s="21" t="str">
        <f>+H674</f>
        <v>CSI020226MV4</v>
      </c>
      <c r="H674" s="21" t="s">
        <v>2567</v>
      </c>
      <c r="I674" s="88">
        <f t="shared" si="16"/>
        <v>22.88</v>
      </c>
      <c r="J674" s="33">
        <f t="shared" si="17"/>
        <v>143</v>
      </c>
    </row>
    <row r="675" spans="1:10">
      <c r="A675" s="37" t="s">
        <v>1010</v>
      </c>
      <c r="B675" s="38">
        <v>85</v>
      </c>
      <c r="F675" s="73"/>
      <c r="G675" s="60" t="s">
        <v>2869</v>
      </c>
      <c r="H675" s="21" t="s">
        <v>2079</v>
      </c>
      <c r="I675" s="88">
        <f t="shared" si="16"/>
        <v>31288.38</v>
      </c>
      <c r="J675" s="33">
        <f t="shared" si="17"/>
        <v>195552.375</v>
      </c>
    </row>
    <row r="676" spans="1:10">
      <c r="A676" s="37" t="s">
        <v>1010</v>
      </c>
      <c r="B676" s="38">
        <v>85</v>
      </c>
      <c r="F676" s="73"/>
      <c r="G676" s="60" t="s">
        <v>810</v>
      </c>
      <c r="H676" s="21" t="s">
        <v>1948</v>
      </c>
      <c r="I676" s="88">
        <f t="shared" si="16"/>
        <v>48813.52</v>
      </c>
      <c r="J676" s="33">
        <f t="shared" si="17"/>
        <v>305084.5</v>
      </c>
    </row>
    <row r="677" spans="1:10">
      <c r="A677" s="37" t="s">
        <v>1010</v>
      </c>
      <c r="B677" s="38">
        <v>85</v>
      </c>
      <c r="F677" s="73"/>
      <c r="G677" s="21" t="s">
        <v>2863</v>
      </c>
      <c r="H677" s="21" t="s">
        <v>2160</v>
      </c>
      <c r="I677" s="88">
        <f t="shared" si="16"/>
        <v>1506.59</v>
      </c>
      <c r="J677" s="33">
        <f t="shared" si="17"/>
        <v>9416.1875</v>
      </c>
    </row>
    <row r="678" spans="1:10">
      <c r="A678" s="37" t="s">
        <v>1010</v>
      </c>
      <c r="B678" s="38">
        <v>85</v>
      </c>
      <c r="F678" s="73"/>
      <c r="G678" s="60" t="s">
        <v>851</v>
      </c>
      <c r="H678" s="21" t="s">
        <v>853</v>
      </c>
      <c r="I678" s="88">
        <f t="shared" si="16"/>
        <v>253133.50999999998</v>
      </c>
      <c r="J678" s="33">
        <f t="shared" si="17"/>
        <v>1582084.4374999998</v>
      </c>
    </row>
    <row r="679" spans="1:10">
      <c r="A679" s="37" t="s">
        <v>1010</v>
      </c>
      <c r="B679" s="38">
        <v>85</v>
      </c>
      <c r="F679" s="84"/>
      <c r="G679" s="60" t="s">
        <v>870</v>
      </c>
      <c r="H679" s="21" t="s">
        <v>1998</v>
      </c>
      <c r="I679" s="88">
        <f t="shared" si="16"/>
        <v>80832.75</v>
      </c>
      <c r="J679" s="33">
        <f t="shared" si="17"/>
        <v>505204.6875</v>
      </c>
    </row>
    <row r="680" spans="1:10">
      <c r="A680" s="37" t="s">
        <v>1010</v>
      </c>
      <c r="B680" s="38">
        <v>85</v>
      </c>
      <c r="F680" s="73"/>
      <c r="G680" s="19" t="s">
        <v>2908</v>
      </c>
      <c r="H680" s="19" t="s">
        <v>2909</v>
      </c>
      <c r="I680" s="88">
        <f t="shared" si="16"/>
        <v>412.8</v>
      </c>
      <c r="J680" s="33">
        <f t="shared" si="17"/>
        <v>2580</v>
      </c>
    </row>
    <row r="681" spans="1:10">
      <c r="A681" s="37" t="s">
        <v>1010</v>
      </c>
      <c r="B681" s="38">
        <v>85</v>
      </c>
      <c r="F681" s="73"/>
      <c r="G681" s="21" t="str">
        <f>+H681</f>
        <v>DCO0302147T9</v>
      </c>
      <c r="H681" s="21" t="s">
        <v>1694</v>
      </c>
      <c r="I681" s="88">
        <f t="shared" si="16"/>
        <v>6.34</v>
      </c>
      <c r="J681" s="33">
        <f t="shared" si="17"/>
        <v>39.625</v>
      </c>
    </row>
    <row r="682" spans="1:10">
      <c r="A682" s="37" t="s">
        <v>1010</v>
      </c>
      <c r="B682" s="38">
        <v>85</v>
      </c>
      <c r="F682" s="73"/>
      <c r="G682" s="21" t="str">
        <f>+H682</f>
        <v>DERA7304213W1</v>
      </c>
      <c r="H682" s="21" t="s">
        <v>2702</v>
      </c>
      <c r="I682" s="88">
        <f t="shared" si="16"/>
        <v>22.08</v>
      </c>
      <c r="J682" s="33">
        <f t="shared" si="17"/>
        <v>138</v>
      </c>
    </row>
    <row r="683" spans="1:10">
      <c r="A683" s="37" t="s">
        <v>1010</v>
      </c>
      <c r="B683" s="38">
        <v>85</v>
      </c>
      <c r="F683" s="73"/>
      <c r="G683" s="21" t="str">
        <f>+H683</f>
        <v>DIG971205KB1</v>
      </c>
      <c r="H683" s="21" t="s">
        <v>2518</v>
      </c>
      <c r="I683" s="88">
        <f t="shared" si="16"/>
        <v>6.71</v>
      </c>
      <c r="J683" s="33">
        <f t="shared" ref="J683:J745" si="18">+I683/0.16</f>
        <v>41.9375</v>
      </c>
    </row>
    <row r="684" spans="1:10">
      <c r="A684" s="37" t="s">
        <v>1010</v>
      </c>
      <c r="B684" s="38">
        <v>85</v>
      </c>
      <c r="F684" s="73"/>
      <c r="G684" s="19" t="s">
        <v>2915</v>
      </c>
      <c r="H684" s="19" t="s">
        <v>2916</v>
      </c>
      <c r="I684" s="88">
        <f t="shared" si="16"/>
        <v>33.08</v>
      </c>
      <c r="J684" s="33">
        <f t="shared" si="18"/>
        <v>206.74999999999997</v>
      </c>
    </row>
    <row r="685" spans="1:10">
      <c r="A685" s="37" t="s">
        <v>1010</v>
      </c>
      <c r="B685" s="38">
        <v>85</v>
      </c>
      <c r="F685" s="84"/>
      <c r="G685" s="21" t="s">
        <v>934</v>
      </c>
      <c r="H685" s="21" t="s">
        <v>935</v>
      </c>
      <c r="I685" s="88">
        <f t="shared" si="16"/>
        <v>19200</v>
      </c>
      <c r="J685" s="33">
        <f t="shared" si="18"/>
        <v>120000</v>
      </c>
    </row>
    <row r="686" spans="1:10">
      <c r="A686" s="37" t="s">
        <v>1010</v>
      </c>
      <c r="B686" s="38">
        <v>85</v>
      </c>
      <c r="F686" s="73"/>
      <c r="G686" s="19" t="s">
        <v>2906</v>
      </c>
      <c r="H686" s="19" t="s">
        <v>2907</v>
      </c>
      <c r="I686" s="88">
        <f t="shared" si="16"/>
        <v>105.24</v>
      </c>
      <c r="J686" s="33">
        <f t="shared" si="18"/>
        <v>657.75</v>
      </c>
    </row>
    <row r="687" spans="1:10">
      <c r="A687" s="37" t="s">
        <v>1010</v>
      </c>
      <c r="B687" s="38">
        <v>85</v>
      </c>
      <c r="F687" s="73"/>
      <c r="G687" s="21" t="s">
        <v>672</v>
      </c>
      <c r="H687" s="21" t="s">
        <v>672</v>
      </c>
      <c r="I687" s="88">
        <f t="shared" ref="I687:I750" si="19">SUMIF($G$8:$G$613,G687,$J$8:$J$613)</f>
        <v>310.34000000000003</v>
      </c>
      <c r="J687" s="33">
        <f t="shared" si="18"/>
        <v>1939.6250000000002</v>
      </c>
    </row>
    <row r="688" spans="1:10">
      <c r="A688" s="37" t="s">
        <v>1010</v>
      </c>
      <c r="B688" s="38">
        <v>85</v>
      </c>
      <c r="F688" s="73"/>
      <c r="G688" s="21" t="str">
        <f>+H688</f>
        <v>EDG060824Q35</v>
      </c>
      <c r="H688" s="21" t="s">
        <v>2799</v>
      </c>
      <c r="I688" s="88">
        <f t="shared" si="19"/>
        <v>88.23</v>
      </c>
      <c r="J688" s="33">
        <f t="shared" si="18"/>
        <v>551.4375</v>
      </c>
    </row>
    <row r="689" spans="1:10">
      <c r="A689" s="37" t="s">
        <v>1010</v>
      </c>
      <c r="B689" s="38">
        <v>85</v>
      </c>
      <c r="F689" s="73"/>
      <c r="G689" s="21" t="s">
        <v>915</v>
      </c>
      <c r="H689" s="21" t="s">
        <v>916</v>
      </c>
      <c r="I689" s="88">
        <f t="shared" si="19"/>
        <v>2896.02</v>
      </c>
      <c r="J689" s="33">
        <f t="shared" si="18"/>
        <v>18100.125</v>
      </c>
    </row>
    <row r="690" spans="1:10">
      <c r="A690" s="37" t="s">
        <v>1010</v>
      </c>
      <c r="B690" s="38">
        <v>85</v>
      </c>
      <c r="F690" s="73"/>
      <c r="G690" s="21" t="str">
        <f>+H690</f>
        <v>ELE011009716</v>
      </c>
      <c r="H690" s="21" t="s">
        <v>666</v>
      </c>
      <c r="I690" s="88">
        <f t="shared" si="19"/>
        <v>52.83</v>
      </c>
      <c r="J690" s="33">
        <f t="shared" si="18"/>
        <v>330.1875</v>
      </c>
    </row>
    <row r="691" spans="1:10">
      <c r="A691" s="37" t="s">
        <v>1010</v>
      </c>
      <c r="B691" s="38">
        <v>85</v>
      </c>
      <c r="F691" s="73"/>
      <c r="G691" s="19" t="s">
        <v>2898</v>
      </c>
      <c r="H691" s="19" t="s">
        <v>2899</v>
      </c>
      <c r="I691" s="88">
        <f t="shared" si="19"/>
        <v>112.55</v>
      </c>
      <c r="J691" s="33">
        <f t="shared" si="18"/>
        <v>703.4375</v>
      </c>
    </row>
    <row r="692" spans="1:10">
      <c r="A692" s="37" t="s">
        <v>1010</v>
      </c>
      <c r="B692" s="38">
        <v>85</v>
      </c>
      <c r="F692" s="73"/>
      <c r="G692" s="21" t="str">
        <f>+H692</f>
        <v>ESE930624B79</v>
      </c>
      <c r="H692" s="21" t="s">
        <v>2802</v>
      </c>
      <c r="I692" s="88">
        <f t="shared" si="19"/>
        <v>47.129999999999995</v>
      </c>
      <c r="J692" s="33">
        <f t="shared" si="18"/>
        <v>294.56249999999994</v>
      </c>
    </row>
    <row r="693" spans="1:10">
      <c r="A693" s="37" t="s">
        <v>1010</v>
      </c>
      <c r="B693" s="38">
        <v>85</v>
      </c>
      <c r="F693" s="73"/>
      <c r="G693" s="21" t="str">
        <f>+H693</f>
        <v>ESG000418CS4</v>
      </c>
      <c r="H693" s="21" t="s">
        <v>770</v>
      </c>
      <c r="I693" s="88">
        <f t="shared" si="19"/>
        <v>229.82999999999998</v>
      </c>
      <c r="J693" s="33">
        <f t="shared" si="18"/>
        <v>1436.4374999999998</v>
      </c>
    </row>
    <row r="694" spans="1:10">
      <c r="A694" s="37" t="s">
        <v>1010</v>
      </c>
      <c r="B694" s="38">
        <v>85</v>
      </c>
      <c r="F694" s="73"/>
      <c r="G694" s="21" t="str">
        <f>+H694</f>
        <v>ESS070306HF4</v>
      </c>
      <c r="H694" s="21" t="s">
        <v>1749</v>
      </c>
      <c r="I694" s="88">
        <f t="shared" si="19"/>
        <v>84.44</v>
      </c>
      <c r="J694" s="33">
        <f t="shared" si="18"/>
        <v>527.75</v>
      </c>
    </row>
    <row r="695" spans="1:10">
      <c r="A695" s="37" t="s">
        <v>1010</v>
      </c>
      <c r="B695" s="38">
        <v>85</v>
      </c>
      <c r="F695" s="73"/>
      <c r="G695" s="21" t="str">
        <f>+H695</f>
        <v>ESS890213LG3</v>
      </c>
      <c r="H695" s="21" t="s">
        <v>2704</v>
      </c>
      <c r="I695" s="88">
        <f t="shared" si="19"/>
        <v>46.93</v>
      </c>
      <c r="J695" s="33">
        <f t="shared" si="18"/>
        <v>293.3125</v>
      </c>
    </row>
    <row r="696" spans="1:10">
      <c r="A696" s="37" t="s">
        <v>1010</v>
      </c>
      <c r="B696" s="38">
        <v>85</v>
      </c>
      <c r="F696" s="73"/>
      <c r="G696" s="21" t="s">
        <v>966</v>
      </c>
      <c r="H696" s="21" t="s">
        <v>967</v>
      </c>
      <c r="I696" s="88">
        <f t="shared" si="19"/>
        <v>806.62</v>
      </c>
      <c r="J696" s="33">
        <f t="shared" si="18"/>
        <v>5041.375</v>
      </c>
    </row>
    <row r="697" spans="1:10">
      <c r="A697" s="37" t="s">
        <v>1010</v>
      </c>
      <c r="B697" s="38">
        <v>85</v>
      </c>
      <c r="F697" s="73"/>
      <c r="G697" s="21" t="str">
        <f>+H697</f>
        <v>FFR810330JX9</v>
      </c>
      <c r="H697" s="21" t="s">
        <v>2549</v>
      </c>
      <c r="I697" s="88">
        <f t="shared" si="19"/>
        <v>15.16</v>
      </c>
      <c r="J697" s="33">
        <f t="shared" si="18"/>
        <v>94.75</v>
      </c>
    </row>
    <row r="698" spans="1:10">
      <c r="A698" s="37" t="s">
        <v>1010</v>
      </c>
      <c r="B698" s="38">
        <v>85</v>
      </c>
      <c r="F698" s="73"/>
      <c r="G698" s="21" t="str">
        <f>+H698</f>
        <v>FICR750321LL4</v>
      </c>
      <c r="H698" s="21" t="s">
        <v>833</v>
      </c>
      <c r="I698" s="88">
        <f t="shared" si="19"/>
        <v>200.24</v>
      </c>
      <c r="J698" s="33">
        <f t="shared" si="18"/>
        <v>1251.5</v>
      </c>
    </row>
    <row r="699" spans="1:10">
      <c r="A699" s="37" t="s">
        <v>1010</v>
      </c>
      <c r="B699" s="38">
        <v>85</v>
      </c>
      <c r="F699" s="73"/>
      <c r="G699" s="21" t="s">
        <v>693</v>
      </c>
      <c r="H699" s="21" t="s">
        <v>2290</v>
      </c>
      <c r="I699" s="88">
        <f t="shared" si="19"/>
        <v>898.23</v>
      </c>
      <c r="J699" s="33">
        <f t="shared" si="18"/>
        <v>5613.9375</v>
      </c>
    </row>
    <row r="700" spans="1:10">
      <c r="A700" s="37" t="s">
        <v>1010</v>
      </c>
      <c r="B700" s="38">
        <v>85</v>
      </c>
      <c r="F700" s="73"/>
      <c r="G700" s="21" t="str">
        <f>+H700</f>
        <v>FNI970829927</v>
      </c>
      <c r="H700" s="21" t="s">
        <v>2801</v>
      </c>
      <c r="I700" s="88">
        <f t="shared" si="19"/>
        <v>9.66</v>
      </c>
      <c r="J700" s="33">
        <f t="shared" si="18"/>
        <v>60.375</v>
      </c>
    </row>
    <row r="701" spans="1:10">
      <c r="A701" s="37" t="s">
        <v>1010</v>
      </c>
      <c r="B701" s="38">
        <v>85</v>
      </c>
      <c r="F701" s="73"/>
      <c r="G701" s="19" t="s">
        <v>731</v>
      </c>
      <c r="H701" s="19" t="s">
        <v>2901</v>
      </c>
      <c r="I701" s="88">
        <f t="shared" si="19"/>
        <v>1068.6127586206896</v>
      </c>
      <c r="J701" s="33">
        <f t="shared" si="18"/>
        <v>6678.8297413793098</v>
      </c>
    </row>
    <row r="702" spans="1:10">
      <c r="A702" s="37" t="s">
        <v>1010</v>
      </c>
      <c r="B702" s="38">
        <v>85</v>
      </c>
      <c r="F702" s="73"/>
      <c r="G702" s="21" t="str">
        <f>+H702</f>
        <v>FNM000504R36</v>
      </c>
      <c r="H702" s="21" t="s">
        <v>1682</v>
      </c>
      <c r="I702" s="88">
        <f t="shared" si="19"/>
        <v>17.03</v>
      </c>
      <c r="J702" s="33">
        <f t="shared" si="18"/>
        <v>106.4375</v>
      </c>
    </row>
    <row r="703" spans="1:10">
      <c r="A703" s="37" t="s">
        <v>1010</v>
      </c>
      <c r="B703" s="38">
        <v>85</v>
      </c>
      <c r="F703" s="73"/>
      <c r="G703" s="60" t="s">
        <v>867</v>
      </c>
      <c r="H703" s="21" t="s">
        <v>2001</v>
      </c>
      <c r="I703" s="88">
        <f t="shared" si="19"/>
        <v>62224.99</v>
      </c>
      <c r="J703" s="33">
        <f t="shared" si="18"/>
        <v>388906.1875</v>
      </c>
    </row>
    <row r="704" spans="1:10">
      <c r="A704" s="37" t="s">
        <v>1010</v>
      </c>
      <c r="B704" s="38">
        <v>85</v>
      </c>
      <c r="F704" s="73"/>
      <c r="G704" s="19" t="s">
        <v>2902</v>
      </c>
      <c r="H704" s="19" t="s">
        <v>2903</v>
      </c>
      <c r="I704" s="88">
        <f t="shared" si="19"/>
        <v>83.86</v>
      </c>
      <c r="J704" s="33">
        <f t="shared" si="18"/>
        <v>524.125</v>
      </c>
    </row>
    <row r="705" spans="1:10">
      <c r="A705" s="37" t="s">
        <v>1010</v>
      </c>
      <c r="B705" s="38">
        <v>85</v>
      </c>
      <c r="F705" s="73"/>
      <c r="G705" s="21" t="s">
        <v>951</v>
      </c>
      <c r="H705" s="21" t="s">
        <v>952</v>
      </c>
      <c r="I705" s="88">
        <f t="shared" si="19"/>
        <v>1454.56</v>
      </c>
      <c r="J705" s="33">
        <f t="shared" si="18"/>
        <v>9091</v>
      </c>
    </row>
    <row r="706" spans="1:10">
      <c r="A706" s="37" t="s">
        <v>1010</v>
      </c>
      <c r="B706" s="38">
        <v>85</v>
      </c>
      <c r="F706" s="73"/>
      <c r="G706" s="21" t="str">
        <f>+H706</f>
        <v>GAM930604CDA</v>
      </c>
      <c r="H706" s="21" t="s">
        <v>2880</v>
      </c>
      <c r="I706" s="88">
        <f t="shared" si="19"/>
        <v>417.63</v>
      </c>
      <c r="J706" s="33">
        <f t="shared" si="18"/>
        <v>2610.1875</v>
      </c>
    </row>
    <row r="707" spans="1:10">
      <c r="A707" s="37" t="s">
        <v>1010</v>
      </c>
      <c r="B707" s="38">
        <v>85</v>
      </c>
      <c r="F707" s="73"/>
      <c r="G707" s="21" t="str">
        <f>+H707</f>
        <v>GASR650405134</v>
      </c>
      <c r="H707" s="21" t="s">
        <v>2846</v>
      </c>
      <c r="I707" s="88">
        <f t="shared" si="19"/>
        <v>41.38</v>
      </c>
      <c r="J707" s="33">
        <f t="shared" si="18"/>
        <v>258.625</v>
      </c>
    </row>
    <row r="708" spans="1:10">
      <c r="A708" s="37" t="s">
        <v>1010</v>
      </c>
      <c r="B708" s="38">
        <v>85</v>
      </c>
      <c r="F708" s="73"/>
      <c r="G708" s="21" t="s">
        <v>909</v>
      </c>
      <c r="H708" s="21" t="s">
        <v>910</v>
      </c>
      <c r="I708" s="88">
        <f t="shared" si="19"/>
        <v>553.89</v>
      </c>
      <c r="J708" s="33">
        <f t="shared" si="18"/>
        <v>3461.8125</v>
      </c>
    </row>
    <row r="709" spans="1:10">
      <c r="A709" s="37" t="s">
        <v>1010</v>
      </c>
      <c r="B709" s="38">
        <v>85</v>
      </c>
      <c r="F709" s="73"/>
      <c r="G709" s="21" t="str">
        <f>+H709</f>
        <v>GESG611221RC9</v>
      </c>
      <c r="H709" s="21" t="s">
        <v>1722</v>
      </c>
      <c r="I709" s="88">
        <f t="shared" si="19"/>
        <v>39.32</v>
      </c>
      <c r="J709" s="33">
        <f t="shared" si="18"/>
        <v>245.75</v>
      </c>
    </row>
    <row r="710" spans="1:10">
      <c r="A710" s="37" t="s">
        <v>1010</v>
      </c>
      <c r="B710" s="38">
        <v>85</v>
      </c>
      <c r="F710" s="73"/>
      <c r="G710" s="19" t="s">
        <v>2895</v>
      </c>
      <c r="H710" s="19" t="s">
        <v>2896</v>
      </c>
      <c r="I710" s="88">
        <f t="shared" si="19"/>
        <v>41.66</v>
      </c>
      <c r="J710" s="33">
        <f t="shared" si="18"/>
        <v>260.375</v>
      </c>
    </row>
    <row r="711" spans="1:10">
      <c r="A711" s="37" t="s">
        <v>1010</v>
      </c>
      <c r="B711" s="38">
        <v>85</v>
      </c>
      <c r="F711" s="86"/>
      <c r="G711" s="21" t="str">
        <f>+H711</f>
        <v>GHO091124SM3</v>
      </c>
      <c r="H711" s="21" t="s">
        <v>816</v>
      </c>
      <c r="I711" s="88">
        <f t="shared" si="19"/>
        <v>36.409999999999997</v>
      </c>
      <c r="J711" s="33">
        <f t="shared" si="18"/>
        <v>227.56249999999997</v>
      </c>
    </row>
    <row r="712" spans="1:10">
      <c r="A712" s="37" t="s">
        <v>1010</v>
      </c>
      <c r="B712" s="38">
        <v>85</v>
      </c>
      <c r="F712" s="73"/>
      <c r="G712" s="21" t="s">
        <v>2857</v>
      </c>
      <c r="H712" s="21" t="s">
        <v>2858</v>
      </c>
      <c r="I712" s="88">
        <f t="shared" si="19"/>
        <v>464.96</v>
      </c>
      <c r="J712" s="33">
        <f t="shared" si="18"/>
        <v>2906</v>
      </c>
    </row>
    <row r="713" spans="1:10">
      <c r="A713" s="37" t="s">
        <v>1010</v>
      </c>
      <c r="B713" s="38">
        <v>85</v>
      </c>
      <c r="F713" s="73"/>
      <c r="G713" s="19" t="s">
        <v>1733</v>
      </c>
      <c r="H713" s="19" t="s">
        <v>2897</v>
      </c>
      <c r="I713" s="88">
        <f t="shared" si="19"/>
        <v>49.44</v>
      </c>
      <c r="J713" s="33">
        <f t="shared" si="18"/>
        <v>309</v>
      </c>
    </row>
    <row r="714" spans="1:10">
      <c r="A714" s="37" t="s">
        <v>1010</v>
      </c>
      <c r="B714" s="38">
        <v>85</v>
      </c>
      <c r="F714" s="73"/>
      <c r="G714" s="74" t="s">
        <v>830</v>
      </c>
      <c r="H714" s="21" t="s">
        <v>1624</v>
      </c>
      <c r="I714" s="88">
        <f t="shared" si="19"/>
        <v>5561.93</v>
      </c>
      <c r="J714" s="33">
        <f t="shared" si="18"/>
        <v>34762.0625</v>
      </c>
    </row>
    <row r="715" spans="1:10">
      <c r="A715" s="37" t="s">
        <v>1010</v>
      </c>
      <c r="B715" s="38">
        <v>85</v>
      </c>
      <c r="F715" s="73"/>
      <c r="G715" s="60" t="s">
        <v>869</v>
      </c>
      <c r="H715" s="60" t="s">
        <v>2866</v>
      </c>
      <c r="I715" s="88">
        <f t="shared" si="19"/>
        <v>110184.58</v>
      </c>
      <c r="J715" s="33">
        <f t="shared" si="18"/>
        <v>688653.625</v>
      </c>
    </row>
    <row r="716" spans="1:10">
      <c r="A716" s="37" t="s">
        <v>1010</v>
      </c>
      <c r="B716" s="38">
        <v>85</v>
      </c>
      <c r="F716" s="73"/>
      <c r="G716" s="21" t="str">
        <f>+H716</f>
        <v>GPR911122D69</v>
      </c>
      <c r="H716" s="21" t="s">
        <v>2768</v>
      </c>
      <c r="I716" s="88">
        <f t="shared" si="19"/>
        <v>4.41</v>
      </c>
      <c r="J716" s="33">
        <f t="shared" si="18"/>
        <v>27.5625</v>
      </c>
    </row>
    <row r="717" spans="1:10">
      <c r="A717" s="37" t="s">
        <v>1010</v>
      </c>
      <c r="B717" s="38">
        <v>85</v>
      </c>
      <c r="F717" s="85"/>
      <c r="G717" s="21" t="str">
        <f>+H717</f>
        <v>GTO051103HL8</v>
      </c>
      <c r="H717" s="21" t="s">
        <v>2810</v>
      </c>
      <c r="I717" s="88">
        <f t="shared" si="19"/>
        <v>60.34</v>
      </c>
      <c r="J717" s="33">
        <f t="shared" si="18"/>
        <v>377.125</v>
      </c>
    </row>
    <row r="718" spans="1:10">
      <c r="A718" s="37" t="s">
        <v>1010</v>
      </c>
      <c r="B718" s="38">
        <v>85</v>
      </c>
      <c r="F718" s="73"/>
      <c r="G718" s="21" t="s">
        <v>1770</v>
      </c>
      <c r="H718" s="21" t="s">
        <v>1642</v>
      </c>
      <c r="I718" s="88">
        <f t="shared" si="19"/>
        <v>1902.3</v>
      </c>
      <c r="J718" s="33">
        <f t="shared" si="18"/>
        <v>11889.375</v>
      </c>
    </row>
    <row r="719" spans="1:10">
      <c r="A719" s="37" t="s">
        <v>1010</v>
      </c>
      <c r="B719" s="38">
        <v>85</v>
      </c>
      <c r="F719" s="73"/>
      <c r="G719" s="21" t="str">
        <f>+H719</f>
        <v>HCA071029U54</v>
      </c>
      <c r="H719" s="21" t="s">
        <v>2621</v>
      </c>
      <c r="I719" s="88">
        <f t="shared" si="19"/>
        <v>217.45999999999998</v>
      </c>
      <c r="J719" s="33">
        <f t="shared" si="18"/>
        <v>1359.1249999999998</v>
      </c>
    </row>
    <row r="720" spans="1:10">
      <c r="A720" s="37" t="s">
        <v>1010</v>
      </c>
      <c r="B720" s="38">
        <v>85</v>
      </c>
      <c r="F720" s="73"/>
      <c r="G720" s="21" t="str">
        <f>+H720</f>
        <v>HDM001017AS1</v>
      </c>
      <c r="H720" s="21" t="s">
        <v>2484</v>
      </c>
      <c r="I720" s="88">
        <f t="shared" si="19"/>
        <v>66.209999999999994</v>
      </c>
      <c r="J720" s="33">
        <f t="shared" si="18"/>
        <v>413.81249999999994</v>
      </c>
    </row>
    <row r="721" spans="1:11">
      <c r="A721" s="37" t="s">
        <v>1010</v>
      </c>
      <c r="B721" s="38">
        <v>85</v>
      </c>
      <c r="F721" s="73"/>
      <c r="G721" s="21" t="str">
        <f>+H721</f>
        <v>HEBM781017UQ1</v>
      </c>
      <c r="H721" s="21" t="s">
        <v>1012</v>
      </c>
      <c r="I721" s="88">
        <f t="shared" si="19"/>
        <v>14.07</v>
      </c>
      <c r="J721" s="33">
        <f t="shared" si="18"/>
        <v>87.9375</v>
      </c>
    </row>
    <row r="722" spans="1:11">
      <c r="A722" s="37" t="s">
        <v>1010</v>
      </c>
      <c r="B722" s="38">
        <v>85</v>
      </c>
      <c r="F722" s="73"/>
      <c r="G722" s="21" t="str">
        <f>+H722</f>
        <v>HEGS6204255W7</v>
      </c>
      <c r="H722" s="21" t="s">
        <v>662</v>
      </c>
      <c r="I722" s="88">
        <f t="shared" si="19"/>
        <v>39.299999999999997</v>
      </c>
      <c r="J722" s="33">
        <f t="shared" si="18"/>
        <v>245.62499999999997</v>
      </c>
    </row>
    <row r="723" spans="1:11">
      <c r="A723" s="37" t="s">
        <v>1010</v>
      </c>
      <c r="B723" s="38">
        <v>85</v>
      </c>
      <c r="F723" s="73"/>
      <c r="G723" s="21" t="s">
        <v>825</v>
      </c>
      <c r="H723" s="21" t="s">
        <v>906</v>
      </c>
      <c r="I723" s="88">
        <f t="shared" si="19"/>
        <v>2540.02</v>
      </c>
      <c r="J723" s="33">
        <f t="shared" si="18"/>
        <v>15875.125</v>
      </c>
    </row>
    <row r="724" spans="1:11">
      <c r="A724" s="37" t="s">
        <v>1010</v>
      </c>
      <c r="B724" s="38">
        <v>85</v>
      </c>
      <c r="F724" s="73"/>
      <c r="G724" s="19" t="s">
        <v>2910</v>
      </c>
      <c r="H724" s="19" t="s">
        <v>2911</v>
      </c>
      <c r="I724" s="88">
        <f t="shared" si="19"/>
        <v>67.040000000000006</v>
      </c>
      <c r="J724" s="33">
        <f t="shared" si="18"/>
        <v>419.00000000000006</v>
      </c>
    </row>
    <row r="725" spans="1:11">
      <c r="A725" s="37" t="s">
        <v>1010</v>
      </c>
      <c r="B725" s="38">
        <v>85</v>
      </c>
      <c r="F725" s="73"/>
      <c r="G725" s="21" t="str">
        <f>+H725</f>
        <v>ILB130712NH3</v>
      </c>
      <c r="H725" s="21" t="s">
        <v>715</v>
      </c>
      <c r="I725" s="88">
        <f t="shared" si="19"/>
        <v>409.65999999999997</v>
      </c>
      <c r="J725" s="33">
        <f t="shared" si="18"/>
        <v>2560.3749999999995</v>
      </c>
    </row>
    <row r="726" spans="1:11">
      <c r="A726" s="37" t="s">
        <v>1010</v>
      </c>
      <c r="B726" s="38">
        <v>85</v>
      </c>
      <c r="F726" s="73"/>
      <c r="G726" s="21" t="s">
        <v>2865</v>
      </c>
      <c r="H726" s="21" t="s">
        <v>2287</v>
      </c>
      <c r="I726" s="88">
        <f t="shared" si="19"/>
        <v>3676</v>
      </c>
      <c r="J726" s="33">
        <f t="shared" si="18"/>
        <v>22975</v>
      </c>
    </row>
    <row r="727" spans="1:11">
      <c r="A727" s="37" t="s">
        <v>1010</v>
      </c>
      <c r="B727" s="38">
        <v>85</v>
      </c>
      <c r="F727" s="73"/>
      <c r="G727" s="21" t="s">
        <v>991</v>
      </c>
      <c r="H727" s="21" t="s">
        <v>2886</v>
      </c>
      <c r="I727" s="88">
        <f t="shared" si="19"/>
        <v>2277.91</v>
      </c>
      <c r="J727" s="33">
        <f t="shared" si="18"/>
        <v>14236.937499999998</v>
      </c>
    </row>
    <row r="728" spans="1:11">
      <c r="A728" s="37" t="s">
        <v>1010</v>
      </c>
      <c r="B728" s="37" t="s">
        <v>1011</v>
      </c>
      <c r="F728" s="73"/>
      <c r="G728" s="28" t="s">
        <v>968</v>
      </c>
      <c r="H728" s="28" t="s">
        <v>969</v>
      </c>
      <c r="I728" s="88">
        <f t="shared" si="19"/>
        <v>37.82</v>
      </c>
      <c r="J728" s="33">
        <f t="shared" si="18"/>
        <v>236.375</v>
      </c>
      <c r="K728" s="30">
        <v>4.0999999999999996</v>
      </c>
    </row>
    <row r="729" spans="1:11">
      <c r="A729" s="37" t="s">
        <v>1010</v>
      </c>
      <c r="B729" s="38">
        <v>85</v>
      </c>
      <c r="F729" s="73"/>
      <c r="G729" s="21" t="s">
        <v>919</v>
      </c>
      <c r="H729" s="21" t="s">
        <v>920</v>
      </c>
      <c r="I729" s="88">
        <f t="shared" si="19"/>
        <v>209.44</v>
      </c>
      <c r="J729" s="33">
        <f t="shared" si="18"/>
        <v>1309</v>
      </c>
    </row>
    <row r="730" spans="1:11">
      <c r="A730" s="37" t="s">
        <v>1010</v>
      </c>
      <c r="B730" s="38">
        <v>85</v>
      </c>
      <c r="F730" s="73"/>
      <c r="G730" s="21" t="s">
        <v>2864</v>
      </c>
      <c r="H730" s="21" t="s">
        <v>2185</v>
      </c>
      <c r="I730" s="88">
        <f t="shared" si="19"/>
        <v>304.64</v>
      </c>
      <c r="J730" s="33">
        <f t="shared" si="18"/>
        <v>1903.9999999999998</v>
      </c>
    </row>
    <row r="731" spans="1:11">
      <c r="A731" s="37" t="s">
        <v>1010</v>
      </c>
      <c r="B731" s="38">
        <v>85</v>
      </c>
      <c r="F731" s="73"/>
      <c r="G731" s="60" t="s">
        <v>1780</v>
      </c>
      <c r="H731" s="21" t="s">
        <v>1640</v>
      </c>
      <c r="I731" s="88">
        <f t="shared" si="19"/>
        <v>120177.8</v>
      </c>
      <c r="J731" s="33">
        <f t="shared" si="18"/>
        <v>751111.25</v>
      </c>
    </row>
    <row r="732" spans="1:11">
      <c r="A732" s="37" t="s">
        <v>1010</v>
      </c>
      <c r="B732" s="38">
        <v>85</v>
      </c>
      <c r="F732" s="73"/>
      <c r="G732" s="21" t="s">
        <v>895</v>
      </c>
      <c r="H732" s="21" t="s">
        <v>894</v>
      </c>
      <c r="I732" s="88">
        <f t="shared" si="19"/>
        <v>1028.8</v>
      </c>
      <c r="J732" s="33">
        <f t="shared" si="18"/>
        <v>6430</v>
      </c>
      <c r="K732" s="18"/>
    </row>
    <row r="733" spans="1:11">
      <c r="A733" s="37" t="s">
        <v>1010</v>
      </c>
      <c r="B733" s="37" t="s">
        <v>1011</v>
      </c>
      <c r="F733" s="73"/>
      <c r="G733" s="28" t="s">
        <v>976</v>
      </c>
      <c r="H733" s="28" t="s">
        <v>1646</v>
      </c>
      <c r="I733" s="88">
        <f t="shared" si="19"/>
        <v>21428.57</v>
      </c>
      <c r="J733" s="33">
        <f t="shared" si="18"/>
        <v>133928.5625</v>
      </c>
      <c r="K733" s="28">
        <v>14285.71</v>
      </c>
    </row>
    <row r="734" spans="1:11">
      <c r="A734" s="37" t="s">
        <v>1010</v>
      </c>
      <c r="B734" s="38">
        <v>85</v>
      </c>
      <c r="F734" s="73"/>
      <c r="G734" s="21" t="str">
        <f>+H734</f>
        <v>LOLT770128EX5</v>
      </c>
      <c r="H734" s="21" t="s">
        <v>2585</v>
      </c>
      <c r="I734" s="88">
        <f t="shared" si="19"/>
        <v>12.41</v>
      </c>
      <c r="J734" s="33">
        <f t="shared" si="18"/>
        <v>77.5625</v>
      </c>
    </row>
    <row r="735" spans="1:11">
      <c r="A735" s="37" t="s">
        <v>1010</v>
      </c>
      <c r="B735" s="38">
        <v>85</v>
      </c>
      <c r="F735" s="85"/>
      <c r="G735" s="21" t="str">
        <f>+H735</f>
        <v>LONA700127T42</v>
      </c>
      <c r="H735" s="21" t="s">
        <v>682</v>
      </c>
      <c r="I735" s="88">
        <f t="shared" si="19"/>
        <v>22.33</v>
      </c>
      <c r="J735" s="33">
        <f t="shared" si="18"/>
        <v>139.5625</v>
      </c>
    </row>
    <row r="736" spans="1:11">
      <c r="A736" s="37" t="s">
        <v>1010</v>
      </c>
      <c r="B736" s="38">
        <v>85</v>
      </c>
      <c r="F736" s="73"/>
      <c r="G736" s="21" t="s">
        <v>928</v>
      </c>
      <c r="H736" s="21" t="s">
        <v>929</v>
      </c>
      <c r="I736" s="88">
        <f t="shared" si="19"/>
        <v>137.6</v>
      </c>
      <c r="J736" s="33">
        <f t="shared" si="18"/>
        <v>860</v>
      </c>
    </row>
    <row r="737" spans="1:11">
      <c r="A737" s="37" t="s">
        <v>1010</v>
      </c>
      <c r="B737" s="38">
        <v>85</v>
      </c>
      <c r="F737" s="73"/>
      <c r="G737" s="21" t="str">
        <f>+H737</f>
        <v>MAGD6405075GA</v>
      </c>
      <c r="H737" s="21" t="s">
        <v>2883</v>
      </c>
      <c r="I737" s="88">
        <f t="shared" si="19"/>
        <v>23.86</v>
      </c>
      <c r="J737" s="33">
        <f t="shared" si="18"/>
        <v>149.125</v>
      </c>
    </row>
    <row r="738" spans="1:11">
      <c r="A738" s="37" t="s">
        <v>1010</v>
      </c>
      <c r="B738" s="38">
        <v>85</v>
      </c>
      <c r="F738" s="73"/>
      <c r="G738" s="21" t="str">
        <f>+H738</f>
        <v>MCI070720G67</v>
      </c>
      <c r="H738" s="21" t="s">
        <v>818</v>
      </c>
      <c r="I738" s="88">
        <f t="shared" si="19"/>
        <v>15.17</v>
      </c>
      <c r="J738" s="33">
        <f t="shared" si="18"/>
        <v>94.8125</v>
      </c>
    </row>
    <row r="739" spans="1:11">
      <c r="A739" s="37" t="s">
        <v>1010</v>
      </c>
      <c r="B739" s="38">
        <v>85</v>
      </c>
      <c r="F739" s="73"/>
      <c r="G739" s="21" t="str">
        <f>+H739</f>
        <v>MEDC710818LIA</v>
      </c>
      <c r="H739" s="21" t="s">
        <v>2882</v>
      </c>
      <c r="I739" s="88">
        <f t="shared" si="19"/>
        <v>56</v>
      </c>
      <c r="J739" s="33">
        <f t="shared" si="18"/>
        <v>350</v>
      </c>
    </row>
    <row r="740" spans="1:11">
      <c r="A740" s="37" t="s">
        <v>1010</v>
      </c>
      <c r="B740" s="38">
        <v>85</v>
      </c>
      <c r="F740" s="73"/>
      <c r="G740" s="21" t="str">
        <f>+H740</f>
        <v>MERL571216D49</v>
      </c>
      <c r="H740" s="21" t="s">
        <v>674</v>
      </c>
      <c r="I740" s="88">
        <f t="shared" si="19"/>
        <v>87.93</v>
      </c>
      <c r="J740" s="33">
        <f t="shared" si="18"/>
        <v>549.5625</v>
      </c>
    </row>
    <row r="741" spans="1:11">
      <c r="A741" s="37" t="s">
        <v>1010</v>
      </c>
      <c r="B741" s="38">
        <v>85</v>
      </c>
      <c r="F741" s="73"/>
      <c r="G741" s="21" t="s">
        <v>901</v>
      </c>
      <c r="H741" s="21" t="s">
        <v>902</v>
      </c>
      <c r="I741" s="88">
        <f t="shared" si="19"/>
        <v>1520</v>
      </c>
      <c r="J741" s="33">
        <f t="shared" si="18"/>
        <v>9500</v>
      </c>
    </row>
    <row r="742" spans="1:11">
      <c r="A742" s="37" t="s">
        <v>1010</v>
      </c>
      <c r="B742" s="38">
        <v>85</v>
      </c>
      <c r="F742" s="73"/>
      <c r="G742" s="21" t="s">
        <v>1765</v>
      </c>
      <c r="H742" s="21" t="s">
        <v>1621</v>
      </c>
      <c r="I742" s="88">
        <f t="shared" si="19"/>
        <v>1176</v>
      </c>
      <c r="J742" s="33">
        <f t="shared" si="18"/>
        <v>7350</v>
      </c>
    </row>
    <row r="743" spans="1:11">
      <c r="A743" s="37" t="s">
        <v>1010</v>
      </c>
      <c r="B743" s="38">
        <v>85</v>
      </c>
      <c r="F743" s="73"/>
      <c r="G743" s="21" t="s">
        <v>835</v>
      </c>
      <c r="H743" s="21" t="s">
        <v>836</v>
      </c>
      <c r="I743" s="88">
        <f t="shared" si="19"/>
        <v>736</v>
      </c>
      <c r="J743" s="33">
        <f t="shared" si="18"/>
        <v>4600</v>
      </c>
    </row>
    <row r="744" spans="1:11">
      <c r="A744" s="37" t="s">
        <v>1010</v>
      </c>
      <c r="B744" s="38">
        <v>85</v>
      </c>
      <c r="F744" s="73"/>
      <c r="G744" s="21" t="str">
        <f>+H744</f>
        <v>MPI0209186F9</v>
      </c>
      <c r="H744" s="21" t="s">
        <v>2871</v>
      </c>
      <c r="I744" s="88">
        <f t="shared" si="19"/>
        <v>26.82</v>
      </c>
      <c r="J744" s="33">
        <f t="shared" si="18"/>
        <v>167.625</v>
      </c>
    </row>
    <row r="745" spans="1:11">
      <c r="A745" s="37" t="s">
        <v>1010</v>
      </c>
      <c r="B745" s="38">
        <v>85</v>
      </c>
      <c r="F745" s="73"/>
      <c r="G745" s="21" t="str">
        <f>+H745</f>
        <v>MPL020607CX5</v>
      </c>
      <c r="H745" s="21" t="s">
        <v>1748</v>
      </c>
      <c r="I745" s="88">
        <f t="shared" si="19"/>
        <v>123.52</v>
      </c>
      <c r="J745" s="33">
        <f t="shared" si="18"/>
        <v>772</v>
      </c>
    </row>
    <row r="746" spans="1:11">
      <c r="A746" s="37" t="s">
        <v>1010</v>
      </c>
      <c r="B746" s="38">
        <v>85</v>
      </c>
      <c r="F746" s="73"/>
      <c r="G746" s="21" t="str">
        <f>+H746</f>
        <v>MTA900528FIA</v>
      </c>
      <c r="H746" s="21" t="s">
        <v>1697</v>
      </c>
      <c r="I746" s="88">
        <f t="shared" si="19"/>
        <v>15.72</v>
      </c>
      <c r="J746" s="33">
        <f t="shared" ref="J746:J809" si="20">+I746/0.16</f>
        <v>98.25</v>
      </c>
    </row>
    <row r="747" spans="1:11">
      <c r="A747" s="37" t="s">
        <v>1010</v>
      </c>
      <c r="B747" s="37" t="s">
        <v>1011</v>
      </c>
      <c r="F747" s="85"/>
      <c r="G747" s="31" t="s">
        <v>975</v>
      </c>
      <c r="H747" s="28" t="s">
        <v>974</v>
      </c>
      <c r="I747" s="88">
        <f t="shared" si="19"/>
        <v>21428.57</v>
      </c>
      <c r="J747" s="33">
        <f t="shared" si="20"/>
        <v>133928.5625</v>
      </c>
      <c r="K747" s="28">
        <v>14285.71</v>
      </c>
    </row>
    <row r="748" spans="1:11">
      <c r="A748" s="37" t="s">
        <v>1010</v>
      </c>
      <c r="B748" s="38">
        <v>85</v>
      </c>
      <c r="F748" s="73"/>
      <c r="G748" s="19" t="s">
        <v>1013</v>
      </c>
      <c r="H748" s="19" t="s">
        <v>988</v>
      </c>
      <c r="I748" s="88">
        <f t="shared" si="19"/>
        <v>149.38</v>
      </c>
      <c r="J748" s="33">
        <f t="shared" si="20"/>
        <v>933.625</v>
      </c>
    </row>
    <row r="749" spans="1:11">
      <c r="A749" s="37" t="s">
        <v>1010</v>
      </c>
      <c r="B749" s="38">
        <v>85</v>
      </c>
      <c r="F749" s="73"/>
      <c r="G749" s="21" t="str">
        <f>+H749</f>
        <v>NWM9709244W4</v>
      </c>
      <c r="H749" s="21" t="s">
        <v>685</v>
      </c>
      <c r="I749" s="88">
        <f t="shared" si="19"/>
        <v>143.5</v>
      </c>
      <c r="J749" s="33">
        <f t="shared" si="20"/>
        <v>896.875</v>
      </c>
    </row>
    <row r="750" spans="1:11">
      <c r="A750" s="37" t="s">
        <v>1010</v>
      </c>
      <c r="B750" s="38">
        <v>85</v>
      </c>
      <c r="F750" s="73"/>
      <c r="G750" s="60" t="s">
        <v>838</v>
      </c>
      <c r="H750" s="21" t="s">
        <v>1995</v>
      </c>
      <c r="I750" s="88">
        <f t="shared" si="19"/>
        <v>45239.199999999997</v>
      </c>
      <c r="J750" s="33">
        <f t="shared" si="20"/>
        <v>282745</v>
      </c>
    </row>
    <row r="751" spans="1:11">
      <c r="A751" s="37" t="s">
        <v>1010</v>
      </c>
      <c r="B751" s="38">
        <v>85</v>
      </c>
      <c r="F751" s="73"/>
      <c r="G751" s="19" t="s">
        <v>2891</v>
      </c>
      <c r="H751" s="19" t="s">
        <v>2892</v>
      </c>
      <c r="I751" s="88">
        <f t="shared" ref="I751:I814" si="21">SUMIF($G$8:$G$613,G751,$J$8:$J$613)</f>
        <v>32.83</v>
      </c>
      <c r="J751" s="33">
        <f t="shared" si="20"/>
        <v>205.18749999999997</v>
      </c>
    </row>
    <row r="752" spans="1:11">
      <c r="A752" s="37" t="s">
        <v>1010</v>
      </c>
      <c r="B752" s="38">
        <v>85</v>
      </c>
      <c r="F752" s="73"/>
      <c r="G752" s="21" t="s">
        <v>687</v>
      </c>
      <c r="H752" s="21" t="s">
        <v>903</v>
      </c>
      <c r="I752" s="88">
        <f t="shared" si="21"/>
        <v>577.46999999999991</v>
      </c>
      <c r="J752" s="33">
        <f t="shared" si="20"/>
        <v>3609.1874999999995</v>
      </c>
    </row>
    <row r="753" spans="1:10">
      <c r="A753" s="37" t="s">
        <v>1010</v>
      </c>
      <c r="B753" s="38">
        <v>85</v>
      </c>
      <c r="F753" s="73"/>
      <c r="G753" s="21" t="str">
        <f>+H753</f>
        <v>OEAE5404042R2</v>
      </c>
      <c r="H753" s="21" t="s">
        <v>2806</v>
      </c>
      <c r="I753" s="88">
        <f t="shared" si="21"/>
        <v>18.399999999999999</v>
      </c>
      <c r="J753" s="33">
        <f t="shared" si="20"/>
        <v>114.99999999999999</v>
      </c>
    </row>
    <row r="754" spans="1:10">
      <c r="A754" s="37" t="s">
        <v>1010</v>
      </c>
      <c r="B754" s="38">
        <v>85</v>
      </c>
      <c r="F754" s="73"/>
      <c r="G754" s="21" t="str">
        <f>+H754</f>
        <v>OES070503PZ1</v>
      </c>
      <c r="H754" s="21" t="s">
        <v>1746</v>
      </c>
      <c r="I754" s="88">
        <f t="shared" si="21"/>
        <v>107.28999999999999</v>
      </c>
      <c r="J754" s="33">
        <f t="shared" si="20"/>
        <v>670.56249999999989</v>
      </c>
    </row>
    <row r="755" spans="1:10">
      <c r="A755" s="37" t="s">
        <v>1010</v>
      </c>
      <c r="B755" s="38">
        <v>85</v>
      </c>
      <c r="F755" s="73"/>
      <c r="G755" s="21" t="str">
        <f>+H755</f>
        <v>OES930222UMA</v>
      </c>
      <c r="H755" s="21" t="s">
        <v>2878</v>
      </c>
      <c r="I755" s="88">
        <f t="shared" si="21"/>
        <v>93.86</v>
      </c>
      <c r="J755" s="33">
        <f t="shared" si="20"/>
        <v>586.625</v>
      </c>
    </row>
    <row r="756" spans="1:10">
      <c r="A756" s="37" t="s">
        <v>1010</v>
      </c>
      <c r="B756" s="38">
        <v>85</v>
      </c>
      <c r="F756" s="73"/>
      <c r="G756" s="21" t="str">
        <f>+H756</f>
        <v>OGC9502279R0</v>
      </c>
      <c r="H756" s="21" t="s">
        <v>2670</v>
      </c>
      <c r="I756" s="88">
        <f t="shared" si="21"/>
        <v>67.099999999999994</v>
      </c>
      <c r="J756" s="33">
        <f t="shared" si="20"/>
        <v>419.37499999999994</v>
      </c>
    </row>
    <row r="757" spans="1:10">
      <c r="A757" s="37" t="s">
        <v>1010</v>
      </c>
      <c r="B757" s="38">
        <v>85</v>
      </c>
      <c r="F757" s="73"/>
      <c r="G757" s="19" t="s">
        <v>2923</v>
      </c>
      <c r="H757" s="19" t="s">
        <v>2922</v>
      </c>
      <c r="I757" s="88">
        <f t="shared" si="21"/>
        <v>940.43</v>
      </c>
      <c r="J757" s="33">
        <f t="shared" si="20"/>
        <v>5877.6875</v>
      </c>
    </row>
    <row r="758" spans="1:10">
      <c r="A758" s="37" t="s">
        <v>1010</v>
      </c>
      <c r="B758" s="38">
        <v>85</v>
      </c>
      <c r="F758" s="73"/>
      <c r="G758" s="21" t="str">
        <f>+H758</f>
        <v>OMC100818GZ7</v>
      </c>
      <c r="H758" s="21" t="s">
        <v>815</v>
      </c>
      <c r="I758" s="88">
        <f t="shared" si="21"/>
        <v>67.040000000000006</v>
      </c>
      <c r="J758" s="33">
        <f t="shared" si="20"/>
        <v>419.00000000000006</v>
      </c>
    </row>
    <row r="759" spans="1:10">
      <c r="A759" s="37" t="s">
        <v>1010</v>
      </c>
      <c r="B759" s="38">
        <v>85</v>
      </c>
      <c r="F759" s="73"/>
      <c r="G759" s="21" t="str">
        <f>+H759</f>
        <v>OME561118AA8</v>
      </c>
      <c r="H759" s="21" t="s">
        <v>807</v>
      </c>
      <c r="I759" s="88">
        <f t="shared" si="21"/>
        <v>406.21000000000004</v>
      </c>
      <c r="J759" s="33">
        <f t="shared" si="20"/>
        <v>2538.8125</v>
      </c>
    </row>
    <row r="760" spans="1:10">
      <c r="A760" s="37" t="s">
        <v>1010</v>
      </c>
      <c r="B760" s="38">
        <v>85</v>
      </c>
      <c r="F760" s="73"/>
      <c r="G760" s="21" t="s">
        <v>725</v>
      </c>
      <c r="H760" s="21" t="s">
        <v>921</v>
      </c>
      <c r="I760" s="88">
        <f t="shared" si="21"/>
        <v>4224</v>
      </c>
      <c r="J760" s="33">
        <f t="shared" si="20"/>
        <v>26400</v>
      </c>
    </row>
    <row r="761" spans="1:10">
      <c r="A761" s="37" t="s">
        <v>1010</v>
      </c>
      <c r="B761" s="38">
        <v>85</v>
      </c>
      <c r="F761" s="73"/>
      <c r="G761" s="21" t="str">
        <f>+H761</f>
        <v>OSI0301158T0</v>
      </c>
      <c r="H761" s="21" t="s">
        <v>2623</v>
      </c>
      <c r="I761" s="88">
        <f t="shared" si="21"/>
        <v>93.94</v>
      </c>
      <c r="J761" s="33">
        <f t="shared" si="20"/>
        <v>587.125</v>
      </c>
    </row>
    <row r="762" spans="1:10">
      <c r="A762" s="37" t="s">
        <v>1010</v>
      </c>
      <c r="B762" s="38">
        <v>85</v>
      </c>
      <c r="F762" s="73"/>
      <c r="G762" s="21" t="s">
        <v>2926</v>
      </c>
      <c r="H762" s="21" t="s">
        <v>2487</v>
      </c>
      <c r="I762" s="88">
        <f t="shared" si="21"/>
        <v>33.65</v>
      </c>
      <c r="J762" s="33">
        <f t="shared" si="20"/>
        <v>210.3125</v>
      </c>
    </row>
    <row r="763" spans="1:10">
      <c r="A763" s="37" t="s">
        <v>1010</v>
      </c>
      <c r="B763" s="38">
        <v>85</v>
      </c>
      <c r="F763" s="73"/>
      <c r="G763" s="19" t="s">
        <v>2918</v>
      </c>
      <c r="H763" s="19" t="s">
        <v>2917</v>
      </c>
      <c r="I763" s="88">
        <f t="shared" si="21"/>
        <v>20.63</v>
      </c>
      <c r="J763" s="33">
        <f t="shared" si="20"/>
        <v>128.9375</v>
      </c>
    </row>
    <row r="764" spans="1:10">
      <c r="A764" s="37" t="s">
        <v>1010</v>
      </c>
      <c r="B764" s="38">
        <v>85</v>
      </c>
      <c r="F764" s="73"/>
      <c r="G764" s="21" t="str">
        <f>+H764</f>
        <v>PET040903DH1</v>
      </c>
      <c r="H764" s="21" t="s">
        <v>2701</v>
      </c>
      <c r="I764" s="88">
        <f t="shared" si="21"/>
        <v>287.94</v>
      </c>
      <c r="J764" s="33">
        <f t="shared" si="20"/>
        <v>1799.625</v>
      </c>
    </row>
    <row r="765" spans="1:10">
      <c r="A765" s="37" t="s">
        <v>1010</v>
      </c>
      <c r="B765" s="38">
        <v>85</v>
      </c>
      <c r="F765" s="73"/>
      <c r="G765" s="21" t="str">
        <f>+H765</f>
        <v>PGA060816QM1</v>
      </c>
      <c r="H765" s="21" t="s">
        <v>2697</v>
      </c>
      <c r="I765" s="88">
        <f t="shared" si="21"/>
        <v>40.26</v>
      </c>
      <c r="J765" s="33">
        <f t="shared" si="20"/>
        <v>251.62499999999997</v>
      </c>
    </row>
    <row r="766" spans="1:10">
      <c r="A766" s="37" t="s">
        <v>1010</v>
      </c>
      <c r="B766" s="38">
        <v>85</v>
      </c>
      <c r="F766" s="73"/>
      <c r="G766" s="21" t="str">
        <f>+H766</f>
        <v>PIG780309840</v>
      </c>
      <c r="H766" s="21" t="s">
        <v>2874</v>
      </c>
      <c r="I766" s="88">
        <f t="shared" si="21"/>
        <v>28.47</v>
      </c>
      <c r="J766" s="33">
        <f t="shared" si="20"/>
        <v>177.9375</v>
      </c>
    </row>
    <row r="767" spans="1:10">
      <c r="A767" s="37" t="s">
        <v>1010</v>
      </c>
      <c r="B767" s="38">
        <v>85</v>
      </c>
      <c r="F767" s="73"/>
      <c r="G767" s="21" t="str">
        <f>+H767</f>
        <v>PIZ860828N68</v>
      </c>
      <c r="H767" s="21" t="s">
        <v>2510</v>
      </c>
      <c r="I767" s="88">
        <f t="shared" si="21"/>
        <v>12.28</v>
      </c>
      <c r="J767" s="33">
        <f t="shared" si="20"/>
        <v>76.75</v>
      </c>
    </row>
    <row r="768" spans="1:10">
      <c r="A768" s="37" t="s">
        <v>1010</v>
      </c>
      <c r="B768" s="38">
        <v>85</v>
      </c>
      <c r="F768" s="73"/>
      <c r="G768" s="21" t="s">
        <v>908</v>
      </c>
      <c r="H768" s="21" t="s">
        <v>907</v>
      </c>
      <c r="I768" s="88">
        <f t="shared" si="21"/>
        <v>3342.4</v>
      </c>
      <c r="J768" s="33">
        <f t="shared" si="20"/>
        <v>20890</v>
      </c>
    </row>
    <row r="769" spans="1:10">
      <c r="A769" s="37" t="s">
        <v>1010</v>
      </c>
      <c r="B769" s="38">
        <v>85</v>
      </c>
      <c r="F769" s="73"/>
      <c r="G769" s="21" t="s">
        <v>711</v>
      </c>
      <c r="H769" s="21" t="s">
        <v>712</v>
      </c>
      <c r="I769" s="88">
        <f t="shared" si="21"/>
        <v>3196.02</v>
      </c>
      <c r="J769" s="33">
        <f t="shared" si="20"/>
        <v>19975.125</v>
      </c>
    </row>
    <row r="770" spans="1:10">
      <c r="A770" s="37" t="s">
        <v>1010</v>
      </c>
      <c r="B770" s="38">
        <v>85</v>
      </c>
      <c r="F770" s="73"/>
      <c r="G770" s="21" t="s">
        <v>2860</v>
      </c>
      <c r="H770" s="21" t="s">
        <v>2861</v>
      </c>
      <c r="I770" s="88">
        <f t="shared" si="21"/>
        <v>606.21</v>
      </c>
      <c r="J770" s="33">
        <f t="shared" si="20"/>
        <v>3788.8125</v>
      </c>
    </row>
    <row r="771" spans="1:10">
      <c r="A771" s="37" t="s">
        <v>1010</v>
      </c>
      <c r="B771" s="38">
        <v>85</v>
      </c>
      <c r="F771" s="73"/>
      <c r="G771" s="21" t="str">
        <f>+H771</f>
        <v>PRB100802H20</v>
      </c>
      <c r="H771" s="21" t="s">
        <v>1677</v>
      </c>
      <c r="I771" s="88">
        <f t="shared" si="21"/>
        <v>8.9700000000000006</v>
      </c>
      <c r="J771" s="33">
        <f t="shared" si="20"/>
        <v>56.0625</v>
      </c>
    </row>
    <row r="772" spans="1:10">
      <c r="A772" s="37" t="s">
        <v>1010</v>
      </c>
      <c r="B772" s="38">
        <v>85</v>
      </c>
      <c r="F772" s="73"/>
      <c r="G772" s="21" t="str">
        <f>+H772</f>
        <v>RAFM750402CT0</v>
      </c>
      <c r="H772" s="21" t="s">
        <v>2872</v>
      </c>
      <c r="I772" s="88">
        <f t="shared" si="21"/>
        <v>16.41</v>
      </c>
      <c r="J772" s="33">
        <f t="shared" si="20"/>
        <v>102.5625</v>
      </c>
    </row>
    <row r="773" spans="1:10">
      <c r="A773" s="37" t="s">
        <v>1010</v>
      </c>
      <c r="B773" s="38">
        <v>85</v>
      </c>
      <c r="F773" s="73"/>
      <c r="G773" s="21" t="str">
        <f>+H773</f>
        <v>RALL871205VB0</v>
      </c>
      <c r="H773" s="21" t="s">
        <v>2800</v>
      </c>
      <c r="I773" s="88">
        <f t="shared" si="21"/>
        <v>19.309999999999999</v>
      </c>
      <c r="J773" s="33">
        <f t="shared" si="20"/>
        <v>120.68749999999999</v>
      </c>
    </row>
    <row r="774" spans="1:10">
      <c r="A774" s="37" t="s">
        <v>1010</v>
      </c>
      <c r="B774" s="38">
        <v>85</v>
      </c>
      <c r="F774" s="73"/>
      <c r="G774" s="19" t="s">
        <v>737</v>
      </c>
      <c r="H774" s="19" t="s">
        <v>2900</v>
      </c>
      <c r="I774" s="88">
        <f t="shared" si="21"/>
        <v>1013.8100000000002</v>
      </c>
      <c r="J774" s="33">
        <f t="shared" si="20"/>
        <v>6336.3125000000009</v>
      </c>
    </row>
    <row r="775" spans="1:10">
      <c r="A775" s="37" t="s">
        <v>1010</v>
      </c>
      <c r="B775" s="38">
        <v>85</v>
      </c>
      <c r="F775" s="73"/>
      <c r="G775" s="21" t="s">
        <v>898</v>
      </c>
      <c r="H775" s="21" t="s">
        <v>899</v>
      </c>
      <c r="I775" s="88">
        <f t="shared" si="21"/>
        <v>384</v>
      </c>
      <c r="J775" s="33">
        <f t="shared" si="20"/>
        <v>2400</v>
      </c>
    </row>
    <row r="776" spans="1:10">
      <c r="A776" s="37" t="s">
        <v>1010</v>
      </c>
      <c r="B776" s="38">
        <v>85</v>
      </c>
      <c r="F776" s="73"/>
      <c r="G776" s="21" t="str">
        <f>+H776</f>
        <v>REA880909AU8</v>
      </c>
      <c r="H776" s="21" t="s">
        <v>2703</v>
      </c>
      <c r="I776" s="88">
        <f t="shared" si="21"/>
        <v>31.449999999999996</v>
      </c>
      <c r="J776" s="33">
        <f t="shared" si="20"/>
        <v>196.56249999999997</v>
      </c>
    </row>
    <row r="777" spans="1:10">
      <c r="A777" s="37" t="s">
        <v>1010</v>
      </c>
      <c r="B777" s="38">
        <v>85</v>
      </c>
      <c r="F777" s="73"/>
      <c r="G777" s="21" t="str">
        <f>+H777</f>
        <v>RED940114JX9</v>
      </c>
      <c r="H777" s="21" t="s">
        <v>699</v>
      </c>
      <c r="I777" s="88">
        <f t="shared" si="21"/>
        <v>35.5</v>
      </c>
      <c r="J777" s="33">
        <f t="shared" si="20"/>
        <v>221.875</v>
      </c>
    </row>
    <row r="778" spans="1:10">
      <c r="A778" s="37" t="s">
        <v>1010</v>
      </c>
      <c r="B778" s="38">
        <v>85</v>
      </c>
      <c r="F778" s="73"/>
      <c r="G778" s="21" t="s">
        <v>959</v>
      </c>
      <c r="H778" s="21" t="s">
        <v>960</v>
      </c>
      <c r="I778" s="88">
        <f t="shared" si="21"/>
        <v>80</v>
      </c>
      <c r="J778" s="33">
        <f t="shared" si="20"/>
        <v>500</v>
      </c>
    </row>
    <row r="779" spans="1:10">
      <c r="A779" s="37" t="s">
        <v>1010</v>
      </c>
      <c r="B779" s="38">
        <v>85</v>
      </c>
      <c r="F779" s="73"/>
      <c r="G779" s="21" t="s">
        <v>1767</v>
      </c>
      <c r="H779" s="21" t="s">
        <v>1623</v>
      </c>
      <c r="I779" s="88">
        <f t="shared" si="21"/>
        <v>1920</v>
      </c>
      <c r="J779" s="33">
        <f t="shared" si="20"/>
        <v>12000</v>
      </c>
    </row>
    <row r="780" spans="1:10">
      <c r="A780" s="37" t="s">
        <v>1010</v>
      </c>
      <c r="B780" s="38">
        <v>85</v>
      </c>
      <c r="F780" s="73"/>
      <c r="G780" s="21" t="str">
        <f t="shared" ref="G780:G788" si="22">+H780</f>
        <v>RFV010207JP4</v>
      </c>
      <c r="H780" s="21" t="s">
        <v>2622</v>
      </c>
      <c r="I780" s="88">
        <f t="shared" si="21"/>
        <v>21.38</v>
      </c>
      <c r="J780" s="33">
        <f t="shared" si="20"/>
        <v>133.625</v>
      </c>
    </row>
    <row r="781" spans="1:10">
      <c r="A781" s="37" t="s">
        <v>1010</v>
      </c>
      <c r="B781" s="38">
        <v>85</v>
      </c>
      <c r="F781" s="73"/>
      <c r="G781" s="21" t="str">
        <f t="shared" si="22"/>
        <v>RIGR660209GT4</v>
      </c>
      <c r="H781" s="21" t="s">
        <v>2513</v>
      </c>
      <c r="I781" s="88">
        <f t="shared" si="21"/>
        <v>80.69</v>
      </c>
      <c r="J781" s="33">
        <f t="shared" si="20"/>
        <v>504.3125</v>
      </c>
    </row>
    <row r="782" spans="1:10">
      <c r="A782" s="37" t="s">
        <v>1010</v>
      </c>
      <c r="B782" s="38">
        <v>85</v>
      </c>
      <c r="F782" s="73"/>
      <c r="G782" s="21" t="str">
        <f t="shared" si="22"/>
        <v>RNP0810033VA</v>
      </c>
      <c r="H782" s="21" t="s">
        <v>2877</v>
      </c>
      <c r="I782" s="88">
        <f t="shared" si="21"/>
        <v>12.14</v>
      </c>
      <c r="J782" s="33">
        <f t="shared" si="20"/>
        <v>75.875</v>
      </c>
    </row>
    <row r="783" spans="1:10">
      <c r="A783" s="37" t="s">
        <v>1010</v>
      </c>
      <c r="B783" s="38">
        <v>85</v>
      </c>
      <c r="F783" s="73"/>
      <c r="G783" s="21" t="str">
        <f t="shared" si="22"/>
        <v>ROCA640923TG8</v>
      </c>
      <c r="H783" s="21" t="s">
        <v>2836</v>
      </c>
      <c r="I783" s="88">
        <f t="shared" si="21"/>
        <v>15.2</v>
      </c>
      <c r="J783" s="33">
        <f t="shared" si="20"/>
        <v>95</v>
      </c>
    </row>
    <row r="784" spans="1:10">
      <c r="A784" s="37" t="s">
        <v>1010</v>
      </c>
      <c r="B784" s="38">
        <v>85</v>
      </c>
      <c r="F784" s="73"/>
      <c r="G784" s="21" t="str">
        <f t="shared" si="22"/>
        <v>ROCM620808M6A</v>
      </c>
      <c r="H784" s="21" t="s">
        <v>795</v>
      </c>
      <c r="I784" s="88">
        <f t="shared" si="21"/>
        <v>44.16</v>
      </c>
      <c r="J784" s="33">
        <f t="shared" si="20"/>
        <v>276</v>
      </c>
    </row>
    <row r="785" spans="1:10">
      <c r="A785" s="37" t="s">
        <v>1010</v>
      </c>
      <c r="B785" s="38">
        <v>85</v>
      </c>
      <c r="F785" s="73"/>
      <c r="G785" s="21" t="str">
        <f t="shared" si="22"/>
        <v>ROMS530216186</v>
      </c>
      <c r="H785" s="21" t="s">
        <v>691</v>
      </c>
      <c r="I785" s="88">
        <f t="shared" si="21"/>
        <v>80.69</v>
      </c>
      <c r="J785" s="33">
        <f t="shared" si="20"/>
        <v>504.3125</v>
      </c>
    </row>
    <row r="786" spans="1:10">
      <c r="A786" s="37" t="s">
        <v>1010</v>
      </c>
      <c r="B786" s="38">
        <v>85</v>
      </c>
      <c r="F786" s="73"/>
      <c r="G786" s="21" t="str">
        <f t="shared" si="22"/>
        <v>RSJ1306261M9</v>
      </c>
      <c r="H786" s="21" t="s">
        <v>1708</v>
      </c>
      <c r="I786" s="88">
        <f t="shared" si="21"/>
        <v>46.93</v>
      </c>
      <c r="J786" s="33">
        <f t="shared" si="20"/>
        <v>293.3125</v>
      </c>
    </row>
    <row r="787" spans="1:10">
      <c r="A787" s="37" t="s">
        <v>1010</v>
      </c>
      <c r="B787" s="38">
        <v>85</v>
      </c>
      <c r="F787" s="73"/>
      <c r="G787" s="21" t="str">
        <f t="shared" si="22"/>
        <v>RTK890921M97</v>
      </c>
      <c r="H787" s="21" t="s">
        <v>1720</v>
      </c>
      <c r="I787" s="88">
        <f t="shared" si="21"/>
        <v>16.28</v>
      </c>
      <c r="J787" s="33">
        <f t="shared" si="20"/>
        <v>101.75</v>
      </c>
    </row>
    <row r="788" spans="1:10">
      <c r="A788" s="37" t="s">
        <v>1010</v>
      </c>
      <c r="B788" s="38">
        <v>85</v>
      </c>
      <c r="F788" s="73"/>
      <c r="G788" s="21" t="str">
        <f t="shared" si="22"/>
        <v>SAHE61083013A</v>
      </c>
      <c r="H788" s="21" t="s">
        <v>2501</v>
      </c>
      <c r="I788" s="88">
        <f t="shared" si="21"/>
        <v>19.2</v>
      </c>
      <c r="J788" s="33">
        <f t="shared" si="20"/>
        <v>120</v>
      </c>
    </row>
    <row r="789" spans="1:10">
      <c r="A789" s="37" t="s">
        <v>1010</v>
      </c>
      <c r="B789" s="38">
        <v>85</v>
      </c>
      <c r="F789" s="73"/>
      <c r="G789" s="21" t="s">
        <v>720</v>
      </c>
      <c r="H789" s="21" t="s">
        <v>721</v>
      </c>
      <c r="I789" s="88">
        <f t="shared" si="21"/>
        <v>480.74</v>
      </c>
      <c r="J789" s="33">
        <f t="shared" si="20"/>
        <v>3004.625</v>
      </c>
    </row>
    <row r="790" spans="1:10">
      <c r="A790" s="37" t="s">
        <v>1010</v>
      </c>
      <c r="B790" s="38">
        <v>85</v>
      </c>
      <c r="F790" s="73"/>
      <c r="G790" s="21" t="str">
        <f>+H790</f>
        <v>SCA9502142Y7</v>
      </c>
      <c r="H790" s="21" t="s">
        <v>2737</v>
      </c>
      <c r="I790" s="88">
        <f t="shared" si="21"/>
        <v>53.68</v>
      </c>
      <c r="J790" s="33">
        <f t="shared" si="20"/>
        <v>335.5</v>
      </c>
    </row>
    <row r="791" spans="1:10">
      <c r="A791" s="37" t="s">
        <v>1010</v>
      </c>
      <c r="B791" s="38">
        <v>85</v>
      </c>
      <c r="F791" s="73"/>
      <c r="G791" s="21" t="str">
        <f>+H791</f>
        <v>SCA981117398</v>
      </c>
      <c r="H791" s="21" t="s">
        <v>1752</v>
      </c>
      <c r="I791" s="88">
        <f t="shared" si="21"/>
        <v>79.400000000000006</v>
      </c>
      <c r="J791" s="33">
        <f t="shared" si="20"/>
        <v>496.25</v>
      </c>
    </row>
    <row r="792" spans="1:10">
      <c r="A792" s="37" t="s">
        <v>1010</v>
      </c>
      <c r="B792" s="38">
        <v>85</v>
      </c>
      <c r="F792" s="73"/>
      <c r="G792" s="21" t="s">
        <v>1771</v>
      </c>
      <c r="H792" s="21" t="s">
        <v>1643</v>
      </c>
      <c r="I792" s="88">
        <f t="shared" si="21"/>
        <v>9733.1200000000008</v>
      </c>
      <c r="J792" s="33">
        <f t="shared" si="20"/>
        <v>60832.000000000007</v>
      </c>
    </row>
    <row r="793" spans="1:10">
      <c r="A793" s="37" t="s">
        <v>1010</v>
      </c>
      <c r="B793" s="38">
        <v>85</v>
      </c>
      <c r="F793" s="73"/>
      <c r="G793" s="21" t="s">
        <v>2855</v>
      </c>
      <c r="H793" s="21" t="s">
        <v>2856</v>
      </c>
      <c r="I793" s="88">
        <f t="shared" si="21"/>
        <v>29.5</v>
      </c>
      <c r="J793" s="33">
        <f t="shared" si="20"/>
        <v>184.375</v>
      </c>
    </row>
    <row r="794" spans="1:10">
      <c r="A794" s="37" t="s">
        <v>1010</v>
      </c>
      <c r="B794" s="38">
        <v>85</v>
      </c>
      <c r="F794" s="73"/>
      <c r="G794" s="21" t="s">
        <v>1766</v>
      </c>
      <c r="H794" s="21" t="s">
        <v>1622</v>
      </c>
      <c r="I794" s="88">
        <f t="shared" si="21"/>
        <v>206.72</v>
      </c>
      <c r="J794" s="33">
        <f t="shared" si="20"/>
        <v>1292</v>
      </c>
    </row>
    <row r="795" spans="1:10">
      <c r="A795" s="37" t="s">
        <v>1010</v>
      </c>
      <c r="B795" s="38">
        <v>85</v>
      </c>
      <c r="F795" s="73"/>
      <c r="G795" s="21" t="s">
        <v>911</v>
      </c>
      <c r="H795" s="21" t="s">
        <v>912</v>
      </c>
      <c r="I795" s="88">
        <f t="shared" si="21"/>
        <v>11001.94</v>
      </c>
      <c r="J795" s="33">
        <f t="shared" si="20"/>
        <v>68762.125</v>
      </c>
    </row>
    <row r="796" spans="1:10">
      <c r="A796" s="37" t="s">
        <v>1010</v>
      </c>
      <c r="B796" s="38">
        <v>85</v>
      </c>
      <c r="F796" s="73"/>
      <c r="G796" s="21" t="str">
        <f t="shared" ref="G796:G803" si="23">+H796</f>
        <v>SIS020305KG0</v>
      </c>
      <c r="H796" s="21" t="s">
        <v>2884</v>
      </c>
      <c r="I796" s="88">
        <f t="shared" si="21"/>
        <v>122.12</v>
      </c>
      <c r="J796" s="33">
        <f t="shared" si="20"/>
        <v>763.25</v>
      </c>
    </row>
    <row r="797" spans="1:10">
      <c r="A797" s="37" t="s">
        <v>1010</v>
      </c>
      <c r="B797" s="38">
        <v>85</v>
      </c>
      <c r="F797" s="73"/>
      <c r="G797" s="21" t="str">
        <f t="shared" si="23"/>
        <v>SIS94082559A</v>
      </c>
      <c r="H797" s="21" t="s">
        <v>1744</v>
      </c>
      <c r="I797" s="88">
        <f t="shared" si="21"/>
        <v>229.44</v>
      </c>
      <c r="J797" s="33">
        <f t="shared" si="20"/>
        <v>1434</v>
      </c>
    </row>
    <row r="798" spans="1:10">
      <c r="A798" s="37" t="s">
        <v>1010</v>
      </c>
      <c r="B798" s="38">
        <v>85</v>
      </c>
      <c r="F798" s="73"/>
      <c r="G798" s="21" t="str">
        <f t="shared" si="23"/>
        <v>SJD070119PB4</v>
      </c>
      <c r="H798" s="21" t="s">
        <v>803</v>
      </c>
      <c r="I798" s="88">
        <f t="shared" si="21"/>
        <v>151.84</v>
      </c>
      <c r="J798" s="33">
        <f t="shared" si="20"/>
        <v>949</v>
      </c>
    </row>
    <row r="799" spans="1:10">
      <c r="A799" s="37" t="s">
        <v>1010</v>
      </c>
      <c r="B799" s="38">
        <v>85</v>
      </c>
      <c r="F799" s="73"/>
      <c r="G799" s="21" t="str">
        <f t="shared" si="23"/>
        <v>SJM990524KSA</v>
      </c>
      <c r="H799" s="21" t="s">
        <v>2580</v>
      </c>
      <c r="I799" s="88">
        <f t="shared" si="21"/>
        <v>53.63</v>
      </c>
      <c r="J799" s="33">
        <f t="shared" si="20"/>
        <v>335.1875</v>
      </c>
    </row>
    <row r="800" spans="1:10">
      <c r="A800" s="37" t="s">
        <v>1010</v>
      </c>
      <c r="B800" s="38">
        <v>85</v>
      </c>
      <c r="F800" s="73"/>
      <c r="G800" s="21" t="str">
        <f t="shared" si="23"/>
        <v>SJU010405FU0</v>
      </c>
      <c r="H800" s="21" t="s">
        <v>1705</v>
      </c>
      <c r="I800" s="88">
        <f t="shared" si="21"/>
        <v>88.23</v>
      </c>
      <c r="J800" s="33">
        <f t="shared" si="20"/>
        <v>551.4375</v>
      </c>
    </row>
    <row r="801" spans="1:10">
      <c r="A801" s="37" t="s">
        <v>1010</v>
      </c>
      <c r="B801" s="38">
        <v>85</v>
      </c>
      <c r="F801" s="73"/>
      <c r="G801" s="21" t="str">
        <f t="shared" si="23"/>
        <v>SMA950103FQA</v>
      </c>
      <c r="H801" s="21" t="s">
        <v>2681</v>
      </c>
      <c r="I801" s="88">
        <f t="shared" si="21"/>
        <v>58.23</v>
      </c>
      <c r="J801" s="33">
        <f t="shared" si="20"/>
        <v>363.9375</v>
      </c>
    </row>
    <row r="802" spans="1:10">
      <c r="A802" s="37" t="s">
        <v>1010</v>
      </c>
      <c r="B802" s="38">
        <v>85</v>
      </c>
      <c r="F802" s="73"/>
      <c r="G802" s="21" t="str">
        <f t="shared" si="23"/>
        <v>SMN021211NS2</v>
      </c>
      <c r="H802" s="21" t="s">
        <v>2620</v>
      </c>
      <c r="I802" s="88">
        <f t="shared" si="21"/>
        <v>111.14</v>
      </c>
      <c r="J802" s="33">
        <f t="shared" si="20"/>
        <v>694.625</v>
      </c>
    </row>
    <row r="803" spans="1:10">
      <c r="A803" s="37" t="s">
        <v>1010</v>
      </c>
      <c r="B803" s="38">
        <v>85</v>
      </c>
      <c r="F803" s="85"/>
      <c r="G803" s="21" t="str">
        <f t="shared" si="23"/>
        <v>SSG850927QD9</v>
      </c>
      <c r="H803" s="21" t="s">
        <v>2727</v>
      </c>
      <c r="I803" s="88">
        <f t="shared" si="21"/>
        <v>67.08</v>
      </c>
      <c r="J803" s="33">
        <f t="shared" si="20"/>
        <v>419.25</v>
      </c>
    </row>
    <row r="804" spans="1:10">
      <c r="A804" s="37" t="s">
        <v>1010</v>
      </c>
      <c r="B804" s="38">
        <v>85</v>
      </c>
      <c r="F804" s="73"/>
      <c r="G804" s="19" t="s">
        <v>2887</v>
      </c>
      <c r="H804" s="19" t="s">
        <v>2888</v>
      </c>
      <c r="I804" s="88">
        <f t="shared" si="21"/>
        <v>17.100000000000001</v>
      </c>
      <c r="J804" s="33">
        <f t="shared" si="20"/>
        <v>106.875</v>
      </c>
    </row>
    <row r="805" spans="1:10">
      <c r="A805" s="37" t="s">
        <v>1010</v>
      </c>
      <c r="B805" s="38">
        <v>85</v>
      </c>
      <c r="F805" s="73"/>
      <c r="G805" s="21" t="str">
        <f t="shared" ref="G805:G810" si="24">+H805</f>
        <v>SSP8202165K3</v>
      </c>
      <c r="H805" s="21" t="s">
        <v>764</v>
      </c>
      <c r="I805" s="88">
        <f t="shared" si="21"/>
        <v>46.93</v>
      </c>
      <c r="J805" s="33">
        <f t="shared" si="20"/>
        <v>293.3125</v>
      </c>
    </row>
    <row r="806" spans="1:10">
      <c r="A806" s="37" t="s">
        <v>1010</v>
      </c>
      <c r="B806" s="38">
        <v>85</v>
      </c>
      <c r="F806" s="73"/>
      <c r="G806" s="21" t="str">
        <f t="shared" si="24"/>
        <v>SSQ121221SV1</v>
      </c>
      <c r="H806" s="21" t="s">
        <v>2826</v>
      </c>
      <c r="I806" s="88">
        <f t="shared" si="21"/>
        <v>13.41</v>
      </c>
      <c r="J806" s="33">
        <f t="shared" si="20"/>
        <v>83.8125</v>
      </c>
    </row>
    <row r="807" spans="1:10">
      <c r="A807" s="37" t="s">
        <v>1010</v>
      </c>
      <c r="B807" s="38">
        <v>85</v>
      </c>
      <c r="F807" s="73"/>
      <c r="G807" s="21" t="str">
        <f t="shared" si="24"/>
        <v>STL120905V25</v>
      </c>
      <c r="H807" s="21" t="s">
        <v>2677</v>
      </c>
      <c r="I807" s="88">
        <f t="shared" si="21"/>
        <v>13.41</v>
      </c>
      <c r="J807" s="33">
        <f t="shared" si="20"/>
        <v>83.8125</v>
      </c>
    </row>
    <row r="808" spans="1:10">
      <c r="A808" s="37" t="s">
        <v>1010</v>
      </c>
      <c r="B808" s="38">
        <v>85</v>
      </c>
      <c r="F808" s="73"/>
      <c r="G808" s="21" t="str">
        <f t="shared" si="24"/>
        <v>SUL601206R87</v>
      </c>
      <c r="H808" s="21" t="s">
        <v>663</v>
      </c>
      <c r="I808" s="88">
        <f t="shared" si="21"/>
        <v>182.17000000000002</v>
      </c>
      <c r="J808" s="33">
        <f t="shared" si="20"/>
        <v>1138.5625</v>
      </c>
    </row>
    <row r="809" spans="1:10">
      <c r="A809" s="37" t="s">
        <v>1010</v>
      </c>
      <c r="B809" s="38">
        <v>85</v>
      </c>
      <c r="F809" s="85"/>
      <c r="G809" s="21" t="str">
        <f t="shared" si="24"/>
        <v>SUT901218PD5</v>
      </c>
      <c r="H809" s="21" t="s">
        <v>2879</v>
      </c>
      <c r="I809" s="88">
        <f t="shared" si="21"/>
        <v>98.82</v>
      </c>
      <c r="J809" s="33">
        <f t="shared" si="20"/>
        <v>617.625</v>
      </c>
    </row>
    <row r="810" spans="1:10">
      <c r="A810" s="37" t="s">
        <v>1010</v>
      </c>
      <c r="B810" s="38">
        <v>85</v>
      </c>
      <c r="F810" s="73"/>
      <c r="G810" s="21" t="str">
        <f t="shared" si="24"/>
        <v>SXA041111GR2</v>
      </c>
      <c r="H810" s="21" t="s">
        <v>2711</v>
      </c>
      <c r="I810" s="88">
        <f t="shared" si="21"/>
        <v>344.09</v>
      </c>
      <c r="J810" s="33">
        <f t="shared" ref="J810:J836" si="25">+I810/0.16</f>
        <v>2150.5625</v>
      </c>
    </row>
    <row r="811" spans="1:10">
      <c r="A811" s="37" t="s">
        <v>1010</v>
      </c>
      <c r="B811" s="38">
        <v>85</v>
      </c>
      <c r="F811" s="73"/>
      <c r="G811" s="21" t="s">
        <v>922</v>
      </c>
      <c r="H811" s="21" t="s">
        <v>958</v>
      </c>
      <c r="I811" s="88">
        <f t="shared" si="21"/>
        <v>7744</v>
      </c>
      <c r="J811" s="33">
        <f t="shared" si="25"/>
        <v>48400</v>
      </c>
    </row>
    <row r="812" spans="1:10">
      <c r="A812" s="37" t="s">
        <v>1010</v>
      </c>
      <c r="B812" s="38">
        <v>85</v>
      </c>
      <c r="F812" s="73"/>
      <c r="G812" s="21" t="str">
        <f>+H812</f>
        <v>TCG870817Q74</v>
      </c>
      <c r="H812" s="21" t="s">
        <v>1725</v>
      </c>
      <c r="I812" s="88">
        <f t="shared" si="21"/>
        <v>62.319999999999993</v>
      </c>
      <c r="J812" s="33">
        <f t="shared" si="25"/>
        <v>389.49999999999994</v>
      </c>
    </row>
    <row r="813" spans="1:10">
      <c r="A813" s="37" t="s">
        <v>1010</v>
      </c>
      <c r="B813" s="38">
        <v>85</v>
      </c>
      <c r="F813" s="85"/>
      <c r="G813" s="21" t="str">
        <f>+H813</f>
        <v>TEX9302097F3</v>
      </c>
      <c r="H813" s="21" t="s">
        <v>2492</v>
      </c>
      <c r="I813" s="88">
        <f t="shared" si="21"/>
        <v>14.969999999999999</v>
      </c>
      <c r="J813" s="33">
        <f t="shared" si="25"/>
        <v>93.562499999999986</v>
      </c>
    </row>
    <row r="814" spans="1:10">
      <c r="A814" s="37" t="s">
        <v>1010</v>
      </c>
      <c r="B814" s="38">
        <v>85</v>
      </c>
      <c r="F814" s="73"/>
      <c r="G814" s="21" t="s">
        <v>961</v>
      </c>
      <c r="H814" s="21" t="s">
        <v>1818</v>
      </c>
      <c r="I814" s="88">
        <f t="shared" si="21"/>
        <v>30980.04</v>
      </c>
      <c r="J814" s="33">
        <f t="shared" si="25"/>
        <v>193625.25</v>
      </c>
    </row>
    <row r="815" spans="1:10">
      <c r="A815" s="37" t="s">
        <v>1010</v>
      </c>
      <c r="B815" s="38">
        <v>85</v>
      </c>
      <c r="F815" s="73"/>
      <c r="G815" s="21" t="str">
        <f>+H815</f>
        <v>TGG070821IU8</v>
      </c>
      <c r="H815" s="21" t="s">
        <v>805</v>
      </c>
      <c r="I815" s="88">
        <f t="shared" ref="I815:I836" si="26">SUMIF($G$8:$G$613,G815,$J$8:$J$613)</f>
        <v>61.76</v>
      </c>
      <c r="J815" s="33">
        <f t="shared" si="25"/>
        <v>386</v>
      </c>
    </row>
    <row r="816" spans="1:10">
      <c r="A816" s="37" t="s">
        <v>1010</v>
      </c>
      <c r="B816" s="38">
        <v>85</v>
      </c>
      <c r="F816" s="73"/>
      <c r="G816" s="19" t="s">
        <v>748</v>
      </c>
      <c r="H816" s="19" t="s">
        <v>2921</v>
      </c>
      <c r="I816" s="88">
        <f t="shared" si="26"/>
        <v>108.49</v>
      </c>
      <c r="J816" s="33">
        <f t="shared" si="25"/>
        <v>678.0625</v>
      </c>
    </row>
    <row r="817" spans="1:10">
      <c r="A817" s="37" t="s">
        <v>1010</v>
      </c>
      <c r="B817" s="38">
        <v>85</v>
      </c>
      <c r="F817" s="73"/>
      <c r="G817" s="21" t="s">
        <v>970</v>
      </c>
      <c r="H817" s="21" t="s">
        <v>971</v>
      </c>
      <c r="I817" s="88">
        <f t="shared" si="26"/>
        <v>2793.29</v>
      </c>
      <c r="J817" s="33">
        <f t="shared" si="25"/>
        <v>17458.0625</v>
      </c>
    </row>
    <row r="818" spans="1:10">
      <c r="A818" s="37" t="s">
        <v>1010</v>
      </c>
      <c r="B818" s="38">
        <v>85</v>
      </c>
      <c r="F818" s="73"/>
      <c r="G818" s="21" t="str">
        <f>+H818</f>
        <v>TMN9905248R8</v>
      </c>
      <c r="H818" s="21" t="s">
        <v>2584</v>
      </c>
      <c r="I818" s="88">
        <f t="shared" si="26"/>
        <v>10.199999999999999</v>
      </c>
      <c r="J818" s="33">
        <f t="shared" si="25"/>
        <v>63.749999999999993</v>
      </c>
    </row>
    <row r="819" spans="1:10">
      <c r="A819" s="37" t="s">
        <v>1010</v>
      </c>
      <c r="B819" s="38">
        <v>85</v>
      </c>
      <c r="F819" s="73"/>
      <c r="G819" s="60" t="s">
        <v>872</v>
      </c>
      <c r="H819" s="21" t="s">
        <v>2441</v>
      </c>
      <c r="I819" s="88">
        <f t="shared" si="26"/>
        <v>5127.2699999999968</v>
      </c>
      <c r="J819" s="33">
        <f t="shared" si="25"/>
        <v>32045.437499999978</v>
      </c>
    </row>
    <row r="820" spans="1:10">
      <c r="A820" s="37" t="s">
        <v>1010</v>
      </c>
      <c r="B820" s="38">
        <v>85</v>
      </c>
      <c r="F820" s="73"/>
      <c r="G820" s="64" t="s">
        <v>844</v>
      </c>
      <c r="H820" s="59" t="s">
        <v>845</v>
      </c>
      <c r="I820" s="88">
        <f t="shared" si="26"/>
        <v>3382336.2600000016</v>
      </c>
      <c r="J820" s="33">
        <f t="shared" si="25"/>
        <v>21139601.625000011</v>
      </c>
    </row>
    <row r="821" spans="1:10">
      <c r="A821" s="37" t="s">
        <v>1010</v>
      </c>
      <c r="B821" s="38">
        <v>85</v>
      </c>
      <c r="F821" s="73"/>
      <c r="G821" s="60" t="s">
        <v>1776</v>
      </c>
      <c r="H821" s="21" t="s">
        <v>2207</v>
      </c>
      <c r="I821" s="88">
        <f t="shared" si="26"/>
        <v>25154.74</v>
      </c>
      <c r="J821" s="33">
        <f t="shared" si="25"/>
        <v>157217.125</v>
      </c>
    </row>
    <row r="822" spans="1:10">
      <c r="A822" s="37" t="s">
        <v>1010</v>
      </c>
      <c r="B822" s="38">
        <v>85</v>
      </c>
      <c r="F822" s="85"/>
      <c r="G822" s="21" t="str">
        <f>+H822</f>
        <v>TRA060703EB4</v>
      </c>
      <c r="H822" s="21" t="s">
        <v>678</v>
      </c>
      <c r="I822" s="88">
        <f t="shared" si="26"/>
        <v>121.6</v>
      </c>
      <c r="J822" s="33">
        <f t="shared" si="25"/>
        <v>760</v>
      </c>
    </row>
    <row r="823" spans="1:10">
      <c r="A823" s="37" t="s">
        <v>1010</v>
      </c>
      <c r="B823" s="38">
        <v>85</v>
      </c>
      <c r="F823" s="73"/>
      <c r="G823" s="21" t="str">
        <f>+H823</f>
        <v>TSC070907QS5</v>
      </c>
      <c r="H823" s="21" t="s">
        <v>729</v>
      </c>
      <c r="I823" s="88">
        <f t="shared" si="26"/>
        <v>82.739999999999981</v>
      </c>
      <c r="J823" s="33">
        <f t="shared" si="25"/>
        <v>517.12499999999989</v>
      </c>
    </row>
    <row r="824" spans="1:10">
      <c r="A824" s="37" t="s">
        <v>1010</v>
      </c>
      <c r="B824" s="38">
        <v>85</v>
      </c>
      <c r="F824" s="73"/>
      <c r="G824" s="21" t="str">
        <f>+H824</f>
        <v>TSO991022PB6</v>
      </c>
      <c r="H824" s="21" t="s">
        <v>2538</v>
      </c>
      <c r="I824" s="88">
        <f t="shared" si="26"/>
        <v>10.73</v>
      </c>
      <c r="J824" s="33">
        <f t="shared" si="25"/>
        <v>67.0625</v>
      </c>
    </row>
    <row r="825" spans="1:10">
      <c r="A825" s="37" t="s">
        <v>1010</v>
      </c>
      <c r="B825" s="38">
        <v>85</v>
      </c>
      <c r="F825" s="73"/>
      <c r="G825" s="21" t="s">
        <v>865</v>
      </c>
      <c r="H825" s="21" t="s">
        <v>1845</v>
      </c>
      <c r="I825" s="88">
        <f t="shared" si="26"/>
        <v>104.31</v>
      </c>
      <c r="J825" s="33">
        <f t="shared" si="25"/>
        <v>651.9375</v>
      </c>
    </row>
    <row r="826" spans="1:10">
      <c r="A826" s="37" t="s">
        <v>1010</v>
      </c>
      <c r="B826" s="38">
        <v>85</v>
      </c>
      <c r="F826" s="73"/>
      <c r="G826" s="60" t="s">
        <v>2868</v>
      </c>
      <c r="H826" s="21" t="s">
        <v>2179</v>
      </c>
      <c r="I826" s="88">
        <f t="shared" si="26"/>
        <v>31479.57</v>
      </c>
      <c r="J826" s="33">
        <f t="shared" si="25"/>
        <v>196747.3125</v>
      </c>
    </row>
    <row r="827" spans="1:10">
      <c r="A827" s="37" t="s">
        <v>1010</v>
      </c>
      <c r="B827" s="38">
        <v>85</v>
      </c>
      <c r="F827" s="73"/>
      <c r="G827" s="66" t="s">
        <v>821</v>
      </c>
      <c r="H827" s="66" t="s">
        <v>821</v>
      </c>
      <c r="I827" s="88">
        <f t="shared" si="26"/>
        <v>53.65</v>
      </c>
      <c r="J827" s="33">
        <f t="shared" si="25"/>
        <v>335.3125</v>
      </c>
    </row>
    <row r="828" spans="1:10">
      <c r="A828" s="37" t="s">
        <v>1010</v>
      </c>
      <c r="B828" s="38">
        <v>85</v>
      </c>
      <c r="F828" s="73"/>
      <c r="G828" s="19" t="s">
        <v>2913</v>
      </c>
      <c r="H828" s="19" t="s">
        <v>2914</v>
      </c>
      <c r="I828" s="88">
        <f t="shared" si="26"/>
        <v>11.31</v>
      </c>
      <c r="J828" s="33">
        <f t="shared" si="25"/>
        <v>70.6875</v>
      </c>
    </row>
    <row r="829" spans="1:10">
      <c r="A829" s="37" t="s">
        <v>1010</v>
      </c>
      <c r="B829" s="38">
        <v>85</v>
      </c>
      <c r="F829" s="73"/>
      <c r="G829" s="21" t="str">
        <f>+H829</f>
        <v>VACM790328RH9</v>
      </c>
      <c r="H829" s="21" t="s">
        <v>2881</v>
      </c>
      <c r="I829" s="88">
        <f t="shared" si="26"/>
        <v>9.98</v>
      </c>
      <c r="J829" s="33">
        <f t="shared" si="25"/>
        <v>62.375</v>
      </c>
    </row>
    <row r="830" spans="1:10">
      <c r="A830" s="37" t="s">
        <v>1010</v>
      </c>
      <c r="B830" s="38">
        <v>85</v>
      </c>
      <c r="F830" s="73"/>
      <c r="G830" s="21" t="str">
        <f>+H830</f>
        <v>VAOJ820919NI9</v>
      </c>
      <c r="H830" s="21" t="s">
        <v>2581</v>
      </c>
      <c r="I830" s="88">
        <f t="shared" si="26"/>
        <v>16.28</v>
      </c>
      <c r="J830" s="33">
        <f t="shared" si="25"/>
        <v>101.75</v>
      </c>
    </row>
    <row r="831" spans="1:10">
      <c r="A831" s="37" t="s">
        <v>1010</v>
      </c>
      <c r="B831" s="38">
        <v>85</v>
      </c>
      <c r="F831" s="73"/>
      <c r="G831" s="21" t="str">
        <f>+H831</f>
        <v>VAPM570921MV1</v>
      </c>
      <c r="H831" s="21" t="s">
        <v>941</v>
      </c>
      <c r="I831" s="88">
        <f t="shared" si="26"/>
        <v>360</v>
      </c>
      <c r="J831" s="33">
        <f t="shared" si="25"/>
        <v>2250</v>
      </c>
    </row>
    <row r="832" spans="1:10">
      <c r="A832" s="37" t="s">
        <v>1010</v>
      </c>
      <c r="B832" s="38">
        <v>85</v>
      </c>
      <c r="F832" s="73"/>
      <c r="G832" s="21" t="str">
        <f>+H832</f>
        <v>VEBF480427NV8</v>
      </c>
      <c r="H832" s="21" t="s">
        <v>2645</v>
      </c>
      <c r="I832" s="88">
        <f t="shared" si="26"/>
        <v>49.66</v>
      </c>
      <c r="J832" s="33">
        <f t="shared" si="25"/>
        <v>310.375</v>
      </c>
    </row>
    <row r="833" spans="1:12">
      <c r="A833" s="37" t="s">
        <v>1010</v>
      </c>
      <c r="B833" s="38">
        <v>85</v>
      </c>
      <c r="F833" s="73"/>
      <c r="G833" s="21" t="s">
        <v>1769</v>
      </c>
      <c r="H833" s="21" t="s">
        <v>1631</v>
      </c>
      <c r="I833" s="88">
        <f t="shared" si="26"/>
        <v>9000</v>
      </c>
      <c r="J833" s="33">
        <f t="shared" si="25"/>
        <v>56250</v>
      </c>
    </row>
    <row r="834" spans="1:12">
      <c r="A834" s="37" t="s">
        <v>1010</v>
      </c>
      <c r="B834" s="38">
        <v>85</v>
      </c>
      <c r="F834" s="73"/>
      <c r="G834" s="21" t="str">
        <f>+H834</f>
        <v>VIA8011248W0</v>
      </c>
      <c r="H834" s="21" t="s">
        <v>799</v>
      </c>
      <c r="I834" s="88">
        <f t="shared" si="26"/>
        <v>16.28</v>
      </c>
      <c r="J834" s="33">
        <f t="shared" si="25"/>
        <v>101.75</v>
      </c>
    </row>
    <row r="835" spans="1:12">
      <c r="A835" s="37" t="s">
        <v>1010</v>
      </c>
      <c r="B835" s="38">
        <v>85</v>
      </c>
      <c r="F835" s="73"/>
      <c r="G835" s="60" t="s">
        <v>892</v>
      </c>
      <c r="H835" s="21" t="s">
        <v>2452</v>
      </c>
      <c r="I835" s="88">
        <f t="shared" si="26"/>
        <v>105352.89</v>
      </c>
      <c r="J835" s="33">
        <f t="shared" si="25"/>
        <v>658455.5625</v>
      </c>
    </row>
    <row r="836" spans="1:12">
      <c r="A836" s="37" t="s">
        <v>1010</v>
      </c>
      <c r="B836" s="38">
        <v>85</v>
      </c>
      <c r="G836" s="21" t="str">
        <f>+H836</f>
        <v>WME9003078U2</v>
      </c>
      <c r="H836" s="21" t="s">
        <v>705</v>
      </c>
      <c r="I836" s="88">
        <f t="shared" si="26"/>
        <v>120.69</v>
      </c>
      <c r="J836" s="33">
        <f t="shared" si="25"/>
        <v>754.3125</v>
      </c>
    </row>
    <row r="837" spans="1:12">
      <c r="I837" s="91">
        <f>+SUM(I622:I836)</f>
        <v>5439880.9593103472</v>
      </c>
      <c r="J837" s="22">
        <f t="shared" ref="J837:K837" si="27">+SUM(J622:J836)</f>
        <v>33999255.995689668</v>
      </c>
      <c r="K837" s="22">
        <f t="shared" si="27"/>
        <v>32510.5</v>
      </c>
    </row>
    <row r="838" spans="1:12">
      <c r="I838" s="22">
        <f>+J614+1440</f>
        <v>5439880.9593103407</v>
      </c>
    </row>
    <row r="839" spans="1:12">
      <c r="I839" s="27">
        <f>+I837-I838</f>
        <v>0</v>
      </c>
    </row>
    <row r="841" spans="1:12">
      <c r="A841" s="135" t="s">
        <v>4255</v>
      </c>
    </row>
    <row r="842" spans="1:12">
      <c r="A842" s="16" t="s">
        <v>324</v>
      </c>
      <c r="B842" s="39">
        <v>42448</v>
      </c>
      <c r="C842" s="16" t="s">
        <v>2205</v>
      </c>
      <c r="D842" s="16">
        <v>1</v>
      </c>
      <c r="E842" s="16" t="s">
        <v>2206</v>
      </c>
      <c r="F842" s="16" t="s">
        <v>1833</v>
      </c>
      <c r="G842" s="138" t="s">
        <v>1776</v>
      </c>
      <c r="H842" s="16" t="s">
        <v>2207</v>
      </c>
      <c r="I842" s="40"/>
      <c r="J842" s="40">
        <v>25154.74</v>
      </c>
      <c r="K842" s="40" t="s">
        <v>4254</v>
      </c>
      <c r="L842" s="16"/>
    </row>
  </sheetData>
  <sortState ref="A7:L618">
    <sortCondition ref="G7:G618"/>
  </sortState>
  <conditionalFormatting sqref="G46">
    <cfRule type="duplicateValues" dxfId="51" priority="38"/>
  </conditionalFormatting>
  <conditionalFormatting sqref="G128">
    <cfRule type="duplicateValues" dxfId="50" priority="37"/>
  </conditionalFormatting>
  <conditionalFormatting sqref="G153">
    <cfRule type="duplicateValues" dxfId="49" priority="36"/>
  </conditionalFormatting>
  <conditionalFormatting sqref="G225">
    <cfRule type="duplicateValues" dxfId="48" priority="35"/>
  </conditionalFormatting>
  <conditionalFormatting sqref="G50">
    <cfRule type="duplicateValues" dxfId="47" priority="32"/>
  </conditionalFormatting>
  <conditionalFormatting sqref="G123">
    <cfRule type="duplicateValues" dxfId="46" priority="30"/>
  </conditionalFormatting>
  <conditionalFormatting sqref="C622">
    <cfRule type="duplicateValues" dxfId="45" priority="28"/>
  </conditionalFormatting>
  <conditionalFormatting sqref="G712">
    <cfRule type="duplicateValues" dxfId="44" priority="27"/>
  </conditionalFormatting>
  <conditionalFormatting sqref="G635">
    <cfRule type="duplicateValues" dxfId="43" priority="24"/>
  </conditionalFormatting>
  <conditionalFormatting sqref="G622:G624 G626:G636 G638:G713 G715:G836">
    <cfRule type="duplicateValues" dxfId="42" priority="22"/>
  </conditionalFormatting>
  <conditionalFormatting sqref="G636">
    <cfRule type="duplicateValues" dxfId="41" priority="21"/>
  </conditionalFormatting>
  <conditionalFormatting sqref="G631">
    <cfRule type="duplicateValues" dxfId="40" priority="18"/>
  </conditionalFormatting>
  <conditionalFormatting sqref="G671">
    <cfRule type="duplicateValues" dxfId="39" priority="17"/>
  </conditionalFormatting>
  <conditionalFormatting sqref="G713">
    <cfRule type="duplicateValues" dxfId="38" priority="16"/>
  </conditionalFormatting>
  <conditionalFormatting sqref="F648">
    <cfRule type="duplicateValues" dxfId="37" priority="5"/>
  </conditionalFormatting>
  <conditionalFormatting sqref="F662">
    <cfRule type="duplicateValues" dxfId="36" priority="4"/>
  </conditionalFormatting>
  <conditionalFormatting sqref="F623:F635">
    <cfRule type="duplicateValues" dxfId="35" priority="3"/>
  </conditionalFormatting>
  <conditionalFormatting sqref="G626:G635 G622:G624 G638:G713 G715:G836">
    <cfRule type="duplicateValues" dxfId="34" priority="119"/>
  </conditionalFormatting>
  <conditionalFormatting sqref="G622:G624 G626:G636 G638:G713 G715:G835">
    <cfRule type="duplicateValues" dxfId="33" priority="124"/>
  </conditionalFormatting>
  <conditionalFormatting sqref="F622 F625:F725">
    <cfRule type="duplicateValues" dxfId="32" priority="135"/>
  </conditionalFormatting>
  <conditionalFormatting sqref="F622:F811">
    <cfRule type="duplicateValues" dxfId="31" priority="141"/>
  </conditionalFormatting>
  <conditionalFormatting sqref="F622:F835">
    <cfRule type="duplicateValues" dxfId="30" priority="143"/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L706"/>
  <sheetViews>
    <sheetView topLeftCell="A587" workbookViewId="0">
      <selection activeCell="H614" sqref="H614"/>
    </sheetView>
  </sheetViews>
  <sheetFormatPr baseColWidth="10" defaultRowHeight="15"/>
  <cols>
    <col min="1" max="1" width="11.42578125" style="21"/>
    <col min="4" max="6" width="2.28515625" customWidth="1"/>
    <col min="7" max="7" width="17" customWidth="1"/>
    <col min="8" max="8" width="50.5703125" bestFit="1" customWidth="1"/>
    <col min="9" max="9" width="18.85546875" bestFit="1" customWidth="1"/>
    <col min="10" max="10" width="12.42578125" bestFit="1" customWidth="1"/>
    <col min="11" max="11" width="12.7109375" bestFit="1" customWidth="1"/>
  </cols>
  <sheetData>
    <row r="1" spans="1:12">
      <c r="B1" s="1"/>
      <c r="C1" s="1"/>
      <c r="D1" s="1"/>
      <c r="E1" s="1"/>
      <c r="F1" s="1"/>
      <c r="G1" s="56" t="s">
        <v>0</v>
      </c>
      <c r="H1" s="1"/>
      <c r="I1" s="1"/>
      <c r="J1" s="5"/>
      <c r="K1" s="21"/>
      <c r="L1" s="21"/>
    </row>
    <row r="2" spans="1:12">
      <c r="B2" s="1"/>
      <c r="C2" s="1"/>
      <c r="D2" s="1"/>
      <c r="E2" s="1"/>
      <c r="F2" s="1"/>
      <c r="G2" s="56" t="s">
        <v>2933</v>
      </c>
      <c r="H2" s="1"/>
      <c r="I2" s="1"/>
      <c r="J2" s="5"/>
      <c r="K2" s="21"/>
      <c r="L2" s="21"/>
    </row>
    <row r="3" spans="1:12">
      <c r="B3" s="1"/>
      <c r="C3" s="1"/>
      <c r="D3" s="1"/>
      <c r="E3" s="1"/>
      <c r="F3" s="1"/>
      <c r="G3" s="56" t="s">
        <v>1</v>
      </c>
      <c r="H3" s="1"/>
      <c r="I3" s="1"/>
      <c r="J3" s="5"/>
      <c r="K3" s="21"/>
      <c r="L3" s="21"/>
    </row>
    <row r="4" spans="1:12">
      <c r="B4" s="1"/>
      <c r="C4" s="1"/>
      <c r="D4" s="1"/>
      <c r="E4" s="1"/>
      <c r="F4" s="1"/>
      <c r="G4" s="3"/>
      <c r="H4" s="1"/>
      <c r="I4" s="1"/>
      <c r="J4" s="1"/>
      <c r="K4" s="21"/>
      <c r="L4" s="21"/>
    </row>
    <row r="5" spans="1:12">
      <c r="B5" s="1"/>
      <c r="C5" s="1"/>
      <c r="D5" s="1"/>
      <c r="E5" s="1"/>
      <c r="F5" s="1"/>
      <c r="G5" s="6"/>
      <c r="H5" s="4"/>
      <c r="I5" s="4"/>
      <c r="J5" s="4"/>
      <c r="K5" s="21"/>
      <c r="L5" s="21"/>
    </row>
    <row r="6" spans="1:12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2854</v>
      </c>
      <c r="L6" s="21"/>
    </row>
    <row r="7" spans="1:12" hidden="1">
      <c r="A7" s="21" t="s">
        <v>2934</v>
      </c>
      <c r="B7" s="9">
        <v>42461</v>
      </c>
      <c r="C7" s="21">
        <v>2073288</v>
      </c>
      <c r="D7" s="21"/>
      <c r="E7" s="21"/>
      <c r="F7" s="21"/>
      <c r="G7" s="59" t="s">
        <v>844</v>
      </c>
      <c r="H7" s="59" t="s">
        <v>845</v>
      </c>
      <c r="I7" s="21">
        <f t="shared" ref="I7:I70" si="0">+J7/0.16</f>
        <v>841.87499999999989</v>
      </c>
      <c r="J7" s="21">
        <v>134.69999999999999</v>
      </c>
      <c r="K7" s="22"/>
    </row>
    <row r="8" spans="1:12" hidden="1">
      <c r="A8" s="21" t="s">
        <v>2935</v>
      </c>
      <c r="B8" s="9">
        <v>42461</v>
      </c>
      <c r="C8" s="21">
        <v>2090849</v>
      </c>
      <c r="D8" s="21"/>
      <c r="E8" s="21"/>
      <c r="F8" s="21"/>
      <c r="G8" s="59" t="s">
        <v>844</v>
      </c>
      <c r="H8" s="59" t="s">
        <v>845</v>
      </c>
      <c r="I8" s="102">
        <f t="shared" si="0"/>
        <v>14964.4375</v>
      </c>
      <c r="J8" s="22">
        <v>2394.31</v>
      </c>
      <c r="K8" s="22"/>
    </row>
    <row r="9" spans="1:12" hidden="1">
      <c r="A9" s="21" t="s">
        <v>2936</v>
      </c>
      <c r="B9" s="9">
        <v>42461</v>
      </c>
      <c r="C9" s="21">
        <v>2089113</v>
      </c>
      <c r="D9" s="21"/>
      <c r="E9" s="21"/>
      <c r="F9" s="21"/>
      <c r="G9" s="59" t="s">
        <v>844</v>
      </c>
      <c r="H9" s="59" t="s">
        <v>845</v>
      </c>
      <c r="I9" s="102">
        <f t="shared" si="0"/>
        <v>5566.8125</v>
      </c>
      <c r="J9" s="21">
        <v>890.69</v>
      </c>
      <c r="K9" s="22"/>
    </row>
    <row r="10" spans="1:12">
      <c r="A10" s="21" t="s">
        <v>2938</v>
      </c>
      <c r="B10" s="9">
        <v>42461</v>
      </c>
      <c r="C10" s="21" t="s">
        <v>2939</v>
      </c>
      <c r="D10" s="21"/>
      <c r="E10" s="21"/>
      <c r="F10" s="21"/>
      <c r="G10" s="7" t="s">
        <v>881</v>
      </c>
      <c r="H10" s="22" t="s">
        <v>3484</v>
      </c>
      <c r="I10" s="102">
        <f t="shared" si="0"/>
        <v>157217.125</v>
      </c>
      <c r="J10" s="22">
        <v>25154.74</v>
      </c>
      <c r="K10" s="22"/>
    </row>
    <row r="11" spans="1:12" hidden="1">
      <c r="A11" s="21" t="s">
        <v>21</v>
      </c>
      <c r="B11" s="9">
        <v>42461</v>
      </c>
      <c r="C11" s="21" t="s">
        <v>2940</v>
      </c>
      <c r="D11" s="21"/>
      <c r="E11" s="21"/>
      <c r="F11" s="21"/>
      <c r="G11" s="21" t="s">
        <v>961</v>
      </c>
      <c r="H11" s="22" t="s">
        <v>1818</v>
      </c>
      <c r="I11" s="102">
        <f t="shared" si="0"/>
        <v>6500</v>
      </c>
      <c r="J11" s="22">
        <v>1040</v>
      </c>
      <c r="K11" s="22"/>
    </row>
    <row r="12" spans="1:12" hidden="1">
      <c r="A12" s="21" t="s">
        <v>2941</v>
      </c>
      <c r="B12" s="9">
        <v>42461</v>
      </c>
      <c r="C12" s="21" t="s">
        <v>2942</v>
      </c>
      <c r="D12" s="21"/>
      <c r="E12" s="21"/>
      <c r="F12" s="21"/>
      <c r="G12" s="21" t="s">
        <v>961</v>
      </c>
      <c r="H12" s="22" t="s">
        <v>1818</v>
      </c>
      <c r="I12" s="102">
        <f t="shared" si="0"/>
        <v>14964.125000000002</v>
      </c>
      <c r="J12" s="22">
        <v>2394.2600000000002</v>
      </c>
      <c r="K12" s="22"/>
    </row>
    <row r="13" spans="1:12" hidden="1">
      <c r="A13" s="21" t="s">
        <v>1020</v>
      </c>
      <c r="B13" s="9">
        <v>42461</v>
      </c>
      <c r="C13" s="21" t="s">
        <v>2943</v>
      </c>
      <c r="D13" s="21"/>
      <c r="E13" s="21"/>
      <c r="F13" s="21"/>
      <c r="G13" s="21" t="s">
        <v>961</v>
      </c>
      <c r="H13" s="21" t="s">
        <v>1818</v>
      </c>
      <c r="I13" s="102">
        <f t="shared" si="0"/>
        <v>5566.9375</v>
      </c>
      <c r="J13" s="21">
        <v>890.71</v>
      </c>
      <c r="K13" s="22"/>
    </row>
    <row r="14" spans="1:12" hidden="1">
      <c r="A14" s="21" t="s">
        <v>2944</v>
      </c>
      <c r="B14" s="9">
        <v>42461</v>
      </c>
      <c r="C14" s="21" t="s">
        <v>2945</v>
      </c>
      <c r="D14" s="21"/>
      <c r="E14" s="21"/>
      <c r="F14" s="21"/>
      <c r="G14" s="21" t="s">
        <v>957</v>
      </c>
      <c r="H14" s="21" t="s">
        <v>1925</v>
      </c>
      <c r="I14" s="102">
        <f t="shared" si="0"/>
        <v>4800</v>
      </c>
      <c r="J14" s="21">
        <v>768</v>
      </c>
      <c r="K14" s="104" t="s">
        <v>3631</v>
      </c>
    </row>
    <row r="15" spans="1:12" hidden="1">
      <c r="A15" s="21" t="s">
        <v>2946</v>
      </c>
      <c r="B15" s="9">
        <v>42461</v>
      </c>
      <c r="C15" s="21" t="s">
        <v>2947</v>
      </c>
      <c r="D15" s="21"/>
      <c r="E15" s="21"/>
      <c r="F15" s="21"/>
      <c r="G15" s="21" t="s">
        <v>2857</v>
      </c>
      <c r="H15" s="21" t="s">
        <v>2858</v>
      </c>
      <c r="I15" s="102">
        <f t="shared" si="0"/>
        <v>2474.125</v>
      </c>
      <c r="J15" s="21">
        <v>395.86</v>
      </c>
      <c r="K15" s="22"/>
    </row>
    <row r="16" spans="1:12" hidden="1">
      <c r="A16" s="21" t="s">
        <v>2948</v>
      </c>
      <c r="B16" s="9">
        <v>42461</v>
      </c>
      <c r="C16" s="21" t="s">
        <v>2949</v>
      </c>
      <c r="D16" s="21"/>
      <c r="E16" s="21"/>
      <c r="F16" s="21"/>
      <c r="G16" s="21" t="s">
        <v>3569</v>
      </c>
      <c r="H16" s="21" t="s">
        <v>3570</v>
      </c>
      <c r="I16" s="102">
        <f t="shared" si="0"/>
        <v>3706.875</v>
      </c>
      <c r="J16" s="21">
        <v>593.1</v>
      </c>
      <c r="K16" s="22"/>
    </row>
    <row r="17" spans="1:11">
      <c r="A17" s="21" t="s">
        <v>2950</v>
      </c>
      <c r="B17" s="9">
        <v>42464</v>
      </c>
      <c r="C17" s="21" t="s">
        <v>2951</v>
      </c>
      <c r="D17" s="21"/>
      <c r="E17" s="21"/>
      <c r="F17" s="21"/>
      <c r="G17" s="7" t="s">
        <v>1728</v>
      </c>
      <c r="H17" s="22" t="s">
        <v>3486</v>
      </c>
      <c r="I17" s="102">
        <f t="shared" si="0"/>
        <v>399977.5</v>
      </c>
      <c r="J17" s="22">
        <v>63996.4</v>
      </c>
      <c r="K17" s="22"/>
    </row>
    <row r="18" spans="1:11" hidden="1">
      <c r="A18" s="21" t="s">
        <v>2952</v>
      </c>
      <c r="B18" s="9">
        <v>42464</v>
      </c>
      <c r="C18" s="21" t="s">
        <v>2953</v>
      </c>
      <c r="D18" s="21"/>
      <c r="E18" s="21"/>
      <c r="F18" s="21"/>
      <c r="G18" s="59" t="s">
        <v>844</v>
      </c>
      <c r="H18" s="59" t="s">
        <v>845</v>
      </c>
      <c r="I18" s="102">
        <f t="shared" si="0"/>
        <v>2321.8125</v>
      </c>
      <c r="J18" s="21">
        <v>371.49</v>
      </c>
      <c r="K18" s="22"/>
    </row>
    <row r="19" spans="1:11" hidden="1">
      <c r="A19" s="21" t="s">
        <v>2954</v>
      </c>
      <c r="B19" s="9">
        <v>42464</v>
      </c>
      <c r="C19" s="21" t="s">
        <v>2955</v>
      </c>
      <c r="D19" s="21"/>
      <c r="E19" s="21"/>
      <c r="F19" s="21"/>
      <c r="G19" s="59" t="s">
        <v>844</v>
      </c>
      <c r="H19" s="59" t="s">
        <v>845</v>
      </c>
      <c r="I19" s="102">
        <f t="shared" si="0"/>
        <v>64486.187500000007</v>
      </c>
      <c r="J19" s="22">
        <v>10317.790000000001</v>
      </c>
      <c r="K19" s="22"/>
    </row>
    <row r="20" spans="1:11" hidden="1">
      <c r="A20" s="21" t="s">
        <v>2956</v>
      </c>
      <c r="B20" s="9">
        <v>42464</v>
      </c>
      <c r="C20" s="21" t="s">
        <v>2957</v>
      </c>
      <c r="D20" s="21"/>
      <c r="E20" s="21"/>
      <c r="F20" s="21"/>
      <c r="G20" s="59" t="s">
        <v>844</v>
      </c>
      <c r="H20" s="59" t="s">
        <v>845</v>
      </c>
      <c r="I20" s="102">
        <f t="shared" si="0"/>
        <v>118400.50000000001</v>
      </c>
      <c r="J20" s="22">
        <v>18944.080000000002</v>
      </c>
      <c r="K20" s="22"/>
    </row>
    <row r="21" spans="1:11" hidden="1">
      <c r="A21" s="21" t="s">
        <v>1369</v>
      </c>
      <c r="B21" s="9">
        <v>42464</v>
      </c>
      <c r="C21" s="21" t="s">
        <v>2958</v>
      </c>
      <c r="D21" s="21"/>
      <c r="E21" s="21"/>
      <c r="F21" s="21"/>
      <c r="G21" s="92" t="s">
        <v>844</v>
      </c>
      <c r="H21" s="89" t="s">
        <v>3571</v>
      </c>
      <c r="I21" s="102">
        <f t="shared" si="0"/>
        <v>-780950.375</v>
      </c>
      <c r="J21" s="22">
        <v>-124952.06</v>
      </c>
      <c r="K21" s="22"/>
    </row>
    <row r="22" spans="1:11">
      <c r="A22" s="21" t="s">
        <v>1034</v>
      </c>
      <c r="B22" s="9">
        <v>42465</v>
      </c>
      <c r="C22" s="21" t="s">
        <v>2959</v>
      </c>
      <c r="D22" s="21"/>
      <c r="E22" s="21"/>
      <c r="F22" s="21"/>
      <c r="G22" s="59" t="s">
        <v>844</v>
      </c>
      <c r="H22" s="59" t="s">
        <v>845</v>
      </c>
      <c r="I22" s="102">
        <f t="shared" si="0"/>
        <v>220280</v>
      </c>
      <c r="J22" s="22">
        <v>35244.800000000003</v>
      </c>
      <c r="K22" s="22"/>
    </row>
    <row r="23" spans="1:11">
      <c r="A23" s="21" t="s">
        <v>2960</v>
      </c>
      <c r="B23" s="9">
        <v>42465</v>
      </c>
      <c r="C23" s="21" t="s">
        <v>2961</v>
      </c>
      <c r="D23" s="21"/>
      <c r="E23" s="21"/>
      <c r="F23" s="21"/>
      <c r="G23" s="7" t="s">
        <v>870</v>
      </c>
      <c r="H23" s="22" t="s">
        <v>3487</v>
      </c>
      <c r="I23" s="102">
        <f t="shared" si="0"/>
        <v>175508.8125</v>
      </c>
      <c r="J23" s="22">
        <v>28081.41</v>
      </c>
      <c r="K23" s="22"/>
    </row>
    <row r="24" spans="1:11">
      <c r="A24" s="21" t="s">
        <v>2962</v>
      </c>
      <c r="B24" s="9">
        <v>42465</v>
      </c>
      <c r="C24" s="21" t="s">
        <v>2963</v>
      </c>
      <c r="D24" s="21"/>
      <c r="E24" s="21"/>
      <c r="F24" s="21"/>
      <c r="G24" s="59" t="s">
        <v>844</v>
      </c>
      <c r="H24" s="59" t="s">
        <v>845</v>
      </c>
      <c r="I24" s="102">
        <f t="shared" si="0"/>
        <v>149070.5625</v>
      </c>
      <c r="J24" s="22">
        <v>23851.29</v>
      </c>
      <c r="K24" s="22"/>
    </row>
    <row r="25" spans="1:11">
      <c r="A25" s="21" t="s">
        <v>2964</v>
      </c>
      <c r="B25" s="9">
        <v>42465</v>
      </c>
      <c r="C25" s="21" t="s">
        <v>2965</v>
      </c>
      <c r="D25" s="21"/>
      <c r="E25" s="21"/>
      <c r="F25" s="21"/>
      <c r="G25" s="59" t="s">
        <v>844</v>
      </c>
      <c r="H25" s="59" t="s">
        <v>845</v>
      </c>
      <c r="I25" s="102">
        <f t="shared" si="0"/>
        <v>207415.99999999997</v>
      </c>
      <c r="J25" s="22">
        <v>33186.559999999998</v>
      </c>
      <c r="K25" s="22"/>
    </row>
    <row r="26" spans="1:11">
      <c r="A26" s="21" t="s">
        <v>2966</v>
      </c>
      <c r="B26" s="9">
        <v>42465</v>
      </c>
      <c r="C26" s="21" t="s">
        <v>2967</v>
      </c>
      <c r="D26" s="21"/>
      <c r="E26" s="21"/>
      <c r="F26" s="21"/>
      <c r="G26" s="59" t="s">
        <v>844</v>
      </c>
      <c r="H26" s="59" t="s">
        <v>845</v>
      </c>
      <c r="I26" s="102">
        <f t="shared" si="0"/>
        <v>269417.25</v>
      </c>
      <c r="J26" s="22">
        <v>43106.76</v>
      </c>
      <c r="K26" s="22"/>
    </row>
    <row r="27" spans="1:11">
      <c r="A27" s="21" t="s">
        <v>2968</v>
      </c>
      <c r="B27" s="9">
        <v>42465</v>
      </c>
      <c r="C27" s="21" t="s">
        <v>2969</v>
      </c>
      <c r="D27" s="21"/>
      <c r="E27" s="21"/>
      <c r="F27" s="21"/>
      <c r="G27" s="59" t="s">
        <v>844</v>
      </c>
      <c r="H27" s="59" t="s">
        <v>845</v>
      </c>
      <c r="I27" s="102">
        <f t="shared" si="0"/>
        <v>250806.75</v>
      </c>
      <c r="J27" s="22">
        <v>40129.08</v>
      </c>
      <c r="K27" s="22"/>
    </row>
    <row r="28" spans="1:11">
      <c r="A28" s="21" t="s">
        <v>2970</v>
      </c>
      <c r="B28" s="9">
        <v>42465</v>
      </c>
      <c r="C28" s="21" t="s">
        <v>2971</v>
      </c>
      <c r="D28" s="21"/>
      <c r="E28" s="21"/>
      <c r="F28" s="21"/>
      <c r="G28" s="59" t="s">
        <v>844</v>
      </c>
      <c r="H28" s="59" t="s">
        <v>845</v>
      </c>
      <c r="I28" s="102">
        <f t="shared" si="0"/>
        <v>149070.5625</v>
      </c>
      <c r="J28" s="22">
        <v>23851.29</v>
      </c>
      <c r="K28" s="22"/>
    </row>
    <row r="29" spans="1:11">
      <c r="A29" s="21" t="s">
        <v>2972</v>
      </c>
      <c r="B29" s="9">
        <v>42465</v>
      </c>
      <c r="C29" s="21" t="s">
        <v>2973</v>
      </c>
      <c r="D29" s="21"/>
      <c r="E29" s="21"/>
      <c r="F29" s="21"/>
      <c r="G29" s="59" t="s">
        <v>844</v>
      </c>
      <c r="H29" s="59" t="s">
        <v>845</v>
      </c>
      <c r="I29" s="102">
        <f t="shared" si="0"/>
        <v>220280</v>
      </c>
      <c r="J29" s="22">
        <v>35244.800000000003</v>
      </c>
      <c r="K29" s="22"/>
    </row>
    <row r="30" spans="1:11">
      <c r="A30" s="21" t="s">
        <v>2974</v>
      </c>
      <c r="B30" s="9">
        <v>42465</v>
      </c>
      <c r="C30" s="21" t="s">
        <v>2975</v>
      </c>
      <c r="D30" s="21"/>
      <c r="E30" s="21"/>
      <c r="F30" s="21"/>
      <c r="G30" s="59" t="s">
        <v>844</v>
      </c>
      <c r="H30" s="59" t="s">
        <v>845</v>
      </c>
      <c r="I30" s="102">
        <f t="shared" si="0"/>
        <v>171570.5625</v>
      </c>
      <c r="J30" s="22">
        <v>27451.29</v>
      </c>
      <c r="K30" s="22"/>
    </row>
    <row r="31" spans="1:11">
      <c r="A31" s="21" t="s">
        <v>2976</v>
      </c>
      <c r="B31" s="9">
        <v>42465</v>
      </c>
      <c r="C31" s="21" t="s">
        <v>2977</v>
      </c>
      <c r="D31" s="21"/>
      <c r="E31" s="21"/>
      <c r="F31" s="21"/>
      <c r="G31" s="59" t="s">
        <v>844</v>
      </c>
      <c r="H31" s="59" t="s">
        <v>845</v>
      </c>
      <c r="I31" s="102">
        <f t="shared" si="0"/>
        <v>171570.5625</v>
      </c>
      <c r="J31" s="22">
        <v>27451.29</v>
      </c>
      <c r="K31" s="22"/>
    </row>
    <row r="32" spans="1:11">
      <c r="A32" s="21" t="s">
        <v>2978</v>
      </c>
      <c r="B32" s="9">
        <v>42466</v>
      </c>
      <c r="C32" s="21" t="s">
        <v>2979</v>
      </c>
      <c r="D32" s="21"/>
      <c r="E32" s="21"/>
      <c r="F32" s="21"/>
      <c r="G32" s="59" t="s">
        <v>844</v>
      </c>
      <c r="H32" s="59" t="s">
        <v>845</v>
      </c>
      <c r="I32" s="102">
        <f t="shared" si="0"/>
        <v>171570.5625</v>
      </c>
      <c r="J32" s="22">
        <v>27451.29</v>
      </c>
      <c r="K32" s="22"/>
    </row>
    <row r="33" spans="1:11">
      <c r="A33" s="21" t="s">
        <v>2980</v>
      </c>
      <c r="B33" s="9">
        <v>42466</v>
      </c>
      <c r="C33" s="21" t="s">
        <v>2981</v>
      </c>
      <c r="D33" s="21"/>
      <c r="E33" s="21"/>
      <c r="F33" s="21"/>
      <c r="G33" s="59" t="s">
        <v>844</v>
      </c>
      <c r="H33" s="59" t="s">
        <v>845</v>
      </c>
      <c r="I33" s="102">
        <f t="shared" si="0"/>
        <v>233084.875</v>
      </c>
      <c r="J33" s="22">
        <v>37293.58</v>
      </c>
      <c r="K33" s="22"/>
    </row>
    <row r="34" spans="1:11">
      <c r="A34" s="21" t="s">
        <v>2982</v>
      </c>
      <c r="B34" s="9">
        <v>42466</v>
      </c>
      <c r="C34" s="21" t="s">
        <v>2983</v>
      </c>
      <c r="D34" s="21"/>
      <c r="E34" s="21"/>
      <c r="F34" s="21"/>
      <c r="G34" s="7" t="s">
        <v>2869</v>
      </c>
      <c r="H34" s="22" t="s">
        <v>3488</v>
      </c>
      <c r="I34" s="102">
        <f t="shared" si="0"/>
        <v>324434.3125</v>
      </c>
      <c r="J34" s="22">
        <v>51909.49</v>
      </c>
      <c r="K34" s="22"/>
    </row>
    <row r="35" spans="1:11">
      <c r="A35" s="21" t="s">
        <v>2984</v>
      </c>
      <c r="B35" s="9">
        <v>42466</v>
      </c>
      <c r="C35" s="21" t="s">
        <v>2985</v>
      </c>
      <c r="D35" s="21"/>
      <c r="E35" s="21"/>
      <c r="F35" s="21"/>
      <c r="G35" s="7" t="s">
        <v>890</v>
      </c>
      <c r="H35" s="22" t="s">
        <v>3489</v>
      </c>
      <c r="I35" s="102">
        <f t="shared" si="0"/>
        <v>499260.4375</v>
      </c>
      <c r="J35" s="22">
        <v>79881.67</v>
      </c>
      <c r="K35" s="22"/>
    </row>
    <row r="36" spans="1:11">
      <c r="A36" s="21" t="s">
        <v>2986</v>
      </c>
      <c r="B36" s="9">
        <v>42466</v>
      </c>
      <c r="C36" s="21" t="s">
        <v>2987</v>
      </c>
      <c r="D36" s="21"/>
      <c r="E36" s="21"/>
      <c r="F36" s="21"/>
      <c r="G36" s="59" t="s">
        <v>844</v>
      </c>
      <c r="H36" s="59" t="s">
        <v>845</v>
      </c>
      <c r="I36" s="102">
        <f t="shared" si="0"/>
        <v>182819.75</v>
      </c>
      <c r="J36" s="22">
        <v>29251.16</v>
      </c>
      <c r="K36" s="22"/>
    </row>
    <row r="37" spans="1:11">
      <c r="A37" s="21" t="s">
        <v>2988</v>
      </c>
      <c r="B37" s="9">
        <v>42466</v>
      </c>
      <c r="C37" s="21" t="s">
        <v>2989</v>
      </c>
      <c r="D37" s="21"/>
      <c r="E37" s="21"/>
      <c r="F37" s="21"/>
      <c r="G37" s="7" t="s">
        <v>810</v>
      </c>
      <c r="H37" s="22" t="s">
        <v>3490</v>
      </c>
      <c r="I37" s="102">
        <f t="shared" si="0"/>
        <v>282745</v>
      </c>
      <c r="J37" s="22">
        <v>45239.199999999997</v>
      </c>
      <c r="K37" s="22"/>
    </row>
    <row r="38" spans="1:11">
      <c r="A38" s="21" t="s">
        <v>2990</v>
      </c>
      <c r="B38" s="9">
        <v>42466</v>
      </c>
      <c r="C38" s="21" t="s">
        <v>2991</v>
      </c>
      <c r="D38" s="21"/>
      <c r="E38" s="21"/>
      <c r="F38" s="21"/>
      <c r="G38" s="59" t="s">
        <v>844</v>
      </c>
      <c r="H38" s="59" t="s">
        <v>845</v>
      </c>
      <c r="I38" s="102">
        <f t="shared" si="0"/>
        <v>173587</v>
      </c>
      <c r="J38" s="22">
        <v>27773.919999999998</v>
      </c>
      <c r="K38" s="22"/>
    </row>
    <row r="39" spans="1:11">
      <c r="A39" s="21" t="s">
        <v>2992</v>
      </c>
      <c r="B39" s="9">
        <v>42466</v>
      </c>
      <c r="C39" s="21" t="s">
        <v>2993</v>
      </c>
      <c r="D39" s="21"/>
      <c r="E39" s="21"/>
      <c r="F39" s="21"/>
      <c r="G39" s="59" t="s">
        <v>844</v>
      </c>
      <c r="H39" s="59" t="s">
        <v>845</v>
      </c>
      <c r="I39" s="102">
        <f t="shared" si="0"/>
        <v>173587</v>
      </c>
      <c r="J39" s="22">
        <v>27773.919999999998</v>
      </c>
      <c r="K39" s="22"/>
    </row>
    <row r="40" spans="1:11">
      <c r="A40" s="21" t="s">
        <v>2994</v>
      </c>
      <c r="B40" s="9">
        <v>42466</v>
      </c>
      <c r="C40" s="21" t="s">
        <v>2995</v>
      </c>
      <c r="D40" s="21"/>
      <c r="E40" s="21"/>
      <c r="F40" s="21"/>
      <c r="G40" s="59" t="s">
        <v>844</v>
      </c>
      <c r="H40" s="59" t="s">
        <v>845</v>
      </c>
      <c r="I40" s="102">
        <f t="shared" si="0"/>
        <v>173587</v>
      </c>
      <c r="J40" s="22">
        <v>27773.919999999998</v>
      </c>
      <c r="K40" s="22"/>
    </row>
    <row r="41" spans="1:11">
      <c r="A41" s="21" t="s">
        <v>2996</v>
      </c>
      <c r="B41" s="9">
        <v>42466</v>
      </c>
      <c r="C41" s="21" t="s">
        <v>2997</v>
      </c>
      <c r="D41" s="21"/>
      <c r="E41" s="21"/>
      <c r="F41" s="21"/>
      <c r="G41" s="59" t="s">
        <v>844</v>
      </c>
      <c r="H41" s="59" t="s">
        <v>845</v>
      </c>
      <c r="I41" s="102">
        <f t="shared" si="0"/>
        <v>171570.5625</v>
      </c>
      <c r="J41" s="22">
        <v>27451.29</v>
      </c>
      <c r="K41" s="22"/>
    </row>
    <row r="42" spans="1:11">
      <c r="A42" s="21" t="s">
        <v>2998</v>
      </c>
      <c r="B42" s="9">
        <v>42466</v>
      </c>
      <c r="C42" s="21" t="s">
        <v>2999</v>
      </c>
      <c r="D42" s="21"/>
      <c r="E42" s="21"/>
      <c r="F42" s="21"/>
      <c r="G42" s="59" t="s">
        <v>844</v>
      </c>
      <c r="H42" s="59" t="s">
        <v>845</v>
      </c>
      <c r="I42" s="102">
        <f t="shared" si="0"/>
        <v>458281.9375</v>
      </c>
      <c r="J42" s="22">
        <v>73325.11</v>
      </c>
      <c r="K42" s="22"/>
    </row>
    <row r="43" spans="1:11">
      <c r="A43" s="21" t="s">
        <v>3000</v>
      </c>
      <c r="B43" s="9">
        <v>42466</v>
      </c>
      <c r="C43" s="21" t="s">
        <v>3001</v>
      </c>
      <c r="D43" s="21"/>
      <c r="E43" s="21"/>
      <c r="F43" s="21"/>
      <c r="G43" s="59" t="s">
        <v>844</v>
      </c>
      <c r="H43" s="59" t="s">
        <v>845</v>
      </c>
      <c r="I43" s="102">
        <f t="shared" si="0"/>
        <v>171570.5625</v>
      </c>
      <c r="J43" s="22">
        <v>27451.29</v>
      </c>
      <c r="K43" s="22"/>
    </row>
    <row r="44" spans="1:11">
      <c r="A44" s="21" t="s">
        <v>3002</v>
      </c>
      <c r="B44" s="9">
        <v>42466</v>
      </c>
      <c r="C44" s="21" t="s">
        <v>3003</v>
      </c>
      <c r="D44" s="21"/>
      <c r="E44" s="21"/>
      <c r="F44" s="21"/>
      <c r="G44" s="59" t="s">
        <v>844</v>
      </c>
      <c r="H44" s="59" t="s">
        <v>845</v>
      </c>
      <c r="I44" s="102">
        <f t="shared" si="0"/>
        <v>171570.5625</v>
      </c>
      <c r="J44" s="22">
        <v>27451.29</v>
      </c>
      <c r="K44" s="22"/>
    </row>
    <row r="45" spans="1:11">
      <c r="A45" s="21" t="s">
        <v>3004</v>
      </c>
      <c r="B45" s="9">
        <v>42466</v>
      </c>
      <c r="C45" s="21" t="s">
        <v>3005</v>
      </c>
      <c r="D45" s="21"/>
      <c r="E45" s="21"/>
      <c r="F45" s="21"/>
      <c r="G45" s="59" t="s">
        <v>844</v>
      </c>
      <c r="H45" s="59" t="s">
        <v>845</v>
      </c>
      <c r="I45" s="102">
        <f t="shared" si="0"/>
        <v>171570.5625</v>
      </c>
      <c r="J45" s="22">
        <v>27451.29</v>
      </c>
      <c r="K45" s="22"/>
    </row>
    <row r="46" spans="1:11">
      <c r="A46" s="21" t="s">
        <v>3006</v>
      </c>
      <c r="B46" s="9">
        <v>42466</v>
      </c>
      <c r="C46" s="21" t="s">
        <v>3007</v>
      </c>
      <c r="D46" s="21"/>
      <c r="E46" s="21"/>
      <c r="F46" s="21"/>
      <c r="G46" s="59" t="s">
        <v>844</v>
      </c>
      <c r="H46" s="59" t="s">
        <v>845</v>
      </c>
      <c r="I46" s="102">
        <f t="shared" si="0"/>
        <v>220280</v>
      </c>
      <c r="J46" s="22">
        <v>35244.800000000003</v>
      </c>
      <c r="K46" s="22"/>
    </row>
    <row r="47" spans="1:11">
      <c r="A47" s="21" t="s">
        <v>3008</v>
      </c>
      <c r="B47" s="9">
        <v>42466</v>
      </c>
      <c r="C47" s="21" t="s">
        <v>3009</v>
      </c>
      <c r="D47" s="21"/>
      <c r="E47" s="21"/>
      <c r="F47" s="21"/>
      <c r="G47" s="59" t="s">
        <v>844</v>
      </c>
      <c r="H47" s="59" t="s">
        <v>845</v>
      </c>
      <c r="I47" s="102">
        <f t="shared" si="0"/>
        <v>233084.875</v>
      </c>
      <c r="J47" s="22">
        <v>37293.58</v>
      </c>
      <c r="K47" s="22"/>
    </row>
    <row r="48" spans="1:11">
      <c r="A48" s="21" t="s">
        <v>3010</v>
      </c>
      <c r="B48" s="9">
        <v>42466</v>
      </c>
      <c r="C48" s="21" t="s">
        <v>3011</v>
      </c>
      <c r="D48" s="21"/>
      <c r="E48" s="21"/>
      <c r="F48" s="21"/>
      <c r="G48" s="7" t="s">
        <v>872</v>
      </c>
      <c r="H48" s="22" t="s">
        <v>3491</v>
      </c>
      <c r="I48" s="102">
        <f t="shared" si="0"/>
        <v>282745</v>
      </c>
      <c r="J48" s="22">
        <v>45239.199999999997</v>
      </c>
      <c r="K48" s="22"/>
    </row>
    <row r="49" spans="1:11" hidden="1">
      <c r="A49" s="21" t="s">
        <v>3012</v>
      </c>
      <c r="B49" s="9">
        <v>42466</v>
      </c>
      <c r="C49" s="21" t="s">
        <v>3013</v>
      </c>
      <c r="D49" s="21"/>
      <c r="E49" s="21"/>
      <c r="F49" s="21"/>
      <c r="G49" s="21" t="s">
        <v>966</v>
      </c>
      <c r="H49" s="21" t="s">
        <v>967</v>
      </c>
      <c r="I49" s="102">
        <f t="shared" si="0"/>
        <v>5041.375</v>
      </c>
      <c r="J49" s="21">
        <v>806.62</v>
      </c>
      <c r="K49" s="22"/>
    </row>
    <row r="50" spans="1:11" hidden="1">
      <c r="A50" s="21" t="s">
        <v>1834</v>
      </c>
      <c r="B50" s="9">
        <v>42466</v>
      </c>
      <c r="C50" s="21" t="s">
        <v>3014</v>
      </c>
      <c r="D50" s="21"/>
      <c r="E50" s="21"/>
      <c r="F50" s="21"/>
      <c r="G50" s="21" t="s">
        <v>898</v>
      </c>
      <c r="H50" s="21" t="s">
        <v>899</v>
      </c>
      <c r="I50" s="102">
        <f t="shared" si="0"/>
        <v>900</v>
      </c>
      <c r="J50" s="21">
        <v>144</v>
      </c>
      <c r="K50" s="22"/>
    </row>
    <row r="51" spans="1:11" hidden="1">
      <c r="A51" s="21" t="s">
        <v>1037</v>
      </c>
      <c r="B51" s="9">
        <v>42466</v>
      </c>
      <c r="C51" s="21" t="s">
        <v>3015</v>
      </c>
      <c r="D51" s="21"/>
      <c r="E51" s="21"/>
      <c r="F51" s="21"/>
      <c r="G51" s="21" t="s">
        <v>904</v>
      </c>
      <c r="H51" s="21" t="s">
        <v>905</v>
      </c>
      <c r="I51" s="102">
        <f t="shared" si="0"/>
        <v>1900</v>
      </c>
      <c r="J51" s="21">
        <v>304</v>
      </c>
      <c r="K51" s="22"/>
    </row>
    <row r="52" spans="1:11" hidden="1">
      <c r="A52" s="21" t="s">
        <v>3016</v>
      </c>
      <c r="B52" s="9">
        <v>42466</v>
      </c>
      <c r="C52" s="21" t="s">
        <v>3017</v>
      </c>
      <c r="D52" s="21"/>
      <c r="E52" s="21"/>
      <c r="F52" s="21"/>
      <c r="G52" s="21" t="s">
        <v>943</v>
      </c>
      <c r="H52" s="21" t="s">
        <v>944</v>
      </c>
      <c r="I52" s="102">
        <f t="shared" si="0"/>
        <v>2500</v>
      </c>
      <c r="J52" s="21">
        <v>400</v>
      </c>
      <c r="K52" s="22"/>
    </row>
    <row r="53" spans="1:11" hidden="1">
      <c r="A53" s="21" t="s">
        <v>3018</v>
      </c>
      <c r="B53" s="9">
        <v>42466</v>
      </c>
      <c r="C53" s="21" t="s">
        <v>3019</v>
      </c>
      <c r="D53" s="21"/>
      <c r="E53" s="21"/>
      <c r="F53" s="21"/>
      <c r="G53" s="21" t="s">
        <v>926</v>
      </c>
      <c r="H53" s="21" t="s">
        <v>927</v>
      </c>
      <c r="I53" s="102">
        <f t="shared" si="0"/>
        <v>6093.5</v>
      </c>
      <c r="J53" s="21">
        <v>974.96</v>
      </c>
      <c r="K53" s="22"/>
    </row>
    <row r="54" spans="1:11" hidden="1">
      <c r="A54" s="21" t="s">
        <v>1919</v>
      </c>
      <c r="B54" s="9">
        <v>42466</v>
      </c>
      <c r="C54" s="21" t="s">
        <v>3020</v>
      </c>
      <c r="D54" s="21"/>
      <c r="E54" s="21"/>
      <c r="F54" s="21"/>
      <c r="G54" s="21" t="s">
        <v>1765</v>
      </c>
      <c r="H54" s="22" t="s">
        <v>1621</v>
      </c>
      <c r="I54" s="102">
        <f t="shared" si="0"/>
        <v>7350</v>
      </c>
      <c r="J54" s="22">
        <v>1176</v>
      </c>
      <c r="K54" s="22"/>
    </row>
    <row r="55" spans="1:11" hidden="1">
      <c r="A55" s="21" t="s">
        <v>39</v>
      </c>
      <c r="B55" s="9">
        <v>42466</v>
      </c>
      <c r="C55" s="21" t="s">
        <v>3021</v>
      </c>
      <c r="D55" s="21"/>
      <c r="E55" s="21"/>
      <c r="F55" s="21"/>
      <c r="G55" s="21" t="s">
        <v>908</v>
      </c>
      <c r="H55" s="21" t="s">
        <v>907</v>
      </c>
      <c r="I55" s="102">
        <f t="shared" si="0"/>
        <v>4795</v>
      </c>
      <c r="J55" s="21">
        <v>767.2</v>
      </c>
      <c r="K55" s="22"/>
    </row>
    <row r="56" spans="1:11" hidden="1">
      <c r="A56" s="21" t="s">
        <v>3022</v>
      </c>
      <c r="B56" s="9">
        <v>42466</v>
      </c>
      <c r="C56" s="21" t="s">
        <v>3023</v>
      </c>
      <c r="D56" s="21"/>
      <c r="E56" s="21"/>
      <c r="F56" s="21"/>
      <c r="G56" s="21" t="s">
        <v>720</v>
      </c>
      <c r="H56" s="21" t="s">
        <v>721</v>
      </c>
      <c r="I56" s="102">
        <f t="shared" si="0"/>
        <v>1755.5624999999998</v>
      </c>
      <c r="J56" s="21">
        <v>280.89</v>
      </c>
      <c r="K56" s="22"/>
    </row>
    <row r="57" spans="1:11" hidden="1">
      <c r="A57" s="21" t="s">
        <v>85</v>
      </c>
      <c r="B57" s="9">
        <v>42466</v>
      </c>
      <c r="C57" s="21" t="s">
        <v>3024</v>
      </c>
      <c r="D57" s="21"/>
      <c r="E57" s="21"/>
      <c r="F57" s="21"/>
      <c r="G57" s="21" t="s">
        <v>835</v>
      </c>
      <c r="H57" s="21" t="s">
        <v>836</v>
      </c>
      <c r="I57" s="102">
        <f t="shared" si="0"/>
        <v>2900</v>
      </c>
      <c r="J57" s="21">
        <v>464</v>
      </c>
      <c r="K57" s="22"/>
    </row>
    <row r="58" spans="1:11" hidden="1">
      <c r="A58" s="21" t="s">
        <v>1043</v>
      </c>
      <c r="B58" s="9">
        <v>42466</v>
      </c>
      <c r="C58" s="21" t="s">
        <v>3025</v>
      </c>
      <c r="D58" s="21"/>
      <c r="E58" s="21"/>
      <c r="F58" s="21"/>
      <c r="G58" s="21" t="s">
        <v>830</v>
      </c>
      <c r="H58" s="22" t="s">
        <v>1624</v>
      </c>
      <c r="I58" s="102">
        <f t="shared" si="0"/>
        <v>16500</v>
      </c>
      <c r="J58" s="22">
        <v>2640</v>
      </c>
      <c r="K58" s="22"/>
    </row>
    <row r="59" spans="1:11" hidden="1">
      <c r="A59" s="21" t="s">
        <v>1039</v>
      </c>
      <c r="B59" s="9">
        <v>42467</v>
      </c>
      <c r="C59" s="21" t="s">
        <v>3026</v>
      </c>
      <c r="D59" s="21"/>
      <c r="E59" s="21"/>
      <c r="F59" s="21"/>
      <c r="G59" s="21" t="s">
        <v>3572</v>
      </c>
      <c r="H59" s="22" t="s">
        <v>3492</v>
      </c>
      <c r="I59" s="102">
        <f t="shared" si="0"/>
        <v>8831.375</v>
      </c>
      <c r="J59" s="22">
        <v>1413.02</v>
      </c>
      <c r="K59" s="22"/>
    </row>
    <row r="60" spans="1:11" hidden="1">
      <c r="A60" s="21" t="s">
        <v>1045</v>
      </c>
      <c r="B60" s="9">
        <v>42467</v>
      </c>
      <c r="C60" s="21" t="s">
        <v>3027</v>
      </c>
      <c r="D60" s="21"/>
      <c r="E60" s="21"/>
      <c r="F60" s="21"/>
      <c r="G60" s="21" t="s">
        <v>725</v>
      </c>
      <c r="H60" s="22" t="s">
        <v>921</v>
      </c>
      <c r="I60" s="102">
        <f t="shared" si="0"/>
        <v>12200</v>
      </c>
      <c r="J60" s="22">
        <v>1952</v>
      </c>
      <c r="K60" s="22"/>
    </row>
    <row r="61" spans="1:11" hidden="1">
      <c r="A61" s="21" t="s">
        <v>109</v>
      </c>
      <c r="B61" s="9">
        <v>42468</v>
      </c>
      <c r="C61" s="21" t="s">
        <v>3028</v>
      </c>
      <c r="D61" s="21"/>
      <c r="E61" s="21"/>
      <c r="F61" s="21"/>
      <c r="G61" s="21" t="s">
        <v>964</v>
      </c>
      <c r="H61" s="22" t="s">
        <v>965</v>
      </c>
      <c r="I61" s="102">
        <f t="shared" si="0"/>
        <v>20203.125</v>
      </c>
      <c r="J61" s="22">
        <v>3232.5</v>
      </c>
      <c r="K61" s="22"/>
    </row>
    <row r="62" spans="1:11" hidden="1">
      <c r="A62" s="21" t="s">
        <v>111</v>
      </c>
      <c r="B62" s="9">
        <v>42468</v>
      </c>
      <c r="C62" s="21" t="s">
        <v>3029</v>
      </c>
      <c r="D62" s="21"/>
      <c r="E62" s="21"/>
      <c r="F62" s="21"/>
      <c r="G62" s="21" t="s">
        <v>3573</v>
      </c>
      <c r="H62" s="21" t="s">
        <v>3493</v>
      </c>
      <c r="I62" s="102">
        <f t="shared" si="0"/>
        <v>6064</v>
      </c>
      <c r="J62" s="21">
        <v>970.24</v>
      </c>
      <c r="K62" s="22"/>
    </row>
    <row r="63" spans="1:11">
      <c r="A63" s="21" t="s">
        <v>3030</v>
      </c>
      <c r="B63" s="9">
        <v>42469</v>
      </c>
      <c r="C63" s="21" t="s">
        <v>3031</v>
      </c>
      <c r="D63" s="21"/>
      <c r="E63" s="21"/>
      <c r="F63" s="21"/>
      <c r="G63" s="7" t="s">
        <v>842</v>
      </c>
      <c r="H63" s="22" t="s">
        <v>3494</v>
      </c>
      <c r="I63" s="102">
        <f t="shared" si="0"/>
        <v>418926.0625</v>
      </c>
      <c r="J63" s="22">
        <v>67028.17</v>
      </c>
      <c r="K63" s="22"/>
    </row>
    <row r="64" spans="1:11">
      <c r="A64" s="21" t="s">
        <v>3032</v>
      </c>
      <c r="B64" s="9">
        <v>42471</v>
      </c>
      <c r="C64" s="21" t="s">
        <v>3033</v>
      </c>
      <c r="D64" s="21"/>
      <c r="E64" s="21"/>
      <c r="F64" s="21"/>
      <c r="G64" s="59" t="s">
        <v>844</v>
      </c>
      <c r="H64" s="59" t="s">
        <v>845</v>
      </c>
      <c r="I64" s="102">
        <f t="shared" si="0"/>
        <v>244837.9375</v>
      </c>
      <c r="J64" s="22">
        <v>39174.07</v>
      </c>
      <c r="K64" s="22"/>
    </row>
    <row r="65" spans="1:12">
      <c r="A65" s="21" t="s">
        <v>157</v>
      </c>
      <c r="B65" s="9">
        <v>42471</v>
      </c>
      <c r="C65" s="21" t="s">
        <v>3034</v>
      </c>
      <c r="D65" s="21"/>
      <c r="E65" s="21"/>
      <c r="F65" s="21"/>
      <c r="G65" s="59" t="s">
        <v>844</v>
      </c>
      <c r="H65" s="59" t="s">
        <v>845</v>
      </c>
      <c r="I65" s="102">
        <f t="shared" si="0"/>
        <v>149303.375</v>
      </c>
      <c r="J65" s="22">
        <v>23888.54</v>
      </c>
      <c r="K65" s="22"/>
    </row>
    <row r="66" spans="1:12">
      <c r="A66" s="21" t="s">
        <v>163</v>
      </c>
      <c r="B66" s="9">
        <v>42471</v>
      </c>
      <c r="C66" s="21" t="s">
        <v>3035</v>
      </c>
      <c r="D66" s="21"/>
      <c r="E66" s="21"/>
      <c r="F66" s="21"/>
      <c r="G66" s="59" t="s">
        <v>844</v>
      </c>
      <c r="H66" s="59" t="s">
        <v>845</v>
      </c>
      <c r="I66" s="102">
        <f t="shared" si="0"/>
        <v>191801.875</v>
      </c>
      <c r="J66" s="22">
        <v>30688.3</v>
      </c>
      <c r="K66" s="22"/>
    </row>
    <row r="67" spans="1:12">
      <c r="A67" s="21" t="s">
        <v>3036</v>
      </c>
      <c r="B67" s="9">
        <v>42471</v>
      </c>
      <c r="C67" s="21" t="s">
        <v>3037</v>
      </c>
      <c r="D67" s="21"/>
      <c r="E67" s="21"/>
      <c r="F67" s="21"/>
      <c r="G67" s="7" t="s">
        <v>1777</v>
      </c>
      <c r="H67" s="22" t="s">
        <v>3495</v>
      </c>
      <c r="I67" s="102">
        <f t="shared" si="0"/>
        <v>192112.25</v>
      </c>
      <c r="J67" s="22">
        <v>30737.96</v>
      </c>
      <c r="K67" s="22"/>
    </row>
    <row r="68" spans="1:12" hidden="1">
      <c r="A68" s="21" t="s">
        <v>1932</v>
      </c>
      <c r="B68" s="9">
        <v>42471</v>
      </c>
      <c r="C68" s="21" t="s">
        <v>3038</v>
      </c>
      <c r="D68" s="21"/>
      <c r="E68" s="21"/>
      <c r="F68" s="21"/>
      <c r="G68" s="28" t="s">
        <v>976</v>
      </c>
      <c r="H68" s="30" t="s">
        <v>1646</v>
      </c>
      <c r="I68" s="102">
        <f t="shared" si="0"/>
        <v>133928.5625</v>
      </c>
      <c r="J68" s="88">
        <v>21428.57</v>
      </c>
      <c r="K68" s="33">
        <v>133928.5625</v>
      </c>
      <c r="L68" s="28">
        <v>14285.71</v>
      </c>
    </row>
    <row r="69" spans="1:12" hidden="1">
      <c r="A69" s="21" t="s">
        <v>49</v>
      </c>
      <c r="B69" s="9">
        <v>42471</v>
      </c>
      <c r="C69" s="21" t="s">
        <v>3039</v>
      </c>
      <c r="D69" s="21"/>
      <c r="E69" s="21"/>
      <c r="F69" s="21"/>
      <c r="G69" s="31" t="s">
        <v>975</v>
      </c>
      <c r="H69" s="30" t="s">
        <v>974</v>
      </c>
      <c r="I69" s="102">
        <f t="shared" si="0"/>
        <v>133928.5625</v>
      </c>
      <c r="J69" s="88">
        <v>21428.57</v>
      </c>
      <c r="K69" s="33">
        <v>133928.5625</v>
      </c>
      <c r="L69" s="28">
        <v>14285.71</v>
      </c>
    </row>
    <row r="70" spans="1:12" hidden="1">
      <c r="A70" s="21" t="s">
        <v>55</v>
      </c>
      <c r="B70" s="9">
        <v>42471</v>
      </c>
      <c r="C70" s="21" t="s">
        <v>3040</v>
      </c>
      <c r="D70" s="21"/>
      <c r="E70" s="21"/>
      <c r="F70" s="21"/>
      <c r="G70" s="21" t="s">
        <v>3587</v>
      </c>
      <c r="H70" s="22" t="s">
        <v>3496</v>
      </c>
      <c r="I70" s="102">
        <f t="shared" si="0"/>
        <v>22800</v>
      </c>
      <c r="J70" s="22">
        <v>3648</v>
      </c>
      <c r="K70" s="22"/>
    </row>
    <row r="71" spans="1:12">
      <c r="A71" s="21" t="s">
        <v>2035</v>
      </c>
      <c r="B71" s="9">
        <v>42472</v>
      </c>
      <c r="C71" s="21" t="s">
        <v>3041</v>
      </c>
      <c r="D71" s="21"/>
      <c r="E71" s="21"/>
      <c r="F71" s="21"/>
      <c r="G71" s="59" t="s">
        <v>844</v>
      </c>
      <c r="H71" s="59" t="s">
        <v>845</v>
      </c>
      <c r="I71" s="102">
        <f t="shared" ref="I71:I134" si="1">+J71/0.16</f>
        <v>342776.125</v>
      </c>
      <c r="J71" s="22">
        <v>54844.18</v>
      </c>
      <c r="K71" s="22"/>
    </row>
    <row r="72" spans="1:12">
      <c r="A72" s="21" t="s">
        <v>3042</v>
      </c>
      <c r="B72" s="9">
        <v>42472</v>
      </c>
      <c r="C72" s="21" t="s">
        <v>3043</v>
      </c>
      <c r="D72" s="21"/>
      <c r="E72" s="21"/>
      <c r="F72" s="21"/>
      <c r="G72" s="59" t="s">
        <v>844</v>
      </c>
      <c r="H72" s="59" t="s">
        <v>845</v>
      </c>
      <c r="I72" s="102">
        <f t="shared" si="1"/>
        <v>282844.9375</v>
      </c>
      <c r="J72" s="22">
        <v>45255.19</v>
      </c>
      <c r="K72" s="22"/>
    </row>
    <row r="73" spans="1:12">
      <c r="A73" s="21" t="s">
        <v>3045</v>
      </c>
      <c r="B73" s="9">
        <v>42473</v>
      </c>
      <c r="C73" s="21" t="s">
        <v>3046</v>
      </c>
      <c r="D73" s="21"/>
      <c r="E73" s="21"/>
      <c r="F73" s="21"/>
      <c r="G73" s="59" t="s">
        <v>844</v>
      </c>
      <c r="H73" s="59" t="s">
        <v>845</v>
      </c>
      <c r="I73" s="102">
        <f t="shared" si="1"/>
        <v>191801.9375</v>
      </c>
      <c r="J73" s="22">
        <v>30688.31</v>
      </c>
      <c r="K73" s="22"/>
    </row>
    <row r="74" spans="1:12">
      <c r="A74" s="21" t="s">
        <v>3047</v>
      </c>
      <c r="B74" s="9">
        <v>42473</v>
      </c>
      <c r="C74" s="21" t="s">
        <v>3048</v>
      </c>
      <c r="D74" s="21"/>
      <c r="E74" s="21"/>
      <c r="F74" s="21"/>
      <c r="G74" s="59" t="s">
        <v>844</v>
      </c>
      <c r="H74" s="59" t="s">
        <v>845</v>
      </c>
      <c r="I74" s="102">
        <f t="shared" si="1"/>
        <v>149303.375</v>
      </c>
      <c r="J74" s="22">
        <v>23888.54</v>
      </c>
      <c r="K74" s="22"/>
    </row>
    <row r="75" spans="1:12" hidden="1">
      <c r="A75" s="21" t="s">
        <v>193</v>
      </c>
      <c r="B75" s="9">
        <v>42473</v>
      </c>
      <c r="C75" s="21" t="s">
        <v>3049</v>
      </c>
      <c r="D75" s="21"/>
      <c r="E75" s="21"/>
      <c r="F75" s="21"/>
      <c r="G75" s="102" t="s">
        <v>3628</v>
      </c>
      <c r="H75" s="104" t="s">
        <v>3629</v>
      </c>
      <c r="I75" s="102">
        <f t="shared" si="1"/>
        <v>7119</v>
      </c>
      <c r="J75" s="22">
        <v>1139.04</v>
      </c>
      <c r="K75" s="22"/>
    </row>
    <row r="76" spans="1:12" hidden="1">
      <c r="A76" s="21" t="s">
        <v>1119</v>
      </c>
      <c r="B76" s="9">
        <v>42473</v>
      </c>
      <c r="C76" s="21" t="s">
        <v>3051</v>
      </c>
      <c r="D76" s="21"/>
      <c r="E76" s="21"/>
      <c r="F76" s="21"/>
      <c r="G76" s="21" t="s">
        <v>725</v>
      </c>
      <c r="H76" s="22" t="s">
        <v>921</v>
      </c>
      <c r="I76" s="102">
        <f t="shared" si="1"/>
        <v>8500</v>
      </c>
      <c r="J76" s="22">
        <v>1360</v>
      </c>
      <c r="K76" s="22"/>
    </row>
    <row r="77" spans="1:12" hidden="1">
      <c r="A77" s="21" t="s">
        <v>2032</v>
      </c>
      <c r="B77" s="9">
        <v>42473</v>
      </c>
      <c r="C77" s="21" t="s">
        <v>3052</v>
      </c>
      <c r="D77" s="21"/>
      <c r="E77" s="21"/>
      <c r="F77" s="21"/>
      <c r="G77" s="21" t="s">
        <v>959</v>
      </c>
      <c r="H77" s="22" t="s">
        <v>960</v>
      </c>
      <c r="I77" s="102">
        <f t="shared" si="1"/>
        <v>9000</v>
      </c>
      <c r="J77" s="22">
        <v>1440</v>
      </c>
      <c r="K77" s="22"/>
    </row>
    <row r="78" spans="1:12" hidden="1">
      <c r="A78" s="21" t="s">
        <v>1121</v>
      </c>
      <c r="B78" s="9">
        <v>42473</v>
      </c>
      <c r="C78" s="21" t="s">
        <v>3053</v>
      </c>
      <c r="D78" s="21"/>
      <c r="E78" s="21"/>
      <c r="F78" s="21"/>
      <c r="G78" s="21" t="s">
        <v>835</v>
      </c>
      <c r="H78" s="21" t="s">
        <v>836</v>
      </c>
      <c r="I78" s="102">
        <f t="shared" si="1"/>
        <v>1250</v>
      </c>
      <c r="J78" s="21">
        <v>200</v>
      </c>
      <c r="K78" s="22"/>
    </row>
    <row r="79" spans="1:12" hidden="1">
      <c r="A79" s="21" t="s">
        <v>1123</v>
      </c>
      <c r="B79" s="9">
        <v>42473</v>
      </c>
      <c r="C79" s="21" t="s">
        <v>3054</v>
      </c>
      <c r="D79" s="21"/>
      <c r="E79" s="21"/>
      <c r="F79" s="21"/>
      <c r="G79" s="21" t="s">
        <v>901</v>
      </c>
      <c r="H79" s="22" t="s">
        <v>902</v>
      </c>
      <c r="I79" s="102">
        <f t="shared" si="1"/>
        <v>9500</v>
      </c>
      <c r="J79" s="22">
        <v>1520</v>
      </c>
      <c r="K79" s="22"/>
    </row>
    <row r="80" spans="1:12" hidden="1">
      <c r="A80" s="21" t="s">
        <v>213</v>
      </c>
      <c r="B80" s="9">
        <v>42473</v>
      </c>
      <c r="C80" s="21" t="s">
        <v>3055</v>
      </c>
      <c r="D80" s="21"/>
      <c r="E80" s="21"/>
      <c r="F80" s="21"/>
      <c r="G80" s="21" t="s">
        <v>825</v>
      </c>
      <c r="H80" s="21" t="s">
        <v>906</v>
      </c>
      <c r="I80" s="102">
        <f t="shared" si="1"/>
        <v>2241.375</v>
      </c>
      <c r="J80" s="21">
        <v>358.62</v>
      </c>
      <c r="K80" s="22"/>
    </row>
    <row r="81" spans="1:11" hidden="1">
      <c r="A81" s="21" t="s">
        <v>1135</v>
      </c>
      <c r="B81" s="9">
        <v>42473</v>
      </c>
      <c r="C81" s="21" t="s">
        <v>3056</v>
      </c>
      <c r="D81" s="21"/>
      <c r="E81" s="21"/>
      <c r="F81" s="21"/>
      <c r="G81" s="21" t="s">
        <v>904</v>
      </c>
      <c r="H81" s="21" t="s">
        <v>905</v>
      </c>
      <c r="I81" s="102">
        <f t="shared" si="1"/>
        <v>900</v>
      </c>
      <c r="J81" s="21">
        <v>144</v>
      </c>
      <c r="K81" s="22"/>
    </row>
    <row r="82" spans="1:11" hidden="1">
      <c r="A82" s="21" t="s">
        <v>1137</v>
      </c>
      <c r="B82" s="9">
        <v>42473</v>
      </c>
      <c r="C82" s="21" t="s">
        <v>3057</v>
      </c>
      <c r="D82" s="21"/>
      <c r="E82" s="21"/>
      <c r="F82" s="21"/>
      <c r="G82" s="21" t="s">
        <v>895</v>
      </c>
      <c r="H82" s="22" t="s">
        <v>894</v>
      </c>
      <c r="I82" s="102">
        <f t="shared" si="1"/>
        <v>6430</v>
      </c>
      <c r="J82" s="22">
        <v>1028.8</v>
      </c>
      <c r="K82" s="22"/>
    </row>
    <row r="83" spans="1:11" hidden="1">
      <c r="A83" s="21" t="s">
        <v>1139</v>
      </c>
      <c r="B83" s="9">
        <v>42473</v>
      </c>
      <c r="C83" s="21" t="s">
        <v>3058</v>
      </c>
      <c r="D83" s="21"/>
      <c r="E83" s="21"/>
      <c r="F83" s="21"/>
      <c r="G83" s="21" t="s">
        <v>898</v>
      </c>
      <c r="H83" s="21" t="s">
        <v>899</v>
      </c>
      <c r="I83" s="102">
        <f t="shared" si="1"/>
        <v>3000</v>
      </c>
      <c r="J83" s="21">
        <v>480</v>
      </c>
      <c r="K83" s="22"/>
    </row>
    <row r="84" spans="1:11" hidden="1">
      <c r="A84" s="21" t="s">
        <v>1141</v>
      </c>
      <c r="B84" s="9">
        <v>42473</v>
      </c>
      <c r="C84" s="21" t="s">
        <v>3059</v>
      </c>
      <c r="D84" s="21"/>
      <c r="E84" s="21"/>
      <c r="F84" s="21"/>
      <c r="G84" s="21" t="s">
        <v>830</v>
      </c>
      <c r="H84" s="22" t="s">
        <v>1624</v>
      </c>
      <c r="I84" s="102">
        <f t="shared" si="1"/>
        <v>15800</v>
      </c>
      <c r="J84" s="22">
        <v>2528</v>
      </c>
      <c r="K84" s="22"/>
    </row>
    <row r="85" spans="1:11" hidden="1">
      <c r="A85" s="21" t="s">
        <v>235</v>
      </c>
      <c r="B85" s="9">
        <v>42473</v>
      </c>
      <c r="C85" s="21" t="s">
        <v>3060</v>
      </c>
      <c r="D85" s="21"/>
      <c r="E85" s="21"/>
      <c r="F85" s="21"/>
      <c r="G85" s="21" t="s">
        <v>936</v>
      </c>
      <c r="H85" s="21" t="s">
        <v>937</v>
      </c>
      <c r="I85" s="102">
        <f t="shared" si="1"/>
        <v>1723.5</v>
      </c>
      <c r="J85" s="21">
        <v>275.76</v>
      </c>
      <c r="K85" s="22"/>
    </row>
    <row r="86" spans="1:11" hidden="1">
      <c r="A86" s="21" t="s">
        <v>1153</v>
      </c>
      <c r="B86" s="9">
        <v>42473</v>
      </c>
      <c r="C86" s="21" t="s">
        <v>3061</v>
      </c>
      <c r="D86" s="21"/>
      <c r="E86" s="21"/>
      <c r="F86" s="21"/>
      <c r="G86" s="21" t="s">
        <v>687</v>
      </c>
      <c r="H86" s="21" t="s">
        <v>903</v>
      </c>
      <c r="I86" s="102">
        <f t="shared" si="1"/>
        <v>395.6875</v>
      </c>
      <c r="J86" s="21">
        <v>63.31</v>
      </c>
      <c r="K86" s="22"/>
    </row>
    <row r="87" spans="1:11" hidden="1">
      <c r="A87" s="21" t="s">
        <v>3062</v>
      </c>
      <c r="B87" s="9">
        <v>42473</v>
      </c>
      <c r="C87" s="21" t="s">
        <v>3063</v>
      </c>
      <c r="D87" s="21"/>
      <c r="E87" s="21"/>
      <c r="F87" s="21"/>
      <c r="G87" s="21" t="s">
        <v>930</v>
      </c>
      <c r="H87" s="22" t="s">
        <v>931</v>
      </c>
      <c r="I87" s="102">
        <f t="shared" si="1"/>
        <v>10600</v>
      </c>
      <c r="J87" s="22">
        <v>1696</v>
      </c>
      <c r="K87" s="22"/>
    </row>
    <row r="88" spans="1:11" hidden="1">
      <c r="A88" s="21" t="s">
        <v>3064</v>
      </c>
      <c r="B88" s="9">
        <v>42473</v>
      </c>
      <c r="C88" s="21" t="s">
        <v>3065</v>
      </c>
      <c r="D88" s="21"/>
      <c r="E88" s="21"/>
      <c r="F88" s="21"/>
      <c r="G88" s="21" t="s">
        <v>928</v>
      </c>
      <c r="H88" s="21" t="s">
        <v>929</v>
      </c>
      <c r="I88" s="102">
        <f t="shared" si="1"/>
        <v>860</v>
      </c>
      <c r="J88" s="21">
        <v>137.6</v>
      </c>
      <c r="K88" s="22"/>
    </row>
    <row r="89" spans="1:11" hidden="1">
      <c r="A89" s="21" t="s">
        <v>1163</v>
      </c>
      <c r="B89" s="9">
        <v>42473</v>
      </c>
      <c r="C89" s="21" t="s">
        <v>3066</v>
      </c>
      <c r="D89" s="21"/>
      <c r="E89" s="21"/>
      <c r="F89" s="21"/>
      <c r="G89" s="21" t="s">
        <v>720</v>
      </c>
      <c r="H89" s="21" t="s">
        <v>721</v>
      </c>
      <c r="I89" s="102">
        <f t="shared" si="1"/>
        <v>1339.0625</v>
      </c>
      <c r="J89" s="21">
        <v>214.25</v>
      </c>
      <c r="K89" s="22"/>
    </row>
    <row r="90" spans="1:11" hidden="1">
      <c r="A90" s="21" t="s">
        <v>1165</v>
      </c>
      <c r="B90" s="9">
        <v>42473</v>
      </c>
      <c r="C90" s="21" t="s">
        <v>3067</v>
      </c>
      <c r="D90" s="21"/>
      <c r="E90" s="21"/>
      <c r="F90" s="21"/>
      <c r="G90" s="21" t="s">
        <v>934</v>
      </c>
      <c r="H90" s="22" t="s">
        <v>935</v>
      </c>
      <c r="I90" s="102">
        <f t="shared" si="1"/>
        <v>120000</v>
      </c>
      <c r="J90" s="22">
        <v>19200</v>
      </c>
      <c r="K90" s="22"/>
    </row>
    <row r="91" spans="1:11" hidden="1">
      <c r="A91" s="21" t="s">
        <v>3068</v>
      </c>
      <c r="B91" s="9">
        <v>42473</v>
      </c>
      <c r="C91" s="21" t="s">
        <v>3069</v>
      </c>
      <c r="D91" s="21"/>
      <c r="E91" s="21"/>
      <c r="F91" s="21"/>
      <c r="G91" s="21" t="s">
        <v>1767</v>
      </c>
      <c r="H91" s="22" t="s">
        <v>1623</v>
      </c>
      <c r="I91" s="102">
        <f t="shared" si="1"/>
        <v>24000</v>
      </c>
      <c r="J91" s="22">
        <v>3840</v>
      </c>
      <c r="K91" s="22"/>
    </row>
    <row r="92" spans="1:11" hidden="1">
      <c r="A92" s="21" t="s">
        <v>1167</v>
      </c>
      <c r="B92" s="9">
        <v>42473</v>
      </c>
      <c r="C92" s="21" t="s">
        <v>3070</v>
      </c>
      <c r="D92" s="21"/>
      <c r="E92" s="21"/>
      <c r="F92" s="21"/>
      <c r="G92" s="21" t="s">
        <v>3588</v>
      </c>
      <c r="H92" s="21" t="s">
        <v>3497</v>
      </c>
      <c r="I92" s="102">
        <f t="shared" si="1"/>
        <v>4174.8125</v>
      </c>
      <c r="J92" s="21">
        <v>667.97</v>
      </c>
      <c r="K92" s="22"/>
    </row>
    <row r="93" spans="1:11" hidden="1">
      <c r="A93" s="21" t="s">
        <v>3071</v>
      </c>
      <c r="B93" s="9">
        <v>42473</v>
      </c>
      <c r="C93" s="21" t="s">
        <v>3072</v>
      </c>
      <c r="D93" s="21"/>
      <c r="E93" s="21"/>
      <c r="F93" s="21"/>
      <c r="G93" s="21" t="s">
        <v>3589</v>
      </c>
      <c r="H93" s="22" t="s">
        <v>3498</v>
      </c>
      <c r="I93" s="102">
        <f t="shared" si="1"/>
        <v>9000</v>
      </c>
      <c r="J93" s="22">
        <v>1440</v>
      </c>
      <c r="K93" s="22"/>
    </row>
    <row r="94" spans="1:11">
      <c r="A94" s="21" t="s">
        <v>3073</v>
      </c>
      <c r="B94" s="9">
        <v>42474</v>
      </c>
      <c r="C94" s="21" t="s">
        <v>3074</v>
      </c>
      <c r="D94" s="21"/>
      <c r="E94" s="21"/>
      <c r="F94" s="21"/>
      <c r="G94" s="7" t="s">
        <v>1780</v>
      </c>
      <c r="H94" s="22" t="s">
        <v>3499</v>
      </c>
      <c r="I94" s="102">
        <f t="shared" si="1"/>
        <v>192158</v>
      </c>
      <c r="J94" s="22">
        <v>30745.279999999999</v>
      </c>
      <c r="K94" s="22"/>
    </row>
    <row r="95" spans="1:11">
      <c r="A95" s="21" t="s">
        <v>3075</v>
      </c>
      <c r="B95" s="9">
        <v>42474</v>
      </c>
      <c r="C95" s="21" t="s">
        <v>3076</v>
      </c>
      <c r="D95" s="21"/>
      <c r="E95" s="21"/>
      <c r="F95" s="21"/>
      <c r="G95" s="7" t="s">
        <v>872</v>
      </c>
      <c r="H95" s="22" t="s">
        <v>3500</v>
      </c>
      <c r="I95" s="102">
        <f t="shared" si="1"/>
        <v>173897.3125</v>
      </c>
      <c r="J95" s="22">
        <v>27823.57</v>
      </c>
      <c r="K95" s="22"/>
    </row>
    <row r="96" spans="1:11">
      <c r="A96" s="21" t="s">
        <v>3077</v>
      </c>
      <c r="B96" s="9">
        <v>42474</v>
      </c>
      <c r="C96" s="21" t="s">
        <v>3078</v>
      </c>
      <c r="D96" s="21"/>
      <c r="E96" s="21"/>
      <c r="F96" s="21"/>
      <c r="G96" s="59" t="s">
        <v>844</v>
      </c>
      <c r="H96" s="59" t="s">
        <v>845</v>
      </c>
      <c r="I96" s="102">
        <f t="shared" si="1"/>
        <v>234254.25</v>
      </c>
      <c r="J96" s="22">
        <v>37480.68</v>
      </c>
      <c r="K96" s="22"/>
    </row>
    <row r="97" spans="1:11">
      <c r="A97" s="21" t="s">
        <v>3079</v>
      </c>
      <c r="B97" s="9">
        <v>42474</v>
      </c>
      <c r="C97" s="21" t="s">
        <v>3080</v>
      </c>
      <c r="D97" s="21"/>
      <c r="E97" s="21"/>
      <c r="F97" s="21"/>
      <c r="G97" s="59" t="s">
        <v>844</v>
      </c>
      <c r="H97" s="59" t="s">
        <v>845</v>
      </c>
      <c r="I97" s="102">
        <f t="shared" si="1"/>
        <v>282844.9375</v>
      </c>
      <c r="J97" s="22">
        <v>45255.19</v>
      </c>
      <c r="K97" s="22"/>
    </row>
    <row r="98" spans="1:11">
      <c r="A98" s="21" t="s">
        <v>3081</v>
      </c>
      <c r="B98" s="9">
        <v>42474</v>
      </c>
      <c r="C98" s="21" t="s">
        <v>3082</v>
      </c>
      <c r="D98" s="21"/>
      <c r="E98" s="21"/>
      <c r="F98" s="21"/>
      <c r="G98" s="59" t="s">
        <v>844</v>
      </c>
      <c r="H98" s="59" t="s">
        <v>845</v>
      </c>
      <c r="I98" s="102">
        <f t="shared" si="1"/>
        <v>191847.6875</v>
      </c>
      <c r="J98" s="22">
        <v>30695.63</v>
      </c>
      <c r="K98" s="22"/>
    </row>
    <row r="99" spans="1:11">
      <c r="A99" s="21" t="s">
        <v>3083</v>
      </c>
      <c r="B99" s="9">
        <v>42474</v>
      </c>
      <c r="C99" s="21" t="s">
        <v>3084</v>
      </c>
      <c r="D99" s="21"/>
      <c r="E99" s="21"/>
      <c r="F99" s="21"/>
      <c r="G99" s="59" t="s">
        <v>844</v>
      </c>
      <c r="H99" s="59" t="s">
        <v>845</v>
      </c>
      <c r="I99" s="102">
        <f t="shared" si="1"/>
        <v>269417.25</v>
      </c>
      <c r="J99" s="22">
        <v>43106.76</v>
      </c>
      <c r="K99" s="22"/>
    </row>
    <row r="100" spans="1:11">
      <c r="A100" s="21" t="s">
        <v>3085</v>
      </c>
      <c r="B100" s="9">
        <v>42474</v>
      </c>
      <c r="C100" s="21" t="s">
        <v>3086</v>
      </c>
      <c r="D100" s="21"/>
      <c r="E100" s="21"/>
      <c r="F100" s="21"/>
      <c r="G100" s="59" t="s">
        <v>844</v>
      </c>
      <c r="H100" s="59" t="s">
        <v>845</v>
      </c>
      <c r="I100" s="102">
        <f t="shared" si="1"/>
        <v>333710.875</v>
      </c>
      <c r="J100" s="22">
        <v>53393.74</v>
      </c>
      <c r="K100" s="22"/>
    </row>
    <row r="101" spans="1:11" s="21" customFormat="1" hidden="1">
      <c r="A101" s="21" t="s">
        <v>195</v>
      </c>
      <c r="B101" s="9">
        <v>42473</v>
      </c>
      <c r="C101" s="21" t="s">
        <v>3050</v>
      </c>
      <c r="G101" s="21" t="s">
        <v>3575</v>
      </c>
      <c r="H101" s="22" t="s">
        <v>3576</v>
      </c>
      <c r="I101" s="102">
        <f t="shared" si="1"/>
        <v>244</v>
      </c>
      <c r="J101" s="105">
        <v>39.04</v>
      </c>
      <c r="K101" s="22"/>
    </row>
    <row r="102" spans="1:11" s="21" customFormat="1" hidden="1">
      <c r="A102" s="21" t="s">
        <v>195</v>
      </c>
      <c r="B102" s="9">
        <v>42473</v>
      </c>
      <c r="C102" s="21" t="s">
        <v>3050</v>
      </c>
      <c r="G102" s="21" t="s">
        <v>3577</v>
      </c>
      <c r="H102" s="22" t="s">
        <v>3578</v>
      </c>
      <c r="I102" s="102">
        <f t="shared" si="1"/>
        <v>250.31249999999997</v>
      </c>
      <c r="J102" s="105">
        <v>40.049999999999997</v>
      </c>
      <c r="K102" s="22"/>
    </row>
    <row r="103" spans="1:11" s="21" customFormat="1" hidden="1">
      <c r="A103" s="21" t="s">
        <v>195</v>
      </c>
      <c r="B103" s="9">
        <v>42473</v>
      </c>
      <c r="C103" s="21" t="s">
        <v>3050</v>
      </c>
      <c r="G103" s="21" t="s">
        <v>3577</v>
      </c>
      <c r="H103" s="22" t="s">
        <v>3578</v>
      </c>
      <c r="I103" s="102">
        <f t="shared" si="1"/>
        <v>784.375</v>
      </c>
      <c r="J103" s="105">
        <v>125.5</v>
      </c>
      <c r="K103" s="22"/>
    </row>
    <row r="104" spans="1:11" hidden="1">
      <c r="A104" s="21" t="s">
        <v>1128</v>
      </c>
      <c r="B104" s="9">
        <v>42474</v>
      </c>
      <c r="C104" s="21" t="s">
        <v>3088</v>
      </c>
      <c r="D104" s="21"/>
      <c r="E104" s="21"/>
      <c r="F104" s="21"/>
      <c r="G104" s="21" t="s">
        <v>970</v>
      </c>
      <c r="H104" s="22" t="s">
        <v>971</v>
      </c>
      <c r="I104" s="102">
        <f t="shared" si="1"/>
        <v>6445</v>
      </c>
      <c r="J104" s="22">
        <v>1031.2</v>
      </c>
      <c r="K104" s="22"/>
    </row>
    <row r="105" spans="1:11" hidden="1">
      <c r="A105" s="21" t="s">
        <v>3089</v>
      </c>
      <c r="B105" s="9">
        <v>42474</v>
      </c>
      <c r="C105" s="21" t="s">
        <v>3090</v>
      </c>
      <c r="D105" s="21"/>
      <c r="E105" s="21"/>
      <c r="F105" s="21"/>
      <c r="G105" s="21" t="s">
        <v>970</v>
      </c>
      <c r="H105" s="22" t="s">
        <v>971</v>
      </c>
      <c r="I105" s="102">
        <f t="shared" si="1"/>
        <v>10961.0625</v>
      </c>
      <c r="J105" s="22">
        <v>1753.77</v>
      </c>
      <c r="K105" s="22"/>
    </row>
    <row r="106" spans="1:11" hidden="1">
      <c r="A106" s="21" t="s">
        <v>233</v>
      </c>
      <c r="B106" s="9">
        <v>42474</v>
      </c>
      <c r="C106" s="21" t="s">
        <v>3091</v>
      </c>
      <c r="D106" s="21"/>
      <c r="E106" s="21"/>
      <c r="F106" s="21"/>
      <c r="G106" s="21" t="s">
        <v>830</v>
      </c>
      <c r="H106" s="21" t="s">
        <v>1624</v>
      </c>
      <c r="I106" s="102">
        <f t="shared" si="1"/>
        <v>2450</v>
      </c>
      <c r="J106" s="21">
        <v>392</v>
      </c>
      <c r="K106" s="22"/>
    </row>
    <row r="107" spans="1:11" hidden="1">
      <c r="A107" s="21" t="s">
        <v>293</v>
      </c>
      <c r="B107" s="9">
        <v>42474</v>
      </c>
      <c r="C107" s="21" t="s">
        <v>3092</v>
      </c>
      <c r="D107" s="21"/>
      <c r="E107" s="21"/>
      <c r="F107" s="21"/>
      <c r="G107" s="21" t="s">
        <v>3579</v>
      </c>
      <c r="H107" s="21" t="s">
        <v>3501</v>
      </c>
      <c r="I107" s="102">
        <f t="shared" si="1"/>
        <v>3750</v>
      </c>
      <c r="J107" s="21">
        <v>600</v>
      </c>
      <c r="K107" s="22"/>
    </row>
    <row r="108" spans="1:11">
      <c r="A108" s="21" t="s">
        <v>3093</v>
      </c>
      <c r="B108" s="9">
        <v>42475</v>
      </c>
      <c r="C108" s="21" t="s">
        <v>3094</v>
      </c>
      <c r="D108" s="21"/>
      <c r="E108" s="21"/>
      <c r="F108" s="21"/>
      <c r="G108" s="59" t="s">
        <v>844</v>
      </c>
      <c r="H108" s="59" t="s">
        <v>845</v>
      </c>
      <c r="I108" s="102">
        <f t="shared" si="1"/>
        <v>244837.9375</v>
      </c>
      <c r="J108" s="22">
        <v>39174.07</v>
      </c>
      <c r="K108" s="22"/>
    </row>
    <row r="109" spans="1:11">
      <c r="A109" s="21" t="s">
        <v>3095</v>
      </c>
      <c r="B109" s="9">
        <v>42475</v>
      </c>
      <c r="C109" s="21" t="s">
        <v>3096</v>
      </c>
      <c r="D109" s="21"/>
      <c r="E109" s="21"/>
      <c r="F109" s="21"/>
      <c r="G109" s="59" t="s">
        <v>844</v>
      </c>
      <c r="H109" s="59" t="s">
        <v>845</v>
      </c>
      <c r="I109" s="102">
        <f t="shared" si="1"/>
        <v>234254.25</v>
      </c>
      <c r="J109" s="22">
        <v>37480.68</v>
      </c>
      <c r="K109" s="22"/>
    </row>
    <row r="110" spans="1:11">
      <c r="A110" s="21" t="s">
        <v>3097</v>
      </c>
      <c r="B110" s="9">
        <v>42476</v>
      </c>
      <c r="C110" s="21" t="s">
        <v>3098</v>
      </c>
      <c r="D110" s="21"/>
      <c r="E110" s="21"/>
      <c r="F110" s="21"/>
      <c r="G110" s="7" t="s">
        <v>870</v>
      </c>
      <c r="H110" s="22" t="s">
        <v>3502</v>
      </c>
      <c r="I110" s="102">
        <f t="shared" si="1"/>
        <v>220590.375</v>
      </c>
      <c r="J110" s="22">
        <v>35294.46</v>
      </c>
      <c r="K110" s="22"/>
    </row>
    <row r="111" spans="1:11">
      <c r="A111" s="21" t="s">
        <v>3099</v>
      </c>
      <c r="B111" s="9">
        <v>42476</v>
      </c>
      <c r="C111" s="21" t="s">
        <v>3100</v>
      </c>
      <c r="D111" s="21"/>
      <c r="E111" s="21"/>
      <c r="F111" s="21"/>
      <c r="G111" s="59" t="s">
        <v>844</v>
      </c>
      <c r="H111" s="59" t="s">
        <v>845</v>
      </c>
      <c r="I111" s="102">
        <f t="shared" si="1"/>
        <v>282844.9375</v>
      </c>
      <c r="J111" s="22">
        <v>45255.19</v>
      </c>
      <c r="K111" s="22"/>
    </row>
    <row r="112" spans="1:11">
      <c r="A112" s="21" t="s">
        <v>3101</v>
      </c>
      <c r="B112" s="9">
        <v>42478</v>
      </c>
      <c r="C112" s="21" t="s">
        <v>3102</v>
      </c>
      <c r="D112" s="21"/>
      <c r="E112" s="21"/>
      <c r="F112" s="21"/>
      <c r="G112" s="59" t="s">
        <v>844</v>
      </c>
      <c r="H112" s="59" t="s">
        <v>845</v>
      </c>
      <c r="I112" s="102">
        <f t="shared" si="1"/>
        <v>140768.875</v>
      </c>
      <c r="J112" s="22">
        <v>22523.02</v>
      </c>
      <c r="K112" s="22"/>
    </row>
    <row r="113" spans="1:11">
      <c r="A113" s="21" t="s">
        <v>3103</v>
      </c>
      <c r="B113" s="9">
        <v>42478</v>
      </c>
      <c r="C113" s="21" t="s">
        <v>3104</v>
      </c>
      <c r="D113" s="21"/>
      <c r="E113" s="21"/>
      <c r="F113" s="21"/>
      <c r="G113" s="7" t="s">
        <v>1780</v>
      </c>
      <c r="H113" s="22" t="s">
        <v>3503</v>
      </c>
      <c r="I113" s="102">
        <f t="shared" si="1"/>
        <v>499586.25</v>
      </c>
      <c r="J113" s="22">
        <v>79933.8</v>
      </c>
      <c r="K113" s="22"/>
    </row>
    <row r="114" spans="1:11" hidden="1">
      <c r="A114" s="21" t="s">
        <v>267</v>
      </c>
      <c r="B114" s="9">
        <v>42478</v>
      </c>
      <c r="C114" s="21" t="s">
        <v>3105</v>
      </c>
      <c r="D114" s="21"/>
      <c r="E114" s="21"/>
      <c r="F114" s="21"/>
      <c r="G114" s="21" t="s">
        <v>3580</v>
      </c>
      <c r="H114" s="22" t="s">
        <v>3504</v>
      </c>
      <c r="I114" s="102">
        <f t="shared" si="1"/>
        <v>33268.125</v>
      </c>
      <c r="J114" s="22">
        <v>5322.9</v>
      </c>
      <c r="K114" s="22"/>
    </row>
    <row r="115" spans="1:11">
      <c r="A115" s="21" t="s">
        <v>3106</v>
      </c>
      <c r="B115" s="9">
        <v>42479</v>
      </c>
      <c r="C115" s="21" t="s">
        <v>2377</v>
      </c>
      <c r="D115" s="21"/>
      <c r="E115" s="21"/>
      <c r="F115" s="21"/>
      <c r="G115" s="59" t="s">
        <v>844</v>
      </c>
      <c r="H115" s="59" t="s">
        <v>845</v>
      </c>
      <c r="I115" s="102">
        <f t="shared" si="1"/>
        <v>-250389.18749999997</v>
      </c>
      <c r="J115" s="22">
        <v>-40062.269999999997</v>
      </c>
      <c r="K115" s="22"/>
    </row>
    <row r="116" spans="1:11">
      <c r="A116" s="21" t="s">
        <v>3107</v>
      </c>
      <c r="B116" s="9">
        <v>42479</v>
      </c>
      <c r="C116" s="21" t="s">
        <v>3108</v>
      </c>
      <c r="D116" s="21"/>
      <c r="E116" s="21"/>
      <c r="F116" s="21"/>
      <c r="G116" s="59" t="s">
        <v>844</v>
      </c>
      <c r="H116" s="59" t="s">
        <v>845</v>
      </c>
      <c r="I116" s="102">
        <f t="shared" si="1"/>
        <v>156906.8125</v>
      </c>
      <c r="J116" s="22">
        <v>25105.09</v>
      </c>
      <c r="K116" s="22"/>
    </row>
    <row r="117" spans="1:11">
      <c r="A117" s="21" t="s">
        <v>3109</v>
      </c>
      <c r="B117" s="9">
        <v>42479</v>
      </c>
      <c r="C117" s="21" t="s">
        <v>3110</v>
      </c>
      <c r="D117" s="21"/>
      <c r="E117" s="21"/>
      <c r="F117" s="21"/>
      <c r="G117" s="7" t="s">
        <v>1777</v>
      </c>
      <c r="H117" s="22" t="s">
        <v>3505</v>
      </c>
      <c r="I117" s="102">
        <f t="shared" si="1"/>
        <v>357901.3125</v>
      </c>
      <c r="J117" s="22">
        <v>57264.21</v>
      </c>
      <c r="K117" s="22"/>
    </row>
    <row r="118" spans="1:11">
      <c r="A118" s="21" t="s">
        <v>3111</v>
      </c>
      <c r="B118" s="9">
        <v>42479</v>
      </c>
      <c r="C118" s="21" t="s">
        <v>3112</v>
      </c>
      <c r="D118" s="21"/>
      <c r="E118" s="21"/>
      <c r="F118" s="21"/>
      <c r="G118" s="59" t="s">
        <v>844</v>
      </c>
      <c r="H118" s="59" t="s">
        <v>845</v>
      </c>
      <c r="I118" s="102">
        <f t="shared" si="1"/>
        <v>166217.125</v>
      </c>
      <c r="J118" s="22">
        <v>26594.74</v>
      </c>
      <c r="K118" s="22"/>
    </row>
    <row r="119" spans="1:11">
      <c r="A119" s="21" t="s">
        <v>3113</v>
      </c>
      <c r="B119" s="9">
        <v>42479</v>
      </c>
      <c r="C119" s="21" t="s">
        <v>3114</v>
      </c>
      <c r="D119" s="21"/>
      <c r="E119" s="21"/>
      <c r="F119" s="21"/>
      <c r="G119" s="59" t="s">
        <v>844</v>
      </c>
      <c r="H119" s="59" t="s">
        <v>845</v>
      </c>
      <c r="I119" s="102">
        <f t="shared" si="1"/>
        <v>156906.8125</v>
      </c>
      <c r="J119" s="22">
        <v>25105.09</v>
      </c>
      <c r="K119" s="22"/>
    </row>
    <row r="120" spans="1:11">
      <c r="A120" s="21" t="s">
        <v>3115</v>
      </c>
      <c r="B120" s="9">
        <v>42479</v>
      </c>
      <c r="C120" s="21" t="s">
        <v>3116</v>
      </c>
      <c r="D120" s="21"/>
      <c r="E120" s="21"/>
      <c r="F120" s="21"/>
      <c r="G120" s="59" t="s">
        <v>844</v>
      </c>
      <c r="H120" s="59" t="s">
        <v>845</v>
      </c>
      <c r="I120" s="102">
        <f t="shared" si="1"/>
        <v>149303.375</v>
      </c>
      <c r="J120" s="22">
        <v>23888.54</v>
      </c>
      <c r="K120" s="22"/>
    </row>
    <row r="121" spans="1:11">
      <c r="A121" s="21" t="s">
        <v>3117</v>
      </c>
      <c r="B121" s="9">
        <v>42479</v>
      </c>
      <c r="C121" s="21" t="s">
        <v>3118</v>
      </c>
      <c r="D121" s="21"/>
      <c r="E121" s="21"/>
      <c r="F121" s="21"/>
      <c r="G121" s="59" t="s">
        <v>844</v>
      </c>
      <c r="H121" s="59" t="s">
        <v>845</v>
      </c>
      <c r="I121" s="102">
        <f t="shared" si="1"/>
        <v>267453.8125</v>
      </c>
      <c r="J121" s="22">
        <v>42792.61</v>
      </c>
      <c r="K121" s="22"/>
    </row>
    <row r="122" spans="1:11">
      <c r="A122" s="21" t="s">
        <v>3119</v>
      </c>
      <c r="B122" s="9">
        <v>42479</v>
      </c>
      <c r="C122" s="21" t="s">
        <v>3120</v>
      </c>
      <c r="D122" s="21"/>
      <c r="E122" s="21"/>
      <c r="F122" s="21"/>
      <c r="G122" s="59" t="s">
        <v>844</v>
      </c>
      <c r="H122" s="59" t="s">
        <v>845</v>
      </c>
      <c r="I122" s="102">
        <f t="shared" si="1"/>
        <v>156906.8125</v>
      </c>
      <c r="J122" s="22">
        <v>25105.09</v>
      </c>
      <c r="K122" s="22"/>
    </row>
    <row r="123" spans="1:11">
      <c r="A123" s="21" t="s">
        <v>3121</v>
      </c>
      <c r="B123" s="9">
        <v>42479</v>
      </c>
      <c r="C123" s="21" t="s">
        <v>3122</v>
      </c>
      <c r="D123" s="21"/>
      <c r="E123" s="21"/>
      <c r="F123" s="21"/>
      <c r="G123" s="59" t="s">
        <v>844</v>
      </c>
      <c r="H123" s="59" t="s">
        <v>845</v>
      </c>
      <c r="I123" s="102">
        <f t="shared" si="1"/>
        <v>149303.375</v>
      </c>
      <c r="J123" s="22">
        <v>23888.54</v>
      </c>
      <c r="K123" s="22"/>
    </row>
    <row r="124" spans="1:11">
      <c r="A124" s="21" t="s">
        <v>3123</v>
      </c>
      <c r="B124" s="9">
        <v>42479</v>
      </c>
      <c r="C124" s="21" t="s">
        <v>3124</v>
      </c>
      <c r="D124" s="21"/>
      <c r="E124" s="21"/>
      <c r="F124" s="21"/>
      <c r="G124" s="59" t="s">
        <v>844</v>
      </c>
      <c r="H124" s="59" t="s">
        <v>845</v>
      </c>
      <c r="I124" s="102">
        <f t="shared" si="1"/>
        <v>156906.8125</v>
      </c>
      <c r="J124" s="22">
        <v>25105.09</v>
      </c>
      <c r="K124" s="22"/>
    </row>
    <row r="125" spans="1:11" hidden="1">
      <c r="A125" s="21" t="s">
        <v>3125</v>
      </c>
      <c r="B125" s="9">
        <v>42479</v>
      </c>
      <c r="C125" s="21" t="s">
        <v>3126</v>
      </c>
      <c r="D125" s="21"/>
      <c r="E125" s="21"/>
      <c r="F125" s="21"/>
      <c r="G125" s="102" t="s">
        <v>693</v>
      </c>
      <c r="H125" s="21" t="s">
        <v>693</v>
      </c>
      <c r="I125" s="102">
        <f t="shared" si="1"/>
        <v>319</v>
      </c>
      <c r="J125" s="21">
        <v>51.04</v>
      </c>
      <c r="K125" s="22"/>
    </row>
    <row r="126" spans="1:11" hidden="1">
      <c r="A126" s="21" t="s">
        <v>299</v>
      </c>
      <c r="B126" s="9">
        <v>42479</v>
      </c>
      <c r="C126" s="21" t="s">
        <v>3127</v>
      </c>
      <c r="D126" s="21"/>
      <c r="E126" s="21"/>
      <c r="F126" s="21"/>
      <c r="G126" s="21" t="s">
        <v>3533</v>
      </c>
      <c r="H126" s="21" t="s">
        <v>3506</v>
      </c>
      <c r="I126" s="102">
        <f t="shared" si="1"/>
        <v>2980</v>
      </c>
      <c r="J126" s="21">
        <v>476.8</v>
      </c>
      <c r="K126" s="22"/>
    </row>
    <row r="127" spans="1:11">
      <c r="A127" s="21" t="s">
        <v>3128</v>
      </c>
      <c r="B127" s="9">
        <v>42480</v>
      </c>
      <c r="C127" s="21" t="s">
        <v>3129</v>
      </c>
      <c r="D127" s="21"/>
      <c r="E127" s="21"/>
      <c r="F127" s="21"/>
      <c r="G127" s="59" t="s">
        <v>844</v>
      </c>
      <c r="H127" s="59" t="s">
        <v>845</v>
      </c>
      <c r="I127" s="102">
        <f t="shared" si="1"/>
        <v>140768.875</v>
      </c>
      <c r="J127" s="22">
        <v>22523.02</v>
      </c>
      <c r="K127" s="22"/>
    </row>
    <row r="128" spans="1:11">
      <c r="A128" s="21" t="s">
        <v>3130</v>
      </c>
      <c r="B128" s="9">
        <v>42480</v>
      </c>
      <c r="C128" s="21" t="s">
        <v>3131</v>
      </c>
      <c r="D128" s="21"/>
      <c r="E128" s="21"/>
      <c r="F128" s="21"/>
      <c r="G128" s="59" t="s">
        <v>844</v>
      </c>
      <c r="H128" s="59" t="s">
        <v>845</v>
      </c>
      <c r="I128" s="102">
        <f t="shared" si="1"/>
        <v>244837.9375</v>
      </c>
      <c r="J128" s="22">
        <v>39174.07</v>
      </c>
      <c r="K128" s="22"/>
    </row>
    <row r="129" spans="1:11">
      <c r="A129" s="21" t="s">
        <v>3132</v>
      </c>
      <c r="B129" s="9">
        <v>42480</v>
      </c>
      <c r="C129" s="21" t="s">
        <v>3133</v>
      </c>
      <c r="D129" s="21"/>
      <c r="E129" s="21"/>
      <c r="F129" s="21"/>
      <c r="G129" s="7" t="s">
        <v>888</v>
      </c>
      <c r="H129" s="22" t="s">
        <v>3507</v>
      </c>
      <c r="I129" s="102">
        <f t="shared" si="1"/>
        <v>289273</v>
      </c>
      <c r="J129" s="22">
        <v>46283.68</v>
      </c>
      <c r="K129" s="22"/>
    </row>
    <row r="130" spans="1:11">
      <c r="A130" s="21" t="s">
        <v>3134</v>
      </c>
      <c r="B130" s="9">
        <v>42480</v>
      </c>
      <c r="C130" s="21" t="s">
        <v>3135</v>
      </c>
      <c r="D130" s="21"/>
      <c r="E130" s="21"/>
      <c r="F130" s="21"/>
      <c r="G130" s="59" t="s">
        <v>844</v>
      </c>
      <c r="H130" s="59" t="s">
        <v>845</v>
      </c>
      <c r="I130" s="102">
        <f t="shared" si="1"/>
        <v>324124</v>
      </c>
      <c r="J130" s="22">
        <v>51859.839999999997</v>
      </c>
      <c r="K130" s="22"/>
    </row>
    <row r="131" spans="1:11">
      <c r="A131" s="21" t="s">
        <v>3136</v>
      </c>
      <c r="B131" s="9">
        <v>42480</v>
      </c>
      <c r="C131" s="21" t="s">
        <v>3137</v>
      </c>
      <c r="D131" s="21"/>
      <c r="E131" s="21"/>
      <c r="F131" s="21"/>
      <c r="G131" s="59" t="s">
        <v>844</v>
      </c>
      <c r="H131" s="59" t="s">
        <v>845</v>
      </c>
      <c r="I131" s="102">
        <f t="shared" si="1"/>
        <v>166217.125</v>
      </c>
      <c r="J131" s="22">
        <v>26594.74</v>
      </c>
      <c r="K131" s="22"/>
    </row>
    <row r="132" spans="1:11" hidden="1">
      <c r="A132" s="21" t="s">
        <v>2246</v>
      </c>
      <c r="B132" s="9">
        <v>42480</v>
      </c>
      <c r="C132" s="21" t="s">
        <v>3139</v>
      </c>
      <c r="D132" s="21"/>
      <c r="E132" s="21"/>
      <c r="F132" s="21"/>
      <c r="G132" s="102" t="s">
        <v>3630</v>
      </c>
      <c r="H132" s="21" t="s">
        <v>2185</v>
      </c>
      <c r="I132" s="102">
        <f t="shared" si="1"/>
        <v>1350</v>
      </c>
      <c r="J132" s="21">
        <v>216</v>
      </c>
      <c r="K132" s="22"/>
    </row>
    <row r="133" spans="1:11" hidden="1">
      <c r="A133" s="21" t="s">
        <v>3140</v>
      </c>
      <c r="B133" s="9">
        <v>42480</v>
      </c>
      <c r="C133" s="21" t="s">
        <v>3141</v>
      </c>
      <c r="D133" s="21"/>
      <c r="E133" s="21"/>
      <c r="F133" s="21"/>
      <c r="G133" s="102" t="s">
        <v>924</v>
      </c>
      <c r="H133" s="21" t="s">
        <v>925</v>
      </c>
      <c r="I133" s="102">
        <f t="shared" si="1"/>
        <v>3920</v>
      </c>
      <c r="J133" s="21">
        <v>627.20000000000005</v>
      </c>
      <c r="K133" s="22"/>
    </row>
    <row r="134" spans="1:11" hidden="1">
      <c r="A134" s="21" t="s">
        <v>2333</v>
      </c>
      <c r="B134" s="9">
        <v>42480</v>
      </c>
      <c r="C134" s="21" t="s">
        <v>3142</v>
      </c>
      <c r="D134" s="21"/>
      <c r="E134" s="21"/>
      <c r="F134" s="21"/>
      <c r="G134" s="102" t="s">
        <v>1767</v>
      </c>
      <c r="H134" s="22" t="s">
        <v>1623</v>
      </c>
      <c r="I134" s="102">
        <f t="shared" si="1"/>
        <v>24000</v>
      </c>
      <c r="J134" s="22">
        <v>3840</v>
      </c>
      <c r="K134" s="22"/>
    </row>
    <row r="135" spans="1:11">
      <c r="A135" s="21" t="s">
        <v>3143</v>
      </c>
      <c r="B135" s="9">
        <v>42481</v>
      </c>
      <c r="C135" s="21" t="s">
        <v>2087</v>
      </c>
      <c r="D135" s="21"/>
      <c r="E135" s="21"/>
      <c r="F135" s="21"/>
      <c r="G135" s="7" t="s">
        <v>874</v>
      </c>
      <c r="H135" s="22" t="s">
        <v>2089</v>
      </c>
      <c r="I135" s="102">
        <f t="shared" ref="I135:I198" si="2">+J135/0.16</f>
        <v>-418926.0625</v>
      </c>
      <c r="J135" s="22">
        <v>-67028.17</v>
      </c>
      <c r="K135" s="22"/>
    </row>
    <row r="136" spans="1:11">
      <c r="A136" s="21" t="s">
        <v>3144</v>
      </c>
      <c r="B136" s="9">
        <v>42481</v>
      </c>
      <c r="C136" s="21" t="s">
        <v>3145</v>
      </c>
      <c r="D136" s="21"/>
      <c r="E136" s="21"/>
      <c r="F136" s="21"/>
      <c r="G136" s="7" t="s">
        <v>874</v>
      </c>
      <c r="H136" s="22" t="s">
        <v>3509</v>
      </c>
      <c r="I136" s="102">
        <f t="shared" si="2"/>
        <v>192112.25</v>
      </c>
      <c r="J136" s="22">
        <v>30737.96</v>
      </c>
      <c r="K136" s="22"/>
    </row>
    <row r="137" spans="1:11">
      <c r="A137" s="21" t="s">
        <v>3146</v>
      </c>
      <c r="B137" s="9">
        <v>42481</v>
      </c>
      <c r="C137" s="21" t="s">
        <v>3147</v>
      </c>
      <c r="D137" s="21"/>
      <c r="E137" s="21"/>
      <c r="F137" s="21"/>
      <c r="G137" s="7" t="s">
        <v>893</v>
      </c>
      <c r="H137" s="22" t="s">
        <v>3510</v>
      </c>
      <c r="I137" s="102">
        <f t="shared" si="2"/>
        <v>289273</v>
      </c>
      <c r="J137" s="22">
        <v>46283.68</v>
      </c>
      <c r="K137" s="22"/>
    </row>
    <row r="138" spans="1:11">
      <c r="A138" s="21" t="s">
        <v>3149</v>
      </c>
      <c r="B138" s="9">
        <v>42481</v>
      </c>
      <c r="C138" s="21" t="s">
        <v>3148</v>
      </c>
      <c r="D138" s="21"/>
      <c r="E138" s="21"/>
      <c r="F138" s="21"/>
      <c r="G138" s="7" t="s">
        <v>838</v>
      </c>
      <c r="H138" s="22" t="s">
        <v>3511</v>
      </c>
      <c r="I138" s="102">
        <f t="shared" si="2"/>
        <v>418926.0625</v>
      </c>
      <c r="J138" s="22">
        <v>67028.17</v>
      </c>
      <c r="K138" s="22"/>
    </row>
    <row r="139" spans="1:11">
      <c r="A139" s="21" t="s">
        <v>3150</v>
      </c>
      <c r="B139" s="9">
        <v>42482</v>
      </c>
      <c r="C139" s="21" t="s">
        <v>3151</v>
      </c>
      <c r="D139" s="21"/>
      <c r="E139" s="21"/>
      <c r="F139" s="21"/>
      <c r="G139" s="59" t="s">
        <v>844</v>
      </c>
      <c r="H139" s="59" t="s">
        <v>845</v>
      </c>
      <c r="I139" s="102">
        <f t="shared" si="2"/>
        <v>156906.8125</v>
      </c>
      <c r="J139" s="22">
        <v>25105.09</v>
      </c>
      <c r="K139" s="22"/>
    </row>
    <row r="140" spans="1:11">
      <c r="A140" s="21" t="s">
        <v>2253</v>
      </c>
      <c r="B140" s="9">
        <v>42482</v>
      </c>
      <c r="C140" s="21" t="s">
        <v>3152</v>
      </c>
      <c r="D140" s="21"/>
      <c r="E140" s="21"/>
      <c r="F140" s="21"/>
      <c r="G140" s="59" t="s">
        <v>844</v>
      </c>
      <c r="H140" s="59" t="s">
        <v>845</v>
      </c>
      <c r="I140" s="102">
        <f t="shared" si="2"/>
        <v>324124</v>
      </c>
      <c r="J140" s="22">
        <v>51859.839999999997</v>
      </c>
      <c r="K140" s="22"/>
    </row>
    <row r="141" spans="1:11">
      <c r="A141" s="21" t="s">
        <v>2256</v>
      </c>
      <c r="B141" s="9">
        <v>42482</v>
      </c>
      <c r="C141" s="21" t="s">
        <v>3153</v>
      </c>
      <c r="D141" s="21"/>
      <c r="E141" s="21"/>
      <c r="F141" s="21"/>
      <c r="G141" s="59" t="s">
        <v>844</v>
      </c>
      <c r="H141" s="59" t="s">
        <v>845</v>
      </c>
      <c r="I141" s="102">
        <f t="shared" si="2"/>
        <v>324124</v>
      </c>
      <c r="J141" s="22">
        <v>51859.839999999997</v>
      </c>
      <c r="K141" s="22"/>
    </row>
    <row r="142" spans="1:11">
      <c r="A142" s="21" t="s">
        <v>3154</v>
      </c>
      <c r="B142" s="9">
        <v>42482</v>
      </c>
      <c r="C142" s="21" t="s">
        <v>3155</v>
      </c>
      <c r="D142" s="21"/>
      <c r="E142" s="21"/>
      <c r="F142" s="21"/>
      <c r="G142" s="7" t="s">
        <v>874</v>
      </c>
      <c r="H142" s="22" t="s">
        <v>3512</v>
      </c>
      <c r="I142" s="102">
        <f t="shared" si="2"/>
        <v>157217.125</v>
      </c>
      <c r="J142" s="22">
        <v>25154.74</v>
      </c>
      <c r="K142" s="22"/>
    </row>
    <row r="143" spans="1:11">
      <c r="A143" s="21" t="s">
        <v>3156</v>
      </c>
      <c r="B143" s="9">
        <v>42482</v>
      </c>
      <c r="C143" s="21" t="s">
        <v>3157</v>
      </c>
      <c r="D143" s="21"/>
      <c r="E143" s="21"/>
      <c r="F143" s="21"/>
      <c r="G143" s="7" t="s">
        <v>3594</v>
      </c>
      <c r="H143" s="22" t="s">
        <v>3513</v>
      </c>
      <c r="I143" s="102">
        <f t="shared" si="2"/>
        <v>220640.99999999997</v>
      </c>
      <c r="J143" s="22">
        <v>35302.559999999998</v>
      </c>
      <c r="K143" s="22"/>
    </row>
    <row r="144" spans="1:11">
      <c r="A144" s="21" t="s">
        <v>3158</v>
      </c>
      <c r="B144" s="9">
        <v>42482</v>
      </c>
      <c r="C144" s="21" t="s">
        <v>3159</v>
      </c>
      <c r="D144" s="21"/>
      <c r="E144" s="21"/>
      <c r="F144" s="21"/>
      <c r="G144" s="59" t="s">
        <v>844</v>
      </c>
      <c r="H144" s="59" t="s">
        <v>845</v>
      </c>
      <c r="I144" s="102">
        <f t="shared" si="2"/>
        <v>333013.25</v>
      </c>
      <c r="J144" s="22">
        <v>53282.12</v>
      </c>
      <c r="K144" s="22"/>
    </row>
    <row r="145" spans="1:11" hidden="1">
      <c r="A145" s="21" t="s">
        <v>3160</v>
      </c>
      <c r="B145" s="9">
        <v>42482</v>
      </c>
      <c r="C145" s="21" t="s">
        <v>3161</v>
      </c>
      <c r="D145" s="21"/>
      <c r="E145" s="21"/>
      <c r="F145" s="21"/>
      <c r="G145" s="21" t="s">
        <v>3580</v>
      </c>
      <c r="H145" s="22" t="s">
        <v>3504</v>
      </c>
      <c r="I145" s="102">
        <f t="shared" si="2"/>
        <v>99982.375</v>
      </c>
      <c r="J145" s="22">
        <v>15997.18</v>
      </c>
      <c r="K145" s="22"/>
    </row>
    <row r="146" spans="1:11" hidden="1">
      <c r="A146" s="21" t="s">
        <v>3162</v>
      </c>
      <c r="B146" s="9">
        <v>42482</v>
      </c>
      <c r="C146" s="21" t="s">
        <v>3163</v>
      </c>
      <c r="D146" s="21"/>
      <c r="E146" s="21"/>
      <c r="F146" s="21"/>
      <c r="G146" s="21" t="s">
        <v>3580</v>
      </c>
      <c r="H146" s="22" t="s">
        <v>3504</v>
      </c>
      <c r="I146" s="102">
        <f t="shared" si="2"/>
        <v>13651.499999999998</v>
      </c>
      <c r="J146" s="22">
        <v>2184.2399999999998</v>
      </c>
      <c r="K146" s="22"/>
    </row>
    <row r="147" spans="1:11" hidden="1">
      <c r="A147" s="21" t="s">
        <v>1243</v>
      </c>
      <c r="B147" s="9">
        <v>42482</v>
      </c>
      <c r="C147" s="21" t="s">
        <v>3164</v>
      </c>
      <c r="D147" s="21"/>
      <c r="E147" s="21"/>
      <c r="F147" s="21"/>
      <c r="G147" s="21" t="s">
        <v>687</v>
      </c>
      <c r="H147" s="21" t="s">
        <v>903</v>
      </c>
      <c r="I147" s="102">
        <f t="shared" si="2"/>
        <v>2519.6875</v>
      </c>
      <c r="J147" s="21">
        <v>403.15</v>
      </c>
      <c r="K147" s="22">
        <f>253.24+58.39+255.38+63.31+250.9</f>
        <v>881.21999999999991</v>
      </c>
    </row>
    <row r="148" spans="1:11" hidden="1">
      <c r="A148" s="21" t="s">
        <v>2186</v>
      </c>
      <c r="B148" s="9">
        <v>42482</v>
      </c>
      <c r="C148" s="21" t="s">
        <v>3165</v>
      </c>
      <c r="D148" s="21"/>
      <c r="E148" s="21"/>
      <c r="F148" s="21"/>
      <c r="G148" s="21" t="s">
        <v>699</v>
      </c>
      <c r="H148" s="21" t="s">
        <v>900</v>
      </c>
      <c r="I148" s="102">
        <f t="shared" si="2"/>
        <v>4398.6875</v>
      </c>
      <c r="J148" s="21">
        <v>703.79</v>
      </c>
      <c r="K148" s="22">
        <v>749.54</v>
      </c>
    </row>
    <row r="149" spans="1:11" hidden="1">
      <c r="A149" s="21" t="s">
        <v>334</v>
      </c>
      <c r="B149" s="9">
        <v>42482</v>
      </c>
      <c r="C149" s="21" t="s">
        <v>3166</v>
      </c>
      <c r="D149" s="21"/>
      <c r="E149" s="21"/>
      <c r="F149" s="21"/>
      <c r="G149" s="21" t="s">
        <v>922</v>
      </c>
      <c r="H149" s="22" t="s">
        <v>958</v>
      </c>
      <c r="I149" s="102">
        <f t="shared" si="2"/>
        <v>20900</v>
      </c>
      <c r="J149" s="22">
        <v>3344</v>
      </c>
      <c r="K149" s="22"/>
    </row>
    <row r="150" spans="1:11" hidden="1">
      <c r="A150" s="21" t="s">
        <v>3167</v>
      </c>
      <c r="B150" s="9">
        <v>42482</v>
      </c>
      <c r="C150" s="21" t="s">
        <v>3168</v>
      </c>
      <c r="D150" s="21"/>
      <c r="E150" s="21"/>
      <c r="F150" s="21"/>
      <c r="G150" s="21" t="s">
        <v>3533</v>
      </c>
      <c r="H150" s="21" t="s">
        <v>3506</v>
      </c>
      <c r="I150" s="102">
        <f t="shared" si="2"/>
        <v>2839.625</v>
      </c>
      <c r="J150" s="21">
        <v>454.34</v>
      </c>
      <c r="K150" s="22"/>
    </row>
    <row r="151" spans="1:11">
      <c r="A151" s="21" t="s">
        <v>3169</v>
      </c>
      <c r="B151" s="9">
        <v>42483</v>
      </c>
      <c r="C151" s="21" t="s">
        <v>3170</v>
      </c>
      <c r="D151" s="21"/>
      <c r="E151" s="21"/>
      <c r="F151" s="21"/>
      <c r="G151" s="7" t="s">
        <v>869</v>
      </c>
      <c r="H151" s="22" t="s">
        <v>3514</v>
      </c>
      <c r="I151" s="102">
        <f t="shared" si="2"/>
        <v>282745</v>
      </c>
      <c r="J151" s="22">
        <v>45239.199999999997</v>
      </c>
      <c r="K151" s="22"/>
    </row>
    <row r="152" spans="1:11">
      <c r="A152" s="21" t="s">
        <v>3171</v>
      </c>
      <c r="B152" s="9">
        <v>42483</v>
      </c>
      <c r="C152" s="21" t="s">
        <v>3172</v>
      </c>
      <c r="D152" s="21"/>
      <c r="E152" s="21"/>
      <c r="F152" s="21"/>
      <c r="G152" s="7" t="s">
        <v>1779</v>
      </c>
      <c r="H152" s="22" t="s">
        <v>3515</v>
      </c>
      <c r="I152" s="102">
        <f t="shared" si="2"/>
        <v>157217.125</v>
      </c>
      <c r="J152" s="22">
        <v>25154.74</v>
      </c>
      <c r="K152" s="22"/>
    </row>
    <row r="153" spans="1:11">
      <c r="A153" s="21" t="s">
        <v>3173</v>
      </c>
      <c r="B153" s="9">
        <v>42483</v>
      </c>
      <c r="C153" s="21" t="s">
        <v>3174</v>
      </c>
      <c r="D153" s="21"/>
      <c r="E153" s="21"/>
      <c r="F153" s="21"/>
      <c r="G153" s="59" t="s">
        <v>844</v>
      </c>
      <c r="H153" s="59" t="s">
        <v>845</v>
      </c>
      <c r="I153" s="102">
        <f t="shared" si="2"/>
        <v>368573.5625</v>
      </c>
      <c r="J153" s="22">
        <v>58971.77</v>
      </c>
      <c r="K153" s="22"/>
    </row>
    <row r="154" spans="1:11" hidden="1">
      <c r="A154" s="21" t="s">
        <v>1245</v>
      </c>
      <c r="B154" s="9">
        <v>42483</v>
      </c>
      <c r="C154" s="21" t="s">
        <v>3175</v>
      </c>
      <c r="D154" s="21"/>
      <c r="E154" s="21"/>
      <c r="F154" s="21"/>
      <c r="G154" s="21" t="s">
        <v>911</v>
      </c>
      <c r="H154" s="22" t="s">
        <v>912</v>
      </c>
      <c r="I154" s="102">
        <f t="shared" si="2"/>
        <v>45825.5625</v>
      </c>
      <c r="J154" s="22">
        <v>7332.09</v>
      </c>
      <c r="K154" s="22"/>
    </row>
    <row r="155" spans="1:11">
      <c r="A155" s="21" t="s">
        <v>3176</v>
      </c>
      <c r="B155" s="9">
        <v>42485</v>
      </c>
      <c r="C155" s="21" t="s">
        <v>3137</v>
      </c>
      <c r="D155" s="21"/>
      <c r="E155" s="21"/>
      <c r="F155" s="21"/>
      <c r="G155" s="59" t="s">
        <v>844</v>
      </c>
      <c r="H155" s="59" t="s">
        <v>845</v>
      </c>
      <c r="I155" s="102">
        <f t="shared" si="2"/>
        <v>-166217.125</v>
      </c>
      <c r="J155" s="22">
        <v>-26594.74</v>
      </c>
      <c r="K155" s="22"/>
    </row>
    <row r="156" spans="1:11">
      <c r="A156" s="21" t="s">
        <v>3177</v>
      </c>
      <c r="B156" s="9">
        <v>42485</v>
      </c>
      <c r="C156" s="21" t="s">
        <v>3178</v>
      </c>
      <c r="D156" s="21"/>
      <c r="E156" s="21"/>
      <c r="F156" s="21"/>
      <c r="G156" s="59" t="s">
        <v>844</v>
      </c>
      <c r="H156" s="59" t="s">
        <v>845</v>
      </c>
      <c r="I156" s="102">
        <f t="shared" si="2"/>
        <v>166217.125</v>
      </c>
      <c r="J156" s="22">
        <v>26594.74</v>
      </c>
      <c r="K156" s="22"/>
    </row>
    <row r="157" spans="1:11">
      <c r="A157" s="21" t="s">
        <v>3179</v>
      </c>
      <c r="B157" s="9">
        <v>42485</v>
      </c>
      <c r="C157" s="21" t="s">
        <v>3180</v>
      </c>
      <c r="D157" s="21"/>
      <c r="E157" s="21"/>
      <c r="F157" s="21"/>
      <c r="G157" s="59" t="s">
        <v>844</v>
      </c>
      <c r="H157" s="59" t="s">
        <v>845</v>
      </c>
      <c r="I157" s="102">
        <f t="shared" si="2"/>
        <v>171570.5625</v>
      </c>
      <c r="J157" s="22">
        <v>27451.29</v>
      </c>
      <c r="K157" s="22"/>
    </row>
    <row r="158" spans="1:11">
      <c r="A158" s="21" t="s">
        <v>3181</v>
      </c>
      <c r="B158" s="9">
        <v>42485</v>
      </c>
      <c r="C158" s="21" t="s">
        <v>3182</v>
      </c>
      <c r="D158" s="21"/>
      <c r="E158" s="21"/>
      <c r="F158" s="21"/>
      <c r="G158" s="7" t="s">
        <v>1777</v>
      </c>
      <c r="H158" s="22" t="s">
        <v>3516</v>
      </c>
      <c r="I158" s="102">
        <f t="shared" si="2"/>
        <v>171880.9375</v>
      </c>
      <c r="J158" s="22">
        <v>27500.95</v>
      </c>
      <c r="K158" s="22"/>
    </row>
    <row r="159" spans="1:11">
      <c r="A159" s="21" t="s">
        <v>3183</v>
      </c>
      <c r="B159" s="9">
        <v>42485</v>
      </c>
      <c r="C159" s="21" t="s">
        <v>3184</v>
      </c>
      <c r="D159" s="21"/>
      <c r="E159" s="21"/>
      <c r="F159" s="21"/>
      <c r="G159" s="59" t="s">
        <v>844</v>
      </c>
      <c r="H159" s="59" t="s">
        <v>845</v>
      </c>
      <c r="I159" s="102">
        <f t="shared" si="2"/>
        <v>156906.8125</v>
      </c>
      <c r="J159" s="22">
        <v>25105.09</v>
      </c>
      <c r="K159" s="22"/>
    </row>
    <row r="160" spans="1:11" hidden="1">
      <c r="A160" s="21" t="s">
        <v>3185</v>
      </c>
      <c r="B160" s="9">
        <v>42485</v>
      </c>
      <c r="C160" s="21" t="s">
        <v>3186</v>
      </c>
      <c r="D160" s="21"/>
      <c r="E160" s="21"/>
      <c r="F160" s="21"/>
      <c r="G160" s="21" t="s">
        <v>3580</v>
      </c>
      <c r="H160" s="22" t="s">
        <v>3504</v>
      </c>
      <c r="I160" s="102">
        <f t="shared" si="2"/>
        <v>12709</v>
      </c>
      <c r="J160" s="22">
        <v>2033.44</v>
      </c>
      <c r="K160" s="22"/>
    </row>
    <row r="161" spans="1:11" s="21" customFormat="1" hidden="1">
      <c r="A161" s="21" t="s">
        <v>358</v>
      </c>
      <c r="B161" s="9">
        <v>42485</v>
      </c>
      <c r="C161" s="21" t="s">
        <v>3187</v>
      </c>
      <c r="G161" s="21" t="s">
        <v>3581</v>
      </c>
      <c r="H161" s="22" t="s">
        <v>3582</v>
      </c>
      <c r="I161" s="102">
        <f t="shared" si="2"/>
        <v>208.625</v>
      </c>
      <c r="J161" s="21">
        <v>33.380000000000003</v>
      </c>
      <c r="K161" s="22"/>
    </row>
    <row r="162" spans="1:11" s="21" customFormat="1" hidden="1">
      <c r="A162" s="21" t="s">
        <v>358</v>
      </c>
      <c r="B162" s="9">
        <v>42485</v>
      </c>
      <c r="C162" s="21" t="s">
        <v>3187</v>
      </c>
      <c r="G162" s="21" t="s">
        <v>3583</v>
      </c>
      <c r="H162" s="22" t="s">
        <v>3584</v>
      </c>
      <c r="I162" s="102">
        <f t="shared" si="2"/>
        <v>314.6875</v>
      </c>
      <c r="J162" s="22">
        <v>50.35</v>
      </c>
      <c r="K162" s="22"/>
    </row>
    <row r="163" spans="1:11" s="21" customFormat="1" hidden="1">
      <c r="A163" s="21" t="s">
        <v>358</v>
      </c>
      <c r="B163" s="9">
        <v>42485</v>
      </c>
      <c r="C163" s="21" t="s">
        <v>3187</v>
      </c>
      <c r="G163" s="21" t="s">
        <v>2860</v>
      </c>
      <c r="H163" s="22" t="s">
        <v>2861</v>
      </c>
      <c r="I163" s="102">
        <f t="shared" si="2"/>
        <v>1034.5</v>
      </c>
      <c r="J163" s="22">
        <v>165.52</v>
      </c>
      <c r="K163" s="22"/>
    </row>
    <row r="164" spans="1:11" hidden="1">
      <c r="A164" s="21" t="s">
        <v>650</v>
      </c>
      <c r="B164" s="9">
        <v>42485</v>
      </c>
      <c r="C164" s="21" t="s">
        <v>3188</v>
      </c>
      <c r="D164" s="21"/>
      <c r="E164" s="21"/>
      <c r="F164" s="21"/>
      <c r="G164" s="21" t="s">
        <v>3580</v>
      </c>
      <c r="H164" s="22" t="s">
        <v>3504</v>
      </c>
      <c r="I164" s="102">
        <f t="shared" si="2"/>
        <v>39577.375</v>
      </c>
      <c r="J164" s="22">
        <v>6332.38</v>
      </c>
      <c r="K164" s="22"/>
    </row>
    <row r="165" spans="1:11">
      <c r="A165" s="21" t="s">
        <v>3189</v>
      </c>
      <c r="B165" s="9">
        <v>42486</v>
      </c>
      <c r="C165" s="21" t="s">
        <v>3190</v>
      </c>
      <c r="D165" s="21"/>
      <c r="E165" s="21"/>
      <c r="F165" s="21"/>
      <c r="G165" s="7" t="s">
        <v>2868</v>
      </c>
      <c r="H165" s="22" t="s">
        <v>3517</v>
      </c>
      <c r="I165" s="102">
        <f t="shared" si="2"/>
        <v>183130.125</v>
      </c>
      <c r="J165" s="22">
        <v>29300.82</v>
      </c>
      <c r="K165" s="22"/>
    </row>
    <row r="166" spans="1:11">
      <c r="A166" s="21" t="s">
        <v>3191</v>
      </c>
      <c r="B166" s="9">
        <v>42486</v>
      </c>
      <c r="C166" s="21" t="s">
        <v>3192</v>
      </c>
      <c r="D166" s="21"/>
      <c r="E166" s="21"/>
      <c r="F166" s="21"/>
      <c r="G166" s="59" t="s">
        <v>844</v>
      </c>
      <c r="H166" s="59" t="s">
        <v>845</v>
      </c>
      <c r="I166" s="102">
        <f t="shared" si="2"/>
        <v>282844.9375</v>
      </c>
      <c r="J166" s="22">
        <v>45255.19</v>
      </c>
      <c r="K166" s="22"/>
    </row>
    <row r="167" spans="1:11">
      <c r="A167" s="21" t="s">
        <v>2306</v>
      </c>
      <c r="B167" s="9">
        <v>42486</v>
      </c>
      <c r="C167" s="21" t="s">
        <v>3193</v>
      </c>
      <c r="D167" s="21"/>
      <c r="E167" s="21"/>
      <c r="F167" s="21"/>
      <c r="G167" s="7" t="s">
        <v>1777</v>
      </c>
      <c r="H167" s="22" t="s">
        <v>3518</v>
      </c>
      <c r="I167" s="102">
        <f t="shared" si="2"/>
        <v>283155.25</v>
      </c>
      <c r="J167" s="22">
        <v>45304.84</v>
      </c>
      <c r="K167" s="22"/>
    </row>
    <row r="168" spans="1:11">
      <c r="A168" s="21" t="s">
        <v>3194</v>
      </c>
      <c r="B168" s="9">
        <v>42486</v>
      </c>
      <c r="C168" s="21" t="s">
        <v>3195</v>
      </c>
      <c r="D168" s="21"/>
      <c r="E168" s="21"/>
      <c r="F168" s="21"/>
      <c r="G168" s="59" t="s">
        <v>844</v>
      </c>
      <c r="H168" s="59" t="s">
        <v>845</v>
      </c>
      <c r="I168" s="102">
        <f t="shared" si="2"/>
        <v>318354.3125</v>
      </c>
      <c r="J168" s="22">
        <v>50936.69</v>
      </c>
      <c r="K168" s="22"/>
    </row>
    <row r="169" spans="1:11">
      <c r="A169" s="21" t="s">
        <v>3196</v>
      </c>
      <c r="B169" s="9">
        <v>42486</v>
      </c>
      <c r="C169" s="21" t="s">
        <v>3197</v>
      </c>
      <c r="D169" s="21"/>
      <c r="E169" s="21"/>
      <c r="F169" s="21"/>
      <c r="G169" s="59" t="s">
        <v>844</v>
      </c>
      <c r="H169" s="59" t="s">
        <v>845</v>
      </c>
      <c r="I169" s="102">
        <f t="shared" si="2"/>
        <v>324124</v>
      </c>
      <c r="J169" s="22">
        <v>51859.839999999997</v>
      </c>
      <c r="K169" s="22"/>
    </row>
    <row r="170" spans="1:11">
      <c r="A170" s="21" t="s">
        <v>3198</v>
      </c>
      <c r="B170" s="9">
        <v>42486</v>
      </c>
      <c r="C170" s="21" t="s">
        <v>3199</v>
      </c>
      <c r="D170" s="21"/>
      <c r="E170" s="21"/>
      <c r="F170" s="21"/>
      <c r="G170" s="59" t="s">
        <v>844</v>
      </c>
      <c r="H170" s="59" t="s">
        <v>845</v>
      </c>
      <c r="I170" s="102">
        <f t="shared" si="2"/>
        <v>324124</v>
      </c>
      <c r="J170" s="22">
        <v>51859.839999999997</v>
      </c>
      <c r="K170" s="22"/>
    </row>
    <row r="171" spans="1:11">
      <c r="A171" s="21" t="s">
        <v>3200</v>
      </c>
      <c r="B171" s="9">
        <v>42486</v>
      </c>
      <c r="C171" s="21" t="s">
        <v>3201</v>
      </c>
      <c r="D171" s="21"/>
      <c r="E171" s="21"/>
      <c r="F171" s="21"/>
      <c r="G171" s="59" t="s">
        <v>844</v>
      </c>
      <c r="H171" s="59" t="s">
        <v>845</v>
      </c>
      <c r="I171" s="102">
        <f t="shared" si="2"/>
        <v>499260.375</v>
      </c>
      <c r="J171" s="22">
        <v>79881.66</v>
      </c>
      <c r="K171" s="22"/>
    </row>
    <row r="172" spans="1:11">
      <c r="A172" s="21" t="s">
        <v>3202</v>
      </c>
      <c r="B172" s="9">
        <v>42486</v>
      </c>
      <c r="C172" s="21" t="s">
        <v>3203</v>
      </c>
      <c r="D172" s="21"/>
      <c r="E172" s="21"/>
      <c r="F172" s="21"/>
      <c r="G172" s="7" t="s">
        <v>862</v>
      </c>
      <c r="H172" s="22" t="s">
        <v>3519</v>
      </c>
      <c r="I172" s="102">
        <f t="shared" si="2"/>
        <v>183130.125</v>
      </c>
      <c r="J172" s="22">
        <v>29300.82</v>
      </c>
      <c r="K172" s="22"/>
    </row>
    <row r="173" spans="1:11">
      <c r="A173" s="21" t="s">
        <v>3204</v>
      </c>
      <c r="B173" s="9">
        <v>42486</v>
      </c>
      <c r="C173" s="21" t="s">
        <v>3205</v>
      </c>
      <c r="D173" s="21"/>
      <c r="E173" s="21"/>
      <c r="F173" s="21"/>
      <c r="G173" s="59" t="s">
        <v>844</v>
      </c>
      <c r="H173" s="59" t="s">
        <v>845</v>
      </c>
      <c r="I173" s="102">
        <f t="shared" si="2"/>
        <v>266096.4375</v>
      </c>
      <c r="J173" s="22">
        <v>42575.43</v>
      </c>
      <c r="K173" s="22"/>
    </row>
    <row r="174" spans="1:11">
      <c r="A174" s="21" t="s">
        <v>3206</v>
      </c>
      <c r="B174" s="9">
        <v>42486</v>
      </c>
      <c r="C174" s="21" t="s">
        <v>3100</v>
      </c>
      <c r="D174" s="21"/>
      <c r="E174" s="21"/>
      <c r="F174" s="21"/>
      <c r="G174" s="59" t="s">
        <v>844</v>
      </c>
      <c r="H174" s="59" t="s">
        <v>845</v>
      </c>
      <c r="I174" s="102">
        <f t="shared" si="2"/>
        <v>-282844.9375</v>
      </c>
      <c r="J174" s="22">
        <v>-45255.19</v>
      </c>
      <c r="K174" s="22"/>
    </row>
    <row r="175" spans="1:11">
      <c r="A175" s="21" t="s">
        <v>3207</v>
      </c>
      <c r="B175" s="9">
        <v>42486</v>
      </c>
      <c r="C175" s="21" t="s">
        <v>3100</v>
      </c>
      <c r="D175" s="21"/>
      <c r="E175" s="21"/>
      <c r="F175" s="21"/>
      <c r="G175" s="59" t="s">
        <v>844</v>
      </c>
      <c r="H175" s="59" t="s">
        <v>845</v>
      </c>
      <c r="I175" s="102">
        <f t="shared" si="2"/>
        <v>250758.75</v>
      </c>
      <c r="J175" s="22">
        <v>40121.4</v>
      </c>
      <c r="K175" s="22"/>
    </row>
    <row r="176" spans="1:11">
      <c r="A176" s="21" t="s">
        <v>1375</v>
      </c>
      <c r="B176" s="9">
        <v>42487</v>
      </c>
      <c r="C176" s="21" t="s">
        <v>3094</v>
      </c>
      <c r="D176" s="21"/>
      <c r="E176" s="21"/>
      <c r="F176" s="21"/>
      <c r="G176" s="59" t="s">
        <v>844</v>
      </c>
      <c r="H176" s="59" t="s">
        <v>845</v>
      </c>
      <c r="I176" s="102">
        <f t="shared" si="2"/>
        <v>-244837.9375</v>
      </c>
      <c r="J176" s="22">
        <v>-39174.07</v>
      </c>
      <c r="K176" s="22"/>
    </row>
    <row r="177" spans="1:11">
      <c r="A177" s="21" t="s">
        <v>404</v>
      </c>
      <c r="B177" s="9">
        <v>42487</v>
      </c>
      <c r="C177" s="21" t="s">
        <v>3094</v>
      </c>
      <c r="D177" s="21"/>
      <c r="E177" s="21"/>
      <c r="F177" s="21"/>
      <c r="G177" s="59" t="s">
        <v>844</v>
      </c>
      <c r="H177" s="59" t="s">
        <v>845</v>
      </c>
      <c r="I177" s="102">
        <f t="shared" si="2"/>
        <v>196436.9375</v>
      </c>
      <c r="J177" s="22">
        <v>31429.91</v>
      </c>
      <c r="K177" s="22"/>
    </row>
    <row r="178" spans="1:11">
      <c r="A178" s="21" t="s">
        <v>406</v>
      </c>
      <c r="B178" s="9">
        <v>42487</v>
      </c>
      <c r="C178" s="21" t="s">
        <v>3208</v>
      </c>
      <c r="D178" s="21"/>
      <c r="E178" s="21"/>
      <c r="F178" s="21"/>
      <c r="G178" s="7" t="s">
        <v>872</v>
      </c>
      <c r="H178" s="22" t="s">
        <v>3520</v>
      </c>
      <c r="I178" s="102">
        <f t="shared" si="2"/>
        <v>171880.9375</v>
      </c>
      <c r="J178" s="22">
        <v>27500.95</v>
      </c>
      <c r="K178" s="22"/>
    </row>
    <row r="179" spans="1:11">
      <c r="A179" s="21" t="s">
        <v>1378</v>
      </c>
      <c r="B179" s="9">
        <v>42487</v>
      </c>
      <c r="C179" s="21" t="s">
        <v>3209</v>
      </c>
      <c r="D179" s="21"/>
      <c r="E179" s="21"/>
      <c r="F179" s="21"/>
      <c r="G179" s="7" t="s">
        <v>1777</v>
      </c>
      <c r="H179" s="22" t="s">
        <v>859</v>
      </c>
      <c r="I179" s="102">
        <f t="shared" si="2"/>
        <v>207726.3125</v>
      </c>
      <c r="J179" s="22">
        <v>33236.21</v>
      </c>
      <c r="K179" s="22"/>
    </row>
    <row r="180" spans="1:11" hidden="1">
      <c r="A180" s="21" t="s">
        <v>1260</v>
      </c>
      <c r="B180" s="9">
        <v>42487</v>
      </c>
      <c r="C180" s="21" t="s">
        <v>3210</v>
      </c>
      <c r="D180" s="21"/>
      <c r="E180" s="21"/>
      <c r="F180" s="21"/>
      <c r="G180" s="21" t="s">
        <v>3586</v>
      </c>
      <c r="H180" s="22" t="s">
        <v>3585</v>
      </c>
      <c r="I180" s="102">
        <f t="shared" si="2"/>
        <v>10800</v>
      </c>
      <c r="J180" s="22">
        <v>1728</v>
      </c>
      <c r="K180" s="22"/>
    </row>
    <row r="181" spans="1:11" hidden="1">
      <c r="A181" s="21" t="s">
        <v>382</v>
      </c>
      <c r="B181" s="9">
        <v>42487</v>
      </c>
      <c r="C181" s="21" t="s">
        <v>3211</v>
      </c>
      <c r="D181" s="21"/>
      <c r="E181" s="21"/>
      <c r="F181" s="21"/>
      <c r="G181" s="21" t="s">
        <v>725</v>
      </c>
      <c r="H181" s="21" t="s">
        <v>921</v>
      </c>
      <c r="I181" s="102">
        <f t="shared" si="2"/>
        <v>6000</v>
      </c>
      <c r="J181" s="21">
        <v>960</v>
      </c>
      <c r="K181" s="22"/>
    </row>
    <row r="182" spans="1:11" hidden="1">
      <c r="A182" s="21" t="s">
        <v>1265</v>
      </c>
      <c r="B182" s="9">
        <v>42487</v>
      </c>
      <c r="C182" s="21" t="s">
        <v>3212</v>
      </c>
      <c r="D182" s="21"/>
      <c r="E182" s="21"/>
      <c r="F182" s="21"/>
      <c r="G182" s="21" t="s">
        <v>725</v>
      </c>
      <c r="H182" s="21" t="s">
        <v>921</v>
      </c>
      <c r="I182" s="102">
        <f t="shared" si="2"/>
        <v>900</v>
      </c>
      <c r="J182" s="21">
        <v>144</v>
      </c>
      <c r="K182" s="22"/>
    </row>
    <row r="183" spans="1:11" hidden="1">
      <c r="A183" s="21" t="s">
        <v>384</v>
      </c>
      <c r="B183" s="9">
        <v>42487</v>
      </c>
      <c r="C183" s="21" t="s">
        <v>3213</v>
      </c>
      <c r="D183" s="21"/>
      <c r="E183" s="21"/>
      <c r="F183" s="21"/>
      <c r="G183" s="21" t="s">
        <v>830</v>
      </c>
      <c r="H183" s="22" t="s">
        <v>1624</v>
      </c>
      <c r="I183" s="102">
        <f t="shared" si="2"/>
        <v>6400</v>
      </c>
      <c r="J183" s="22">
        <v>1024</v>
      </c>
      <c r="K183" s="22"/>
    </row>
    <row r="184" spans="1:11" hidden="1">
      <c r="A184" s="21" t="s">
        <v>386</v>
      </c>
      <c r="B184" s="9">
        <v>42487</v>
      </c>
      <c r="C184" s="21" t="s">
        <v>3214</v>
      </c>
      <c r="D184" s="21"/>
      <c r="E184" s="21"/>
      <c r="F184" s="21"/>
      <c r="G184" s="21" t="s">
        <v>830</v>
      </c>
      <c r="H184" s="22" t="s">
        <v>1624</v>
      </c>
      <c r="I184" s="102">
        <f t="shared" si="2"/>
        <v>8300</v>
      </c>
      <c r="J184" s="22">
        <v>1328</v>
      </c>
      <c r="K184" s="22"/>
    </row>
    <row r="185" spans="1:11" hidden="1">
      <c r="A185" s="21" t="s">
        <v>388</v>
      </c>
      <c r="B185" s="9">
        <v>42487</v>
      </c>
      <c r="C185" s="21" t="s">
        <v>3215</v>
      </c>
      <c r="D185" s="21"/>
      <c r="E185" s="21"/>
      <c r="F185" s="21"/>
      <c r="G185" s="21" t="s">
        <v>904</v>
      </c>
      <c r="H185" s="21" t="s">
        <v>905</v>
      </c>
      <c r="I185" s="102">
        <f t="shared" si="2"/>
        <v>3800</v>
      </c>
      <c r="J185" s="21">
        <v>608</v>
      </c>
      <c r="K185" s="22"/>
    </row>
    <row r="186" spans="1:11" hidden="1">
      <c r="A186" s="21" t="s">
        <v>390</v>
      </c>
      <c r="B186" s="9">
        <v>42487</v>
      </c>
      <c r="C186" s="21" t="s">
        <v>3216</v>
      </c>
      <c r="D186" s="21"/>
      <c r="E186" s="21"/>
      <c r="F186" s="21"/>
      <c r="G186" s="21" t="s">
        <v>835</v>
      </c>
      <c r="H186" s="21" t="s">
        <v>836</v>
      </c>
      <c r="I186" s="102">
        <f t="shared" si="2"/>
        <v>2600</v>
      </c>
      <c r="J186" s="21">
        <v>416</v>
      </c>
      <c r="K186" s="22"/>
    </row>
    <row r="187" spans="1:11" hidden="1">
      <c r="A187" s="21" t="s">
        <v>392</v>
      </c>
      <c r="B187" s="9">
        <v>42487</v>
      </c>
      <c r="C187" s="21" t="s">
        <v>3217</v>
      </c>
      <c r="D187" s="21"/>
      <c r="E187" s="21"/>
      <c r="F187" s="21"/>
      <c r="G187" s="21" t="s">
        <v>711</v>
      </c>
      <c r="H187" s="21" t="s">
        <v>712</v>
      </c>
      <c r="I187" s="102">
        <f t="shared" si="2"/>
        <v>5836.3124999999991</v>
      </c>
      <c r="J187" s="21">
        <v>933.81</v>
      </c>
      <c r="K187" s="22"/>
    </row>
    <row r="188" spans="1:11" hidden="1">
      <c r="A188" s="21" t="s">
        <v>394</v>
      </c>
      <c r="B188" s="9">
        <v>42487</v>
      </c>
      <c r="C188" s="21" t="s">
        <v>3590</v>
      </c>
      <c r="D188" s="21"/>
      <c r="E188" s="21"/>
      <c r="F188" s="21"/>
      <c r="G188" s="21" t="s">
        <v>699</v>
      </c>
      <c r="H188" s="21" t="s">
        <v>900</v>
      </c>
      <c r="I188" s="102">
        <f t="shared" si="2"/>
        <v>285.9375</v>
      </c>
      <c r="J188" s="21">
        <v>45.75</v>
      </c>
      <c r="K188" s="22"/>
    </row>
    <row r="189" spans="1:11" hidden="1">
      <c r="A189" s="21" t="s">
        <v>396</v>
      </c>
      <c r="B189" s="9">
        <v>42487</v>
      </c>
      <c r="C189" s="21" t="s">
        <v>3218</v>
      </c>
      <c r="D189" s="21"/>
      <c r="E189" s="21"/>
      <c r="F189" s="21"/>
      <c r="G189" s="21" t="s">
        <v>941</v>
      </c>
      <c r="H189" s="21" t="s">
        <v>942</v>
      </c>
      <c r="I189" s="102">
        <f t="shared" si="2"/>
        <v>2250</v>
      </c>
      <c r="J189" s="21">
        <v>360</v>
      </c>
      <c r="K189" s="22"/>
    </row>
    <row r="190" spans="1:11" hidden="1">
      <c r="A190" s="21" t="s">
        <v>2399</v>
      </c>
      <c r="B190" s="9">
        <v>42487</v>
      </c>
      <c r="C190" s="21" t="s">
        <v>3219</v>
      </c>
      <c r="D190" s="21"/>
      <c r="E190" s="21"/>
      <c r="F190" s="21"/>
      <c r="G190" s="21" t="s">
        <v>3591</v>
      </c>
      <c r="H190" s="21" t="s">
        <v>3521</v>
      </c>
      <c r="I190" s="102">
        <f t="shared" si="2"/>
        <v>1905.5</v>
      </c>
      <c r="J190" s="21">
        <v>304.88</v>
      </c>
      <c r="K190" s="22"/>
    </row>
    <row r="191" spans="1:11" hidden="1">
      <c r="A191" s="21" t="s">
        <v>2402</v>
      </c>
      <c r="B191" s="9">
        <v>42487</v>
      </c>
      <c r="C191" s="21" t="s">
        <v>3220</v>
      </c>
      <c r="D191" s="21"/>
      <c r="E191" s="21"/>
      <c r="F191" s="21"/>
      <c r="G191" s="21" t="s">
        <v>3592</v>
      </c>
      <c r="H191" s="22" t="s">
        <v>3522</v>
      </c>
      <c r="I191" s="102">
        <f t="shared" si="2"/>
        <v>9434.1875</v>
      </c>
      <c r="J191" s="22">
        <v>1509.47</v>
      </c>
      <c r="K191" s="22"/>
    </row>
    <row r="192" spans="1:11" hidden="1">
      <c r="A192" s="21" t="s">
        <v>2405</v>
      </c>
      <c r="B192" s="9">
        <v>42487</v>
      </c>
      <c r="C192" s="21" t="s">
        <v>3221</v>
      </c>
      <c r="D192" s="21"/>
      <c r="E192" s="21"/>
      <c r="F192" s="21"/>
      <c r="G192" s="21" t="s">
        <v>2862</v>
      </c>
      <c r="H192" s="21" t="s">
        <v>1858</v>
      </c>
      <c r="I192" s="102">
        <f t="shared" si="2"/>
        <v>2432.8125</v>
      </c>
      <c r="J192" s="21">
        <v>389.25</v>
      </c>
      <c r="K192" s="22"/>
    </row>
    <row r="193" spans="1:11" hidden="1">
      <c r="A193" s="21" t="s">
        <v>2409</v>
      </c>
      <c r="B193" s="9">
        <v>42487</v>
      </c>
      <c r="C193" s="21" t="s">
        <v>3222</v>
      </c>
      <c r="D193" s="21"/>
      <c r="E193" s="21"/>
      <c r="F193" s="21"/>
      <c r="G193" s="102" t="s">
        <v>968</v>
      </c>
      <c r="H193" s="21" t="s">
        <v>969</v>
      </c>
      <c r="I193" s="102">
        <f t="shared" si="2"/>
        <v>236.375</v>
      </c>
      <c r="J193" s="21">
        <v>37.82</v>
      </c>
      <c r="K193" s="22">
        <v>4.0999999999999996</v>
      </c>
    </row>
    <row r="194" spans="1:11" hidden="1">
      <c r="A194" s="21" t="s">
        <v>2412</v>
      </c>
      <c r="B194" s="9">
        <v>42487</v>
      </c>
      <c r="C194" s="21" t="s">
        <v>3223</v>
      </c>
      <c r="D194" s="21"/>
      <c r="E194" s="21"/>
      <c r="F194" s="21"/>
      <c r="G194" s="21" t="s">
        <v>909</v>
      </c>
      <c r="H194" s="21" t="s">
        <v>3523</v>
      </c>
      <c r="I194" s="102">
        <f t="shared" si="2"/>
        <v>200</v>
      </c>
      <c r="J194" s="21">
        <v>32</v>
      </c>
      <c r="K194" s="22"/>
    </row>
    <row r="195" spans="1:11" hidden="1">
      <c r="A195" s="21" t="s">
        <v>2415</v>
      </c>
      <c r="B195" s="9">
        <v>42487</v>
      </c>
      <c r="C195" s="21" t="s">
        <v>3224</v>
      </c>
      <c r="D195" s="21"/>
      <c r="E195" s="21"/>
      <c r="F195" s="21"/>
      <c r="G195" s="102" t="s">
        <v>909</v>
      </c>
      <c r="H195" s="21" t="s">
        <v>910</v>
      </c>
      <c r="I195" s="102">
        <f t="shared" si="2"/>
        <v>4982.125</v>
      </c>
      <c r="J195" s="21">
        <v>797.14</v>
      </c>
      <c r="K195" s="22"/>
    </row>
    <row r="196" spans="1:11" hidden="1">
      <c r="A196" s="21" t="s">
        <v>420</v>
      </c>
      <c r="B196" s="9">
        <v>42487</v>
      </c>
      <c r="C196" s="21" t="s">
        <v>3225</v>
      </c>
      <c r="D196" s="21"/>
      <c r="E196" s="21"/>
      <c r="F196" s="21"/>
      <c r="G196" s="21" t="s">
        <v>3593</v>
      </c>
      <c r="H196" s="22" t="s">
        <v>952</v>
      </c>
      <c r="I196" s="102">
        <f t="shared" si="2"/>
        <v>11791</v>
      </c>
      <c r="J196" s="22">
        <v>1886.56</v>
      </c>
      <c r="K196" s="22"/>
    </row>
    <row r="197" spans="1:11" hidden="1">
      <c r="A197" s="21" t="s">
        <v>1307</v>
      </c>
      <c r="B197" s="9">
        <v>42487</v>
      </c>
      <c r="C197" s="21" t="s">
        <v>3226</v>
      </c>
      <c r="D197" s="21"/>
      <c r="E197" s="21"/>
      <c r="F197" s="21"/>
      <c r="G197" s="21" t="s">
        <v>957</v>
      </c>
      <c r="H197" s="21" t="s">
        <v>1925</v>
      </c>
      <c r="I197" s="102">
        <f t="shared" si="2"/>
        <v>2258.75</v>
      </c>
      <c r="J197" s="21">
        <v>361.4</v>
      </c>
      <c r="K197" s="22"/>
    </row>
    <row r="198" spans="1:11" hidden="1">
      <c r="A198" s="21" t="s">
        <v>3227</v>
      </c>
      <c r="B198" s="9">
        <v>42487</v>
      </c>
      <c r="C198" s="21" t="s">
        <v>3228</v>
      </c>
      <c r="D198" s="21"/>
      <c r="E198" s="21"/>
      <c r="F198" s="21"/>
      <c r="G198" s="21" t="s">
        <v>3580</v>
      </c>
      <c r="H198" s="21" t="s">
        <v>3504</v>
      </c>
      <c r="I198" s="102">
        <f t="shared" si="2"/>
        <v>5712</v>
      </c>
      <c r="J198" s="21">
        <v>913.92</v>
      </c>
      <c r="K198" s="22"/>
    </row>
    <row r="199" spans="1:11" hidden="1">
      <c r="A199" s="21" t="s">
        <v>1367</v>
      </c>
      <c r="B199" s="9">
        <v>42487</v>
      </c>
      <c r="C199" s="21" t="s">
        <v>3229</v>
      </c>
      <c r="D199" s="21"/>
      <c r="E199" s="21"/>
      <c r="F199" s="21"/>
      <c r="G199" s="21" t="s">
        <v>3533</v>
      </c>
      <c r="H199" s="21" t="s">
        <v>3506</v>
      </c>
      <c r="I199" s="102">
        <f t="shared" ref="I199:I262" si="3">+J199/0.16</f>
        <v>2460</v>
      </c>
      <c r="J199" s="21">
        <v>393.6</v>
      </c>
      <c r="K199" s="22"/>
    </row>
    <row r="200" spans="1:11">
      <c r="A200" s="21" t="s">
        <v>3230</v>
      </c>
      <c r="B200" s="9">
        <v>42488</v>
      </c>
      <c r="C200" s="21" t="s">
        <v>3231</v>
      </c>
      <c r="D200" s="21"/>
      <c r="E200" s="21"/>
      <c r="F200" s="21"/>
      <c r="G200" s="7" t="s">
        <v>1777</v>
      </c>
      <c r="H200" s="22" t="s">
        <v>3524</v>
      </c>
      <c r="I200" s="102">
        <f t="shared" si="3"/>
        <v>233395.24999999997</v>
      </c>
      <c r="J200" s="22">
        <v>37343.24</v>
      </c>
      <c r="K200" s="22"/>
    </row>
    <row r="201" spans="1:11">
      <c r="A201" s="21" t="s">
        <v>3232</v>
      </c>
      <c r="B201" s="9">
        <v>42488</v>
      </c>
      <c r="C201" s="21" t="s">
        <v>3233</v>
      </c>
      <c r="D201" s="21"/>
      <c r="E201" s="21"/>
      <c r="F201" s="21"/>
      <c r="G201" s="7" t="s">
        <v>874</v>
      </c>
      <c r="H201" s="22" t="s">
        <v>3525</v>
      </c>
      <c r="I201" s="102">
        <f t="shared" si="3"/>
        <v>171880.9375</v>
      </c>
      <c r="J201" s="22">
        <v>27500.95</v>
      </c>
      <c r="K201" s="22"/>
    </row>
    <row r="202" spans="1:11" hidden="1">
      <c r="A202" s="21" t="s">
        <v>3234</v>
      </c>
      <c r="B202" s="9">
        <v>42488</v>
      </c>
      <c r="C202" s="21" t="s">
        <v>3235</v>
      </c>
      <c r="D202" s="21"/>
      <c r="E202" s="21"/>
      <c r="F202" s="21"/>
      <c r="G202" s="21" t="s">
        <v>3580</v>
      </c>
      <c r="H202" s="21" t="s">
        <v>3504</v>
      </c>
      <c r="I202" s="102">
        <f t="shared" si="3"/>
        <v>365.9375</v>
      </c>
      <c r="J202" s="21">
        <v>58.55</v>
      </c>
      <c r="K202" s="22"/>
    </row>
    <row r="203" spans="1:11" hidden="1">
      <c r="A203" s="21" t="s">
        <v>3236</v>
      </c>
      <c r="B203" s="9">
        <v>42488</v>
      </c>
      <c r="C203" s="21" t="s">
        <v>3237</v>
      </c>
      <c r="D203" s="21"/>
      <c r="E203" s="21"/>
      <c r="F203" s="21"/>
      <c r="G203" s="21" t="s">
        <v>3580</v>
      </c>
      <c r="H203" s="21" t="s">
        <v>3504</v>
      </c>
      <c r="I203" s="102">
        <f t="shared" si="3"/>
        <v>5538.375</v>
      </c>
      <c r="J203" s="21">
        <v>886.14</v>
      </c>
      <c r="K203" s="22"/>
    </row>
    <row r="204" spans="1:11" hidden="1">
      <c r="A204" s="21" t="s">
        <v>3238</v>
      </c>
      <c r="B204" s="9">
        <v>42488</v>
      </c>
      <c r="C204" s="21" t="s">
        <v>3239</v>
      </c>
      <c r="D204" s="21"/>
      <c r="E204" s="21"/>
      <c r="F204" s="21"/>
      <c r="G204" s="21" t="s">
        <v>3580</v>
      </c>
      <c r="H204" s="22" t="s">
        <v>3504</v>
      </c>
      <c r="I204" s="102">
        <f t="shared" si="3"/>
        <v>433014</v>
      </c>
      <c r="J204" s="22">
        <v>69282.240000000005</v>
      </c>
      <c r="K204" s="22"/>
    </row>
    <row r="205" spans="1:11" hidden="1">
      <c r="A205" s="21" t="s">
        <v>3240</v>
      </c>
      <c r="B205" s="9">
        <v>42488</v>
      </c>
      <c r="C205" s="21" t="s">
        <v>3241</v>
      </c>
      <c r="D205" s="21"/>
      <c r="E205" s="21"/>
      <c r="F205" s="21"/>
      <c r="G205" s="21" t="s">
        <v>3580</v>
      </c>
      <c r="H205" s="22" t="s">
        <v>3504</v>
      </c>
      <c r="I205" s="102">
        <f t="shared" si="3"/>
        <v>206383.62499999997</v>
      </c>
      <c r="J205" s="22">
        <v>33021.379999999997</v>
      </c>
      <c r="K205" s="22"/>
    </row>
    <row r="206" spans="1:11" hidden="1">
      <c r="A206" s="21" t="s">
        <v>3242</v>
      </c>
      <c r="B206" s="9">
        <v>42488</v>
      </c>
      <c r="C206" s="21" t="s">
        <v>3243</v>
      </c>
      <c r="D206" s="21"/>
      <c r="E206" s="21"/>
      <c r="F206" s="21"/>
      <c r="G206" s="21" t="s">
        <v>3580</v>
      </c>
      <c r="H206" s="22" t="s">
        <v>3504</v>
      </c>
      <c r="I206" s="102">
        <f t="shared" si="3"/>
        <v>159877.75</v>
      </c>
      <c r="J206" s="22">
        <v>25580.44</v>
      </c>
      <c r="K206" s="22"/>
    </row>
    <row r="207" spans="1:11" hidden="1">
      <c r="A207" s="21" t="s">
        <v>3244</v>
      </c>
      <c r="B207" s="9">
        <v>42488</v>
      </c>
      <c r="C207" s="21" t="s">
        <v>3245</v>
      </c>
      <c r="D207" s="21"/>
      <c r="E207" s="21"/>
      <c r="F207" s="21"/>
      <c r="G207" s="21" t="s">
        <v>3580</v>
      </c>
      <c r="H207" s="22" t="s">
        <v>3504</v>
      </c>
      <c r="I207" s="102">
        <f t="shared" si="3"/>
        <v>62685.687499999993</v>
      </c>
      <c r="J207" s="22">
        <v>10029.709999999999</v>
      </c>
      <c r="K207" s="22"/>
    </row>
    <row r="208" spans="1:11" hidden="1">
      <c r="A208" s="21" t="s">
        <v>2429</v>
      </c>
      <c r="B208" s="9">
        <v>42488</v>
      </c>
      <c r="C208" s="21" t="s">
        <v>3246</v>
      </c>
      <c r="D208" s="21"/>
      <c r="E208" s="21"/>
      <c r="F208" s="21"/>
      <c r="G208" s="21" t="s">
        <v>3580</v>
      </c>
      <c r="H208" s="22" t="s">
        <v>3504</v>
      </c>
      <c r="I208" s="102">
        <f t="shared" si="3"/>
        <v>746746.5</v>
      </c>
      <c r="J208" s="22">
        <v>119479.44</v>
      </c>
      <c r="K208" s="22"/>
    </row>
    <row r="209" spans="1:11" hidden="1">
      <c r="A209" s="21" t="s">
        <v>2432</v>
      </c>
      <c r="B209" s="9">
        <v>42488</v>
      </c>
      <c r="C209" s="21" t="s">
        <v>3247</v>
      </c>
      <c r="D209" s="21"/>
      <c r="E209" s="21"/>
      <c r="F209" s="21"/>
      <c r="G209" s="21" t="s">
        <v>3580</v>
      </c>
      <c r="H209" s="22" t="s">
        <v>3504</v>
      </c>
      <c r="I209" s="102">
        <f t="shared" si="3"/>
        <v>12306.875</v>
      </c>
      <c r="J209" s="22">
        <v>1969.1</v>
      </c>
      <c r="K209" s="22"/>
    </row>
    <row r="210" spans="1:11" hidden="1">
      <c r="A210" s="21" t="s">
        <v>3248</v>
      </c>
      <c r="B210" s="9">
        <v>42488</v>
      </c>
      <c r="C210" s="21" t="s">
        <v>3249</v>
      </c>
      <c r="D210" s="21"/>
      <c r="E210" s="21"/>
      <c r="F210" s="21"/>
      <c r="G210" s="21" t="s">
        <v>3580</v>
      </c>
      <c r="H210" s="22" t="s">
        <v>3504</v>
      </c>
      <c r="I210" s="102">
        <f t="shared" si="3"/>
        <v>55051.125</v>
      </c>
      <c r="J210" s="22">
        <v>8808.18</v>
      </c>
      <c r="K210" s="22"/>
    </row>
    <row r="211" spans="1:11" hidden="1">
      <c r="A211" s="21" t="s">
        <v>422</v>
      </c>
      <c r="B211" s="9">
        <v>42488</v>
      </c>
      <c r="C211" s="21" t="s">
        <v>3250</v>
      </c>
      <c r="D211" s="21"/>
      <c r="E211" s="21"/>
      <c r="F211" s="21"/>
      <c r="G211" s="21" t="s">
        <v>3580</v>
      </c>
      <c r="H211" s="22" t="s">
        <v>3504</v>
      </c>
      <c r="I211" s="102">
        <f t="shared" si="3"/>
        <v>141291.375</v>
      </c>
      <c r="J211" s="22">
        <v>22606.62</v>
      </c>
      <c r="K211" s="22"/>
    </row>
    <row r="212" spans="1:11">
      <c r="A212" s="21" t="s">
        <v>3251</v>
      </c>
      <c r="B212" s="9">
        <v>42489</v>
      </c>
      <c r="C212" s="21" t="s">
        <v>3252</v>
      </c>
      <c r="D212" s="21"/>
      <c r="E212" s="21"/>
      <c r="F212" s="21"/>
      <c r="G212" s="59" t="s">
        <v>844</v>
      </c>
      <c r="H212" s="59" t="s">
        <v>845</v>
      </c>
      <c r="I212" s="102">
        <f t="shared" si="3"/>
        <v>267453.8125</v>
      </c>
      <c r="J212" s="22">
        <v>42792.61</v>
      </c>
      <c r="K212" s="22"/>
    </row>
    <row r="213" spans="1:11">
      <c r="A213" s="21" t="s">
        <v>2426</v>
      </c>
      <c r="B213" s="9">
        <v>42489</v>
      </c>
      <c r="C213" s="21" t="s">
        <v>3253</v>
      </c>
      <c r="D213" s="21"/>
      <c r="E213" s="21"/>
      <c r="F213" s="21"/>
      <c r="G213" s="59" t="s">
        <v>844</v>
      </c>
      <c r="H213" s="59" t="s">
        <v>845</v>
      </c>
      <c r="I213" s="102">
        <f t="shared" si="3"/>
        <v>324124</v>
      </c>
      <c r="J213" s="22">
        <v>51859.839999999997</v>
      </c>
      <c r="K213" s="22"/>
    </row>
    <row r="214" spans="1:11">
      <c r="A214" s="21" t="s">
        <v>3254</v>
      </c>
      <c r="B214" s="9">
        <v>42489</v>
      </c>
      <c r="C214" s="21" t="s">
        <v>3255</v>
      </c>
      <c r="D214" s="21"/>
      <c r="E214" s="21"/>
      <c r="F214" s="21"/>
      <c r="G214" s="59" t="s">
        <v>844</v>
      </c>
      <c r="H214" s="59" t="s">
        <v>845</v>
      </c>
      <c r="I214" s="102">
        <f t="shared" si="3"/>
        <v>324124</v>
      </c>
      <c r="J214" s="22">
        <v>51859.839999999997</v>
      </c>
      <c r="K214" s="22"/>
    </row>
    <row r="215" spans="1:11">
      <c r="A215" s="21" t="s">
        <v>3256</v>
      </c>
      <c r="B215" s="9">
        <v>42489</v>
      </c>
      <c r="C215" s="21" t="s">
        <v>3257</v>
      </c>
      <c r="D215" s="21"/>
      <c r="E215" s="21"/>
      <c r="F215" s="21"/>
      <c r="G215" s="59" t="s">
        <v>844</v>
      </c>
      <c r="H215" s="59" t="s">
        <v>845</v>
      </c>
      <c r="I215" s="102">
        <f t="shared" si="3"/>
        <v>156906.8125</v>
      </c>
      <c r="J215" s="22">
        <v>25105.09</v>
      </c>
      <c r="K215" s="22"/>
    </row>
    <row r="216" spans="1:11">
      <c r="A216" s="21" t="s">
        <v>3258</v>
      </c>
      <c r="B216" s="9">
        <v>42489</v>
      </c>
      <c r="C216" s="21" t="s">
        <v>3259</v>
      </c>
      <c r="D216" s="21"/>
      <c r="E216" s="21"/>
      <c r="F216" s="21"/>
      <c r="G216" s="7" t="s">
        <v>3594</v>
      </c>
      <c r="H216" s="22" t="s">
        <v>3526</v>
      </c>
      <c r="I216" s="102">
        <f t="shared" si="3"/>
        <v>216379.6875</v>
      </c>
      <c r="J216" s="22">
        <v>34620.75</v>
      </c>
      <c r="K216" s="22"/>
    </row>
    <row r="217" spans="1:11">
      <c r="A217" s="21" t="s">
        <v>3260</v>
      </c>
      <c r="B217" s="9">
        <v>42489</v>
      </c>
      <c r="C217" s="21" t="s">
        <v>3261</v>
      </c>
      <c r="D217" s="21"/>
      <c r="E217" s="21"/>
      <c r="F217" s="21"/>
      <c r="G217" s="7" t="s">
        <v>870</v>
      </c>
      <c r="H217" s="22" t="s">
        <v>3527</v>
      </c>
      <c r="I217" s="102">
        <f t="shared" si="3"/>
        <v>157217.125</v>
      </c>
      <c r="J217" s="22">
        <v>25154.74</v>
      </c>
      <c r="K217" s="22"/>
    </row>
    <row r="218" spans="1:11">
      <c r="A218" s="21" t="s">
        <v>3262</v>
      </c>
      <c r="B218" s="9">
        <v>42489</v>
      </c>
      <c r="C218" s="21" t="s">
        <v>3263</v>
      </c>
      <c r="D218" s="21"/>
      <c r="E218" s="21"/>
      <c r="F218" s="21"/>
      <c r="G218" s="59" t="s">
        <v>844</v>
      </c>
      <c r="H218" s="59" t="s">
        <v>845</v>
      </c>
      <c r="I218" s="102">
        <f t="shared" si="3"/>
        <v>266096.4375</v>
      </c>
      <c r="J218" s="22">
        <v>42575.43</v>
      </c>
      <c r="K218" s="22"/>
    </row>
    <row r="219" spans="1:11">
      <c r="A219" s="21" t="s">
        <v>3265</v>
      </c>
      <c r="B219" s="9">
        <v>42489</v>
      </c>
      <c r="C219" s="21" t="s">
        <v>3266</v>
      </c>
      <c r="D219" s="21"/>
      <c r="E219" s="21"/>
      <c r="F219" s="21"/>
      <c r="G219" s="59" t="s">
        <v>844</v>
      </c>
      <c r="H219" s="59" t="s">
        <v>845</v>
      </c>
      <c r="I219" s="102">
        <f t="shared" si="3"/>
        <v>175198.4375</v>
      </c>
      <c r="J219" s="22">
        <v>28031.75</v>
      </c>
      <c r="K219" s="22"/>
    </row>
    <row r="220" spans="1:11">
      <c r="A220" s="21" t="s">
        <v>3267</v>
      </c>
      <c r="B220" s="9">
        <v>42489</v>
      </c>
      <c r="C220" s="21" t="s">
        <v>3205</v>
      </c>
      <c r="D220" s="21"/>
      <c r="E220" s="21"/>
      <c r="F220" s="21"/>
      <c r="G220" s="59" t="s">
        <v>844</v>
      </c>
      <c r="H220" s="59" t="s">
        <v>845</v>
      </c>
      <c r="I220" s="102">
        <f t="shared" si="3"/>
        <v>-266096.4375</v>
      </c>
      <c r="J220" s="22">
        <v>-42575.43</v>
      </c>
      <c r="K220" s="22"/>
    </row>
    <row r="221" spans="1:11" hidden="1">
      <c r="A221" s="21" t="s">
        <v>648</v>
      </c>
      <c r="B221" s="9">
        <v>42489</v>
      </c>
      <c r="C221" s="21" t="s">
        <v>3268</v>
      </c>
      <c r="D221" s="21"/>
      <c r="E221" s="21"/>
      <c r="F221" s="21"/>
      <c r="G221" s="21" t="s">
        <v>961</v>
      </c>
      <c r="H221" s="22" t="s">
        <v>1818</v>
      </c>
      <c r="I221" s="102">
        <f t="shared" si="3"/>
        <v>6500</v>
      </c>
      <c r="J221" s="22">
        <v>1040</v>
      </c>
      <c r="K221" s="22"/>
    </row>
    <row r="222" spans="1:11" hidden="1">
      <c r="A222" s="21" t="s">
        <v>1315</v>
      </c>
      <c r="B222" s="9">
        <v>42489</v>
      </c>
      <c r="C222" s="21" t="s">
        <v>3269</v>
      </c>
      <c r="D222" s="21"/>
      <c r="E222" s="21"/>
      <c r="F222" s="21"/>
      <c r="G222" s="21" t="s">
        <v>3580</v>
      </c>
      <c r="H222" s="22" t="s">
        <v>3504</v>
      </c>
      <c r="I222" s="102">
        <f t="shared" si="3"/>
        <v>421162.74999999994</v>
      </c>
      <c r="J222" s="22">
        <v>67386.039999999994</v>
      </c>
      <c r="K222" s="22"/>
    </row>
    <row r="223" spans="1:11" hidden="1">
      <c r="A223" s="21" t="s">
        <v>442</v>
      </c>
      <c r="B223" s="9">
        <v>42489</v>
      </c>
      <c r="C223" s="21" t="s">
        <v>3270</v>
      </c>
      <c r="D223" s="21"/>
      <c r="E223" s="21"/>
      <c r="F223" s="21"/>
      <c r="G223" s="21" t="s">
        <v>3580</v>
      </c>
      <c r="H223" s="21" t="s">
        <v>3504</v>
      </c>
      <c r="I223" s="102">
        <f t="shared" si="3"/>
        <v>1870</v>
      </c>
      <c r="J223" s="21">
        <v>299.2</v>
      </c>
      <c r="K223" s="22"/>
    </row>
    <row r="224" spans="1:11" hidden="1">
      <c r="A224" s="21" t="s">
        <v>453</v>
      </c>
      <c r="B224" s="9">
        <v>42489</v>
      </c>
      <c r="C224" s="21" t="s">
        <v>3271</v>
      </c>
      <c r="D224" s="21"/>
      <c r="E224" s="21"/>
      <c r="F224" s="21"/>
      <c r="G224" s="21" t="s">
        <v>3580</v>
      </c>
      <c r="H224" s="22" t="s">
        <v>3504</v>
      </c>
      <c r="I224" s="102">
        <f t="shared" si="3"/>
        <v>232254.37499999997</v>
      </c>
      <c r="J224" s="22">
        <v>37160.699999999997</v>
      </c>
      <c r="K224" s="22"/>
    </row>
    <row r="225" spans="1:11">
      <c r="A225" s="21" t="s">
        <v>3272</v>
      </c>
      <c r="B225" s="9">
        <v>42490</v>
      </c>
      <c r="C225" s="21" t="s">
        <v>3273</v>
      </c>
      <c r="D225" s="21"/>
      <c r="E225" s="21"/>
      <c r="F225" s="21"/>
      <c r="G225" s="59" t="s">
        <v>844</v>
      </c>
      <c r="H225" s="59" t="s">
        <v>845</v>
      </c>
      <c r="I225" s="102">
        <f t="shared" si="3"/>
        <v>171570.5625</v>
      </c>
      <c r="J225" s="22">
        <v>27451.29</v>
      </c>
      <c r="K225" s="22"/>
    </row>
    <row r="226" spans="1:11">
      <c r="A226" s="21" t="s">
        <v>1481</v>
      </c>
      <c r="B226" s="9">
        <v>42490</v>
      </c>
      <c r="C226" s="21" t="s">
        <v>3274</v>
      </c>
      <c r="D226" s="21"/>
      <c r="E226" s="21"/>
      <c r="F226" s="21"/>
      <c r="G226" s="7" t="s">
        <v>874</v>
      </c>
      <c r="H226" s="22" t="s">
        <v>3528</v>
      </c>
      <c r="I226" s="102">
        <f t="shared" si="3"/>
        <v>334344.25</v>
      </c>
      <c r="J226" s="22">
        <v>53495.08</v>
      </c>
      <c r="K226" s="22"/>
    </row>
    <row r="227" spans="1:11">
      <c r="A227" s="21" t="s">
        <v>1485</v>
      </c>
      <c r="B227" s="9">
        <v>42490</v>
      </c>
      <c r="C227" s="21" t="s">
        <v>3275</v>
      </c>
      <c r="D227" s="21"/>
      <c r="E227" s="21"/>
      <c r="F227" s="21"/>
      <c r="G227" s="59" t="s">
        <v>844</v>
      </c>
      <c r="H227" s="59" t="s">
        <v>845</v>
      </c>
      <c r="I227" s="102">
        <f t="shared" si="3"/>
        <v>304774.125</v>
      </c>
      <c r="J227" s="22">
        <v>48763.86</v>
      </c>
      <c r="K227" s="22"/>
    </row>
    <row r="228" spans="1:11">
      <c r="A228" s="21" t="s">
        <v>520</v>
      </c>
      <c r="B228" s="9">
        <v>42490</v>
      </c>
      <c r="C228" s="21" t="s">
        <v>3276</v>
      </c>
      <c r="D228" s="21"/>
      <c r="E228" s="21"/>
      <c r="F228" s="21"/>
      <c r="G228" s="7" t="s">
        <v>1777</v>
      </c>
      <c r="H228" s="22" t="s">
        <v>3529</v>
      </c>
      <c r="I228" s="102">
        <f t="shared" si="3"/>
        <v>246303.4375</v>
      </c>
      <c r="J228" s="22">
        <v>39408.550000000003</v>
      </c>
      <c r="K228" s="22"/>
    </row>
    <row r="229" spans="1:11" hidden="1">
      <c r="A229" s="21" t="s">
        <v>626</v>
      </c>
      <c r="B229" s="9">
        <v>42490</v>
      </c>
      <c r="C229" s="21" t="s">
        <v>2480</v>
      </c>
      <c r="D229" s="21"/>
      <c r="E229" s="21"/>
      <c r="F229" s="21"/>
      <c r="G229" s="59" t="s">
        <v>844</v>
      </c>
      <c r="H229" s="59" t="s">
        <v>845</v>
      </c>
      <c r="I229" s="102">
        <f t="shared" si="3"/>
        <v>697.625</v>
      </c>
      <c r="J229" s="21">
        <v>111.62</v>
      </c>
      <c r="K229" s="22"/>
    </row>
    <row r="230" spans="1:11" hidden="1">
      <c r="A230" s="21" t="s">
        <v>626</v>
      </c>
      <c r="B230" s="9">
        <v>42490</v>
      </c>
      <c r="C230" s="21" t="s">
        <v>2480</v>
      </c>
      <c r="D230" s="21"/>
      <c r="E230" s="21"/>
      <c r="F230" s="21"/>
      <c r="G230" s="59" t="s">
        <v>844</v>
      </c>
      <c r="H230" s="59" t="s">
        <v>845</v>
      </c>
      <c r="I230" s="102">
        <f t="shared" si="3"/>
        <v>-15.5</v>
      </c>
      <c r="J230" s="21">
        <v>-2.48</v>
      </c>
      <c r="K230" s="22"/>
    </row>
    <row r="231" spans="1:11" hidden="1">
      <c r="A231" s="21" t="s">
        <v>2599</v>
      </c>
      <c r="B231" s="9">
        <v>42490</v>
      </c>
      <c r="C231" s="21" t="s">
        <v>3278</v>
      </c>
      <c r="D231" s="21"/>
      <c r="E231" s="21"/>
      <c r="F231" s="21"/>
      <c r="G231" s="83" t="s">
        <v>1000</v>
      </c>
      <c r="H231" s="61" t="s">
        <v>999</v>
      </c>
      <c r="I231" s="102">
        <f t="shared" si="3"/>
        <v>990</v>
      </c>
      <c r="J231" s="21">
        <v>158.4</v>
      </c>
      <c r="K231" s="22"/>
    </row>
    <row r="232" spans="1:11" hidden="1">
      <c r="A232" s="21" t="s">
        <v>2602</v>
      </c>
      <c r="B232" s="9">
        <v>42490</v>
      </c>
      <c r="C232" s="21" t="s">
        <v>68</v>
      </c>
      <c r="D232" s="21"/>
      <c r="E232" s="21"/>
      <c r="F232" s="21"/>
      <c r="G232" s="78" t="s">
        <v>1002</v>
      </c>
      <c r="H232" s="21" t="s">
        <v>984</v>
      </c>
      <c r="I232" s="102">
        <f t="shared" si="3"/>
        <v>200</v>
      </c>
      <c r="J232" s="21">
        <v>32</v>
      </c>
      <c r="K232" s="22"/>
    </row>
    <row r="233" spans="1:11">
      <c r="A233" s="21" t="s">
        <v>2642</v>
      </c>
      <c r="B233" s="9">
        <v>42490</v>
      </c>
      <c r="C233" s="21" t="s">
        <v>3279</v>
      </c>
      <c r="D233" s="21"/>
      <c r="E233" s="21"/>
      <c r="F233" s="21"/>
      <c r="G233" s="59" t="s">
        <v>844</v>
      </c>
      <c r="H233" s="59" t="s">
        <v>845</v>
      </c>
      <c r="I233" s="102">
        <f t="shared" si="3"/>
        <v>305471.75</v>
      </c>
      <c r="J233" s="22">
        <v>48875.48</v>
      </c>
      <c r="K233" s="22"/>
    </row>
    <row r="234" spans="1:11">
      <c r="A234" s="21" t="s">
        <v>2646</v>
      </c>
      <c r="B234" s="9">
        <v>42490</v>
      </c>
      <c r="C234" s="21" t="s">
        <v>3259</v>
      </c>
      <c r="D234" s="21"/>
      <c r="E234" s="21"/>
      <c r="F234" s="21"/>
      <c r="G234" s="7" t="s">
        <v>3594</v>
      </c>
      <c r="H234" s="22" t="s">
        <v>3530</v>
      </c>
      <c r="I234" s="102">
        <f t="shared" si="3"/>
        <v>216740.6875</v>
      </c>
      <c r="J234" s="22">
        <v>34678.51</v>
      </c>
      <c r="K234" s="22"/>
    </row>
    <row r="235" spans="1:11">
      <c r="A235" s="21" t="s">
        <v>2655</v>
      </c>
      <c r="B235" s="9">
        <v>42490</v>
      </c>
      <c r="C235" s="21" t="s">
        <v>3280</v>
      </c>
      <c r="D235" s="21"/>
      <c r="E235" s="21"/>
      <c r="F235" s="21"/>
      <c r="G235" s="59" t="s">
        <v>844</v>
      </c>
      <c r="H235" s="59" t="s">
        <v>845</v>
      </c>
      <c r="I235" s="102">
        <f t="shared" si="3"/>
        <v>149070.5625</v>
      </c>
      <c r="J235" s="22">
        <v>23851.29</v>
      </c>
      <c r="K235" s="22"/>
    </row>
    <row r="236" spans="1:11">
      <c r="A236" s="21" t="s">
        <v>2658</v>
      </c>
      <c r="B236" s="9">
        <v>42490</v>
      </c>
      <c r="C236" s="21" t="s">
        <v>3281</v>
      </c>
      <c r="D236" s="21"/>
      <c r="E236" s="21"/>
      <c r="F236" s="21"/>
      <c r="G236" s="59" t="s">
        <v>844</v>
      </c>
      <c r="H236" s="59" t="s">
        <v>845</v>
      </c>
      <c r="I236" s="102">
        <f t="shared" si="3"/>
        <v>149070.5625</v>
      </c>
      <c r="J236" s="22">
        <v>23851.29</v>
      </c>
      <c r="K236" s="22"/>
    </row>
    <row r="237" spans="1:11">
      <c r="A237" s="21" t="s">
        <v>2661</v>
      </c>
      <c r="B237" s="9">
        <v>42490</v>
      </c>
      <c r="C237" s="21" t="s">
        <v>3282</v>
      </c>
      <c r="D237" s="21"/>
      <c r="E237" s="21"/>
      <c r="F237" s="21"/>
      <c r="G237" s="59" t="s">
        <v>844</v>
      </c>
      <c r="H237" s="59" t="s">
        <v>845</v>
      </c>
      <c r="I237" s="102">
        <f t="shared" si="3"/>
        <v>333710.875</v>
      </c>
      <c r="J237" s="22">
        <v>53393.74</v>
      </c>
      <c r="K237" s="22"/>
    </row>
    <row r="238" spans="1:11">
      <c r="A238" s="21" t="s">
        <v>2664</v>
      </c>
      <c r="B238" s="9">
        <v>42490</v>
      </c>
      <c r="C238" s="21" t="s">
        <v>3283</v>
      </c>
      <c r="D238" s="21"/>
      <c r="E238" s="21"/>
      <c r="F238" s="21"/>
      <c r="G238" s="59" t="s">
        <v>844</v>
      </c>
      <c r="H238" s="59" t="s">
        <v>845</v>
      </c>
      <c r="I238" s="102">
        <f t="shared" si="3"/>
        <v>305471.75</v>
      </c>
      <c r="J238" s="22">
        <v>48875.48</v>
      </c>
      <c r="K238" s="22"/>
    </row>
    <row r="239" spans="1:11">
      <c r="A239" s="21" t="s">
        <v>2667</v>
      </c>
      <c r="B239" s="9">
        <v>42490</v>
      </c>
      <c r="C239" s="21" t="s">
        <v>3284</v>
      </c>
      <c r="D239" s="21"/>
      <c r="E239" s="21"/>
      <c r="F239" s="21"/>
      <c r="G239" s="59" t="s">
        <v>844</v>
      </c>
      <c r="H239" s="59" t="s">
        <v>845</v>
      </c>
      <c r="I239" s="102">
        <f t="shared" si="3"/>
        <v>171570.5625</v>
      </c>
      <c r="J239" s="22">
        <v>27451.29</v>
      </c>
      <c r="K239" s="22"/>
    </row>
    <row r="240" spans="1:11">
      <c r="A240" s="21" t="s">
        <v>2671</v>
      </c>
      <c r="B240" s="9">
        <v>42490</v>
      </c>
      <c r="C240" s="21" t="s">
        <v>3285</v>
      </c>
      <c r="D240" s="21"/>
      <c r="E240" s="21"/>
      <c r="F240" s="21"/>
      <c r="G240" s="59" t="s">
        <v>844</v>
      </c>
      <c r="H240" s="59" t="s">
        <v>845</v>
      </c>
      <c r="I240" s="102">
        <f t="shared" si="3"/>
        <v>171570.5625</v>
      </c>
      <c r="J240" s="22">
        <v>27451.29</v>
      </c>
      <c r="K240" s="22"/>
    </row>
    <row r="241" spans="1:11">
      <c r="A241" s="21" t="s">
        <v>2674</v>
      </c>
      <c r="B241" s="9">
        <v>42490</v>
      </c>
      <c r="C241" s="21" t="s">
        <v>3286</v>
      </c>
      <c r="D241" s="21"/>
      <c r="E241" s="21"/>
      <c r="F241" s="21"/>
      <c r="G241" s="59" t="s">
        <v>844</v>
      </c>
      <c r="H241" s="59" t="s">
        <v>845</v>
      </c>
      <c r="I241" s="102">
        <f t="shared" si="3"/>
        <v>191801.9375</v>
      </c>
      <c r="J241" s="22">
        <v>30688.31</v>
      </c>
      <c r="K241" s="22"/>
    </row>
    <row r="242" spans="1:11">
      <c r="A242" s="21" t="s">
        <v>3287</v>
      </c>
      <c r="B242" s="9">
        <v>42490</v>
      </c>
      <c r="C242" s="21" t="s">
        <v>3288</v>
      </c>
      <c r="D242" s="21"/>
      <c r="E242" s="21"/>
      <c r="F242" s="21"/>
      <c r="G242" s="59" t="s">
        <v>844</v>
      </c>
      <c r="H242" s="59" t="s">
        <v>845</v>
      </c>
      <c r="I242" s="102">
        <f t="shared" si="3"/>
        <v>233084.875</v>
      </c>
      <c r="J242" s="22">
        <v>37293.58</v>
      </c>
      <c r="K242" s="22"/>
    </row>
    <row r="243" spans="1:11">
      <c r="A243" s="21" t="s">
        <v>2678</v>
      </c>
      <c r="B243" s="9">
        <v>42490</v>
      </c>
      <c r="C243" s="21" t="s">
        <v>3289</v>
      </c>
      <c r="D243" s="21"/>
      <c r="E243" s="21"/>
      <c r="F243" s="21"/>
      <c r="G243" s="59" t="s">
        <v>844</v>
      </c>
      <c r="H243" s="59" t="s">
        <v>845</v>
      </c>
      <c r="I243" s="102">
        <f t="shared" si="3"/>
        <v>181966.1875</v>
      </c>
      <c r="J243" s="22">
        <v>29114.59</v>
      </c>
      <c r="K243" s="22"/>
    </row>
    <row r="244" spans="1:11">
      <c r="A244" s="21" t="s">
        <v>2682</v>
      </c>
      <c r="B244" s="9">
        <v>42490</v>
      </c>
      <c r="C244" s="21" t="s">
        <v>3290</v>
      </c>
      <c r="D244" s="21"/>
      <c r="E244" s="21"/>
      <c r="F244" s="21"/>
      <c r="G244" s="59" t="s">
        <v>844</v>
      </c>
      <c r="H244" s="59" t="s">
        <v>845</v>
      </c>
      <c r="I244" s="102">
        <f t="shared" si="3"/>
        <v>216379.6875</v>
      </c>
      <c r="J244" s="22">
        <v>34620.75</v>
      </c>
      <c r="K244" s="22"/>
    </row>
    <row r="245" spans="1:11">
      <c r="A245" s="21" t="s">
        <v>2685</v>
      </c>
      <c r="B245" s="9">
        <v>42490</v>
      </c>
      <c r="C245" s="21" t="s">
        <v>3291</v>
      </c>
      <c r="D245" s="21"/>
      <c r="E245" s="21"/>
      <c r="F245" s="21"/>
      <c r="G245" s="59" t="s">
        <v>844</v>
      </c>
      <c r="H245" s="59" t="s">
        <v>845</v>
      </c>
      <c r="I245" s="102">
        <f t="shared" si="3"/>
        <v>358296.625</v>
      </c>
      <c r="J245" s="22">
        <v>57327.46</v>
      </c>
      <c r="K245" s="22"/>
    </row>
    <row r="246" spans="1:11" s="21" customFormat="1" hidden="1">
      <c r="A246" s="21" t="s">
        <v>644</v>
      </c>
      <c r="B246" s="9">
        <v>42490</v>
      </c>
      <c r="C246" s="21" t="s">
        <v>3277</v>
      </c>
      <c r="G246" s="19" t="s">
        <v>807</v>
      </c>
      <c r="H246" s="19" t="s">
        <v>806</v>
      </c>
      <c r="I246" s="102">
        <f t="shared" si="3"/>
        <v>284.5</v>
      </c>
      <c r="J246" s="22">
        <v>45.52</v>
      </c>
      <c r="K246" s="22"/>
    </row>
    <row r="247" spans="1:11" s="21" customFormat="1" hidden="1">
      <c r="A247" s="21" t="s">
        <v>644</v>
      </c>
      <c r="B247" s="9">
        <v>42490</v>
      </c>
      <c r="C247" s="21" t="s">
        <v>3277</v>
      </c>
      <c r="G247" s="19" t="s">
        <v>1784</v>
      </c>
      <c r="H247" s="19" t="s">
        <v>1785</v>
      </c>
      <c r="I247" s="102">
        <f t="shared" si="3"/>
        <v>1692.9375</v>
      </c>
      <c r="J247" s="22">
        <f>42.04+56.52+57.48+57.9+56.93</f>
        <v>270.87</v>
      </c>
      <c r="K247" s="22"/>
    </row>
    <row r="248" spans="1:11" s="21" customFormat="1" hidden="1">
      <c r="A248" s="21" t="s">
        <v>644</v>
      </c>
      <c r="B248" s="9">
        <v>42490</v>
      </c>
      <c r="C248" s="21" t="s">
        <v>3277</v>
      </c>
      <c r="G248" s="19" t="s">
        <v>1795</v>
      </c>
      <c r="H248" s="19" t="s">
        <v>3613</v>
      </c>
      <c r="I248" s="102">
        <f t="shared" si="3"/>
        <v>63.812500000000007</v>
      </c>
      <c r="J248" s="22">
        <v>10.210000000000001</v>
      </c>
      <c r="K248" s="22"/>
    </row>
    <row r="249" spans="1:11" s="21" customFormat="1" hidden="1">
      <c r="A249" s="21" t="s">
        <v>644</v>
      </c>
      <c r="B249" s="9">
        <v>42490</v>
      </c>
      <c r="C249" s="21" t="s">
        <v>3277</v>
      </c>
      <c r="G249" s="19" t="s">
        <v>3614</v>
      </c>
      <c r="H249" s="19" t="s">
        <v>3615</v>
      </c>
      <c r="I249" s="102">
        <f t="shared" si="3"/>
        <v>152.625</v>
      </c>
      <c r="J249" s="22">
        <f>8.14+8.14+8.14</f>
        <v>24.42</v>
      </c>
      <c r="K249" s="22"/>
    </row>
    <row r="250" spans="1:11" s="21" customFormat="1" hidden="1">
      <c r="A250" s="21" t="s">
        <v>644</v>
      </c>
      <c r="B250" s="9">
        <v>42490</v>
      </c>
      <c r="C250" s="21" t="s">
        <v>3277</v>
      </c>
      <c r="G250" s="19" t="s">
        <v>749</v>
      </c>
      <c r="H250" s="19" t="s">
        <v>3616</v>
      </c>
      <c r="I250" s="102">
        <f t="shared" si="3"/>
        <v>281.0625</v>
      </c>
      <c r="J250" s="22">
        <v>44.97</v>
      </c>
      <c r="K250" s="22"/>
    </row>
    <row r="251" spans="1:11" s="21" customFormat="1" hidden="1">
      <c r="A251" s="21" t="s">
        <v>644</v>
      </c>
      <c r="B251" s="9">
        <v>42490</v>
      </c>
      <c r="C251" s="21" t="s">
        <v>3277</v>
      </c>
      <c r="G251" s="19" t="s">
        <v>3617</v>
      </c>
      <c r="H251" s="19" t="s">
        <v>3618</v>
      </c>
      <c r="I251" s="102">
        <f t="shared" si="3"/>
        <v>76.75</v>
      </c>
      <c r="J251" s="22">
        <v>12.28</v>
      </c>
      <c r="K251" s="22"/>
    </row>
    <row r="252" spans="1:11" s="21" customFormat="1" hidden="1">
      <c r="A252" s="21" t="s">
        <v>644</v>
      </c>
      <c r="B252" s="9">
        <v>42490</v>
      </c>
      <c r="C252" s="21" t="s">
        <v>3277</v>
      </c>
      <c r="G252" s="19" t="s">
        <v>661</v>
      </c>
      <c r="H252" s="19" t="s">
        <v>3619</v>
      </c>
      <c r="I252" s="102">
        <f t="shared" si="3"/>
        <v>49.125</v>
      </c>
      <c r="J252" s="22">
        <v>7.86</v>
      </c>
      <c r="K252" s="22"/>
    </row>
    <row r="253" spans="1:11" s="21" customFormat="1" hidden="1">
      <c r="A253" s="21" t="s">
        <v>2724</v>
      </c>
      <c r="B253" s="9">
        <v>42490</v>
      </c>
      <c r="C253" s="21" t="s">
        <v>212</v>
      </c>
      <c r="G253" s="21" t="s">
        <v>3552</v>
      </c>
      <c r="H253" s="21" t="s">
        <v>3606</v>
      </c>
      <c r="I253" s="102">
        <f t="shared" si="3"/>
        <v>57.75</v>
      </c>
      <c r="J253" s="21">
        <v>9.24</v>
      </c>
      <c r="K253" s="22"/>
    </row>
    <row r="254" spans="1:11" s="21" customFormat="1" hidden="1">
      <c r="A254" s="21" t="s">
        <v>2724</v>
      </c>
      <c r="B254" s="9">
        <v>42490</v>
      </c>
      <c r="C254" s="21" t="s">
        <v>212</v>
      </c>
      <c r="G254" s="21" t="s">
        <v>660</v>
      </c>
      <c r="H254" s="21" t="s">
        <v>792</v>
      </c>
      <c r="I254" s="102">
        <f t="shared" si="3"/>
        <v>385.3125</v>
      </c>
      <c r="J254" s="21">
        <f>48.41+13.24</f>
        <v>61.65</v>
      </c>
      <c r="K254" s="22"/>
    </row>
    <row r="255" spans="1:11" s="21" customFormat="1" hidden="1">
      <c r="A255" s="21" t="s">
        <v>2724</v>
      </c>
      <c r="B255" s="9">
        <v>42490</v>
      </c>
      <c r="C255" s="21" t="s">
        <v>212</v>
      </c>
      <c r="G255" s="21" t="s">
        <v>3607</v>
      </c>
      <c r="H255" s="21" t="s">
        <v>3608</v>
      </c>
      <c r="I255" s="102">
        <f t="shared" si="3"/>
        <v>368.125</v>
      </c>
      <c r="J255" s="21">
        <v>58.9</v>
      </c>
      <c r="K255" s="22"/>
    </row>
    <row r="256" spans="1:11" s="21" customFormat="1" hidden="1">
      <c r="A256" s="21" t="s">
        <v>2724</v>
      </c>
      <c r="B256" s="9">
        <v>42490</v>
      </c>
      <c r="C256" s="21" t="s">
        <v>212</v>
      </c>
      <c r="G256" s="21" t="s">
        <v>2923</v>
      </c>
      <c r="H256" s="21" t="s">
        <v>3609</v>
      </c>
      <c r="I256" s="102">
        <f t="shared" si="3"/>
        <v>2180.375</v>
      </c>
      <c r="J256" s="21">
        <f>179.26+169.6</f>
        <v>348.86</v>
      </c>
      <c r="K256" s="22"/>
    </row>
    <row r="257" spans="1:11" s="21" customFormat="1" hidden="1">
      <c r="A257" s="21" t="s">
        <v>2724</v>
      </c>
      <c r="B257" s="9">
        <v>42490</v>
      </c>
      <c r="C257" s="21" t="s">
        <v>212</v>
      </c>
      <c r="G257" s="21" t="s">
        <v>3610</v>
      </c>
      <c r="H257" s="21" t="s">
        <v>3611</v>
      </c>
      <c r="I257" s="102">
        <f t="shared" si="3"/>
        <v>474.125</v>
      </c>
      <c r="J257" s="21">
        <v>75.86</v>
      </c>
      <c r="K257" s="22"/>
    </row>
    <row r="258" spans="1:11" s="21" customFormat="1" hidden="1">
      <c r="A258" s="21" t="s">
        <v>2724</v>
      </c>
      <c r="B258" s="9">
        <v>42490</v>
      </c>
      <c r="C258" s="21" t="s">
        <v>212</v>
      </c>
      <c r="G258" s="21" t="s">
        <v>731</v>
      </c>
      <c r="H258" s="21" t="s">
        <v>732</v>
      </c>
      <c r="I258" s="102">
        <f t="shared" si="3"/>
        <v>120.68749999999999</v>
      </c>
      <c r="J258" s="21">
        <v>19.309999999999999</v>
      </c>
      <c r="K258" s="22"/>
    </row>
    <row r="259" spans="1:11" s="21" customFormat="1" hidden="1">
      <c r="A259" s="21" t="s">
        <v>2724</v>
      </c>
      <c r="B259" s="9">
        <v>42490</v>
      </c>
      <c r="C259" s="21" t="s">
        <v>212</v>
      </c>
      <c r="G259" s="21" t="s">
        <v>3553</v>
      </c>
      <c r="H259" s="21" t="s">
        <v>3612</v>
      </c>
      <c r="I259" s="102">
        <f t="shared" si="3"/>
        <v>293.125</v>
      </c>
      <c r="J259" s="21">
        <v>46.9</v>
      </c>
      <c r="K259" s="22"/>
    </row>
    <row r="260" spans="1:11" s="21" customFormat="1" hidden="1">
      <c r="A260" s="21" t="s">
        <v>2728</v>
      </c>
      <c r="B260" s="9">
        <v>42490</v>
      </c>
      <c r="C260" s="21" t="s">
        <v>212</v>
      </c>
      <c r="G260" s="21" t="s">
        <v>991</v>
      </c>
      <c r="H260" s="21" t="s">
        <v>2886</v>
      </c>
      <c r="I260" s="102">
        <f t="shared" si="3"/>
        <v>2464.1875</v>
      </c>
      <c r="J260" s="21">
        <v>394.27</v>
      </c>
      <c r="K260" s="22"/>
    </row>
    <row r="261" spans="1:11" s="21" customFormat="1" hidden="1">
      <c r="A261" s="21" t="s">
        <v>2728</v>
      </c>
      <c r="B261" s="9">
        <v>42490</v>
      </c>
      <c r="C261" s="21" t="s">
        <v>212</v>
      </c>
      <c r="G261" s="21" t="s">
        <v>1013</v>
      </c>
      <c r="H261" s="21" t="s">
        <v>988</v>
      </c>
      <c r="I261" s="102">
        <f t="shared" si="3"/>
        <v>227.56249999999997</v>
      </c>
      <c r="J261" s="21">
        <f>17.24+19.17</f>
        <v>36.409999999999997</v>
      </c>
      <c r="K261" s="22"/>
    </row>
    <row r="262" spans="1:11" s="21" customFormat="1" hidden="1">
      <c r="A262" s="21" t="s">
        <v>2728</v>
      </c>
      <c r="B262" s="9">
        <v>42490</v>
      </c>
      <c r="C262" s="21" t="s">
        <v>212</v>
      </c>
      <c r="G262" s="21" t="s">
        <v>661</v>
      </c>
      <c r="H262" s="21" t="s">
        <v>3605</v>
      </c>
      <c r="I262" s="102">
        <f t="shared" si="3"/>
        <v>608.6875</v>
      </c>
      <c r="J262" s="21">
        <v>97.39</v>
      </c>
      <c r="K262" s="22"/>
    </row>
    <row r="263" spans="1:11" hidden="1">
      <c r="A263" s="21" t="s">
        <v>2750</v>
      </c>
      <c r="B263" s="9">
        <v>42490</v>
      </c>
      <c r="C263" s="21" t="s">
        <v>3294</v>
      </c>
      <c r="D263" s="21"/>
      <c r="E263" s="21"/>
      <c r="F263" s="21"/>
      <c r="G263" s="21" t="s">
        <v>687</v>
      </c>
      <c r="H263" s="21" t="s">
        <v>3531</v>
      </c>
      <c r="I263" s="102">
        <f t="shared" ref="I263:I326" si="4">+J263/0.16</f>
        <v>395.6875</v>
      </c>
      <c r="J263" s="21">
        <v>63.31</v>
      </c>
      <c r="K263" s="22"/>
    </row>
    <row r="264" spans="1:11" hidden="1">
      <c r="A264" s="21" t="s">
        <v>2759</v>
      </c>
      <c r="B264" s="9">
        <v>42490</v>
      </c>
      <c r="C264" s="21" t="s">
        <v>3295</v>
      </c>
      <c r="D264" s="21"/>
      <c r="E264" s="21"/>
      <c r="F264" s="21"/>
      <c r="G264" s="21" t="s">
        <v>674</v>
      </c>
      <c r="H264" s="21" t="s">
        <v>674</v>
      </c>
      <c r="I264" s="102">
        <f t="shared" si="4"/>
        <v>210</v>
      </c>
      <c r="J264" s="21">
        <v>33.6</v>
      </c>
      <c r="K264" s="22"/>
    </row>
    <row r="265" spans="1:11" hidden="1">
      <c r="A265" s="21" t="s">
        <v>2762</v>
      </c>
      <c r="B265" s="9">
        <v>42490</v>
      </c>
      <c r="C265" s="21" t="s">
        <v>3296</v>
      </c>
      <c r="D265" s="21"/>
      <c r="E265" s="21"/>
      <c r="F265" s="21"/>
      <c r="G265" s="21" t="s">
        <v>687</v>
      </c>
      <c r="H265" s="21" t="s">
        <v>687</v>
      </c>
      <c r="I265" s="102">
        <f t="shared" si="4"/>
        <v>159.5</v>
      </c>
      <c r="J265" s="21">
        <v>25.52</v>
      </c>
      <c r="K265" s="22"/>
    </row>
    <row r="266" spans="1:11" hidden="1">
      <c r="A266" s="21" t="s">
        <v>2765</v>
      </c>
      <c r="B266" s="9">
        <v>42490</v>
      </c>
      <c r="C266" s="21" t="s">
        <v>3297</v>
      </c>
      <c r="D266" s="21"/>
      <c r="E266" s="21"/>
      <c r="F266" s="21"/>
      <c r="G266" s="21" t="s">
        <v>701</v>
      </c>
      <c r="H266" s="21" t="s">
        <v>701</v>
      </c>
      <c r="I266" s="102">
        <f t="shared" si="4"/>
        <v>1300</v>
      </c>
      <c r="J266" s="21">
        <v>208</v>
      </c>
      <c r="K266" s="22"/>
    </row>
    <row r="267" spans="1:11" hidden="1">
      <c r="A267" s="21" t="s">
        <v>3298</v>
      </c>
      <c r="B267" s="9">
        <v>42490</v>
      </c>
      <c r="C267" s="21" t="s">
        <v>3299</v>
      </c>
      <c r="D267" s="21"/>
      <c r="E267" s="21"/>
      <c r="F267" s="21"/>
      <c r="G267" s="21" t="s">
        <v>1687</v>
      </c>
      <c r="H267" s="21" t="s">
        <v>1687</v>
      </c>
      <c r="I267" s="102">
        <f t="shared" si="4"/>
        <v>333.625</v>
      </c>
      <c r="J267" s="21">
        <v>53.38</v>
      </c>
      <c r="K267" s="22"/>
    </row>
    <row r="268" spans="1:11" hidden="1">
      <c r="A268" s="21" t="s">
        <v>2778</v>
      </c>
      <c r="B268" s="9">
        <v>42490</v>
      </c>
      <c r="C268" s="21" t="s">
        <v>3300</v>
      </c>
      <c r="D268" s="21"/>
      <c r="E268" s="21"/>
      <c r="F268" s="21"/>
      <c r="G268" s="21" t="s">
        <v>1682</v>
      </c>
      <c r="H268" s="21" t="s">
        <v>1682</v>
      </c>
      <c r="I268" s="102">
        <f t="shared" si="4"/>
        <v>67.25</v>
      </c>
      <c r="J268" s="21">
        <v>10.76</v>
      </c>
      <c r="K268" s="22"/>
    </row>
    <row r="269" spans="1:11" hidden="1">
      <c r="A269" s="21" t="s">
        <v>2781</v>
      </c>
      <c r="B269" s="9">
        <v>42490</v>
      </c>
      <c r="C269" s="21" t="s">
        <v>3301</v>
      </c>
      <c r="D269" s="21"/>
      <c r="E269" s="21"/>
      <c r="F269" s="21"/>
      <c r="G269" s="21" t="s">
        <v>1682</v>
      </c>
      <c r="H269" s="21" t="s">
        <v>1682</v>
      </c>
      <c r="I269" s="102">
        <f t="shared" si="4"/>
        <v>590.5</v>
      </c>
      <c r="J269" s="21">
        <v>94.48</v>
      </c>
      <c r="K269" s="22"/>
    </row>
    <row r="270" spans="1:11" hidden="1">
      <c r="A270" s="21" t="s">
        <v>3302</v>
      </c>
      <c r="B270" s="9">
        <v>42490</v>
      </c>
      <c r="C270" s="21" t="s">
        <v>3303</v>
      </c>
      <c r="D270" s="21"/>
      <c r="E270" s="21"/>
      <c r="F270" s="21"/>
      <c r="G270" s="102" t="s">
        <v>823</v>
      </c>
      <c r="H270" s="102" t="s">
        <v>823</v>
      </c>
      <c r="I270" s="102">
        <f t="shared" si="4"/>
        <v>210.3125</v>
      </c>
      <c r="J270" s="21">
        <v>33.65</v>
      </c>
      <c r="K270" s="22"/>
    </row>
    <row r="271" spans="1:11" hidden="1">
      <c r="A271" s="21" t="s">
        <v>3304</v>
      </c>
      <c r="B271" s="9">
        <v>42490</v>
      </c>
      <c r="C271" s="21" t="s">
        <v>3305</v>
      </c>
      <c r="D271" s="21"/>
      <c r="E271" s="21"/>
      <c r="F271" s="21"/>
      <c r="G271" s="21" t="s">
        <v>1012</v>
      </c>
      <c r="H271" s="21" t="s">
        <v>1012</v>
      </c>
      <c r="I271" s="102">
        <f t="shared" si="4"/>
        <v>177.5625</v>
      </c>
      <c r="J271" s="21">
        <v>28.41</v>
      </c>
      <c r="K271" s="22"/>
    </row>
    <row r="272" spans="1:11" hidden="1">
      <c r="A272" s="21" t="s">
        <v>3306</v>
      </c>
      <c r="B272" s="9">
        <v>42490</v>
      </c>
      <c r="C272" s="21" t="s">
        <v>3307</v>
      </c>
      <c r="D272" s="21"/>
      <c r="E272" s="21"/>
      <c r="F272" s="21"/>
      <c r="G272" s="21" t="s">
        <v>3532</v>
      </c>
      <c r="H272" s="21" t="s">
        <v>3532</v>
      </c>
      <c r="I272" s="102">
        <f t="shared" si="4"/>
        <v>50</v>
      </c>
      <c r="J272" s="21">
        <v>8</v>
      </c>
      <c r="K272" s="22"/>
    </row>
    <row r="273" spans="1:11" hidden="1">
      <c r="A273" s="21" t="s">
        <v>3308</v>
      </c>
      <c r="B273" s="9">
        <v>42490</v>
      </c>
      <c r="C273" s="21" t="s">
        <v>3309</v>
      </c>
      <c r="D273" s="21"/>
      <c r="E273" s="21"/>
      <c r="F273" s="21"/>
      <c r="G273" s="21" t="s">
        <v>3533</v>
      </c>
      <c r="H273" s="21" t="s">
        <v>3533</v>
      </c>
      <c r="I273" s="102">
        <f t="shared" si="4"/>
        <v>1000</v>
      </c>
      <c r="J273" s="21">
        <v>160</v>
      </c>
      <c r="K273" s="22"/>
    </row>
    <row r="274" spans="1:11" hidden="1">
      <c r="A274" s="21" t="s">
        <v>2830</v>
      </c>
      <c r="B274" s="9">
        <v>42490</v>
      </c>
      <c r="C274" s="21" t="s">
        <v>3310</v>
      </c>
      <c r="D274" s="21"/>
      <c r="E274" s="21"/>
      <c r="F274" s="21"/>
      <c r="G274" s="21" t="s">
        <v>3534</v>
      </c>
      <c r="H274" s="21" t="s">
        <v>3534</v>
      </c>
      <c r="I274" s="102">
        <f t="shared" si="4"/>
        <v>150</v>
      </c>
      <c r="J274" s="21">
        <v>24</v>
      </c>
      <c r="K274" s="22"/>
    </row>
    <row r="275" spans="1:11" hidden="1">
      <c r="A275" s="21" t="s">
        <v>2840</v>
      </c>
      <c r="B275" s="9">
        <v>42490</v>
      </c>
      <c r="C275" s="21" t="s">
        <v>3311</v>
      </c>
      <c r="D275" s="21"/>
      <c r="E275" s="21"/>
      <c r="F275" s="21"/>
      <c r="G275" s="21" t="s">
        <v>3535</v>
      </c>
      <c r="H275" s="21" t="s">
        <v>3535</v>
      </c>
      <c r="I275" s="102">
        <f t="shared" si="4"/>
        <v>1327.5625</v>
      </c>
      <c r="J275" s="21">
        <v>212.41</v>
      </c>
      <c r="K275" s="22"/>
    </row>
    <row r="276" spans="1:11" hidden="1">
      <c r="A276" s="21" t="s">
        <v>3312</v>
      </c>
      <c r="B276" s="9">
        <v>42490</v>
      </c>
      <c r="C276" s="21" t="s">
        <v>3313</v>
      </c>
      <c r="D276" s="21"/>
      <c r="E276" s="21"/>
      <c r="F276" s="21"/>
      <c r="G276" s="21" t="s">
        <v>972</v>
      </c>
      <c r="H276" s="21" t="s">
        <v>972</v>
      </c>
      <c r="I276" s="102">
        <f t="shared" si="4"/>
        <v>74.8125</v>
      </c>
      <c r="J276" s="21">
        <v>11.97</v>
      </c>
      <c r="K276" s="22"/>
    </row>
    <row r="277" spans="1:11" hidden="1">
      <c r="A277" s="21" t="s">
        <v>3314</v>
      </c>
      <c r="B277" s="9">
        <v>42490</v>
      </c>
      <c r="C277" s="21" t="s">
        <v>3315</v>
      </c>
      <c r="D277" s="21"/>
      <c r="E277" s="21"/>
      <c r="F277" s="21"/>
      <c r="G277" s="21" t="s">
        <v>713</v>
      </c>
      <c r="H277" s="21" t="s">
        <v>713</v>
      </c>
      <c r="I277" s="102">
        <f t="shared" si="4"/>
        <v>310.375</v>
      </c>
      <c r="J277" s="21">
        <v>49.66</v>
      </c>
      <c r="K277" s="22"/>
    </row>
    <row r="278" spans="1:11" hidden="1">
      <c r="A278" s="21" t="s">
        <v>3316</v>
      </c>
      <c r="B278" s="9">
        <v>42490</v>
      </c>
      <c r="C278" s="21" t="s">
        <v>3317</v>
      </c>
      <c r="D278" s="21"/>
      <c r="E278" s="21"/>
      <c r="F278" s="21"/>
      <c r="G278" s="21" t="s">
        <v>1687</v>
      </c>
      <c r="H278" s="21" t="s">
        <v>1687</v>
      </c>
      <c r="I278" s="102">
        <f t="shared" si="4"/>
        <v>333.625</v>
      </c>
      <c r="J278" s="21">
        <v>53.38</v>
      </c>
      <c r="K278" s="22"/>
    </row>
    <row r="279" spans="1:11" hidden="1">
      <c r="A279" s="21" t="s">
        <v>3318</v>
      </c>
      <c r="B279" s="9">
        <v>42490</v>
      </c>
      <c r="C279" s="21" t="s">
        <v>3319</v>
      </c>
      <c r="D279" s="21"/>
      <c r="E279" s="21"/>
      <c r="F279" s="21"/>
      <c r="G279" s="21" t="s">
        <v>3536</v>
      </c>
      <c r="H279" s="21" t="s">
        <v>3536</v>
      </c>
      <c r="I279" s="102">
        <f t="shared" si="4"/>
        <v>220.5</v>
      </c>
      <c r="J279" s="21">
        <v>35.28</v>
      </c>
      <c r="K279" s="22"/>
    </row>
    <row r="280" spans="1:11" hidden="1">
      <c r="A280" s="21" t="s">
        <v>3320</v>
      </c>
      <c r="B280" s="9">
        <v>42490</v>
      </c>
      <c r="C280" s="21" t="s">
        <v>3321</v>
      </c>
      <c r="D280" s="21"/>
      <c r="E280" s="21"/>
      <c r="F280" s="21"/>
      <c r="G280" s="21" t="s">
        <v>3537</v>
      </c>
      <c r="H280" s="21" t="s">
        <v>3537</v>
      </c>
      <c r="I280" s="102">
        <f t="shared" si="4"/>
        <v>226.8125</v>
      </c>
      <c r="J280" s="21">
        <v>36.29</v>
      </c>
      <c r="K280" s="22"/>
    </row>
    <row r="281" spans="1:11" hidden="1">
      <c r="A281" s="21" t="s">
        <v>3322</v>
      </c>
      <c r="B281" s="9">
        <v>42490</v>
      </c>
      <c r="C281" s="21" t="s">
        <v>3323</v>
      </c>
      <c r="D281" s="21"/>
      <c r="E281" s="21"/>
      <c r="F281" s="21"/>
      <c r="G281" s="21" t="s">
        <v>693</v>
      </c>
      <c r="H281" s="21" t="s">
        <v>693</v>
      </c>
      <c r="I281" s="102">
        <f t="shared" si="4"/>
        <v>105</v>
      </c>
      <c r="J281" s="21">
        <v>16.8</v>
      </c>
      <c r="K281" s="22"/>
    </row>
    <row r="282" spans="1:11" hidden="1">
      <c r="A282" s="21" t="s">
        <v>3324</v>
      </c>
      <c r="B282" s="9">
        <v>42490</v>
      </c>
      <c r="C282" s="21" t="s">
        <v>3325</v>
      </c>
      <c r="D282" s="21"/>
      <c r="E282" s="21"/>
      <c r="F282" s="21"/>
      <c r="G282" s="21" t="s">
        <v>3538</v>
      </c>
      <c r="H282" s="21" t="s">
        <v>3538</v>
      </c>
      <c r="I282" s="102">
        <f t="shared" si="4"/>
        <v>470</v>
      </c>
      <c r="J282" s="21">
        <v>75.2</v>
      </c>
      <c r="K282" s="22"/>
    </row>
    <row r="283" spans="1:11" hidden="1">
      <c r="A283" s="21" t="s">
        <v>3326</v>
      </c>
      <c r="B283" s="9">
        <v>42490</v>
      </c>
      <c r="C283" s="21" t="s">
        <v>3327</v>
      </c>
      <c r="D283" s="21"/>
      <c r="E283" s="21"/>
      <c r="F283" s="21"/>
      <c r="G283" s="21" t="s">
        <v>715</v>
      </c>
      <c r="H283" s="21" t="s">
        <v>715</v>
      </c>
      <c r="I283" s="102">
        <f t="shared" si="4"/>
        <v>379.3125</v>
      </c>
      <c r="J283" s="21">
        <v>60.69</v>
      </c>
      <c r="K283" s="22"/>
    </row>
    <row r="284" spans="1:11" hidden="1">
      <c r="A284" s="21" t="s">
        <v>3328</v>
      </c>
      <c r="B284" s="9">
        <v>42490</v>
      </c>
      <c r="C284" s="21" t="s">
        <v>3329</v>
      </c>
      <c r="D284" s="21"/>
      <c r="E284" s="21"/>
      <c r="F284" s="21"/>
      <c r="G284" s="21" t="s">
        <v>715</v>
      </c>
      <c r="H284" s="21" t="s">
        <v>715</v>
      </c>
      <c r="I284" s="102">
        <f t="shared" si="4"/>
        <v>379.3125</v>
      </c>
      <c r="J284" s="21">
        <v>60.69</v>
      </c>
      <c r="K284" s="22"/>
    </row>
    <row r="285" spans="1:11" hidden="1">
      <c r="A285" s="21" t="s">
        <v>3330</v>
      </c>
      <c r="B285" s="9">
        <v>42490</v>
      </c>
      <c r="C285" s="21" t="s">
        <v>3331</v>
      </c>
      <c r="D285" s="21"/>
      <c r="E285" s="21"/>
      <c r="F285" s="21"/>
      <c r="G285" s="21" t="s">
        <v>705</v>
      </c>
      <c r="H285" s="21" t="s">
        <v>705</v>
      </c>
      <c r="I285" s="102">
        <f t="shared" si="4"/>
        <v>258.625</v>
      </c>
      <c r="J285" s="21">
        <v>41.38</v>
      </c>
      <c r="K285" s="22"/>
    </row>
    <row r="286" spans="1:11" hidden="1">
      <c r="A286" s="21" t="s">
        <v>3332</v>
      </c>
      <c r="B286" s="9">
        <v>42490</v>
      </c>
      <c r="C286" s="21" t="s">
        <v>3333</v>
      </c>
      <c r="D286" s="21"/>
      <c r="E286" s="21"/>
      <c r="F286" s="21"/>
      <c r="G286" s="21" t="s">
        <v>685</v>
      </c>
      <c r="H286" s="21" t="s">
        <v>685</v>
      </c>
      <c r="I286" s="102">
        <f t="shared" si="4"/>
        <v>419.125</v>
      </c>
      <c r="J286" s="21">
        <v>67.06</v>
      </c>
      <c r="K286" s="22"/>
    </row>
    <row r="287" spans="1:11" hidden="1">
      <c r="A287" s="21" t="s">
        <v>3334</v>
      </c>
      <c r="B287" s="9">
        <v>42490</v>
      </c>
      <c r="C287" s="21" t="s">
        <v>3335</v>
      </c>
      <c r="D287" s="21"/>
      <c r="E287" s="21"/>
      <c r="F287" s="21"/>
      <c r="G287" s="21" t="s">
        <v>685</v>
      </c>
      <c r="H287" s="21" t="s">
        <v>685</v>
      </c>
      <c r="I287" s="102">
        <f t="shared" si="4"/>
        <v>163</v>
      </c>
      <c r="J287" s="21">
        <v>26.08</v>
      </c>
      <c r="K287" s="22"/>
    </row>
    <row r="288" spans="1:11" hidden="1">
      <c r="A288" s="21" t="s">
        <v>3336</v>
      </c>
      <c r="B288" s="9">
        <v>42490</v>
      </c>
      <c r="C288" s="21" t="s">
        <v>3337</v>
      </c>
      <c r="D288" s="21"/>
      <c r="E288" s="21"/>
      <c r="F288" s="21"/>
      <c r="G288" s="26" t="s">
        <v>703</v>
      </c>
      <c r="H288" s="21" t="s">
        <v>703</v>
      </c>
      <c r="I288" s="102">
        <f t="shared" si="4"/>
        <v>321.6875</v>
      </c>
      <c r="J288" s="21">
        <v>51.47</v>
      </c>
      <c r="K288" s="22"/>
    </row>
    <row r="289" spans="1:11" hidden="1">
      <c r="A289" s="21" t="s">
        <v>3338</v>
      </c>
      <c r="B289" s="9">
        <v>42490</v>
      </c>
      <c r="C289" s="21" t="s">
        <v>3339</v>
      </c>
      <c r="D289" s="21"/>
      <c r="E289" s="21"/>
      <c r="F289" s="21"/>
      <c r="G289" s="21" t="s">
        <v>3595</v>
      </c>
      <c r="H289" s="21" t="s">
        <v>3539</v>
      </c>
      <c r="I289" s="102">
        <f t="shared" si="4"/>
        <v>850</v>
      </c>
      <c r="J289" s="21">
        <v>136</v>
      </c>
      <c r="K289" s="22"/>
    </row>
    <row r="290" spans="1:11" hidden="1">
      <c r="A290" s="21" t="s">
        <v>3340</v>
      </c>
      <c r="B290" s="9">
        <v>42490</v>
      </c>
      <c r="C290" s="21" t="s">
        <v>3341</v>
      </c>
      <c r="D290" s="21"/>
      <c r="E290" s="21"/>
      <c r="F290" s="21"/>
      <c r="G290" s="21" t="s">
        <v>3540</v>
      </c>
      <c r="H290" s="21" t="s">
        <v>3540</v>
      </c>
      <c r="I290" s="102">
        <f t="shared" si="4"/>
        <v>155.1875</v>
      </c>
      <c r="J290" s="21">
        <v>24.83</v>
      </c>
      <c r="K290" s="22"/>
    </row>
    <row r="291" spans="1:11" hidden="1">
      <c r="A291" s="21" t="s">
        <v>3342</v>
      </c>
      <c r="B291" s="9">
        <v>42490</v>
      </c>
      <c r="C291" s="21" t="s">
        <v>3343</v>
      </c>
      <c r="D291" s="21"/>
      <c r="E291" s="21"/>
      <c r="F291" s="21"/>
      <c r="G291" s="21" t="s">
        <v>2544</v>
      </c>
      <c r="H291" s="21" t="s">
        <v>2544</v>
      </c>
      <c r="I291" s="102">
        <f t="shared" si="4"/>
        <v>443.125</v>
      </c>
      <c r="J291" s="21">
        <v>70.900000000000006</v>
      </c>
      <c r="K291" s="22"/>
    </row>
    <row r="292" spans="1:11" hidden="1">
      <c r="A292" s="21" t="s">
        <v>3344</v>
      </c>
      <c r="B292" s="9">
        <v>42490</v>
      </c>
      <c r="C292" s="21" t="s">
        <v>3345</v>
      </c>
      <c r="D292" s="21"/>
      <c r="E292" s="21"/>
      <c r="F292" s="21"/>
      <c r="G292" s="102" t="s">
        <v>731</v>
      </c>
      <c r="H292" s="102" t="s">
        <v>731</v>
      </c>
      <c r="I292" s="102">
        <f t="shared" si="4"/>
        <v>56.0625</v>
      </c>
      <c r="J292" s="21">
        <v>8.9700000000000006</v>
      </c>
      <c r="K292" s="22"/>
    </row>
    <row r="293" spans="1:11" hidden="1">
      <c r="A293" s="21" t="s">
        <v>3346</v>
      </c>
      <c r="B293" s="9">
        <v>42490</v>
      </c>
      <c r="C293" s="21" t="s">
        <v>3347</v>
      </c>
      <c r="D293" s="21"/>
      <c r="E293" s="21"/>
      <c r="F293" s="21"/>
      <c r="G293" s="21" t="s">
        <v>1683</v>
      </c>
      <c r="H293" s="21" t="s">
        <v>1683</v>
      </c>
      <c r="I293" s="102">
        <f t="shared" si="4"/>
        <v>61.187499999999993</v>
      </c>
      <c r="J293" s="21">
        <v>9.7899999999999991</v>
      </c>
      <c r="K293" s="22"/>
    </row>
    <row r="294" spans="1:11" hidden="1">
      <c r="A294" s="21" t="s">
        <v>3348</v>
      </c>
      <c r="B294" s="9">
        <v>42490</v>
      </c>
      <c r="C294" s="21" t="s">
        <v>3349</v>
      </c>
      <c r="D294" s="21"/>
      <c r="E294" s="21"/>
      <c r="F294" s="21"/>
      <c r="G294" s="21" t="s">
        <v>1677</v>
      </c>
      <c r="H294" s="21" t="s">
        <v>1677</v>
      </c>
      <c r="I294" s="102">
        <f t="shared" si="4"/>
        <v>68.125</v>
      </c>
      <c r="J294" s="21">
        <v>10.9</v>
      </c>
      <c r="K294" s="22"/>
    </row>
    <row r="295" spans="1:11" hidden="1">
      <c r="A295" s="21" t="s">
        <v>3350</v>
      </c>
      <c r="B295" s="9">
        <v>42490</v>
      </c>
      <c r="C295" s="21" t="s">
        <v>3351</v>
      </c>
      <c r="D295" s="21"/>
      <c r="E295" s="21"/>
      <c r="F295" s="21"/>
      <c r="G295" s="21" t="s">
        <v>666</v>
      </c>
      <c r="H295" s="21" t="s">
        <v>666</v>
      </c>
      <c r="I295" s="102">
        <f t="shared" si="4"/>
        <v>30.1875</v>
      </c>
      <c r="J295" s="21">
        <v>4.83</v>
      </c>
      <c r="K295" s="22"/>
    </row>
    <row r="296" spans="1:11" hidden="1">
      <c r="A296" s="21" t="s">
        <v>3352</v>
      </c>
      <c r="B296" s="9">
        <v>42490</v>
      </c>
      <c r="C296" s="21" t="s">
        <v>3353</v>
      </c>
      <c r="D296" s="21"/>
      <c r="E296" s="21"/>
      <c r="F296" s="21"/>
      <c r="G296" s="21" t="s">
        <v>678</v>
      </c>
      <c r="H296" s="21" t="s">
        <v>678</v>
      </c>
      <c r="I296" s="102">
        <f t="shared" si="4"/>
        <v>380</v>
      </c>
      <c r="J296" s="21">
        <v>60.8</v>
      </c>
      <c r="K296" s="22"/>
    </row>
    <row r="297" spans="1:11" hidden="1">
      <c r="A297" s="21" t="s">
        <v>3354</v>
      </c>
      <c r="B297" s="9">
        <v>42490</v>
      </c>
      <c r="C297" s="21" t="s">
        <v>3355</v>
      </c>
      <c r="D297" s="21"/>
      <c r="E297" s="21"/>
      <c r="F297" s="21"/>
      <c r="G297" s="21" t="s">
        <v>1682</v>
      </c>
      <c r="H297" s="21" t="s">
        <v>1682</v>
      </c>
      <c r="I297" s="102">
        <f t="shared" si="4"/>
        <v>304.25</v>
      </c>
      <c r="J297" s="21">
        <v>48.68</v>
      </c>
      <c r="K297" s="22"/>
    </row>
    <row r="298" spans="1:11" hidden="1">
      <c r="A298" s="21" t="s">
        <v>3356</v>
      </c>
      <c r="B298" s="9">
        <v>42490</v>
      </c>
      <c r="C298" s="21" t="s">
        <v>3357</v>
      </c>
      <c r="D298" s="21"/>
      <c r="E298" s="21"/>
      <c r="F298" s="21"/>
      <c r="G298" s="21" t="s">
        <v>720</v>
      </c>
      <c r="H298" s="21" t="s">
        <v>720</v>
      </c>
      <c r="I298" s="102">
        <f t="shared" si="4"/>
        <v>125.6875</v>
      </c>
      <c r="J298" s="21">
        <v>20.11</v>
      </c>
      <c r="K298" s="22"/>
    </row>
    <row r="299" spans="1:11" hidden="1">
      <c r="A299" s="21" t="s">
        <v>3358</v>
      </c>
      <c r="B299" s="9">
        <v>42490</v>
      </c>
      <c r="C299" s="21" t="s">
        <v>3359</v>
      </c>
      <c r="D299" s="21"/>
      <c r="E299" s="21"/>
      <c r="F299" s="21"/>
      <c r="G299" s="21" t="s">
        <v>731</v>
      </c>
      <c r="H299" s="21" t="s">
        <v>731</v>
      </c>
      <c r="I299" s="102">
        <f t="shared" si="4"/>
        <v>56.0625</v>
      </c>
      <c r="J299" s="21">
        <v>8.9700000000000006</v>
      </c>
      <c r="K299" s="22"/>
    </row>
    <row r="300" spans="1:11" hidden="1">
      <c r="A300" s="21" t="s">
        <v>3360</v>
      </c>
      <c r="B300" s="9">
        <v>42490</v>
      </c>
      <c r="C300" s="21" t="s">
        <v>3361</v>
      </c>
      <c r="D300" s="21"/>
      <c r="E300" s="21"/>
      <c r="F300" s="21"/>
      <c r="G300" s="21" t="s">
        <v>972</v>
      </c>
      <c r="H300" s="21" t="s">
        <v>972</v>
      </c>
      <c r="I300" s="102">
        <f t="shared" si="4"/>
        <v>77.375</v>
      </c>
      <c r="J300" s="21">
        <v>12.38</v>
      </c>
      <c r="K300" s="22"/>
    </row>
    <row r="301" spans="1:11" hidden="1">
      <c r="A301" s="21" t="s">
        <v>3362</v>
      </c>
      <c r="B301" s="9">
        <v>42490</v>
      </c>
      <c r="C301" s="21" t="s">
        <v>3363</v>
      </c>
      <c r="D301" s="21"/>
      <c r="E301" s="21"/>
      <c r="F301" s="21"/>
      <c r="G301" s="21" t="s">
        <v>2544</v>
      </c>
      <c r="H301" s="21" t="s">
        <v>2544</v>
      </c>
      <c r="I301" s="102">
        <f t="shared" si="4"/>
        <v>335.375</v>
      </c>
      <c r="J301" s="21">
        <v>53.66</v>
      </c>
      <c r="K301" s="22"/>
    </row>
    <row r="302" spans="1:11" hidden="1">
      <c r="A302" s="21" t="s">
        <v>3364</v>
      </c>
      <c r="B302" s="9">
        <v>42490</v>
      </c>
      <c r="C302" s="21" t="s">
        <v>3365</v>
      </c>
      <c r="D302" s="21"/>
      <c r="E302" s="21"/>
      <c r="F302" s="21"/>
      <c r="G302" s="21" t="s">
        <v>2544</v>
      </c>
      <c r="H302" s="21" t="s">
        <v>2544</v>
      </c>
      <c r="I302" s="102">
        <f t="shared" si="4"/>
        <v>641.375</v>
      </c>
      <c r="J302" s="21">
        <v>102.62</v>
      </c>
      <c r="K302" s="22"/>
    </row>
    <row r="303" spans="1:11" hidden="1">
      <c r="A303" s="21" t="s">
        <v>3366</v>
      </c>
      <c r="B303" s="9">
        <v>42490</v>
      </c>
      <c r="C303" s="21" t="s">
        <v>3367</v>
      </c>
      <c r="D303" s="21"/>
      <c r="E303" s="21"/>
      <c r="F303" s="21"/>
      <c r="G303" s="21" t="s">
        <v>2544</v>
      </c>
      <c r="H303" s="21" t="s">
        <v>2544</v>
      </c>
      <c r="I303" s="102">
        <f t="shared" si="4"/>
        <v>876.75</v>
      </c>
      <c r="J303" s="21">
        <v>140.28</v>
      </c>
      <c r="K303" s="22"/>
    </row>
    <row r="304" spans="1:11" hidden="1">
      <c r="A304" s="21" t="s">
        <v>3368</v>
      </c>
      <c r="B304" s="9">
        <v>42490</v>
      </c>
      <c r="C304" s="21" t="s">
        <v>3369</v>
      </c>
      <c r="D304" s="21"/>
      <c r="E304" s="21"/>
      <c r="F304" s="21"/>
      <c r="G304" s="102" t="s">
        <v>715</v>
      </c>
      <c r="H304" s="102" t="s">
        <v>715</v>
      </c>
      <c r="I304" s="102">
        <f t="shared" si="4"/>
        <v>379.3125</v>
      </c>
      <c r="J304" s="21">
        <v>60.69</v>
      </c>
      <c r="K304" s="22"/>
    </row>
    <row r="305" spans="1:11" hidden="1">
      <c r="A305" s="21" t="s">
        <v>3370</v>
      </c>
      <c r="B305" s="9">
        <v>42490</v>
      </c>
      <c r="C305" s="21" t="s">
        <v>3371</v>
      </c>
      <c r="D305" s="21"/>
      <c r="E305" s="21"/>
      <c r="F305" s="21"/>
      <c r="G305" s="21" t="s">
        <v>678</v>
      </c>
      <c r="H305" s="21" t="s">
        <v>678</v>
      </c>
      <c r="I305" s="102">
        <f t="shared" si="4"/>
        <v>380</v>
      </c>
      <c r="J305" s="21">
        <v>60.8</v>
      </c>
      <c r="K305" s="22"/>
    </row>
    <row r="306" spans="1:11" hidden="1">
      <c r="A306" s="21" t="s">
        <v>3372</v>
      </c>
      <c r="B306" s="9">
        <v>42490</v>
      </c>
      <c r="C306" s="21" t="s">
        <v>3373</v>
      </c>
      <c r="D306" s="21"/>
      <c r="E306" s="21"/>
      <c r="F306" s="21"/>
      <c r="G306" s="21" t="s">
        <v>660</v>
      </c>
      <c r="H306" s="21" t="s">
        <v>660</v>
      </c>
      <c r="I306" s="102">
        <f t="shared" si="4"/>
        <v>137.9375</v>
      </c>
      <c r="J306" s="21">
        <v>22.07</v>
      </c>
      <c r="K306" s="22"/>
    </row>
    <row r="307" spans="1:11" hidden="1">
      <c r="A307" s="21" t="s">
        <v>3372</v>
      </c>
      <c r="B307" s="9">
        <v>42490</v>
      </c>
      <c r="C307" s="21" t="s">
        <v>3373</v>
      </c>
      <c r="D307" s="21"/>
      <c r="E307" s="21"/>
      <c r="F307" s="21"/>
      <c r="G307" s="21" t="s">
        <v>731</v>
      </c>
      <c r="H307" s="21" t="s">
        <v>731</v>
      </c>
      <c r="I307" s="102">
        <f t="shared" si="4"/>
        <v>60.375</v>
      </c>
      <c r="J307" s="21">
        <v>9.66</v>
      </c>
      <c r="K307" s="22"/>
    </row>
    <row r="308" spans="1:11" hidden="1">
      <c r="A308" s="21" t="s">
        <v>3372</v>
      </c>
      <c r="B308" s="9">
        <v>42490</v>
      </c>
      <c r="C308" s="21" t="s">
        <v>3373</v>
      </c>
      <c r="D308" s="21"/>
      <c r="E308" s="21"/>
      <c r="F308" s="21"/>
      <c r="G308" s="21" t="s">
        <v>1740</v>
      </c>
      <c r="H308" s="21" t="s">
        <v>1740</v>
      </c>
      <c r="I308" s="102">
        <f t="shared" si="4"/>
        <v>419.00000000000006</v>
      </c>
      <c r="J308" s="21">
        <v>67.040000000000006</v>
      </c>
      <c r="K308" s="22"/>
    </row>
    <row r="309" spans="1:11" hidden="1">
      <c r="A309" s="21" t="s">
        <v>3372</v>
      </c>
      <c r="B309" s="9">
        <v>42490</v>
      </c>
      <c r="C309" s="21" t="s">
        <v>3373</v>
      </c>
      <c r="D309" s="21"/>
      <c r="E309" s="21"/>
      <c r="F309" s="21"/>
      <c r="G309" s="21" t="s">
        <v>729</v>
      </c>
      <c r="H309" s="21" t="s">
        <v>729</v>
      </c>
      <c r="I309" s="102">
        <f t="shared" si="4"/>
        <v>86.187499999999986</v>
      </c>
      <c r="J309" s="21">
        <v>13.79</v>
      </c>
      <c r="K309" s="22"/>
    </row>
    <row r="310" spans="1:11" hidden="1">
      <c r="A310" s="21" t="s">
        <v>3372</v>
      </c>
      <c r="B310" s="9">
        <v>42490</v>
      </c>
      <c r="C310" s="21" t="s">
        <v>3373</v>
      </c>
      <c r="D310" s="21"/>
      <c r="E310" s="21"/>
      <c r="F310" s="21"/>
      <c r="G310" s="21" t="s">
        <v>661</v>
      </c>
      <c r="H310" s="21" t="s">
        <v>661</v>
      </c>
      <c r="I310" s="102">
        <f t="shared" si="4"/>
        <v>336.1875</v>
      </c>
      <c r="J310" s="21">
        <v>53.79</v>
      </c>
      <c r="K310" s="22"/>
    </row>
    <row r="311" spans="1:11" hidden="1">
      <c r="A311" s="21" t="s">
        <v>3374</v>
      </c>
      <c r="B311" s="9">
        <v>42490</v>
      </c>
      <c r="C311" s="21" t="s">
        <v>3375</v>
      </c>
      <c r="D311" s="21"/>
      <c r="E311" s="21"/>
      <c r="F311" s="21"/>
      <c r="G311" s="21" t="s">
        <v>2492</v>
      </c>
      <c r="H311" s="21" t="s">
        <v>2492</v>
      </c>
      <c r="I311" s="102">
        <f t="shared" si="4"/>
        <v>25.874999999999996</v>
      </c>
      <c r="J311" s="21">
        <v>4.1399999999999997</v>
      </c>
      <c r="K311" s="22"/>
    </row>
    <row r="312" spans="1:11" hidden="1">
      <c r="A312" s="21" t="s">
        <v>3376</v>
      </c>
      <c r="B312" s="9">
        <v>42490</v>
      </c>
      <c r="C312" s="21" t="s">
        <v>3377</v>
      </c>
      <c r="D312" s="21"/>
      <c r="E312" s="21"/>
      <c r="F312" s="21"/>
      <c r="G312" s="21" t="s">
        <v>3542</v>
      </c>
      <c r="H312" s="21" t="s">
        <v>3542</v>
      </c>
      <c r="I312" s="102">
        <f t="shared" si="4"/>
        <v>65.5</v>
      </c>
      <c r="J312" s="21">
        <v>10.48</v>
      </c>
      <c r="K312" s="22"/>
    </row>
    <row r="313" spans="1:11" hidden="1">
      <c r="A313" s="21" t="s">
        <v>3378</v>
      </c>
      <c r="B313" s="9">
        <v>42490</v>
      </c>
      <c r="C313" s="21" t="s">
        <v>3379</v>
      </c>
      <c r="D313" s="21"/>
      <c r="E313" s="21"/>
      <c r="F313" s="21"/>
      <c r="G313" s="21" t="s">
        <v>2518</v>
      </c>
      <c r="H313" s="21" t="s">
        <v>2518</v>
      </c>
      <c r="I313" s="102">
        <f t="shared" si="4"/>
        <v>83.8125</v>
      </c>
      <c r="J313" s="21">
        <v>13.41</v>
      </c>
      <c r="K313" s="22"/>
    </row>
    <row r="314" spans="1:11" hidden="1">
      <c r="A314" s="21" t="s">
        <v>3380</v>
      </c>
      <c r="B314" s="9">
        <v>42490</v>
      </c>
      <c r="C314" s="21" t="s">
        <v>3381</v>
      </c>
      <c r="D314" s="21"/>
      <c r="E314" s="21"/>
      <c r="F314" s="21"/>
      <c r="G314" s="21" t="s">
        <v>661</v>
      </c>
      <c r="H314" s="21" t="s">
        <v>661</v>
      </c>
      <c r="I314" s="102">
        <f t="shared" si="4"/>
        <v>49.125</v>
      </c>
      <c r="J314" s="21">
        <v>7.86</v>
      </c>
      <c r="K314" s="22"/>
    </row>
    <row r="315" spans="1:11" hidden="1">
      <c r="A315" s="21" t="s">
        <v>3382</v>
      </c>
      <c r="B315" s="9">
        <v>42490</v>
      </c>
      <c r="C315" s="21" t="s">
        <v>3383</v>
      </c>
      <c r="D315" s="21"/>
      <c r="E315" s="21"/>
      <c r="F315" s="21"/>
      <c r="G315" s="21" t="s">
        <v>670</v>
      </c>
      <c r="H315" s="21" t="s">
        <v>670</v>
      </c>
      <c r="I315" s="102">
        <f t="shared" si="4"/>
        <v>51.687499999999993</v>
      </c>
      <c r="J315" s="21">
        <v>8.27</v>
      </c>
      <c r="K315" s="22"/>
    </row>
    <row r="316" spans="1:11" hidden="1">
      <c r="A316" s="21" t="s">
        <v>3384</v>
      </c>
      <c r="B316" s="9">
        <v>42490</v>
      </c>
      <c r="C316" s="21" t="s">
        <v>3385</v>
      </c>
      <c r="D316" s="21"/>
      <c r="E316" s="21"/>
      <c r="F316" s="21"/>
      <c r="G316" s="20" t="s">
        <v>666</v>
      </c>
      <c r="H316" s="21" t="s">
        <v>3543</v>
      </c>
      <c r="I316" s="102">
        <f t="shared" si="4"/>
        <v>120.68749999999999</v>
      </c>
      <c r="J316" s="21">
        <v>19.309999999999999</v>
      </c>
      <c r="K316" s="22"/>
    </row>
    <row r="317" spans="1:11" hidden="1">
      <c r="A317" s="21" t="s">
        <v>3386</v>
      </c>
      <c r="B317" s="9">
        <v>42490</v>
      </c>
      <c r="C317" s="21" t="s">
        <v>3387</v>
      </c>
      <c r="D317" s="21"/>
      <c r="E317" s="21"/>
      <c r="F317" s="21"/>
      <c r="G317" s="21" t="s">
        <v>1682</v>
      </c>
      <c r="H317" s="21" t="s">
        <v>1682</v>
      </c>
      <c r="I317" s="102">
        <f t="shared" si="4"/>
        <v>308.625</v>
      </c>
      <c r="J317" s="21">
        <v>49.38</v>
      </c>
      <c r="K317" s="22"/>
    </row>
    <row r="318" spans="1:11" hidden="1">
      <c r="A318" s="21" t="s">
        <v>3388</v>
      </c>
      <c r="B318" s="9">
        <v>42490</v>
      </c>
      <c r="C318" s="21" t="s">
        <v>3389</v>
      </c>
      <c r="D318" s="21"/>
      <c r="E318" s="21"/>
      <c r="F318" s="21"/>
      <c r="G318" s="21" t="s">
        <v>731</v>
      </c>
      <c r="H318" s="21" t="s">
        <v>731</v>
      </c>
      <c r="I318" s="102">
        <f t="shared" si="4"/>
        <v>237.0625</v>
      </c>
      <c r="J318" s="21">
        <v>37.93</v>
      </c>
      <c r="K318" s="22"/>
    </row>
    <row r="319" spans="1:11" hidden="1">
      <c r="A319" s="21" t="s">
        <v>3388</v>
      </c>
      <c r="B319" s="9">
        <v>42490</v>
      </c>
      <c r="C319" s="21" t="s">
        <v>3389</v>
      </c>
      <c r="D319" s="21"/>
      <c r="E319" s="21"/>
      <c r="F319" s="21"/>
      <c r="G319" s="21" t="s">
        <v>3544</v>
      </c>
      <c r="H319" s="21" t="s">
        <v>3544</v>
      </c>
      <c r="I319" s="102">
        <f t="shared" si="4"/>
        <v>474.875</v>
      </c>
      <c r="J319" s="21">
        <v>75.98</v>
      </c>
      <c r="K319" s="22"/>
    </row>
    <row r="320" spans="1:11" hidden="1">
      <c r="A320" s="21" t="s">
        <v>3388</v>
      </c>
      <c r="B320" s="9">
        <v>42490</v>
      </c>
      <c r="C320" s="21" t="s">
        <v>3389</v>
      </c>
      <c r="D320" s="21"/>
      <c r="E320" s="21"/>
      <c r="F320" s="21"/>
      <c r="G320" s="21" t="s">
        <v>3545</v>
      </c>
      <c r="H320" s="21" t="s">
        <v>3545</v>
      </c>
      <c r="I320" s="102">
        <f t="shared" si="4"/>
        <v>70.6875</v>
      </c>
      <c r="J320" s="21">
        <v>11.31</v>
      </c>
      <c r="K320" s="22"/>
    </row>
    <row r="321" spans="1:11" hidden="1">
      <c r="A321" s="21" t="s">
        <v>3388</v>
      </c>
      <c r="B321" s="9">
        <v>42490</v>
      </c>
      <c r="C321" s="21" t="s">
        <v>3389</v>
      </c>
      <c r="D321" s="21"/>
      <c r="E321" s="21"/>
      <c r="F321" s="21"/>
      <c r="G321" s="21" t="s">
        <v>661</v>
      </c>
      <c r="H321" s="21" t="s">
        <v>661</v>
      </c>
      <c r="I321" s="102">
        <f t="shared" si="4"/>
        <v>253.43749999999997</v>
      </c>
      <c r="J321" s="21">
        <v>40.549999999999997</v>
      </c>
      <c r="K321" s="22"/>
    </row>
    <row r="322" spans="1:11" hidden="1">
      <c r="A322" s="21" t="s">
        <v>3388</v>
      </c>
      <c r="B322" s="9">
        <v>42490</v>
      </c>
      <c r="C322" s="21" t="s">
        <v>3389</v>
      </c>
      <c r="D322" s="21"/>
      <c r="E322" s="21"/>
      <c r="F322" s="21"/>
      <c r="G322" s="21" t="s">
        <v>3546</v>
      </c>
      <c r="H322" s="21" t="s">
        <v>3546</v>
      </c>
      <c r="I322" s="102">
        <f t="shared" si="4"/>
        <v>103.4375</v>
      </c>
      <c r="J322" s="21">
        <v>16.55</v>
      </c>
      <c r="K322" s="22"/>
    </row>
    <row r="323" spans="1:11" hidden="1">
      <c r="A323" s="21" t="s">
        <v>3390</v>
      </c>
      <c r="B323" s="9">
        <v>42490</v>
      </c>
      <c r="C323" s="21" t="s">
        <v>3391</v>
      </c>
      <c r="D323" s="21"/>
      <c r="E323" s="21"/>
      <c r="F323" s="21"/>
      <c r="G323" s="21" t="s">
        <v>749</v>
      </c>
      <c r="H323" s="21" t="s">
        <v>749</v>
      </c>
      <c r="I323" s="102">
        <f t="shared" si="4"/>
        <v>784.5</v>
      </c>
      <c r="J323" s="21">
        <v>125.52</v>
      </c>
      <c r="K323" s="22"/>
    </row>
    <row r="324" spans="1:11" hidden="1">
      <c r="A324" s="21" t="s">
        <v>3390</v>
      </c>
      <c r="B324" s="9">
        <v>42490</v>
      </c>
      <c r="C324" s="21" t="s">
        <v>3391</v>
      </c>
      <c r="D324" s="21"/>
      <c r="E324" s="21"/>
      <c r="F324" s="21"/>
      <c r="G324" s="21" t="s">
        <v>799</v>
      </c>
      <c r="H324" s="21" t="s">
        <v>799</v>
      </c>
      <c r="I324" s="102">
        <f t="shared" si="4"/>
        <v>78.4375</v>
      </c>
      <c r="J324" s="21">
        <v>12.55</v>
      </c>
      <c r="K324" s="22"/>
    </row>
    <row r="325" spans="1:11" hidden="1">
      <c r="A325" s="21" t="s">
        <v>3390</v>
      </c>
      <c r="B325" s="9">
        <v>42490</v>
      </c>
      <c r="C325" s="21" t="s">
        <v>3391</v>
      </c>
      <c r="D325" s="21"/>
      <c r="E325" s="21"/>
      <c r="F325" s="21"/>
      <c r="G325" s="21" t="s">
        <v>731</v>
      </c>
      <c r="H325" s="21" t="s">
        <v>731</v>
      </c>
      <c r="I325" s="102">
        <f t="shared" si="4"/>
        <v>30.1875</v>
      </c>
      <c r="J325" s="21">
        <v>4.83</v>
      </c>
      <c r="K325" s="22"/>
    </row>
    <row r="326" spans="1:11" hidden="1">
      <c r="A326" s="21" t="s">
        <v>3390</v>
      </c>
      <c r="B326" s="9">
        <v>42490</v>
      </c>
      <c r="C326" s="21" t="s">
        <v>3391</v>
      </c>
      <c r="D326" s="21"/>
      <c r="E326" s="21"/>
      <c r="F326" s="21"/>
      <c r="G326" s="102" t="s">
        <v>737</v>
      </c>
      <c r="H326" s="102" t="s">
        <v>737</v>
      </c>
      <c r="I326" s="102">
        <f t="shared" si="4"/>
        <v>222.43750000000003</v>
      </c>
      <c r="J326" s="21">
        <v>35.590000000000003</v>
      </c>
      <c r="K326" s="22"/>
    </row>
    <row r="327" spans="1:11" hidden="1">
      <c r="A327" s="21" t="s">
        <v>3390</v>
      </c>
      <c r="B327" s="9">
        <v>42490</v>
      </c>
      <c r="C327" s="21" t="s">
        <v>3391</v>
      </c>
      <c r="D327" s="21"/>
      <c r="E327" s="21"/>
      <c r="F327" s="21"/>
      <c r="G327" s="21" t="s">
        <v>733</v>
      </c>
      <c r="H327" s="21" t="s">
        <v>733</v>
      </c>
      <c r="I327" s="102">
        <f t="shared" ref="I327:I390" si="5">+J327/0.16</f>
        <v>56.875</v>
      </c>
      <c r="J327" s="21">
        <v>9.1</v>
      </c>
      <c r="K327" s="22"/>
    </row>
    <row r="328" spans="1:11" hidden="1">
      <c r="A328" s="21" t="s">
        <v>3390</v>
      </c>
      <c r="B328" s="9">
        <v>42490</v>
      </c>
      <c r="C328" s="21" t="s">
        <v>3391</v>
      </c>
      <c r="D328" s="21"/>
      <c r="E328" s="21"/>
      <c r="F328" s="21"/>
      <c r="G328" s="21" t="s">
        <v>803</v>
      </c>
      <c r="H328" s="21" t="s">
        <v>803</v>
      </c>
      <c r="I328" s="102">
        <f t="shared" si="5"/>
        <v>551.5625</v>
      </c>
      <c r="J328" s="21">
        <v>88.25</v>
      </c>
      <c r="K328" s="22"/>
    </row>
    <row r="329" spans="1:11" hidden="1">
      <c r="A329" s="21" t="s">
        <v>3390</v>
      </c>
      <c r="B329" s="9">
        <v>42490</v>
      </c>
      <c r="C329" s="21" t="s">
        <v>3391</v>
      </c>
      <c r="D329" s="21"/>
      <c r="E329" s="21"/>
      <c r="F329" s="21"/>
      <c r="G329" s="21" t="s">
        <v>805</v>
      </c>
      <c r="H329" s="21" t="s">
        <v>805</v>
      </c>
      <c r="I329" s="102">
        <f t="shared" si="5"/>
        <v>419.00000000000006</v>
      </c>
      <c r="J329" s="21">
        <v>67.040000000000006</v>
      </c>
      <c r="K329" s="22"/>
    </row>
    <row r="330" spans="1:11" hidden="1">
      <c r="A330" s="21" t="s">
        <v>3390</v>
      </c>
      <c r="B330" s="9">
        <v>42490</v>
      </c>
      <c r="C330" s="21" t="s">
        <v>3391</v>
      </c>
      <c r="D330" s="21"/>
      <c r="E330" s="21"/>
      <c r="F330" s="21"/>
      <c r="G330" s="21" t="s">
        <v>3547</v>
      </c>
      <c r="H330" s="21" t="s">
        <v>3547</v>
      </c>
      <c r="I330" s="102">
        <f t="shared" si="5"/>
        <v>76.75</v>
      </c>
      <c r="J330" s="21">
        <v>12.28</v>
      </c>
      <c r="K330" s="22"/>
    </row>
    <row r="331" spans="1:11" hidden="1">
      <c r="A331" s="21" t="s">
        <v>3392</v>
      </c>
      <c r="B331" s="9">
        <v>42490</v>
      </c>
      <c r="C331" s="21" t="s">
        <v>3393</v>
      </c>
      <c r="D331" s="21"/>
      <c r="E331" s="21"/>
      <c r="F331" s="21"/>
      <c r="G331" s="102" t="s">
        <v>661</v>
      </c>
      <c r="H331" s="102" t="s">
        <v>3605</v>
      </c>
      <c r="I331" s="102">
        <f t="shared" si="5"/>
        <v>215.49999999999997</v>
      </c>
      <c r="J331" s="21">
        <v>34.479999999999997</v>
      </c>
      <c r="K331" s="22"/>
    </row>
    <row r="332" spans="1:11" hidden="1">
      <c r="A332" s="21" t="s">
        <v>3392</v>
      </c>
      <c r="B332" s="9">
        <v>42490</v>
      </c>
      <c r="C332" s="21" t="s">
        <v>3393</v>
      </c>
      <c r="D332" s="21"/>
      <c r="E332" s="21"/>
      <c r="F332" s="21"/>
      <c r="G332" s="21" t="s">
        <v>769</v>
      </c>
      <c r="H332" s="21" t="s">
        <v>769</v>
      </c>
      <c r="I332" s="102">
        <f t="shared" si="5"/>
        <v>100.875</v>
      </c>
      <c r="J332" s="21">
        <v>16.14</v>
      </c>
      <c r="K332" s="22"/>
    </row>
    <row r="333" spans="1:11" hidden="1">
      <c r="A333" s="21" t="s">
        <v>3392</v>
      </c>
      <c r="B333" s="9">
        <v>42490</v>
      </c>
      <c r="C333" s="21" t="s">
        <v>3393</v>
      </c>
      <c r="D333" s="21"/>
      <c r="E333" s="21"/>
      <c r="F333" s="21"/>
      <c r="G333" s="21" t="s">
        <v>2737</v>
      </c>
      <c r="H333" s="21" t="s">
        <v>2737</v>
      </c>
      <c r="I333" s="102">
        <f t="shared" si="5"/>
        <v>437.24999999999994</v>
      </c>
      <c r="J333" s="21">
        <v>69.959999999999994</v>
      </c>
      <c r="K333" s="22"/>
    </row>
    <row r="334" spans="1:11" hidden="1">
      <c r="A334" s="21" t="s">
        <v>3392</v>
      </c>
      <c r="B334" s="9">
        <v>42490</v>
      </c>
      <c r="C334" s="21" t="s">
        <v>3393</v>
      </c>
      <c r="D334" s="21"/>
      <c r="E334" s="21"/>
      <c r="F334" s="21"/>
      <c r="G334" s="21" t="s">
        <v>2737</v>
      </c>
      <c r="H334" s="21" t="s">
        <v>2737</v>
      </c>
      <c r="I334" s="102">
        <f t="shared" si="5"/>
        <v>120.68749999999999</v>
      </c>
      <c r="J334" s="21">
        <v>19.309999999999999</v>
      </c>
      <c r="K334" s="22"/>
    </row>
    <row r="335" spans="1:11" hidden="1">
      <c r="A335" s="21" t="s">
        <v>3394</v>
      </c>
      <c r="B335" s="9">
        <v>42490</v>
      </c>
      <c r="C335" s="21" t="s">
        <v>3395</v>
      </c>
      <c r="D335" s="21"/>
      <c r="E335" s="21"/>
      <c r="F335" s="21"/>
      <c r="G335" s="21" t="s">
        <v>661</v>
      </c>
      <c r="H335" s="21" t="s">
        <v>661</v>
      </c>
      <c r="I335" s="102">
        <f t="shared" si="5"/>
        <v>49.125</v>
      </c>
      <c r="J335" s="21">
        <v>7.86</v>
      </c>
      <c r="K335" s="22"/>
    </row>
    <row r="336" spans="1:11" hidden="1">
      <c r="A336" s="21" t="s">
        <v>3394</v>
      </c>
      <c r="B336" s="9">
        <v>42490</v>
      </c>
      <c r="C336" s="21" t="s">
        <v>3395</v>
      </c>
      <c r="D336" s="21"/>
      <c r="E336" s="21"/>
      <c r="F336" s="21"/>
      <c r="G336" s="21" t="s">
        <v>749</v>
      </c>
      <c r="H336" s="21" t="s">
        <v>749</v>
      </c>
      <c r="I336" s="102">
        <f t="shared" si="5"/>
        <v>456.9375</v>
      </c>
      <c r="J336" s="21">
        <v>73.11</v>
      </c>
      <c r="K336" s="22"/>
    </row>
    <row r="337" spans="1:11" hidden="1">
      <c r="A337" s="21" t="s">
        <v>3394</v>
      </c>
      <c r="B337" s="9">
        <v>42490</v>
      </c>
      <c r="C337" s="21" t="s">
        <v>3395</v>
      </c>
      <c r="D337" s="21"/>
      <c r="E337" s="21"/>
      <c r="F337" s="21"/>
      <c r="G337" s="21" t="s">
        <v>731</v>
      </c>
      <c r="H337" s="21" t="s">
        <v>731</v>
      </c>
      <c r="I337" s="102">
        <f t="shared" si="5"/>
        <v>142.25</v>
      </c>
      <c r="J337" s="21">
        <v>22.76</v>
      </c>
      <c r="K337" s="22"/>
    </row>
    <row r="338" spans="1:11" hidden="1">
      <c r="A338" s="21" t="s">
        <v>3394</v>
      </c>
      <c r="B338" s="9">
        <v>42490</v>
      </c>
      <c r="C338" s="21" t="s">
        <v>3395</v>
      </c>
      <c r="D338" s="21"/>
      <c r="E338" s="21"/>
      <c r="F338" s="21"/>
      <c r="G338" s="21" t="s">
        <v>9</v>
      </c>
      <c r="H338" s="21" t="s">
        <v>9</v>
      </c>
      <c r="I338" s="102">
        <f t="shared" si="5"/>
        <v>271.5625</v>
      </c>
      <c r="J338" s="21">
        <v>43.45</v>
      </c>
      <c r="K338" s="22"/>
    </row>
    <row r="339" spans="1:11" hidden="1">
      <c r="A339" s="21" t="s">
        <v>3394</v>
      </c>
      <c r="B339" s="9">
        <v>42490</v>
      </c>
      <c r="C339" s="21" t="s">
        <v>3395</v>
      </c>
      <c r="D339" s="21"/>
      <c r="E339" s="21"/>
      <c r="F339" s="21"/>
      <c r="G339" s="21" t="s">
        <v>2623</v>
      </c>
      <c r="H339" s="21" t="s">
        <v>2623</v>
      </c>
      <c r="I339" s="102">
        <f t="shared" si="5"/>
        <v>419.00000000000006</v>
      </c>
      <c r="J339" s="21">
        <v>67.040000000000006</v>
      </c>
      <c r="K339" s="22"/>
    </row>
    <row r="340" spans="1:11" hidden="1">
      <c r="A340" s="21" t="s">
        <v>3394</v>
      </c>
      <c r="B340" s="9">
        <v>42490</v>
      </c>
      <c r="C340" s="21" t="s">
        <v>3395</v>
      </c>
      <c r="D340" s="21"/>
      <c r="E340" s="21"/>
      <c r="F340" s="21"/>
      <c r="G340" s="21" t="s">
        <v>685</v>
      </c>
      <c r="H340" s="21" t="s">
        <v>685</v>
      </c>
      <c r="I340" s="102">
        <f t="shared" si="5"/>
        <v>84.4375</v>
      </c>
      <c r="J340" s="21">
        <v>13.51</v>
      </c>
      <c r="K340" s="22"/>
    </row>
    <row r="341" spans="1:11" hidden="1">
      <c r="A341" s="21" t="s">
        <v>3396</v>
      </c>
      <c r="B341" s="9">
        <v>42490</v>
      </c>
      <c r="C341" s="21" t="s">
        <v>3397</v>
      </c>
      <c r="D341" s="21"/>
      <c r="E341" s="21"/>
      <c r="F341" s="21"/>
      <c r="G341" s="21" t="s">
        <v>731</v>
      </c>
      <c r="H341" s="21" t="s">
        <v>731</v>
      </c>
      <c r="I341" s="102">
        <f t="shared" si="5"/>
        <v>181.0625</v>
      </c>
      <c r="J341" s="21">
        <v>28.97</v>
      </c>
      <c r="K341" s="22"/>
    </row>
    <row r="342" spans="1:11" hidden="1">
      <c r="A342" s="21" t="s">
        <v>3396</v>
      </c>
      <c r="B342" s="9">
        <v>42490</v>
      </c>
      <c r="C342" s="21" t="s">
        <v>3397</v>
      </c>
      <c r="D342" s="21"/>
      <c r="E342" s="21"/>
      <c r="F342" s="21"/>
      <c r="G342" s="21" t="s">
        <v>755</v>
      </c>
      <c r="H342" s="21" t="s">
        <v>755</v>
      </c>
      <c r="I342" s="102">
        <f t="shared" si="5"/>
        <v>463.4375</v>
      </c>
      <c r="J342" s="21">
        <v>74.150000000000006</v>
      </c>
      <c r="K342" s="22"/>
    </row>
    <row r="343" spans="1:11" hidden="1">
      <c r="A343" s="21" t="s">
        <v>3396</v>
      </c>
      <c r="B343" s="9">
        <v>42490</v>
      </c>
      <c r="C343" s="21" t="s">
        <v>3397</v>
      </c>
      <c r="D343" s="21"/>
      <c r="E343" s="21"/>
      <c r="F343" s="21"/>
      <c r="G343" s="21" t="s">
        <v>662</v>
      </c>
      <c r="H343" s="21" t="s">
        <v>662</v>
      </c>
      <c r="I343" s="102">
        <f t="shared" si="5"/>
        <v>99.125</v>
      </c>
      <c r="J343" s="21">
        <v>15.86</v>
      </c>
      <c r="K343" s="22"/>
    </row>
    <row r="344" spans="1:11" hidden="1">
      <c r="A344" s="21" t="s">
        <v>3396</v>
      </c>
      <c r="B344" s="9">
        <v>42490</v>
      </c>
      <c r="C344" s="21" t="s">
        <v>3397</v>
      </c>
      <c r="D344" s="21"/>
      <c r="E344" s="21"/>
      <c r="F344" s="21"/>
      <c r="G344" s="21" t="s">
        <v>749</v>
      </c>
      <c r="H344" s="21" t="s">
        <v>749</v>
      </c>
      <c r="I344" s="102">
        <f t="shared" si="5"/>
        <v>380.1875</v>
      </c>
      <c r="J344" s="21">
        <v>60.83</v>
      </c>
      <c r="K344" s="22"/>
    </row>
    <row r="345" spans="1:11" hidden="1">
      <c r="A345" s="21" t="s">
        <v>3398</v>
      </c>
      <c r="B345" s="9">
        <v>42490</v>
      </c>
      <c r="C345" s="21" t="s">
        <v>3399</v>
      </c>
      <c r="D345" s="21"/>
      <c r="E345" s="21"/>
      <c r="F345" s="21"/>
      <c r="G345" s="21" t="s">
        <v>807</v>
      </c>
      <c r="H345" s="21" t="s">
        <v>807</v>
      </c>
      <c r="I345" s="102">
        <f t="shared" si="5"/>
        <v>887.93749999999989</v>
      </c>
      <c r="J345" s="21">
        <v>142.07</v>
      </c>
      <c r="K345" s="22"/>
    </row>
    <row r="346" spans="1:11" hidden="1">
      <c r="A346" s="21" t="s">
        <v>3398</v>
      </c>
      <c r="B346" s="9">
        <v>42490</v>
      </c>
      <c r="C346" s="21" t="s">
        <v>3399</v>
      </c>
      <c r="D346" s="21"/>
      <c r="E346" s="21"/>
      <c r="F346" s="21"/>
      <c r="G346" s="21" t="s">
        <v>731</v>
      </c>
      <c r="H346" s="21" t="s">
        <v>731</v>
      </c>
      <c r="I346" s="102">
        <f t="shared" si="5"/>
        <v>155.1875</v>
      </c>
      <c r="J346" s="21">
        <v>24.83</v>
      </c>
      <c r="K346" s="22"/>
    </row>
    <row r="347" spans="1:11" hidden="1">
      <c r="A347" s="21" t="s">
        <v>3398</v>
      </c>
      <c r="B347" s="9">
        <v>42490</v>
      </c>
      <c r="C347" s="21" t="s">
        <v>3399</v>
      </c>
      <c r="D347" s="21"/>
      <c r="E347" s="21"/>
      <c r="F347" s="21"/>
      <c r="G347" s="21" t="s">
        <v>1693</v>
      </c>
      <c r="H347" s="21" t="s">
        <v>1693</v>
      </c>
      <c r="I347" s="102">
        <f t="shared" si="5"/>
        <v>25.874999999999996</v>
      </c>
      <c r="J347" s="21">
        <v>4.1399999999999997</v>
      </c>
      <c r="K347" s="22"/>
    </row>
    <row r="348" spans="1:11" hidden="1">
      <c r="A348" s="21" t="s">
        <v>3398</v>
      </c>
      <c r="B348" s="9">
        <v>42490</v>
      </c>
      <c r="C348" s="21" t="s">
        <v>3399</v>
      </c>
      <c r="D348" s="21"/>
      <c r="E348" s="21"/>
      <c r="F348" s="21"/>
      <c r="G348" s="21" t="s">
        <v>1694</v>
      </c>
      <c r="H348" s="21" t="s">
        <v>1694</v>
      </c>
      <c r="I348" s="102">
        <f t="shared" si="5"/>
        <v>19.8125</v>
      </c>
      <c r="J348" s="21">
        <v>3.17</v>
      </c>
      <c r="K348" s="22"/>
    </row>
    <row r="349" spans="1:11" hidden="1">
      <c r="A349" s="21" t="s">
        <v>3398</v>
      </c>
      <c r="B349" s="9">
        <v>42490</v>
      </c>
      <c r="C349" s="21" t="s">
        <v>3399</v>
      </c>
      <c r="D349" s="21"/>
      <c r="E349" s="21"/>
      <c r="F349" s="21"/>
      <c r="G349" s="21" t="s">
        <v>1697</v>
      </c>
      <c r="H349" s="21" t="s">
        <v>1697</v>
      </c>
      <c r="I349" s="102">
        <f t="shared" si="5"/>
        <v>50.875</v>
      </c>
      <c r="J349" s="21">
        <v>8.14</v>
      </c>
      <c r="K349" s="22"/>
    </row>
    <row r="350" spans="1:11" hidden="1">
      <c r="A350" s="21" t="s">
        <v>3398</v>
      </c>
      <c r="B350" s="9">
        <v>42490</v>
      </c>
      <c r="C350" s="21" t="s">
        <v>3399</v>
      </c>
      <c r="D350" s="21"/>
      <c r="E350" s="21"/>
      <c r="F350" s="21"/>
      <c r="G350" s="21" t="s">
        <v>1695</v>
      </c>
      <c r="H350" s="21" t="s">
        <v>1695</v>
      </c>
      <c r="I350" s="102">
        <f t="shared" si="5"/>
        <v>838.4375</v>
      </c>
      <c r="J350" s="21">
        <v>134.15</v>
      </c>
      <c r="K350" s="22"/>
    </row>
    <row r="351" spans="1:11" hidden="1">
      <c r="A351" s="21" t="s">
        <v>3398</v>
      </c>
      <c r="B351" s="9">
        <v>42490</v>
      </c>
      <c r="C351" s="21" t="s">
        <v>3399</v>
      </c>
      <c r="D351" s="21"/>
      <c r="E351" s="21"/>
      <c r="F351" s="21"/>
      <c r="G351" s="21" t="s">
        <v>1698</v>
      </c>
      <c r="H351" s="21" t="s">
        <v>1698</v>
      </c>
      <c r="I351" s="102">
        <f t="shared" si="5"/>
        <v>796.125</v>
      </c>
      <c r="J351" s="21">
        <v>127.38</v>
      </c>
      <c r="K351" s="22"/>
    </row>
    <row r="352" spans="1:11" hidden="1">
      <c r="A352" s="21" t="s">
        <v>3398</v>
      </c>
      <c r="B352" s="9">
        <v>42490</v>
      </c>
      <c r="C352" s="21" t="s">
        <v>3399</v>
      </c>
      <c r="D352" s="21"/>
      <c r="E352" s="21"/>
      <c r="F352" s="21"/>
      <c r="G352" s="21" t="s">
        <v>1698</v>
      </c>
      <c r="H352" s="21" t="s">
        <v>1698</v>
      </c>
      <c r="I352" s="102">
        <f t="shared" si="5"/>
        <v>101.75</v>
      </c>
      <c r="J352" s="21">
        <v>16.28</v>
      </c>
      <c r="K352" s="22"/>
    </row>
    <row r="353" spans="1:11" hidden="1">
      <c r="A353" s="21" t="s">
        <v>3400</v>
      </c>
      <c r="B353" s="9">
        <v>42490</v>
      </c>
      <c r="C353" s="21" t="s">
        <v>3401</v>
      </c>
      <c r="D353" s="21"/>
      <c r="E353" s="21"/>
      <c r="F353" s="21"/>
      <c r="G353" s="21" t="s">
        <v>749</v>
      </c>
      <c r="H353" s="21" t="s">
        <v>749</v>
      </c>
      <c r="I353" s="102">
        <f t="shared" si="5"/>
        <v>558.625</v>
      </c>
      <c r="J353" s="21">
        <v>89.38</v>
      </c>
      <c r="K353" s="22"/>
    </row>
    <row r="354" spans="1:11" hidden="1">
      <c r="A354" s="21" t="s">
        <v>3400</v>
      </c>
      <c r="B354" s="9">
        <v>42490</v>
      </c>
      <c r="C354" s="21" t="s">
        <v>3401</v>
      </c>
      <c r="D354" s="21"/>
      <c r="E354" s="21"/>
      <c r="F354" s="21"/>
      <c r="G354" s="21" t="s">
        <v>3548</v>
      </c>
      <c r="H354" s="21" t="s">
        <v>3548</v>
      </c>
      <c r="I354" s="102">
        <f t="shared" si="5"/>
        <v>502.8125</v>
      </c>
      <c r="J354" s="21">
        <v>80.45</v>
      </c>
      <c r="K354" s="22"/>
    </row>
    <row r="355" spans="1:11" hidden="1">
      <c r="A355" s="21" t="s">
        <v>3400</v>
      </c>
      <c r="B355" s="9">
        <v>42490</v>
      </c>
      <c r="C355" s="21" t="s">
        <v>3401</v>
      </c>
      <c r="D355" s="21"/>
      <c r="E355" s="21"/>
      <c r="F355" s="21"/>
      <c r="G355" s="21" t="s">
        <v>9</v>
      </c>
      <c r="H355" s="21" t="s">
        <v>9</v>
      </c>
      <c r="I355" s="102">
        <f t="shared" si="5"/>
        <v>271.5625</v>
      </c>
      <c r="J355" s="21">
        <v>43.45</v>
      </c>
      <c r="K355" s="22"/>
    </row>
    <row r="356" spans="1:11" hidden="1">
      <c r="A356" s="21" t="s">
        <v>3400</v>
      </c>
      <c r="B356" s="9">
        <v>42490</v>
      </c>
      <c r="C356" s="21" t="s">
        <v>3401</v>
      </c>
      <c r="D356" s="21"/>
      <c r="E356" s="21"/>
      <c r="F356" s="21"/>
      <c r="G356" s="21" t="s">
        <v>731</v>
      </c>
      <c r="H356" s="21" t="s">
        <v>731</v>
      </c>
      <c r="I356" s="102">
        <f t="shared" si="5"/>
        <v>142.25</v>
      </c>
      <c r="J356" s="21">
        <v>22.76</v>
      </c>
      <c r="K356" s="22"/>
    </row>
    <row r="357" spans="1:11" hidden="1">
      <c r="A357" s="21" t="s">
        <v>3400</v>
      </c>
      <c r="B357" s="9">
        <v>42490</v>
      </c>
      <c r="C357" s="21" t="s">
        <v>3401</v>
      </c>
      <c r="D357" s="21"/>
      <c r="E357" s="21"/>
      <c r="F357" s="21"/>
      <c r="G357" s="21" t="s">
        <v>1716</v>
      </c>
      <c r="H357" s="21" t="s">
        <v>1716</v>
      </c>
      <c r="I357" s="102">
        <f t="shared" si="5"/>
        <v>101.75</v>
      </c>
      <c r="J357" s="21">
        <v>16.28</v>
      </c>
      <c r="K357" s="22"/>
    </row>
    <row r="358" spans="1:11" hidden="1">
      <c r="A358" s="21" t="s">
        <v>3402</v>
      </c>
      <c r="B358" s="9">
        <v>42490</v>
      </c>
      <c r="C358" s="21" t="s">
        <v>3403</v>
      </c>
      <c r="D358" s="21"/>
      <c r="E358" s="21"/>
      <c r="F358" s="21"/>
      <c r="G358" s="21" t="s">
        <v>830</v>
      </c>
      <c r="H358" s="21" t="s">
        <v>830</v>
      </c>
      <c r="I358" s="102">
        <f t="shared" si="5"/>
        <v>3500</v>
      </c>
      <c r="J358" s="21">
        <v>560</v>
      </c>
      <c r="K358" s="22"/>
    </row>
    <row r="359" spans="1:11" hidden="1">
      <c r="A359" s="21" t="s">
        <v>3404</v>
      </c>
      <c r="B359" s="9">
        <v>42490</v>
      </c>
      <c r="C359" s="21" t="s">
        <v>3405</v>
      </c>
      <c r="D359" s="21"/>
      <c r="E359" s="21"/>
      <c r="F359" s="21"/>
      <c r="G359" s="21" t="s">
        <v>731</v>
      </c>
      <c r="H359" s="21" t="s">
        <v>731</v>
      </c>
      <c r="I359" s="102">
        <f t="shared" si="5"/>
        <v>120.68749999999999</v>
      </c>
      <c r="J359" s="21">
        <v>19.309999999999999</v>
      </c>
      <c r="K359" s="22"/>
    </row>
    <row r="360" spans="1:11" hidden="1">
      <c r="A360" s="21" t="s">
        <v>3404</v>
      </c>
      <c r="B360" s="9">
        <v>42490</v>
      </c>
      <c r="C360" s="21" t="s">
        <v>3405</v>
      </c>
      <c r="D360" s="21"/>
      <c r="E360" s="21"/>
      <c r="F360" s="21"/>
      <c r="G360" s="21" t="s">
        <v>3549</v>
      </c>
      <c r="H360" s="21" t="s">
        <v>3549</v>
      </c>
      <c r="I360" s="102">
        <f t="shared" si="5"/>
        <v>335.1875</v>
      </c>
      <c r="J360" s="21">
        <v>53.63</v>
      </c>
      <c r="K360" s="22"/>
    </row>
    <row r="361" spans="1:11" hidden="1">
      <c r="A361" s="21" t="s">
        <v>3404</v>
      </c>
      <c r="B361" s="9">
        <v>42490</v>
      </c>
      <c r="C361" s="21" t="s">
        <v>3405</v>
      </c>
      <c r="D361" s="21"/>
      <c r="E361" s="21"/>
      <c r="F361" s="21"/>
      <c r="G361" s="21" t="s">
        <v>662</v>
      </c>
      <c r="H361" s="21" t="s">
        <v>662</v>
      </c>
      <c r="I361" s="102">
        <f t="shared" si="5"/>
        <v>68.9375</v>
      </c>
      <c r="J361" s="21">
        <v>11.03</v>
      </c>
      <c r="K361" s="22"/>
    </row>
    <row r="362" spans="1:11" hidden="1">
      <c r="A362" s="21" t="s">
        <v>3406</v>
      </c>
      <c r="B362" s="9">
        <v>42490</v>
      </c>
      <c r="C362" s="21" t="s">
        <v>3407</v>
      </c>
      <c r="D362" s="21"/>
      <c r="E362" s="21"/>
      <c r="F362" s="21"/>
      <c r="G362" s="21" t="s">
        <v>731</v>
      </c>
      <c r="H362" s="21" t="s">
        <v>731</v>
      </c>
      <c r="I362" s="102">
        <f t="shared" si="5"/>
        <v>77.5625</v>
      </c>
      <c r="J362" s="21">
        <v>12.41</v>
      </c>
      <c r="K362" s="22"/>
    </row>
    <row r="363" spans="1:11" hidden="1">
      <c r="A363" s="21" t="s">
        <v>3406</v>
      </c>
      <c r="B363" s="9">
        <v>42490</v>
      </c>
      <c r="C363" s="21" t="s">
        <v>3407</v>
      </c>
      <c r="D363" s="21"/>
      <c r="E363" s="21"/>
      <c r="F363" s="21"/>
      <c r="G363" s="21" t="s">
        <v>1694</v>
      </c>
      <c r="H363" s="21" t="s">
        <v>1694</v>
      </c>
      <c r="I363" s="102">
        <f t="shared" si="5"/>
        <v>19.8125</v>
      </c>
      <c r="J363" s="21">
        <v>3.17</v>
      </c>
      <c r="K363" s="22"/>
    </row>
    <row r="364" spans="1:11" hidden="1">
      <c r="A364" s="21" t="s">
        <v>3406</v>
      </c>
      <c r="B364" s="9">
        <v>42490</v>
      </c>
      <c r="C364" s="21" t="s">
        <v>3407</v>
      </c>
      <c r="D364" s="21"/>
      <c r="E364" s="21"/>
      <c r="F364" s="21"/>
      <c r="G364" s="21" t="s">
        <v>1697</v>
      </c>
      <c r="H364" s="21" t="s">
        <v>1697</v>
      </c>
      <c r="I364" s="102">
        <f t="shared" si="5"/>
        <v>49.125</v>
      </c>
      <c r="J364" s="21">
        <v>7.86</v>
      </c>
      <c r="K364" s="22"/>
    </row>
    <row r="365" spans="1:11" hidden="1">
      <c r="A365" s="21" t="s">
        <v>3406</v>
      </c>
      <c r="B365" s="9">
        <v>42490</v>
      </c>
      <c r="C365" s="21" t="s">
        <v>3407</v>
      </c>
      <c r="D365" s="21"/>
      <c r="E365" s="21"/>
      <c r="F365" s="21"/>
      <c r="G365" s="21" t="s">
        <v>2701</v>
      </c>
      <c r="H365" s="21" t="s">
        <v>2701</v>
      </c>
      <c r="I365" s="102">
        <f t="shared" si="5"/>
        <v>882.25</v>
      </c>
      <c r="J365" s="21">
        <v>141.16</v>
      </c>
      <c r="K365" s="22"/>
    </row>
    <row r="366" spans="1:11" hidden="1">
      <c r="A366" s="21" t="s">
        <v>3406</v>
      </c>
      <c r="B366" s="9">
        <v>42490</v>
      </c>
      <c r="C366" s="21" t="s">
        <v>3407</v>
      </c>
      <c r="D366" s="21"/>
      <c r="E366" s="21"/>
      <c r="F366" s="21"/>
      <c r="G366" s="21" t="s">
        <v>3550</v>
      </c>
      <c r="H366" s="21" t="s">
        <v>3550</v>
      </c>
      <c r="I366" s="102">
        <f t="shared" si="5"/>
        <v>335.1875</v>
      </c>
      <c r="J366" s="21">
        <v>53.63</v>
      </c>
      <c r="K366" s="22"/>
    </row>
    <row r="367" spans="1:11" hidden="1">
      <c r="A367" s="21" t="s">
        <v>3406</v>
      </c>
      <c r="B367" s="9">
        <v>42490</v>
      </c>
      <c r="C367" s="21" t="s">
        <v>3407</v>
      </c>
      <c r="D367" s="21"/>
      <c r="E367" s="21"/>
      <c r="F367" s="21"/>
      <c r="G367" s="21" t="s">
        <v>3551</v>
      </c>
      <c r="H367" s="21" t="s">
        <v>3551</v>
      </c>
      <c r="I367" s="102">
        <f t="shared" si="5"/>
        <v>120.68749999999999</v>
      </c>
      <c r="J367" s="21">
        <v>19.309999999999999</v>
      </c>
      <c r="K367" s="22"/>
    </row>
    <row r="368" spans="1:11" hidden="1">
      <c r="A368" s="21" t="s">
        <v>3406</v>
      </c>
      <c r="B368" s="9">
        <v>42490</v>
      </c>
      <c r="C368" s="21" t="s">
        <v>3407</v>
      </c>
      <c r="D368" s="21"/>
      <c r="E368" s="21"/>
      <c r="F368" s="21"/>
      <c r="G368" s="21" t="s">
        <v>807</v>
      </c>
      <c r="H368" s="21" t="s">
        <v>807</v>
      </c>
      <c r="I368" s="102">
        <f t="shared" si="5"/>
        <v>775.875</v>
      </c>
      <c r="J368" s="21">
        <v>124.14</v>
      </c>
      <c r="K368" s="22"/>
    </row>
    <row r="369" spans="1:11" hidden="1">
      <c r="A369" s="21" t="s">
        <v>3408</v>
      </c>
      <c r="B369" s="9">
        <v>42490</v>
      </c>
      <c r="C369" s="21" t="s">
        <v>3409</v>
      </c>
      <c r="D369" s="21"/>
      <c r="E369" s="21"/>
      <c r="F369" s="21"/>
      <c r="G369" s="21" t="s">
        <v>660</v>
      </c>
      <c r="H369" s="21" t="s">
        <v>660</v>
      </c>
      <c r="I369" s="102">
        <f t="shared" si="5"/>
        <v>319.8125</v>
      </c>
      <c r="J369" s="21">
        <v>51.17</v>
      </c>
      <c r="K369" s="22"/>
    </row>
    <row r="370" spans="1:11" hidden="1">
      <c r="A370" s="21" t="s">
        <v>3408</v>
      </c>
      <c r="B370" s="9">
        <v>42490</v>
      </c>
      <c r="C370" s="21" t="s">
        <v>3409</v>
      </c>
      <c r="D370" s="21"/>
      <c r="E370" s="21"/>
      <c r="F370" s="21"/>
      <c r="G370" s="21" t="s">
        <v>731</v>
      </c>
      <c r="H370" s="21" t="s">
        <v>731</v>
      </c>
      <c r="I370" s="102">
        <f t="shared" si="5"/>
        <v>217.24999999999997</v>
      </c>
      <c r="J370" s="21">
        <v>34.76</v>
      </c>
      <c r="K370" s="22"/>
    </row>
    <row r="371" spans="1:11" hidden="1">
      <c r="A371" s="21" t="s">
        <v>3408</v>
      </c>
      <c r="B371" s="9">
        <v>42490</v>
      </c>
      <c r="C371" s="21" t="s">
        <v>3409</v>
      </c>
      <c r="D371" s="21"/>
      <c r="E371" s="21"/>
      <c r="F371" s="21"/>
      <c r="G371" s="21" t="s">
        <v>3552</v>
      </c>
      <c r="H371" s="21" t="s">
        <v>3552</v>
      </c>
      <c r="I371" s="102">
        <f t="shared" si="5"/>
        <v>57.75</v>
      </c>
      <c r="J371" s="21">
        <v>9.24</v>
      </c>
      <c r="K371" s="22"/>
    </row>
    <row r="372" spans="1:11" hidden="1">
      <c r="A372" s="21" t="s">
        <v>3408</v>
      </c>
      <c r="B372" s="9">
        <v>42490</v>
      </c>
      <c r="C372" s="21" t="s">
        <v>3409</v>
      </c>
      <c r="D372" s="21"/>
      <c r="E372" s="21"/>
      <c r="F372" s="21"/>
      <c r="G372" s="21" t="s">
        <v>9</v>
      </c>
      <c r="H372" s="21" t="s">
        <v>9</v>
      </c>
      <c r="I372" s="102">
        <f t="shared" si="5"/>
        <v>120.68749999999999</v>
      </c>
      <c r="J372" s="21">
        <v>19.309999999999999</v>
      </c>
      <c r="K372" s="22"/>
    </row>
    <row r="373" spans="1:11" hidden="1">
      <c r="A373" s="21" t="s">
        <v>3408</v>
      </c>
      <c r="B373" s="9">
        <v>42490</v>
      </c>
      <c r="C373" s="21" t="s">
        <v>3409</v>
      </c>
      <c r="D373" s="21"/>
      <c r="E373" s="21"/>
      <c r="F373" s="21"/>
      <c r="G373" s="21" t="s">
        <v>3553</v>
      </c>
      <c r="H373" s="21" t="s">
        <v>3553</v>
      </c>
      <c r="I373" s="102">
        <f t="shared" si="5"/>
        <v>99.125</v>
      </c>
      <c r="J373" s="21">
        <v>15.86</v>
      </c>
      <c r="K373" s="22"/>
    </row>
    <row r="374" spans="1:11" hidden="1">
      <c r="A374" s="21" t="s">
        <v>3410</v>
      </c>
      <c r="B374" s="9">
        <v>42490</v>
      </c>
      <c r="C374" s="21" t="s">
        <v>3411</v>
      </c>
      <c r="D374" s="21"/>
      <c r="E374" s="21"/>
      <c r="F374" s="21"/>
      <c r="G374" s="21" t="s">
        <v>3554</v>
      </c>
      <c r="H374" s="21" t="s">
        <v>3554</v>
      </c>
      <c r="I374" s="102">
        <f t="shared" si="5"/>
        <v>18.125</v>
      </c>
      <c r="J374" s="21">
        <v>2.9</v>
      </c>
      <c r="K374" s="22"/>
    </row>
    <row r="375" spans="1:11" hidden="1">
      <c r="A375" s="21" t="s">
        <v>3412</v>
      </c>
      <c r="B375" s="9">
        <v>42490</v>
      </c>
      <c r="C375" s="21" t="s">
        <v>3413</v>
      </c>
      <c r="D375" s="21"/>
      <c r="E375" s="21"/>
      <c r="F375" s="21"/>
      <c r="G375" s="21" t="s">
        <v>3555</v>
      </c>
      <c r="H375" s="21" t="s">
        <v>3555</v>
      </c>
      <c r="I375" s="102">
        <f t="shared" si="5"/>
        <v>1250</v>
      </c>
      <c r="J375" s="21">
        <v>200</v>
      </c>
      <c r="K375" s="22"/>
    </row>
    <row r="376" spans="1:11" hidden="1">
      <c r="A376" s="21" t="s">
        <v>3414</v>
      </c>
      <c r="B376" s="9">
        <v>42490</v>
      </c>
      <c r="C376" s="21" t="s">
        <v>3415</v>
      </c>
      <c r="D376" s="21"/>
      <c r="E376" s="21"/>
      <c r="F376" s="21"/>
      <c r="G376" s="21" t="s">
        <v>783</v>
      </c>
      <c r="H376" s="21" t="s">
        <v>783</v>
      </c>
      <c r="I376" s="102">
        <f t="shared" si="5"/>
        <v>144.8125</v>
      </c>
      <c r="J376" s="21">
        <v>23.17</v>
      </c>
      <c r="K376" s="22"/>
    </row>
    <row r="377" spans="1:11" hidden="1">
      <c r="A377" s="21" t="s">
        <v>3416</v>
      </c>
      <c r="B377" s="9">
        <v>42490</v>
      </c>
      <c r="C377" s="21" t="s">
        <v>3417</v>
      </c>
      <c r="D377" s="21"/>
      <c r="E377" s="21"/>
      <c r="F377" s="21"/>
      <c r="G377" s="21" t="s">
        <v>831</v>
      </c>
      <c r="H377" s="21" t="s">
        <v>831</v>
      </c>
      <c r="I377" s="102">
        <f t="shared" si="5"/>
        <v>137.9375</v>
      </c>
      <c r="J377" s="21">
        <v>22.07</v>
      </c>
      <c r="K377" s="22"/>
    </row>
    <row r="378" spans="1:11" hidden="1">
      <c r="A378" s="21" t="s">
        <v>3418</v>
      </c>
      <c r="B378" s="9">
        <v>42490</v>
      </c>
      <c r="C378" s="21" t="s">
        <v>3419</v>
      </c>
      <c r="D378" s="21"/>
      <c r="E378" s="21"/>
      <c r="F378" s="21"/>
      <c r="G378" s="21" t="s">
        <v>1687</v>
      </c>
      <c r="H378" s="21" t="s">
        <v>1687</v>
      </c>
      <c r="I378" s="102">
        <f t="shared" si="5"/>
        <v>333.625</v>
      </c>
      <c r="J378" s="21">
        <v>53.38</v>
      </c>
      <c r="K378" s="22"/>
    </row>
    <row r="379" spans="1:11" hidden="1">
      <c r="A379" s="21" t="s">
        <v>3420</v>
      </c>
      <c r="B379" s="9">
        <v>42490</v>
      </c>
      <c r="C379" s="21" t="s">
        <v>3421</v>
      </c>
      <c r="D379" s="21"/>
      <c r="E379" s="21"/>
      <c r="F379" s="21"/>
      <c r="G379" s="21" t="s">
        <v>670</v>
      </c>
      <c r="H379" s="21" t="s">
        <v>670</v>
      </c>
      <c r="I379" s="102">
        <f t="shared" si="5"/>
        <v>568.5625</v>
      </c>
      <c r="J379" s="21">
        <v>90.97</v>
      </c>
      <c r="K379" s="22"/>
    </row>
    <row r="380" spans="1:11" hidden="1">
      <c r="A380" s="21" t="s">
        <v>3422</v>
      </c>
      <c r="B380" s="9">
        <v>42490</v>
      </c>
      <c r="C380" s="21" t="s">
        <v>3423</v>
      </c>
      <c r="D380" s="21"/>
      <c r="E380" s="21"/>
      <c r="F380" s="21"/>
      <c r="G380" s="21" t="s">
        <v>674</v>
      </c>
      <c r="H380" s="21" t="s">
        <v>674</v>
      </c>
      <c r="I380" s="102">
        <f t="shared" si="5"/>
        <v>130.9375</v>
      </c>
      <c r="J380" s="21">
        <v>20.95</v>
      </c>
      <c r="K380" s="22"/>
    </row>
    <row r="381" spans="1:11" hidden="1">
      <c r="A381" s="21" t="s">
        <v>3424</v>
      </c>
      <c r="B381" s="9">
        <v>42490</v>
      </c>
      <c r="C381" s="21" t="s">
        <v>3425</v>
      </c>
      <c r="D381" s="21"/>
      <c r="E381" s="21"/>
      <c r="F381" s="21"/>
      <c r="G381" s="21" t="s">
        <v>2484</v>
      </c>
      <c r="H381" s="21" t="s">
        <v>2484</v>
      </c>
      <c r="I381" s="102">
        <f t="shared" si="5"/>
        <v>322.4375</v>
      </c>
      <c r="J381" s="21">
        <v>51.59</v>
      </c>
      <c r="K381" s="22"/>
    </row>
    <row r="382" spans="1:11" hidden="1">
      <c r="A382" s="21" t="s">
        <v>3426</v>
      </c>
      <c r="B382" s="9">
        <v>42490</v>
      </c>
      <c r="C382" s="21" t="s">
        <v>3427</v>
      </c>
      <c r="D382" s="21"/>
      <c r="E382" s="21"/>
      <c r="F382" s="21"/>
      <c r="G382" s="21" t="s">
        <v>2567</v>
      </c>
      <c r="H382" s="21" t="s">
        <v>2567</v>
      </c>
      <c r="I382" s="102">
        <f t="shared" si="5"/>
        <v>135.375</v>
      </c>
      <c r="J382" s="21">
        <v>21.66</v>
      </c>
      <c r="K382" s="22"/>
    </row>
    <row r="383" spans="1:11" hidden="1">
      <c r="A383" s="21" t="s">
        <v>3428</v>
      </c>
      <c r="B383" s="9">
        <v>42490</v>
      </c>
      <c r="C383" s="21" t="s">
        <v>3429</v>
      </c>
      <c r="D383" s="21"/>
      <c r="E383" s="21"/>
      <c r="F383" s="21"/>
      <c r="G383" s="21" t="s">
        <v>2910</v>
      </c>
      <c r="H383" s="21" t="s">
        <v>2910</v>
      </c>
      <c r="I383" s="102">
        <f t="shared" si="5"/>
        <v>661.6875</v>
      </c>
      <c r="J383" s="21">
        <v>105.87</v>
      </c>
      <c r="K383" s="22"/>
    </row>
    <row r="384" spans="1:11" hidden="1">
      <c r="A384" s="21" t="s">
        <v>3430</v>
      </c>
      <c r="B384" s="9">
        <v>42490</v>
      </c>
      <c r="C384" s="21" t="s">
        <v>3431</v>
      </c>
      <c r="D384" s="21"/>
      <c r="E384" s="21"/>
      <c r="F384" s="21"/>
      <c r="G384" s="21" t="s">
        <v>731</v>
      </c>
      <c r="H384" s="21" t="s">
        <v>731</v>
      </c>
      <c r="I384" s="102">
        <f t="shared" si="5"/>
        <v>176.75</v>
      </c>
      <c r="J384" s="21">
        <v>28.28</v>
      </c>
      <c r="K384" s="22"/>
    </row>
    <row r="385" spans="1:11" hidden="1">
      <c r="A385" s="21" t="s">
        <v>3430</v>
      </c>
      <c r="B385" s="9">
        <v>42490</v>
      </c>
      <c r="C385" s="21" t="s">
        <v>3431</v>
      </c>
      <c r="D385" s="21"/>
      <c r="E385" s="21"/>
      <c r="F385" s="21"/>
      <c r="G385" s="21" t="s">
        <v>815</v>
      </c>
      <c r="H385" s="21" t="s">
        <v>815</v>
      </c>
      <c r="I385" s="102">
        <f t="shared" si="5"/>
        <v>388.1875</v>
      </c>
      <c r="J385" s="21">
        <v>62.11</v>
      </c>
      <c r="K385" s="22"/>
    </row>
    <row r="386" spans="1:11" hidden="1">
      <c r="A386" s="21" t="s">
        <v>3430</v>
      </c>
      <c r="B386" s="9">
        <v>42490</v>
      </c>
      <c r="C386" s="21" t="s">
        <v>3431</v>
      </c>
      <c r="D386" s="21"/>
      <c r="E386" s="21"/>
      <c r="F386" s="21"/>
      <c r="G386" s="21" t="s">
        <v>661</v>
      </c>
      <c r="H386" s="21" t="s">
        <v>661</v>
      </c>
      <c r="I386" s="102">
        <f t="shared" si="5"/>
        <v>328.4375</v>
      </c>
      <c r="J386" s="21">
        <v>52.55</v>
      </c>
      <c r="K386" s="22"/>
    </row>
    <row r="387" spans="1:11" hidden="1">
      <c r="A387" s="21" t="s">
        <v>3432</v>
      </c>
      <c r="B387" s="9">
        <v>42490</v>
      </c>
      <c r="C387" s="21" t="s">
        <v>3433</v>
      </c>
      <c r="D387" s="21"/>
      <c r="E387" s="21"/>
      <c r="F387" s="21"/>
      <c r="G387" s="21" t="s">
        <v>807</v>
      </c>
      <c r="H387" s="21" t="s">
        <v>807</v>
      </c>
      <c r="I387" s="102">
        <f t="shared" si="5"/>
        <v>728.4375</v>
      </c>
      <c r="J387" s="21">
        <v>116.55</v>
      </c>
      <c r="K387" s="22"/>
    </row>
    <row r="388" spans="1:11" hidden="1">
      <c r="A388" s="21" t="s">
        <v>3432</v>
      </c>
      <c r="B388" s="9">
        <v>42490</v>
      </c>
      <c r="C388" s="21" t="s">
        <v>3433</v>
      </c>
      <c r="D388" s="21"/>
      <c r="E388" s="21"/>
      <c r="F388" s="21"/>
      <c r="G388" s="21" t="s">
        <v>3556</v>
      </c>
      <c r="H388" s="21" t="s">
        <v>3556</v>
      </c>
      <c r="I388" s="102">
        <f t="shared" si="5"/>
        <v>511.18750000000006</v>
      </c>
      <c r="J388" s="21">
        <v>81.790000000000006</v>
      </c>
      <c r="K388" s="22"/>
    </row>
    <row r="389" spans="1:11" hidden="1">
      <c r="A389" s="21" t="s">
        <v>3432</v>
      </c>
      <c r="B389" s="9">
        <v>42490</v>
      </c>
      <c r="C389" s="21" t="s">
        <v>3433</v>
      </c>
      <c r="D389" s="21"/>
      <c r="E389" s="21"/>
      <c r="F389" s="21"/>
      <c r="G389" s="21" t="s">
        <v>805</v>
      </c>
      <c r="H389" s="21" t="s">
        <v>805</v>
      </c>
      <c r="I389" s="102">
        <f t="shared" si="5"/>
        <v>335.1875</v>
      </c>
      <c r="J389" s="21">
        <v>53.63</v>
      </c>
      <c r="K389" s="22"/>
    </row>
    <row r="390" spans="1:11" hidden="1">
      <c r="A390" s="21" t="s">
        <v>3432</v>
      </c>
      <c r="B390" s="9">
        <v>42490</v>
      </c>
      <c r="C390" s="21" t="s">
        <v>3433</v>
      </c>
      <c r="D390" s="21"/>
      <c r="E390" s="21"/>
      <c r="F390" s="21"/>
      <c r="G390" s="21" t="s">
        <v>3547</v>
      </c>
      <c r="H390" s="21" t="s">
        <v>3547</v>
      </c>
      <c r="I390" s="102">
        <f t="shared" si="5"/>
        <v>95.6875</v>
      </c>
      <c r="J390" s="21">
        <v>15.31</v>
      </c>
      <c r="K390" s="22"/>
    </row>
    <row r="391" spans="1:11" hidden="1">
      <c r="A391" s="21" t="s">
        <v>3432</v>
      </c>
      <c r="B391" s="9">
        <v>42490</v>
      </c>
      <c r="C391" s="21" t="s">
        <v>3433</v>
      </c>
      <c r="D391" s="21"/>
      <c r="E391" s="21"/>
      <c r="F391" s="21"/>
      <c r="G391" s="21" t="s">
        <v>799</v>
      </c>
      <c r="H391" s="21" t="s">
        <v>799</v>
      </c>
      <c r="I391" s="102">
        <f t="shared" ref="I391:I454" si="6">+J391/0.16</f>
        <v>80.1875</v>
      </c>
      <c r="J391" s="21">
        <v>12.83</v>
      </c>
      <c r="K391" s="22"/>
    </row>
    <row r="392" spans="1:11" hidden="1">
      <c r="A392" s="21" t="s">
        <v>3432</v>
      </c>
      <c r="B392" s="9">
        <v>42490</v>
      </c>
      <c r="C392" s="21" t="s">
        <v>3433</v>
      </c>
      <c r="D392" s="21"/>
      <c r="E392" s="21"/>
      <c r="F392" s="21"/>
      <c r="G392" s="21" t="s">
        <v>733</v>
      </c>
      <c r="H392" s="21" t="s">
        <v>733</v>
      </c>
      <c r="I392" s="102">
        <f t="shared" si="6"/>
        <v>56.875</v>
      </c>
      <c r="J392" s="21">
        <v>9.1</v>
      </c>
      <c r="K392" s="22"/>
    </row>
    <row r="393" spans="1:11" hidden="1">
      <c r="A393" s="21" t="s">
        <v>3432</v>
      </c>
      <c r="B393" s="9">
        <v>42490</v>
      </c>
      <c r="C393" s="21" t="s">
        <v>3433</v>
      </c>
      <c r="D393" s="21"/>
      <c r="E393" s="21"/>
      <c r="F393" s="21"/>
      <c r="G393" s="21" t="s">
        <v>737</v>
      </c>
      <c r="H393" s="21" t="s">
        <v>737</v>
      </c>
      <c r="I393" s="102">
        <f t="shared" si="6"/>
        <v>222.43750000000003</v>
      </c>
      <c r="J393" s="21">
        <v>35.590000000000003</v>
      </c>
      <c r="K393" s="22"/>
    </row>
    <row r="394" spans="1:11" hidden="1">
      <c r="A394" s="21" t="s">
        <v>3432</v>
      </c>
      <c r="B394" s="9">
        <v>42490</v>
      </c>
      <c r="C394" s="21" t="s">
        <v>3433</v>
      </c>
      <c r="D394" s="21"/>
      <c r="E394" s="21"/>
      <c r="F394" s="21"/>
      <c r="G394" s="21" t="s">
        <v>731</v>
      </c>
      <c r="H394" s="21" t="s">
        <v>731</v>
      </c>
      <c r="I394" s="102">
        <f t="shared" si="6"/>
        <v>86.187499999999986</v>
      </c>
      <c r="J394" s="21">
        <v>13.79</v>
      </c>
      <c r="K394" s="22"/>
    </row>
    <row r="395" spans="1:11" hidden="1">
      <c r="A395" s="21" t="s">
        <v>3434</v>
      </c>
      <c r="B395" s="9">
        <v>42490</v>
      </c>
      <c r="C395" s="21" t="s">
        <v>3435</v>
      </c>
      <c r="D395" s="21"/>
      <c r="E395" s="21"/>
      <c r="F395" s="21"/>
      <c r="G395" s="21" t="s">
        <v>661</v>
      </c>
      <c r="H395" s="21" t="s">
        <v>661</v>
      </c>
      <c r="I395" s="102">
        <f t="shared" si="6"/>
        <v>49.125</v>
      </c>
      <c r="J395" s="21">
        <v>7.86</v>
      </c>
      <c r="K395" s="22"/>
    </row>
    <row r="396" spans="1:11" hidden="1">
      <c r="A396" s="21" t="s">
        <v>3434</v>
      </c>
      <c r="B396" s="9">
        <v>42490</v>
      </c>
      <c r="C396" s="21" t="s">
        <v>3435</v>
      </c>
      <c r="D396" s="21"/>
      <c r="E396" s="21"/>
      <c r="F396" s="21"/>
      <c r="G396" s="21" t="s">
        <v>816</v>
      </c>
      <c r="H396" s="21" t="s">
        <v>816</v>
      </c>
      <c r="I396" s="102">
        <f t="shared" si="6"/>
        <v>226.75</v>
      </c>
      <c r="J396" s="21">
        <v>36.28</v>
      </c>
      <c r="K396" s="22"/>
    </row>
    <row r="397" spans="1:11" hidden="1">
      <c r="A397" s="21" t="s">
        <v>3434</v>
      </c>
      <c r="B397" s="9">
        <v>42490</v>
      </c>
      <c r="C397" s="21" t="s">
        <v>3435</v>
      </c>
      <c r="D397" s="21"/>
      <c r="E397" s="21"/>
      <c r="F397" s="21"/>
      <c r="G397" s="21" t="s">
        <v>815</v>
      </c>
      <c r="H397" s="21" t="s">
        <v>815</v>
      </c>
      <c r="I397" s="102">
        <f t="shared" si="6"/>
        <v>335.1875</v>
      </c>
      <c r="J397" s="21">
        <v>53.63</v>
      </c>
      <c r="K397" s="22"/>
    </row>
    <row r="398" spans="1:11" hidden="1">
      <c r="A398" s="21" t="s">
        <v>3434</v>
      </c>
      <c r="B398" s="9">
        <v>42490</v>
      </c>
      <c r="C398" s="21" t="s">
        <v>3435</v>
      </c>
      <c r="D398" s="21"/>
      <c r="E398" s="21"/>
      <c r="F398" s="21"/>
      <c r="G398" s="21" t="s">
        <v>769</v>
      </c>
      <c r="H398" s="21" t="s">
        <v>769</v>
      </c>
      <c r="I398" s="102">
        <f t="shared" si="6"/>
        <v>87.9375</v>
      </c>
      <c r="J398" s="21">
        <v>14.07</v>
      </c>
      <c r="K398" s="22"/>
    </row>
    <row r="399" spans="1:11" hidden="1">
      <c r="A399" s="21" t="s">
        <v>3434</v>
      </c>
      <c r="B399" s="9">
        <v>42490</v>
      </c>
      <c r="C399" s="21" t="s">
        <v>3435</v>
      </c>
      <c r="D399" s="21"/>
      <c r="E399" s="21"/>
      <c r="F399" s="21"/>
      <c r="G399" s="21" t="s">
        <v>813</v>
      </c>
      <c r="H399" s="21" t="s">
        <v>813</v>
      </c>
      <c r="I399" s="102">
        <f t="shared" si="6"/>
        <v>63.749999999999993</v>
      </c>
      <c r="J399" s="21">
        <v>10.199999999999999</v>
      </c>
      <c r="K399" s="22"/>
    </row>
    <row r="400" spans="1:11" hidden="1">
      <c r="A400" s="21" t="s">
        <v>3436</v>
      </c>
      <c r="B400" s="9">
        <v>42490</v>
      </c>
      <c r="C400" s="21" t="s">
        <v>3437</v>
      </c>
      <c r="D400" s="21"/>
      <c r="E400" s="21"/>
      <c r="F400" s="21"/>
      <c r="G400" s="21" t="s">
        <v>810</v>
      </c>
      <c r="H400" s="21" t="s">
        <v>810</v>
      </c>
      <c r="I400" s="102">
        <f t="shared" si="6"/>
        <v>50</v>
      </c>
      <c r="J400" s="21">
        <v>8</v>
      </c>
      <c r="K400" s="22"/>
    </row>
    <row r="401" spans="1:11" hidden="1">
      <c r="A401" s="21" t="s">
        <v>3438</v>
      </c>
      <c r="B401" s="9">
        <v>42490</v>
      </c>
      <c r="C401" s="21" t="s">
        <v>3439</v>
      </c>
      <c r="D401" s="21"/>
      <c r="E401" s="21"/>
      <c r="F401" s="21"/>
      <c r="G401" s="21" t="s">
        <v>661</v>
      </c>
      <c r="H401" s="21" t="s">
        <v>661</v>
      </c>
      <c r="I401" s="102">
        <f t="shared" si="6"/>
        <v>396.5625</v>
      </c>
      <c r="J401" s="21">
        <v>63.45</v>
      </c>
      <c r="K401" s="22"/>
    </row>
    <row r="402" spans="1:11" hidden="1">
      <c r="A402" s="21" t="s">
        <v>3438</v>
      </c>
      <c r="B402" s="9">
        <v>42490</v>
      </c>
      <c r="C402" s="21" t="s">
        <v>3439</v>
      </c>
      <c r="D402" s="21"/>
      <c r="E402" s="21"/>
      <c r="F402" s="21"/>
      <c r="G402" s="21" t="s">
        <v>746</v>
      </c>
      <c r="H402" s="21" t="s">
        <v>746</v>
      </c>
      <c r="I402" s="102">
        <f t="shared" si="6"/>
        <v>77.5625</v>
      </c>
      <c r="J402" s="21">
        <v>12.41</v>
      </c>
      <c r="K402" s="22"/>
    </row>
    <row r="403" spans="1:11" hidden="1">
      <c r="A403" s="21" t="s">
        <v>3438</v>
      </c>
      <c r="B403" s="9">
        <v>42490</v>
      </c>
      <c r="C403" s="21" t="s">
        <v>3439</v>
      </c>
      <c r="D403" s="21"/>
      <c r="E403" s="21"/>
      <c r="F403" s="21"/>
      <c r="G403" s="21" t="s">
        <v>735</v>
      </c>
      <c r="H403" s="21" t="s">
        <v>735</v>
      </c>
      <c r="I403" s="102">
        <f t="shared" si="6"/>
        <v>544.6875</v>
      </c>
      <c r="J403" s="21">
        <v>87.15</v>
      </c>
      <c r="K403" s="22"/>
    </row>
    <row r="404" spans="1:11" hidden="1">
      <c r="A404" s="21" t="s">
        <v>3438</v>
      </c>
      <c r="B404" s="9">
        <v>42490</v>
      </c>
      <c r="C404" s="21" t="s">
        <v>3439</v>
      </c>
      <c r="D404" s="21"/>
      <c r="E404" s="21"/>
      <c r="F404" s="21"/>
      <c r="G404" s="21" t="s">
        <v>737</v>
      </c>
      <c r="H404" s="21" t="s">
        <v>737</v>
      </c>
      <c r="I404" s="102">
        <f t="shared" si="6"/>
        <v>398.375</v>
      </c>
      <c r="J404" s="21">
        <v>63.74</v>
      </c>
      <c r="K404" s="22"/>
    </row>
    <row r="405" spans="1:11" hidden="1">
      <c r="A405" s="21" t="s">
        <v>3440</v>
      </c>
      <c r="B405" s="9">
        <v>42490</v>
      </c>
      <c r="C405" s="21" t="s">
        <v>3441</v>
      </c>
      <c r="D405" s="21"/>
      <c r="E405" s="21"/>
      <c r="F405" s="21"/>
      <c r="G405" s="21" t="s">
        <v>1683</v>
      </c>
      <c r="H405" s="21" t="s">
        <v>1683</v>
      </c>
      <c r="I405" s="102">
        <f t="shared" si="6"/>
        <v>53.4375</v>
      </c>
      <c r="J405" s="21">
        <v>8.5500000000000007</v>
      </c>
      <c r="K405" s="22"/>
    </row>
    <row r="406" spans="1:11" hidden="1">
      <c r="A406" s="21" t="s">
        <v>3442</v>
      </c>
      <c r="B406" s="9">
        <v>42490</v>
      </c>
      <c r="C406" s="21" t="s">
        <v>3443</v>
      </c>
      <c r="D406" s="21"/>
      <c r="E406" s="21"/>
      <c r="F406" s="21"/>
      <c r="G406" s="21" t="s">
        <v>1687</v>
      </c>
      <c r="H406" s="21" t="s">
        <v>1687</v>
      </c>
      <c r="I406" s="102">
        <f t="shared" si="6"/>
        <v>478.4375</v>
      </c>
      <c r="J406" s="21">
        <v>76.55</v>
      </c>
      <c r="K406" s="22"/>
    </row>
    <row r="407" spans="1:11" hidden="1">
      <c r="A407" s="21" t="s">
        <v>3444</v>
      </c>
      <c r="B407" s="9">
        <v>42490</v>
      </c>
      <c r="C407" s="21" t="s">
        <v>3445</v>
      </c>
      <c r="D407" s="21"/>
      <c r="E407" s="21"/>
      <c r="F407" s="21"/>
      <c r="G407" s="21" t="s">
        <v>787</v>
      </c>
      <c r="H407" s="21" t="s">
        <v>787</v>
      </c>
      <c r="I407" s="102">
        <f t="shared" si="6"/>
        <v>89.6875</v>
      </c>
      <c r="J407" s="21">
        <v>14.35</v>
      </c>
      <c r="K407" s="22"/>
    </row>
    <row r="408" spans="1:11" hidden="1">
      <c r="A408" s="21" t="s">
        <v>3446</v>
      </c>
      <c r="B408" s="9">
        <v>42490</v>
      </c>
      <c r="C408" s="21" t="s">
        <v>3447</v>
      </c>
      <c r="D408" s="21"/>
      <c r="E408" s="21"/>
      <c r="F408" s="21"/>
      <c r="G408" s="21" t="s">
        <v>691</v>
      </c>
      <c r="H408" s="21" t="s">
        <v>691</v>
      </c>
      <c r="I408" s="102">
        <f t="shared" si="6"/>
        <v>534.5</v>
      </c>
      <c r="J408" s="21">
        <v>85.52</v>
      </c>
      <c r="K408" s="22"/>
    </row>
    <row r="409" spans="1:11" hidden="1">
      <c r="A409" s="21" t="s">
        <v>3448</v>
      </c>
      <c r="B409" s="9">
        <v>42490</v>
      </c>
      <c r="C409" s="21" t="s">
        <v>3449</v>
      </c>
      <c r="D409" s="21"/>
      <c r="E409" s="21"/>
      <c r="F409" s="21"/>
      <c r="G409" s="21" t="s">
        <v>3557</v>
      </c>
      <c r="H409" s="21" t="s">
        <v>3557</v>
      </c>
      <c r="I409" s="102">
        <f t="shared" si="6"/>
        <v>332</v>
      </c>
      <c r="J409" s="21">
        <v>53.12</v>
      </c>
      <c r="K409" s="22"/>
    </row>
    <row r="410" spans="1:11" hidden="1">
      <c r="A410" s="21" t="s">
        <v>3450</v>
      </c>
      <c r="B410" s="9">
        <v>42490</v>
      </c>
      <c r="C410" s="21" t="s">
        <v>3451</v>
      </c>
      <c r="D410" s="21"/>
      <c r="E410" s="21"/>
      <c r="F410" s="21"/>
      <c r="G410" s="21" t="s">
        <v>833</v>
      </c>
      <c r="H410" s="21" t="s">
        <v>833</v>
      </c>
      <c r="I410" s="102">
        <f t="shared" si="6"/>
        <v>313</v>
      </c>
      <c r="J410" s="21">
        <v>50.08</v>
      </c>
      <c r="K410" s="22"/>
    </row>
    <row r="411" spans="1:11" hidden="1">
      <c r="A411" s="21" t="s">
        <v>3452</v>
      </c>
      <c r="B411" s="9">
        <v>42490</v>
      </c>
      <c r="C411" s="21" t="s">
        <v>3453</v>
      </c>
      <c r="D411" s="21"/>
      <c r="E411" s="21"/>
      <c r="F411" s="21"/>
      <c r="G411" s="21" t="s">
        <v>807</v>
      </c>
      <c r="H411" s="21" t="s">
        <v>807</v>
      </c>
      <c r="I411" s="102">
        <f t="shared" si="6"/>
        <v>1287.9375</v>
      </c>
      <c r="J411" s="21">
        <v>206.07</v>
      </c>
      <c r="K411" s="22"/>
    </row>
    <row r="412" spans="1:11" hidden="1">
      <c r="A412" s="21" t="s">
        <v>3452</v>
      </c>
      <c r="B412" s="9">
        <v>42490</v>
      </c>
      <c r="C412" s="21" t="s">
        <v>3453</v>
      </c>
      <c r="D412" s="21"/>
      <c r="E412" s="21"/>
      <c r="F412" s="21"/>
      <c r="G412" s="21" t="s">
        <v>731</v>
      </c>
      <c r="H412" s="21" t="s">
        <v>731</v>
      </c>
      <c r="I412" s="102">
        <f t="shared" si="6"/>
        <v>399.125</v>
      </c>
      <c r="J412" s="21">
        <v>63.86</v>
      </c>
      <c r="K412" s="22"/>
    </row>
    <row r="413" spans="1:11" hidden="1">
      <c r="A413" s="21" t="s">
        <v>3452</v>
      </c>
      <c r="B413" s="9">
        <v>42490</v>
      </c>
      <c r="C413" s="21" t="s">
        <v>3453</v>
      </c>
      <c r="D413" s="21"/>
      <c r="E413" s="21"/>
      <c r="F413" s="21"/>
      <c r="G413" s="21" t="s">
        <v>1693</v>
      </c>
      <c r="H413" s="21" t="s">
        <v>1693</v>
      </c>
      <c r="I413" s="102">
        <f t="shared" si="6"/>
        <v>25.874999999999996</v>
      </c>
      <c r="J413" s="21">
        <v>4.1399999999999997</v>
      </c>
      <c r="K413" s="22"/>
    </row>
    <row r="414" spans="1:11" hidden="1">
      <c r="A414" s="21" t="s">
        <v>3452</v>
      </c>
      <c r="B414" s="9">
        <v>42490</v>
      </c>
      <c r="C414" s="21" t="s">
        <v>3453</v>
      </c>
      <c r="D414" s="21"/>
      <c r="E414" s="21"/>
      <c r="F414" s="21"/>
      <c r="G414" s="21" t="s">
        <v>1694</v>
      </c>
      <c r="H414" s="21" t="s">
        <v>1694</v>
      </c>
      <c r="I414" s="102">
        <f t="shared" si="6"/>
        <v>19.8125</v>
      </c>
      <c r="J414" s="21">
        <v>3.17</v>
      </c>
      <c r="K414" s="22"/>
    </row>
    <row r="415" spans="1:11" hidden="1">
      <c r="A415" s="21" t="s">
        <v>3452</v>
      </c>
      <c r="B415" s="9">
        <v>42490</v>
      </c>
      <c r="C415" s="21" t="s">
        <v>3453</v>
      </c>
      <c r="D415" s="21"/>
      <c r="E415" s="21"/>
      <c r="F415" s="21"/>
      <c r="G415" s="21" t="s">
        <v>3558</v>
      </c>
      <c r="H415" s="21" t="s">
        <v>3558</v>
      </c>
      <c r="I415" s="102">
        <f t="shared" si="6"/>
        <v>419.5</v>
      </c>
      <c r="J415" s="21">
        <v>67.12</v>
      </c>
      <c r="K415" s="22"/>
    </row>
    <row r="416" spans="1:11" hidden="1">
      <c r="A416" s="21" t="s">
        <v>3452</v>
      </c>
      <c r="B416" s="9">
        <v>42490</v>
      </c>
      <c r="C416" s="21" t="s">
        <v>3453</v>
      </c>
      <c r="D416" s="21"/>
      <c r="E416" s="21"/>
      <c r="F416" s="21"/>
      <c r="G416" s="21" t="s">
        <v>1697</v>
      </c>
      <c r="H416" s="21" t="s">
        <v>1697</v>
      </c>
      <c r="I416" s="102">
        <f t="shared" si="6"/>
        <v>49.125</v>
      </c>
      <c r="J416" s="21">
        <v>7.86</v>
      </c>
      <c r="K416" s="22"/>
    </row>
    <row r="417" spans="1:11" hidden="1">
      <c r="A417" s="21" t="s">
        <v>3452</v>
      </c>
      <c r="B417" s="9">
        <v>42490</v>
      </c>
      <c r="C417" s="21" t="s">
        <v>3453</v>
      </c>
      <c r="D417" s="21"/>
      <c r="E417" s="21"/>
      <c r="F417" s="21"/>
      <c r="G417" s="21" t="s">
        <v>3559</v>
      </c>
      <c r="H417" s="21" t="s">
        <v>3559</v>
      </c>
      <c r="I417" s="102">
        <f t="shared" si="6"/>
        <v>209.50000000000003</v>
      </c>
      <c r="J417" s="21">
        <v>33.520000000000003</v>
      </c>
      <c r="K417" s="22"/>
    </row>
    <row r="418" spans="1:11" hidden="1">
      <c r="A418" s="21" t="s">
        <v>3452</v>
      </c>
      <c r="B418" s="9">
        <v>42490</v>
      </c>
      <c r="C418" s="21" t="s">
        <v>3453</v>
      </c>
      <c r="D418" s="21"/>
      <c r="E418" s="21"/>
      <c r="F418" s="21"/>
      <c r="G418" s="21" t="s">
        <v>3560</v>
      </c>
      <c r="H418" s="21" t="s">
        <v>3560</v>
      </c>
      <c r="I418" s="102">
        <f t="shared" si="6"/>
        <v>727.875</v>
      </c>
      <c r="J418" s="21">
        <v>116.46</v>
      </c>
      <c r="K418" s="22"/>
    </row>
    <row r="419" spans="1:11" hidden="1">
      <c r="A419" s="21" t="s">
        <v>3452</v>
      </c>
      <c r="B419" s="9">
        <v>42490</v>
      </c>
      <c r="C419" s="21" t="s">
        <v>3453</v>
      </c>
      <c r="D419" s="21"/>
      <c r="E419" s="21"/>
      <c r="F419" s="21"/>
      <c r="G419" s="21" t="s">
        <v>1711</v>
      </c>
      <c r="H419" s="21" t="s">
        <v>1711</v>
      </c>
      <c r="I419" s="102">
        <f t="shared" si="6"/>
        <v>716.875</v>
      </c>
      <c r="J419" s="21">
        <v>114.7</v>
      </c>
      <c r="K419" s="22"/>
    </row>
    <row r="420" spans="1:11" hidden="1">
      <c r="A420" s="21" t="s">
        <v>3452</v>
      </c>
      <c r="B420" s="9">
        <v>42490</v>
      </c>
      <c r="C420" s="21" t="s">
        <v>3453</v>
      </c>
      <c r="D420" s="21"/>
      <c r="E420" s="21"/>
      <c r="F420" s="21"/>
      <c r="G420" s="21" t="s">
        <v>3561</v>
      </c>
      <c r="H420" s="21" t="s">
        <v>3561</v>
      </c>
      <c r="I420" s="102">
        <f t="shared" si="6"/>
        <v>729.125</v>
      </c>
      <c r="J420" s="21">
        <v>116.66</v>
      </c>
      <c r="K420" s="22"/>
    </row>
    <row r="421" spans="1:11" hidden="1">
      <c r="A421" s="21" t="s">
        <v>3452</v>
      </c>
      <c r="B421" s="9">
        <v>42490</v>
      </c>
      <c r="C421" s="21" t="s">
        <v>3453</v>
      </c>
      <c r="D421" s="21"/>
      <c r="E421" s="21"/>
      <c r="F421" s="21"/>
      <c r="G421" s="21" t="s">
        <v>1715</v>
      </c>
      <c r="H421" s="21" t="s">
        <v>1715</v>
      </c>
      <c r="I421" s="102">
        <f t="shared" si="6"/>
        <v>97.4375</v>
      </c>
      <c r="J421" s="21">
        <v>15.59</v>
      </c>
      <c r="K421" s="22"/>
    </row>
    <row r="422" spans="1:11" hidden="1">
      <c r="A422" s="21" t="s">
        <v>3452</v>
      </c>
      <c r="B422" s="9">
        <v>42490</v>
      </c>
      <c r="C422" s="21" t="s">
        <v>3453</v>
      </c>
      <c r="D422" s="21"/>
      <c r="E422" s="21"/>
      <c r="F422" s="21"/>
      <c r="G422" s="21" t="s">
        <v>1714</v>
      </c>
      <c r="H422" s="21" t="s">
        <v>1714</v>
      </c>
      <c r="I422" s="102">
        <f t="shared" si="6"/>
        <v>84.375</v>
      </c>
      <c r="J422" s="21">
        <v>13.5</v>
      </c>
      <c r="K422" s="22"/>
    </row>
    <row r="423" spans="1:11" hidden="1">
      <c r="A423" s="21" t="s">
        <v>3452</v>
      </c>
      <c r="B423" s="9">
        <v>42490</v>
      </c>
      <c r="C423" s="21" t="s">
        <v>3453</v>
      </c>
      <c r="D423" s="21"/>
      <c r="E423" s="21"/>
      <c r="F423" s="21"/>
      <c r="G423" s="21" t="s">
        <v>1716</v>
      </c>
      <c r="H423" s="21" t="s">
        <v>1716</v>
      </c>
      <c r="I423" s="102">
        <f t="shared" si="6"/>
        <v>79.3125</v>
      </c>
      <c r="J423" s="21">
        <v>12.69</v>
      </c>
      <c r="K423" s="22"/>
    </row>
    <row r="424" spans="1:11" hidden="1">
      <c r="A424" s="21" t="s">
        <v>3452</v>
      </c>
      <c r="B424" s="9">
        <v>42490</v>
      </c>
      <c r="C424" s="21" t="s">
        <v>3453</v>
      </c>
      <c r="D424" s="21"/>
      <c r="E424" s="21"/>
      <c r="F424" s="21"/>
      <c r="G424" s="21" t="s">
        <v>818</v>
      </c>
      <c r="H424" s="21" t="s">
        <v>818</v>
      </c>
      <c r="I424" s="102">
        <f t="shared" si="6"/>
        <v>86.187499999999986</v>
      </c>
      <c r="J424" s="21">
        <v>13.79</v>
      </c>
      <c r="K424" s="22"/>
    </row>
    <row r="425" spans="1:11" hidden="1">
      <c r="A425" s="21" t="s">
        <v>3452</v>
      </c>
      <c r="B425" s="9">
        <v>42490</v>
      </c>
      <c r="C425" s="21" t="s">
        <v>3453</v>
      </c>
      <c r="D425" s="21"/>
      <c r="E425" s="21"/>
      <c r="F425" s="21"/>
      <c r="G425" s="21" t="s">
        <v>3562</v>
      </c>
      <c r="H425" s="21" t="s">
        <v>3562</v>
      </c>
      <c r="I425" s="102">
        <f t="shared" si="6"/>
        <v>14.624999999999998</v>
      </c>
      <c r="J425" s="21">
        <v>2.34</v>
      </c>
      <c r="K425" s="22"/>
    </row>
    <row r="426" spans="1:11" hidden="1">
      <c r="A426" s="21" t="s">
        <v>3452</v>
      </c>
      <c r="B426" s="9">
        <v>42490</v>
      </c>
      <c r="C426" s="21" t="s">
        <v>3453</v>
      </c>
      <c r="D426" s="21"/>
      <c r="E426" s="21"/>
      <c r="F426" s="21"/>
      <c r="G426" s="21" t="s">
        <v>3563</v>
      </c>
      <c r="H426" s="21" t="s">
        <v>3563</v>
      </c>
      <c r="I426" s="102">
        <f t="shared" si="6"/>
        <v>50.4375</v>
      </c>
      <c r="J426" s="21">
        <v>8.07</v>
      </c>
      <c r="K426" s="22"/>
    </row>
    <row r="427" spans="1:11" hidden="1">
      <c r="A427" s="21" t="s">
        <v>3454</v>
      </c>
      <c r="B427" s="9">
        <v>42490</v>
      </c>
      <c r="C427" s="21" t="s">
        <v>3455</v>
      </c>
      <c r="D427" s="21"/>
      <c r="E427" s="21"/>
      <c r="F427" s="21"/>
      <c r="G427" s="21" t="s">
        <v>731</v>
      </c>
      <c r="H427" s="21" t="s">
        <v>731</v>
      </c>
      <c r="I427" s="102">
        <f t="shared" si="6"/>
        <v>86.187499999999986</v>
      </c>
      <c r="J427" s="21">
        <v>13.79</v>
      </c>
      <c r="K427" s="22"/>
    </row>
    <row r="428" spans="1:11" hidden="1">
      <c r="A428" s="21" t="s">
        <v>3454</v>
      </c>
      <c r="B428" s="9">
        <v>42490</v>
      </c>
      <c r="C428" s="21" t="s">
        <v>3455</v>
      </c>
      <c r="D428" s="21"/>
      <c r="E428" s="21"/>
      <c r="F428" s="21"/>
      <c r="G428" s="21" t="s">
        <v>9</v>
      </c>
      <c r="H428" s="21" t="s">
        <v>9</v>
      </c>
      <c r="I428" s="102">
        <f t="shared" si="6"/>
        <v>271.5625</v>
      </c>
      <c r="J428" s="21">
        <v>43.45</v>
      </c>
      <c r="K428" s="22"/>
    </row>
    <row r="429" spans="1:11" hidden="1">
      <c r="A429" s="21" t="s">
        <v>3454</v>
      </c>
      <c r="B429" s="9">
        <v>42490</v>
      </c>
      <c r="C429" s="21" t="s">
        <v>3455</v>
      </c>
      <c r="D429" s="21"/>
      <c r="E429" s="21"/>
      <c r="F429" s="21"/>
      <c r="G429" s="21" t="s">
        <v>2873</v>
      </c>
      <c r="H429" s="21" t="s">
        <v>2873</v>
      </c>
      <c r="I429" s="102">
        <f t="shared" si="6"/>
        <v>419.00000000000006</v>
      </c>
      <c r="J429" s="21">
        <v>67.040000000000006</v>
      </c>
      <c r="K429" s="22"/>
    </row>
    <row r="430" spans="1:11" hidden="1">
      <c r="A430" s="21" t="s">
        <v>3454</v>
      </c>
      <c r="B430" s="9">
        <v>42490</v>
      </c>
      <c r="C430" s="21" t="s">
        <v>3455</v>
      </c>
      <c r="D430" s="21"/>
      <c r="E430" s="21"/>
      <c r="F430" s="21"/>
      <c r="G430" s="21" t="s">
        <v>729</v>
      </c>
      <c r="H430" s="21" t="s">
        <v>729</v>
      </c>
      <c r="I430" s="102">
        <f t="shared" si="6"/>
        <v>86.187499999999986</v>
      </c>
      <c r="J430" s="21">
        <v>13.79</v>
      </c>
      <c r="K430" s="22"/>
    </row>
    <row r="431" spans="1:11" hidden="1">
      <c r="A431" s="21" t="s">
        <v>3454</v>
      </c>
      <c r="B431" s="9">
        <v>42490</v>
      </c>
      <c r="C431" s="21" t="s">
        <v>3455</v>
      </c>
      <c r="D431" s="21"/>
      <c r="E431" s="21"/>
      <c r="F431" s="21"/>
      <c r="G431" s="21" t="s">
        <v>661</v>
      </c>
      <c r="H431" s="21" t="s">
        <v>661</v>
      </c>
      <c r="I431" s="102">
        <f t="shared" si="6"/>
        <v>49.125</v>
      </c>
      <c r="J431" s="21">
        <v>7.86</v>
      </c>
      <c r="K431" s="22"/>
    </row>
    <row r="432" spans="1:11" hidden="1">
      <c r="A432" s="21" t="s">
        <v>3454</v>
      </c>
      <c r="B432" s="9">
        <v>42490</v>
      </c>
      <c r="C432" s="21" t="s">
        <v>3455</v>
      </c>
      <c r="D432" s="21"/>
      <c r="E432" s="21"/>
      <c r="F432" s="21"/>
      <c r="G432" s="21" t="s">
        <v>749</v>
      </c>
      <c r="H432" s="21" t="s">
        <v>749</v>
      </c>
      <c r="I432" s="102">
        <f t="shared" si="6"/>
        <v>456.9375</v>
      </c>
      <c r="J432" s="21">
        <v>73.11</v>
      </c>
      <c r="K432" s="22"/>
    </row>
    <row r="433" spans="1:11" hidden="1">
      <c r="A433" s="21" t="s">
        <v>3456</v>
      </c>
      <c r="B433" s="9">
        <v>42490</v>
      </c>
      <c r="C433" s="21" t="s">
        <v>3457</v>
      </c>
      <c r="D433" s="21"/>
      <c r="E433" s="21"/>
      <c r="F433" s="21"/>
      <c r="G433" s="21" t="s">
        <v>661</v>
      </c>
      <c r="H433" s="21" t="s">
        <v>661</v>
      </c>
      <c r="I433" s="102">
        <f t="shared" si="6"/>
        <v>215.49999999999997</v>
      </c>
      <c r="J433" s="21">
        <v>34.479999999999997</v>
      </c>
      <c r="K433" s="22"/>
    </row>
    <row r="434" spans="1:11" hidden="1">
      <c r="A434" s="21" t="s">
        <v>3456</v>
      </c>
      <c r="B434" s="9">
        <v>42490</v>
      </c>
      <c r="C434" s="21" t="s">
        <v>3457</v>
      </c>
      <c r="D434" s="21"/>
      <c r="E434" s="21"/>
      <c r="F434" s="21"/>
      <c r="G434" s="21" t="s">
        <v>663</v>
      </c>
      <c r="H434" s="21" t="s">
        <v>663</v>
      </c>
      <c r="I434" s="102">
        <f t="shared" si="6"/>
        <v>335.25</v>
      </c>
      <c r="J434" s="21">
        <v>53.64</v>
      </c>
      <c r="K434" s="22"/>
    </row>
    <row r="435" spans="1:11" hidden="1">
      <c r="A435" s="21" t="s">
        <v>3456</v>
      </c>
      <c r="B435" s="9">
        <v>42490</v>
      </c>
      <c r="C435" s="21" t="s">
        <v>3457</v>
      </c>
      <c r="D435" s="21"/>
      <c r="E435" s="21"/>
      <c r="F435" s="21"/>
      <c r="G435" s="21" t="s">
        <v>731</v>
      </c>
      <c r="H435" s="21" t="s">
        <v>731</v>
      </c>
      <c r="I435" s="102">
        <f t="shared" si="6"/>
        <v>176.75</v>
      </c>
      <c r="J435" s="21">
        <v>28.28</v>
      </c>
      <c r="K435" s="22"/>
    </row>
    <row r="436" spans="1:11" hidden="1">
      <c r="A436" s="21" t="s">
        <v>3456</v>
      </c>
      <c r="B436" s="9">
        <v>42490</v>
      </c>
      <c r="C436" s="21" t="s">
        <v>3457</v>
      </c>
      <c r="D436" s="21"/>
      <c r="E436" s="21"/>
      <c r="F436" s="21"/>
      <c r="G436" s="21" t="s">
        <v>729</v>
      </c>
      <c r="H436" s="21" t="s">
        <v>729</v>
      </c>
      <c r="I436" s="102">
        <f t="shared" si="6"/>
        <v>86.187499999999986</v>
      </c>
      <c r="J436" s="21">
        <v>13.79</v>
      </c>
      <c r="K436" s="22"/>
    </row>
    <row r="437" spans="1:11" hidden="1">
      <c r="A437" s="21" t="s">
        <v>3458</v>
      </c>
      <c r="B437" s="9">
        <v>42490</v>
      </c>
      <c r="C437" s="21" t="s">
        <v>3459</v>
      </c>
      <c r="D437" s="21"/>
      <c r="E437" s="21"/>
      <c r="F437" s="21"/>
      <c r="G437" s="21" t="s">
        <v>1728</v>
      </c>
      <c r="H437" s="21" t="s">
        <v>1728</v>
      </c>
      <c r="I437" s="102">
        <f t="shared" si="6"/>
        <v>50</v>
      </c>
      <c r="J437" s="21">
        <v>8</v>
      </c>
      <c r="K437" s="22"/>
    </row>
    <row r="438" spans="1:11" hidden="1">
      <c r="A438" s="21" t="s">
        <v>3460</v>
      </c>
      <c r="B438" s="9">
        <v>42490</v>
      </c>
      <c r="C438" s="21" t="s">
        <v>3461</v>
      </c>
      <c r="D438" s="21"/>
      <c r="E438" s="21"/>
      <c r="F438" s="21"/>
      <c r="G438" s="21" t="s">
        <v>807</v>
      </c>
      <c r="H438" s="21" t="s">
        <v>807</v>
      </c>
      <c r="I438" s="102">
        <f t="shared" si="6"/>
        <v>728.4375</v>
      </c>
      <c r="J438" s="21">
        <v>116.55</v>
      </c>
      <c r="K438" s="22"/>
    </row>
    <row r="439" spans="1:11" hidden="1">
      <c r="A439" s="21" t="s">
        <v>3460</v>
      </c>
      <c r="B439" s="9">
        <v>42490</v>
      </c>
      <c r="C439" s="21" t="s">
        <v>3461</v>
      </c>
      <c r="D439" s="21"/>
      <c r="E439" s="21"/>
      <c r="F439" s="21"/>
      <c r="G439" s="21" t="s">
        <v>803</v>
      </c>
      <c r="H439" s="21" t="s">
        <v>803</v>
      </c>
      <c r="I439" s="102">
        <f t="shared" si="6"/>
        <v>386.6875</v>
      </c>
      <c r="J439" s="21">
        <v>61.87</v>
      </c>
      <c r="K439" s="22"/>
    </row>
    <row r="440" spans="1:11" hidden="1">
      <c r="A440" s="21" t="s">
        <v>3460</v>
      </c>
      <c r="B440" s="9">
        <v>42490</v>
      </c>
      <c r="C440" s="21" t="s">
        <v>3461</v>
      </c>
      <c r="D440" s="21"/>
      <c r="E440" s="21"/>
      <c r="F440" s="21"/>
      <c r="G440" s="21" t="s">
        <v>799</v>
      </c>
      <c r="H440" s="21" t="s">
        <v>799</v>
      </c>
      <c r="I440" s="102">
        <f t="shared" si="6"/>
        <v>80.1875</v>
      </c>
      <c r="J440" s="21">
        <v>12.83</v>
      </c>
      <c r="K440" s="22"/>
    </row>
    <row r="441" spans="1:11" hidden="1">
      <c r="A441" s="21" t="s">
        <v>3460</v>
      </c>
      <c r="B441" s="9">
        <v>42490</v>
      </c>
      <c r="C441" s="21" t="s">
        <v>3461</v>
      </c>
      <c r="D441" s="21"/>
      <c r="E441" s="21"/>
      <c r="F441" s="21"/>
      <c r="G441" s="21" t="s">
        <v>3564</v>
      </c>
      <c r="H441" s="21" t="s">
        <v>3564</v>
      </c>
      <c r="I441" s="102">
        <f t="shared" si="6"/>
        <v>115.5</v>
      </c>
      <c r="J441" s="21">
        <v>18.48</v>
      </c>
      <c r="K441" s="22"/>
    </row>
    <row r="442" spans="1:11" hidden="1">
      <c r="A442" s="21" t="s">
        <v>3460</v>
      </c>
      <c r="B442" s="9">
        <v>42490</v>
      </c>
      <c r="C442" s="21" t="s">
        <v>3461</v>
      </c>
      <c r="D442" s="21"/>
      <c r="E442" s="21"/>
      <c r="F442" s="21"/>
      <c r="G442" s="21" t="s">
        <v>3565</v>
      </c>
      <c r="H442" s="21" t="s">
        <v>3565</v>
      </c>
      <c r="I442" s="102">
        <f t="shared" si="6"/>
        <v>251.375</v>
      </c>
      <c r="J442" s="21">
        <v>40.22</v>
      </c>
      <c r="K442" s="22"/>
    </row>
    <row r="443" spans="1:11" hidden="1">
      <c r="A443" s="21" t="s">
        <v>3460</v>
      </c>
      <c r="B443" s="9">
        <v>42490</v>
      </c>
      <c r="C443" s="21" t="s">
        <v>3461</v>
      </c>
      <c r="D443" s="21"/>
      <c r="E443" s="21"/>
      <c r="F443" s="21"/>
      <c r="G443" s="21" t="s">
        <v>737</v>
      </c>
      <c r="H443" s="21" t="s">
        <v>737</v>
      </c>
      <c r="I443" s="102">
        <f t="shared" si="6"/>
        <v>222.43750000000003</v>
      </c>
      <c r="J443" s="21">
        <v>35.590000000000003</v>
      </c>
      <c r="K443" s="22"/>
    </row>
    <row r="444" spans="1:11" hidden="1">
      <c r="A444" s="21" t="s">
        <v>3460</v>
      </c>
      <c r="B444" s="9">
        <v>42490</v>
      </c>
      <c r="C444" s="21" t="s">
        <v>3461</v>
      </c>
      <c r="D444" s="21"/>
      <c r="E444" s="21"/>
      <c r="F444" s="21"/>
      <c r="G444" s="21" t="s">
        <v>731</v>
      </c>
      <c r="H444" s="21" t="s">
        <v>731</v>
      </c>
      <c r="I444" s="102">
        <f t="shared" si="6"/>
        <v>56.0625</v>
      </c>
      <c r="J444" s="21">
        <v>8.9700000000000006</v>
      </c>
      <c r="K444" s="22"/>
    </row>
    <row r="445" spans="1:11" hidden="1">
      <c r="A445" s="21" t="s">
        <v>3462</v>
      </c>
      <c r="B445" s="9">
        <v>42490</v>
      </c>
      <c r="C445" s="21" t="s">
        <v>3463</v>
      </c>
      <c r="D445" s="21"/>
      <c r="E445" s="21"/>
      <c r="F445" s="21"/>
      <c r="G445" s="21" t="s">
        <v>661</v>
      </c>
      <c r="H445" s="21" t="s">
        <v>661</v>
      </c>
      <c r="I445" s="102">
        <f t="shared" si="6"/>
        <v>66.375</v>
      </c>
      <c r="J445" s="21">
        <v>10.62</v>
      </c>
      <c r="K445" s="22"/>
    </row>
    <row r="446" spans="1:11" hidden="1">
      <c r="A446" s="21" t="s">
        <v>3462</v>
      </c>
      <c r="B446" s="9">
        <v>42490</v>
      </c>
      <c r="C446" s="21" t="s">
        <v>3463</v>
      </c>
      <c r="D446" s="21"/>
      <c r="E446" s="21"/>
      <c r="F446" s="21"/>
      <c r="G446" s="21" t="s">
        <v>661</v>
      </c>
      <c r="H446" s="21" t="s">
        <v>661</v>
      </c>
      <c r="I446" s="102">
        <f t="shared" si="6"/>
        <v>320.6875</v>
      </c>
      <c r="J446" s="21">
        <v>51.31</v>
      </c>
      <c r="K446" s="22"/>
    </row>
    <row r="447" spans="1:11" hidden="1">
      <c r="A447" s="21" t="s">
        <v>3462</v>
      </c>
      <c r="B447" s="9">
        <v>42490</v>
      </c>
      <c r="C447" s="21" t="s">
        <v>3463</v>
      </c>
      <c r="D447" s="21"/>
      <c r="E447" s="21"/>
      <c r="F447" s="21"/>
      <c r="G447" s="21" t="s">
        <v>735</v>
      </c>
      <c r="H447" s="21" t="s">
        <v>735</v>
      </c>
      <c r="I447" s="102">
        <f t="shared" si="6"/>
        <v>419.00000000000006</v>
      </c>
      <c r="J447" s="21">
        <v>67.040000000000006</v>
      </c>
      <c r="K447" s="22"/>
    </row>
    <row r="448" spans="1:11" hidden="1">
      <c r="A448" s="21" t="s">
        <v>3462</v>
      </c>
      <c r="B448" s="9">
        <v>42490</v>
      </c>
      <c r="C448" s="21" t="s">
        <v>3463</v>
      </c>
      <c r="D448" s="21"/>
      <c r="E448" s="21"/>
      <c r="F448" s="21"/>
      <c r="G448" s="21" t="s">
        <v>731</v>
      </c>
      <c r="H448" s="21" t="s">
        <v>731</v>
      </c>
      <c r="I448" s="102">
        <f t="shared" si="6"/>
        <v>56.0625</v>
      </c>
      <c r="J448" s="21">
        <v>8.9700000000000006</v>
      </c>
      <c r="K448" s="22"/>
    </row>
    <row r="449" spans="1:11" hidden="1">
      <c r="A449" s="21" t="s">
        <v>3462</v>
      </c>
      <c r="B449" s="9">
        <v>42490</v>
      </c>
      <c r="C449" s="21" t="s">
        <v>3463</v>
      </c>
      <c r="D449" s="21"/>
      <c r="E449" s="21"/>
      <c r="F449" s="21"/>
      <c r="G449" s="21" t="s">
        <v>737</v>
      </c>
      <c r="H449" s="21" t="s">
        <v>737</v>
      </c>
      <c r="I449" s="102">
        <f t="shared" si="6"/>
        <v>398.375</v>
      </c>
      <c r="J449" s="21">
        <v>63.74</v>
      </c>
      <c r="K449" s="22"/>
    </row>
    <row r="450" spans="1:11" hidden="1">
      <c r="A450" s="21" t="s">
        <v>3462</v>
      </c>
      <c r="B450" s="9">
        <v>42490</v>
      </c>
      <c r="C450" s="21" t="s">
        <v>3463</v>
      </c>
      <c r="D450" s="21"/>
      <c r="E450" s="21"/>
      <c r="F450" s="21"/>
      <c r="G450" s="21" t="s">
        <v>1722</v>
      </c>
      <c r="H450" s="21" t="s">
        <v>1722</v>
      </c>
      <c r="I450" s="102">
        <f t="shared" si="6"/>
        <v>81.875</v>
      </c>
      <c r="J450" s="21">
        <v>13.1</v>
      </c>
      <c r="K450" s="22"/>
    </row>
    <row r="451" spans="1:11" hidden="1">
      <c r="A451" s="21" t="s">
        <v>3464</v>
      </c>
      <c r="B451" s="9">
        <v>42490</v>
      </c>
      <c r="C451" s="21" t="s">
        <v>3465</v>
      </c>
      <c r="D451" s="21"/>
      <c r="E451" s="21"/>
      <c r="F451" s="21"/>
      <c r="G451" s="21" t="s">
        <v>661</v>
      </c>
      <c r="H451" s="21" t="s">
        <v>661</v>
      </c>
      <c r="I451" s="102">
        <f t="shared" si="6"/>
        <v>336.1875</v>
      </c>
      <c r="J451" s="21">
        <v>53.79</v>
      </c>
      <c r="K451" s="22"/>
    </row>
    <row r="452" spans="1:11" hidden="1">
      <c r="A452" s="21" t="s">
        <v>3464</v>
      </c>
      <c r="B452" s="9">
        <v>42490</v>
      </c>
      <c r="C452" s="21" t="s">
        <v>3465</v>
      </c>
      <c r="D452" s="21"/>
      <c r="E452" s="21"/>
      <c r="F452" s="21"/>
      <c r="G452" s="21" t="s">
        <v>1743</v>
      </c>
      <c r="H452" s="21" t="s">
        <v>1743</v>
      </c>
      <c r="I452" s="102">
        <f t="shared" si="6"/>
        <v>1833.625</v>
      </c>
      <c r="J452" s="21">
        <v>293.38</v>
      </c>
      <c r="K452" s="22"/>
    </row>
    <row r="453" spans="1:11" hidden="1">
      <c r="A453" s="21" t="s">
        <v>3464</v>
      </c>
      <c r="B453" s="9">
        <v>42490</v>
      </c>
      <c r="C453" s="21" t="s">
        <v>3465</v>
      </c>
      <c r="D453" s="21"/>
      <c r="E453" s="21"/>
      <c r="F453" s="21"/>
      <c r="G453" s="21" t="s">
        <v>3566</v>
      </c>
      <c r="H453" s="21" t="s">
        <v>3566</v>
      </c>
      <c r="I453" s="102">
        <f t="shared" si="6"/>
        <v>137.9375</v>
      </c>
      <c r="J453" s="21">
        <v>22.07</v>
      </c>
      <c r="K453" s="22"/>
    </row>
    <row r="454" spans="1:11" hidden="1">
      <c r="A454" s="21" t="s">
        <v>3464</v>
      </c>
      <c r="B454" s="9">
        <v>42490</v>
      </c>
      <c r="C454" s="21" t="s">
        <v>3465</v>
      </c>
      <c r="D454" s="21"/>
      <c r="E454" s="21"/>
      <c r="F454" s="21"/>
      <c r="G454" s="21" t="s">
        <v>3566</v>
      </c>
      <c r="H454" s="21" t="s">
        <v>3566</v>
      </c>
      <c r="I454" s="102">
        <f t="shared" si="6"/>
        <v>30.1875</v>
      </c>
      <c r="J454" s="21">
        <v>4.83</v>
      </c>
      <c r="K454" s="22"/>
    </row>
    <row r="455" spans="1:11" hidden="1">
      <c r="A455" s="21" t="s">
        <v>3464</v>
      </c>
      <c r="B455" s="9">
        <v>42490</v>
      </c>
      <c r="C455" s="21" t="s">
        <v>3465</v>
      </c>
      <c r="D455" s="21"/>
      <c r="E455" s="21"/>
      <c r="F455" s="21"/>
      <c r="G455" s="21" t="s">
        <v>1743</v>
      </c>
      <c r="H455" s="21" t="s">
        <v>1743</v>
      </c>
      <c r="I455" s="102">
        <f t="shared" ref="I455:I489" si="7">+J455/0.16</f>
        <v>51.749999999999993</v>
      </c>
      <c r="J455" s="21">
        <v>8.2799999999999994</v>
      </c>
      <c r="K455" s="22"/>
    </row>
    <row r="456" spans="1:11" hidden="1">
      <c r="A456" s="21" t="s">
        <v>3464</v>
      </c>
      <c r="B456" s="9">
        <v>42490</v>
      </c>
      <c r="C456" s="21" t="s">
        <v>3465</v>
      </c>
      <c r="D456" s="21"/>
      <c r="E456" s="21"/>
      <c r="F456" s="21"/>
      <c r="G456" s="21" t="s">
        <v>1749</v>
      </c>
      <c r="H456" s="21" t="s">
        <v>1749</v>
      </c>
      <c r="I456" s="102">
        <f t="shared" si="7"/>
        <v>530.5625</v>
      </c>
      <c r="J456" s="21">
        <v>84.89</v>
      </c>
      <c r="K456" s="22"/>
    </row>
    <row r="457" spans="1:11" hidden="1">
      <c r="A457" s="21" t="s">
        <v>3464</v>
      </c>
      <c r="B457" s="9">
        <v>42490</v>
      </c>
      <c r="C457" s="21" t="s">
        <v>3465</v>
      </c>
      <c r="D457" s="21"/>
      <c r="E457" s="21"/>
      <c r="F457" s="21"/>
      <c r="G457" s="21" t="s">
        <v>3567</v>
      </c>
      <c r="H457" s="21" t="s">
        <v>3567</v>
      </c>
      <c r="I457" s="102">
        <f t="shared" si="7"/>
        <v>86.187499999999986</v>
      </c>
      <c r="J457" s="21">
        <v>13.79</v>
      </c>
      <c r="K457" s="22"/>
    </row>
    <row r="458" spans="1:11" hidden="1">
      <c r="A458" s="21" t="s">
        <v>3464</v>
      </c>
      <c r="B458" s="9">
        <v>42490</v>
      </c>
      <c r="C458" s="21" t="s">
        <v>3465</v>
      </c>
      <c r="D458" s="21"/>
      <c r="E458" s="21"/>
      <c r="F458" s="21"/>
      <c r="G458" s="21" t="s">
        <v>1750</v>
      </c>
      <c r="H458" s="21" t="s">
        <v>1750</v>
      </c>
      <c r="I458" s="102">
        <f t="shared" si="7"/>
        <v>441.5625</v>
      </c>
      <c r="J458" s="21">
        <v>70.650000000000006</v>
      </c>
      <c r="K458" s="22"/>
    </row>
    <row r="459" spans="1:11" hidden="1">
      <c r="A459" s="21" t="s">
        <v>3464</v>
      </c>
      <c r="B459" s="9">
        <v>42490</v>
      </c>
      <c r="C459" s="21" t="s">
        <v>3465</v>
      </c>
      <c r="D459" s="21"/>
      <c r="E459" s="21"/>
      <c r="F459" s="21"/>
      <c r="G459" s="21" t="s">
        <v>731</v>
      </c>
      <c r="H459" s="21" t="s">
        <v>731</v>
      </c>
      <c r="I459" s="102">
        <f t="shared" si="7"/>
        <v>569.8125</v>
      </c>
      <c r="J459" s="21">
        <v>91.17</v>
      </c>
      <c r="K459" s="22"/>
    </row>
    <row r="460" spans="1:11" hidden="1">
      <c r="A460" s="21" t="s">
        <v>3464</v>
      </c>
      <c r="B460" s="9">
        <v>42490</v>
      </c>
      <c r="C460" s="21" t="s">
        <v>3465</v>
      </c>
      <c r="D460" s="21"/>
      <c r="E460" s="21"/>
      <c r="F460" s="21"/>
      <c r="G460" s="21" t="s">
        <v>1751</v>
      </c>
      <c r="H460" s="21" t="s">
        <v>1751</v>
      </c>
      <c r="I460" s="102">
        <f t="shared" si="7"/>
        <v>335.375</v>
      </c>
      <c r="J460" s="21">
        <v>53.66</v>
      </c>
      <c r="K460" s="22"/>
    </row>
    <row r="461" spans="1:11" hidden="1">
      <c r="A461" s="21" t="s">
        <v>3464</v>
      </c>
      <c r="B461" s="9">
        <v>42490</v>
      </c>
      <c r="C461" s="21" t="s">
        <v>3465</v>
      </c>
      <c r="D461" s="21"/>
      <c r="E461" s="21"/>
      <c r="F461" s="21"/>
      <c r="G461" s="21" t="s">
        <v>1752</v>
      </c>
      <c r="H461" s="21" t="s">
        <v>1752</v>
      </c>
      <c r="I461" s="102">
        <f t="shared" si="7"/>
        <v>452.8125</v>
      </c>
      <c r="J461" s="21">
        <v>72.45</v>
      </c>
      <c r="K461" s="22"/>
    </row>
    <row r="462" spans="1:11" hidden="1">
      <c r="A462" s="21" t="s">
        <v>3464</v>
      </c>
      <c r="B462" s="9">
        <v>42490</v>
      </c>
      <c r="C462" s="21" t="s">
        <v>3465</v>
      </c>
      <c r="D462" s="21"/>
      <c r="E462" s="21"/>
      <c r="F462" s="21"/>
      <c r="G462" s="21" t="s">
        <v>731</v>
      </c>
      <c r="H462" s="21" t="s">
        <v>731</v>
      </c>
      <c r="I462" s="102">
        <f t="shared" si="7"/>
        <v>189.625</v>
      </c>
      <c r="J462" s="21">
        <v>30.34</v>
      </c>
      <c r="K462" s="22"/>
    </row>
    <row r="463" spans="1:11" hidden="1">
      <c r="A463" s="21" t="s">
        <v>3464</v>
      </c>
      <c r="B463" s="9">
        <v>42490</v>
      </c>
      <c r="C463" s="21" t="s">
        <v>3465</v>
      </c>
      <c r="D463" s="21"/>
      <c r="E463" s="21"/>
      <c r="F463" s="21"/>
      <c r="G463" s="21" t="s">
        <v>9</v>
      </c>
      <c r="H463" s="21" t="s">
        <v>9</v>
      </c>
      <c r="I463" s="102">
        <f t="shared" si="7"/>
        <v>271.5625</v>
      </c>
      <c r="J463" s="21">
        <v>43.45</v>
      </c>
      <c r="K463" s="22"/>
    </row>
    <row r="464" spans="1:11" hidden="1">
      <c r="A464" s="21" t="s">
        <v>3464</v>
      </c>
      <c r="B464" s="9">
        <v>42490</v>
      </c>
      <c r="C464" s="21" t="s">
        <v>3465</v>
      </c>
      <c r="D464" s="21"/>
      <c r="E464" s="21"/>
      <c r="F464" s="21"/>
      <c r="G464" s="102" t="s">
        <v>2873</v>
      </c>
      <c r="H464" s="102" t="s">
        <v>2873</v>
      </c>
      <c r="I464" s="102">
        <f t="shared" si="7"/>
        <v>335.1875</v>
      </c>
      <c r="J464" s="21">
        <v>53.63</v>
      </c>
      <c r="K464" s="22"/>
    </row>
    <row r="465" spans="1:11" hidden="1">
      <c r="A465" s="21" t="s">
        <v>3466</v>
      </c>
      <c r="B465" s="9">
        <v>42490</v>
      </c>
      <c r="C465" s="21" t="s">
        <v>3467</v>
      </c>
      <c r="D465" s="21"/>
      <c r="E465" s="21"/>
      <c r="F465" s="21"/>
      <c r="G465" s="21" t="s">
        <v>661</v>
      </c>
      <c r="H465" s="21" t="s">
        <v>661</v>
      </c>
      <c r="I465" s="102">
        <f t="shared" si="7"/>
        <v>396.5625</v>
      </c>
      <c r="J465" s="21">
        <v>63.45</v>
      </c>
      <c r="K465" s="22"/>
    </row>
    <row r="466" spans="1:11" hidden="1">
      <c r="A466" s="21" t="s">
        <v>3466</v>
      </c>
      <c r="B466" s="9">
        <v>42490</v>
      </c>
      <c r="C466" s="21" t="s">
        <v>3467</v>
      </c>
      <c r="D466" s="21"/>
      <c r="E466" s="21"/>
      <c r="F466" s="21"/>
      <c r="G466" s="21" t="s">
        <v>735</v>
      </c>
      <c r="H466" s="21" t="s">
        <v>735</v>
      </c>
      <c r="I466" s="102">
        <f t="shared" si="7"/>
        <v>418.9375</v>
      </c>
      <c r="J466" s="21">
        <v>67.03</v>
      </c>
      <c r="K466" s="22"/>
    </row>
    <row r="467" spans="1:11" hidden="1">
      <c r="A467" s="21" t="s">
        <v>3466</v>
      </c>
      <c r="B467" s="9">
        <v>42490</v>
      </c>
      <c r="C467" s="21" t="s">
        <v>3467</v>
      </c>
      <c r="D467" s="21"/>
      <c r="E467" s="21"/>
      <c r="F467" s="21"/>
      <c r="G467" s="21" t="s">
        <v>737</v>
      </c>
      <c r="H467" s="21" t="s">
        <v>737</v>
      </c>
      <c r="I467" s="102">
        <f t="shared" si="7"/>
        <v>398.375</v>
      </c>
      <c r="J467" s="21">
        <v>63.74</v>
      </c>
      <c r="K467" s="22"/>
    </row>
    <row r="468" spans="1:11" hidden="1">
      <c r="A468" s="21" t="s">
        <v>3466</v>
      </c>
      <c r="B468" s="9">
        <v>42490</v>
      </c>
      <c r="C468" s="21" t="s">
        <v>3467</v>
      </c>
      <c r="D468" s="21"/>
      <c r="E468" s="21"/>
      <c r="F468" s="21"/>
      <c r="G468" s="21" t="s">
        <v>731</v>
      </c>
      <c r="H468" s="21" t="s">
        <v>731</v>
      </c>
      <c r="I468" s="102">
        <f t="shared" si="7"/>
        <v>56.0625</v>
      </c>
      <c r="J468" s="21">
        <v>8.9700000000000006</v>
      </c>
      <c r="K468" s="22"/>
    </row>
    <row r="469" spans="1:11" hidden="1">
      <c r="A469" s="21" t="s">
        <v>3466</v>
      </c>
      <c r="B469" s="9">
        <v>42490</v>
      </c>
      <c r="C469" s="21" t="s">
        <v>3467</v>
      </c>
      <c r="D469" s="21"/>
      <c r="E469" s="21"/>
      <c r="F469" s="21"/>
      <c r="G469" s="21" t="s">
        <v>1722</v>
      </c>
      <c r="H469" s="21" t="s">
        <v>1722</v>
      </c>
      <c r="I469" s="102">
        <f t="shared" si="7"/>
        <v>94.8125</v>
      </c>
      <c r="J469" s="21">
        <v>15.17</v>
      </c>
      <c r="K469" s="22"/>
    </row>
    <row r="470" spans="1:11" hidden="1">
      <c r="A470" s="21" t="s">
        <v>3468</v>
      </c>
      <c r="B470" s="9">
        <v>42490</v>
      </c>
      <c r="C470" s="21" t="s">
        <v>3469</v>
      </c>
      <c r="D470" s="21"/>
      <c r="E470" s="21"/>
      <c r="F470" s="21"/>
      <c r="G470" s="21" t="s">
        <v>661</v>
      </c>
      <c r="H470" s="21" t="s">
        <v>661</v>
      </c>
      <c r="I470" s="102">
        <f t="shared" si="7"/>
        <v>333.625</v>
      </c>
      <c r="J470" s="21">
        <v>53.38</v>
      </c>
      <c r="K470" s="22"/>
    </row>
    <row r="471" spans="1:11" hidden="1">
      <c r="A471" s="21" t="s">
        <v>3468</v>
      </c>
      <c r="B471" s="9">
        <v>42490</v>
      </c>
      <c r="C471" s="21" t="s">
        <v>3469</v>
      </c>
      <c r="D471" s="21"/>
      <c r="E471" s="21"/>
      <c r="F471" s="21"/>
      <c r="G471" s="21" t="s">
        <v>2681</v>
      </c>
      <c r="H471" s="21" t="s">
        <v>2681</v>
      </c>
      <c r="I471" s="102">
        <f t="shared" si="7"/>
        <v>333.8125</v>
      </c>
      <c r="J471" s="21">
        <v>53.41</v>
      </c>
      <c r="K471" s="22"/>
    </row>
    <row r="472" spans="1:11" hidden="1">
      <c r="A472" s="21" t="s">
        <v>3468</v>
      </c>
      <c r="B472" s="9">
        <v>42490</v>
      </c>
      <c r="C472" s="21" t="s">
        <v>3469</v>
      </c>
      <c r="D472" s="21"/>
      <c r="E472" s="21"/>
      <c r="F472" s="21"/>
      <c r="G472" s="21" t="s">
        <v>731</v>
      </c>
      <c r="H472" s="21" t="s">
        <v>731</v>
      </c>
      <c r="I472" s="102">
        <f t="shared" si="7"/>
        <v>176.75</v>
      </c>
      <c r="J472" s="21">
        <v>28.28</v>
      </c>
      <c r="K472" s="22"/>
    </row>
    <row r="473" spans="1:11" hidden="1">
      <c r="A473" s="21" t="s">
        <v>3468</v>
      </c>
      <c r="B473" s="9">
        <v>42490</v>
      </c>
      <c r="C473" s="21" t="s">
        <v>3469</v>
      </c>
      <c r="D473" s="21"/>
      <c r="E473" s="21"/>
      <c r="F473" s="21"/>
      <c r="G473" s="21" t="s">
        <v>729</v>
      </c>
      <c r="H473" s="21" t="s">
        <v>729</v>
      </c>
      <c r="I473" s="102">
        <f t="shared" si="7"/>
        <v>86.187499999999986</v>
      </c>
      <c r="J473" s="21">
        <v>13.79</v>
      </c>
      <c r="K473" s="22"/>
    </row>
    <row r="474" spans="1:11" hidden="1">
      <c r="A474" s="21" t="s">
        <v>3470</v>
      </c>
      <c r="B474" s="9">
        <v>42490</v>
      </c>
      <c r="C474" s="21" t="s">
        <v>3471</v>
      </c>
      <c r="D474" s="21"/>
      <c r="E474" s="21"/>
      <c r="F474" s="21"/>
      <c r="G474" s="21" t="s">
        <v>3568</v>
      </c>
      <c r="H474" s="21" t="s">
        <v>3568</v>
      </c>
      <c r="I474" s="102">
        <f t="shared" si="7"/>
        <v>1594.8125</v>
      </c>
      <c r="J474" s="21">
        <v>255.17</v>
      </c>
      <c r="K474" s="22"/>
    </row>
    <row r="475" spans="1:11" hidden="1">
      <c r="A475" s="21" t="s">
        <v>67</v>
      </c>
      <c r="B475" s="9">
        <v>42490</v>
      </c>
      <c r="C475" s="21" t="s">
        <v>3472</v>
      </c>
      <c r="D475" s="21"/>
      <c r="E475" s="21"/>
      <c r="F475" s="21"/>
      <c r="G475" s="21" t="s">
        <v>3580</v>
      </c>
      <c r="H475" s="21" t="s">
        <v>3504</v>
      </c>
      <c r="I475" s="102">
        <f t="shared" si="7"/>
        <v>1870</v>
      </c>
      <c r="J475" s="21">
        <v>299.2</v>
      </c>
      <c r="K475" s="22"/>
    </row>
    <row r="476" spans="1:11" hidden="1">
      <c r="A476" s="21" t="s">
        <v>3473</v>
      </c>
      <c r="B476" s="9">
        <v>42490</v>
      </c>
      <c r="C476" s="21" t="s">
        <v>649</v>
      </c>
      <c r="D476" s="21"/>
      <c r="E476" s="21"/>
      <c r="F476" s="21"/>
      <c r="G476" s="78" t="s">
        <v>1002</v>
      </c>
      <c r="H476" s="21" t="s">
        <v>984</v>
      </c>
      <c r="I476" s="102">
        <f t="shared" si="7"/>
        <v>10255.75</v>
      </c>
      <c r="J476" s="22">
        <v>1640.92</v>
      </c>
      <c r="K476" s="22"/>
    </row>
    <row r="477" spans="1:11" hidden="1">
      <c r="A477" s="21" t="s">
        <v>3474</v>
      </c>
      <c r="B477" s="9">
        <v>42490</v>
      </c>
      <c r="C477" s="21" t="s">
        <v>3475</v>
      </c>
      <c r="D477" s="21"/>
      <c r="E477" s="21"/>
      <c r="F477" s="21"/>
      <c r="G477" s="19" t="s">
        <v>985</v>
      </c>
      <c r="H477" s="21" t="s">
        <v>2925</v>
      </c>
      <c r="I477" s="102">
        <f t="shared" si="7"/>
        <v>887.8125</v>
      </c>
      <c r="J477" s="21">
        <v>142.05000000000001</v>
      </c>
      <c r="K477" s="22"/>
    </row>
    <row r="478" spans="1:11" s="21" customFormat="1" hidden="1">
      <c r="A478" s="21" t="s">
        <v>2731</v>
      </c>
      <c r="B478" s="9">
        <v>42490</v>
      </c>
      <c r="C478" s="21" t="s">
        <v>3292</v>
      </c>
      <c r="G478" s="19" t="s">
        <v>991</v>
      </c>
      <c r="H478" s="21" t="s">
        <v>2886</v>
      </c>
      <c r="I478" s="102">
        <f t="shared" si="7"/>
        <v>3080.25</v>
      </c>
      <c r="J478" s="21">
        <v>492.84</v>
      </c>
      <c r="K478" s="22"/>
    </row>
    <row r="479" spans="1:11" s="21" customFormat="1" hidden="1">
      <c r="A479" s="21" t="s">
        <v>2731</v>
      </c>
      <c r="B479" s="9">
        <v>42490</v>
      </c>
      <c r="C479" s="21" t="s">
        <v>3292</v>
      </c>
      <c r="G479" s="19" t="s">
        <v>1013</v>
      </c>
      <c r="H479" s="21" t="s">
        <v>3604</v>
      </c>
      <c r="I479" s="102">
        <f t="shared" si="7"/>
        <v>482.68749999999994</v>
      </c>
      <c r="J479" s="21">
        <f>17.24+19.72+20.41+19.86</f>
        <v>77.22999999999999</v>
      </c>
      <c r="K479" s="22"/>
    </row>
    <row r="480" spans="1:11" s="21" customFormat="1" hidden="1">
      <c r="A480" s="21" t="s">
        <v>2731</v>
      </c>
      <c r="B480" s="9">
        <v>42490</v>
      </c>
      <c r="C480" s="21" t="s">
        <v>3292</v>
      </c>
      <c r="G480" s="19" t="s">
        <v>661</v>
      </c>
      <c r="H480" s="21" t="s">
        <v>719</v>
      </c>
      <c r="I480" s="102">
        <f t="shared" si="7"/>
        <v>600.9375</v>
      </c>
      <c r="J480" s="21">
        <v>96.15</v>
      </c>
      <c r="K480" s="22"/>
    </row>
    <row r="481" spans="1:11" s="21" customFormat="1" hidden="1">
      <c r="A481" s="21" t="s">
        <v>2734</v>
      </c>
      <c r="B481" s="9">
        <v>42490</v>
      </c>
      <c r="C481" s="21" t="s">
        <v>3293</v>
      </c>
      <c r="G481" s="19" t="s">
        <v>731</v>
      </c>
      <c r="H481" s="21" t="s">
        <v>3597</v>
      </c>
      <c r="I481" s="102">
        <f t="shared" si="7"/>
        <v>120.68749999999999</v>
      </c>
      <c r="J481" s="21">
        <v>19.309999999999999</v>
      </c>
      <c r="K481" s="22"/>
    </row>
    <row r="482" spans="1:11" s="21" customFormat="1" hidden="1">
      <c r="A482" s="21" t="s">
        <v>2734</v>
      </c>
      <c r="B482" s="9">
        <v>42490</v>
      </c>
      <c r="C482" s="21" t="s">
        <v>3293</v>
      </c>
      <c r="G482" s="19" t="s">
        <v>3598</v>
      </c>
      <c r="H482" s="21" t="s">
        <v>3599</v>
      </c>
      <c r="I482" s="102">
        <f t="shared" si="7"/>
        <v>330.875</v>
      </c>
      <c r="J482" s="21">
        <v>52.94</v>
      </c>
      <c r="K482" s="22"/>
    </row>
    <row r="483" spans="1:11" s="21" customFormat="1" hidden="1">
      <c r="A483" s="21" t="s">
        <v>2734</v>
      </c>
      <c r="B483" s="9">
        <v>42490</v>
      </c>
      <c r="C483" s="21" t="s">
        <v>3293</v>
      </c>
      <c r="G483" s="19" t="s">
        <v>3600</v>
      </c>
      <c r="H483" s="21" t="s">
        <v>3601</v>
      </c>
      <c r="I483" s="102">
        <f t="shared" si="7"/>
        <v>220.5625</v>
      </c>
      <c r="J483" s="21">
        <v>35.29</v>
      </c>
      <c r="K483" s="22"/>
    </row>
    <row r="484" spans="1:11" s="21" customFormat="1" hidden="1">
      <c r="A484" s="21" t="s">
        <v>2734</v>
      </c>
      <c r="B484" s="9">
        <v>42490</v>
      </c>
      <c r="C484" s="21" t="s">
        <v>3293</v>
      </c>
      <c r="G484" s="19" t="s">
        <v>1786</v>
      </c>
      <c r="H484" s="21" t="s">
        <v>1787</v>
      </c>
      <c r="I484" s="102">
        <f t="shared" si="7"/>
        <v>271.5625</v>
      </c>
      <c r="J484" s="21">
        <v>43.45</v>
      </c>
      <c r="K484" s="22"/>
    </row>
    <row r="485" spans="1:11" s="21" customFormat="1" hidden="1">
      <c r="A485" s="21" t="s">
        <v>2734</v>
      </c>
      <c r="B485" s="9">
        <v>42490</v>
      </c>
      <c r="C485" s="21" t="s">
        <v>3293</v>
      </c>
      <c r="G485" s="19" t="s">
        <v>3602</v>
      </c>
      <c r="H485" s="21" t="s">
        <v>3603</v>
      </c>
      <c r="I485" s="102">
        <f t="shared" si="7"/>
        <v>330.875</v>
      </c>
      <c r="J485" s="21">
        <v>52.94</v>
      </c>
      <c r="K485" s="22"/>
    </row>
    <row r="486" spans="1:11" s="21" customFormat="1" hidden="1">
      <c r="A486" s="21" t="s">
        <v>2734</v>
      </c>
      <c r="B486" s="9">
        <v>42490</v>
      </c>
      <c r="C486" s="21" t="s">
        <v>3293</v>
      </c>
      <c r="G486" s="19" t="s">
        <v>9</v>
      </c>
      <c r="H486" s="21" t="s">
        <v>995</v>
      </c>
      <c r="I486" s="102">
        <f t="shared" si="7"/>
        <v>241.37499999999997</v>
      </c>
      <c r="J486" s="21">
        <v>38.619999999999997</v>
      </c>
      <c r="K486" s="22"/>
    </row>
    <row r="487" spans="1:11" s="21" customFormat="1" hidden="1">
      <c r="A487" s="93" t="s">
        <v>1126</v>
      </c>
      <c r="B487" s="94">
        <v>42474</v>
      </c>
      <c r="C487" s="93" t="s">
        <v>3087</v>
      </c>
      <c r="G487" s="74" t="s">
        <v>917</v>
      </c>
      <c r="H487" s="95" t="s">
        <v>3620</v>
      </c>
      <c r="I487" s="102">
        <f t="shared" si="7"/>
        <v>1870</v>
      </c>
      <c r="J487" s="96">
        <v>299.2</v>
      </c>
      <c r="K487" s="22"/>
    </row>
    <row r="488" spans="1:11">
      <c r="A488" s="99" t="s">
        <v>3264</v>
      </c>
      <c r="B488" s="100">
        <v>42489</v>
      </c>
      <c r="C488" s="99" t="s">
        <v>3170</v>
      </c>
      <c r="D488" s="97"/>
      <c r="E488" s="97"/>
      <c r="F488" s="97"/>
      <c r="G488" s="106" t="s">
        <v>869</v>
      </c>
      <c r="H488" s="19" t="s">
        <v>3621</v>
      </c>
      <c r="I488" s="102">
        <f t="shared" si="7"/>
        <v>410.25</v>
      </c>
      <c r="J488" s="98">
        <v>65.64</v>
      </c>
    </row>
    <row r="489" spans="1:11" s="99" customFormat="1">
      <c r="A489" s="102" t="s">
        <v>2937</v>
      </c>
      <c r="B489" s="103">
        <v>42461</v>
      </c>
      <c r="C489" s="102" t="s">
        <v>2439</v>
      </c>
      <c r="G489" s="106" t="s">
        <v>872</v>
      </c>
      <c r="H489" s="19" t="s">
        <v>3622</v>
      </c>
      <c r="I489" s="102">
        <f t="shared" si="7"/>
        <v>460.9375</v>
      </c>
      <c r="J489" s="101">
        <v>73.75</v>
      </c>
    </row>
    <row r="490" spans="1:11" s="102" customFormat="1">
      <c r="B490" s="103"/>
      <c r="G490" s="46"/>
      <c r="H490" s="19"/>
      <c r="J490" s="104"/>
    </row>
    <row r="491" spans="1:11" s="102" customFormat="1">
      <c r="B491" s="103"/>
      <c r="G491" s="46"/>
      <c r="H491" s="19"/>
      <c r="J491" s="104"/>
    </row>
    <row r="492" spans="1:11" s="102" customFormat="1">
      <c r="B492" s="103"/>
      <c r="G492" s="46"/>
      <c r="H492" s="19"/>
      <c r="I492" s="104">
        <f>+SUM(I7:I489)</f>
        <v>30166572.875</v>
      </c>
      <c r="J492" s="104">
        <f>+SUM(J7:J489)</f>
        <v>4826651.6600000076</v>
      </c>
    </row>
    <row r="493" spans="1:11">
      <c r="B493" s="21"/>
      <c r="C493" s="21"/>
      <c r="D493" s="21"/>
      <c r="E493" s="21"/>
      <c r="F493" s="21"/>
      <c r="G493" s="21" t="s">
        <v>2853</v>
      </c>
      <c r="H493" s="21"/>
      <c r="I493" s="21"/>
      <c r="J493" s="22">
        <f>6041418-1245514.32</f>
        <v>4795903.68</v>
      </c>
      <c r="K493" s="22"/>
    </row>
    <row r="494" spans="1:11">
      <c r="A494" s="21" t="s">
        <v>3476</v>
      </c>
      <c r="B494" s="21" t="s">
        <v>3477</v>
      </c>
      <c r="C494" s="21" t="s">
        <v>3478</v>
      </c>
      <c r="D494" s="21" t="s">
        <v>3479</v>
      </c>
      <c r="E494" s="21" t="s">
        <v>3480</v>
      </c>
      <c r="F494" s="21" t="s">
        <v>3481</v>
      </c>
      <c r="G494" s="21" t="s">
        <v>3482</v>
      </c>
      <c r="H494" s="21" t="s">
        <v>3483</v>
      </c>
      <c r="I494" s="21" t="s">
        <v>3480</v>
      </c>
      <c r="J494" s="116">
        <f>+J492-J493</f>
        <v>30747.980000007898</v>
      </c>
    </row>
    <row r="496" spans="1:11">
      <c r="A496" s="18" t="s">
        <v>1217</v>
      </c>
      <c r="B496" s="114">
        <v>42480</v>
      </c>
      <c r="C496" s="18" t="s">
        <v>3138</v>
      </c>
      <c r="D496" s="18"/>
      <c r="E496" s="18"/>
      <c r="F496" s="18"/>
      <c r="G496" s="18"/>
      <c r="H496" s="18" t="s">
        <v>3508</v>
      </c>
      <c r="I496" s="18"/>
      <c r="J496" s="18">
        <v>560</v>
      </c>
      <c r="K496" s="105" t="s">
        <v>3596</v>
      </c>
    </row>
    <row r="497" spans="1:11">
      <c r="A497" s="102" t="s">
        <v>3044</v>
      </c>
      <c r="B497" s="103">
        <v>42473</v>
      </c>
      <c r="C497" s="102" t="s">
        <v>349</v>
      </c>
      <c r="D497" s="102"/>
      <c r="E497" s="102"/>
      <c r="F497" s="102"/>
      <c r="G497" s="106" t="s">
        <v>892</v>
      </c>
      <c r="H497" s="104" t="s">
        <v>883</v>
      </c>
      <c r="I497" s="104"/>
      <c r="J497" s="104">
        <v>-31307.98</v>
      </c>
      <c r="K497" s="102" t="s">
        <v>3626</v>
      </c>
    </row>
    <row r="498" spans="1:11">
      <c r="J498" s="115">
        <f>+J497+J496</f>
        <v>-30747.98</v>
      </c>
      <c r="K498" s="102" t="s">
        <v>3627</v>
      </c>
    </row>
    <row r="499" spans="1:11">
      <c r="A499" s="2"/>
      <c r="B499" s="1"/>
      <c r="C499" s="1"/>
      <c r="D499" s="1"/>
      <c r="E499" s="1"/>
      <c r="F499" s="1"/>
      <c r="G499" s="56" t="s">
        <v>0</v>
      </c>
      <c r="H499" s="1"/>
      <c r="I499" s="1"/>
      <c r="J499" s="5"/>
      <c r="K499" s="102"/>
    </row>
    <row r="500" spans="1:11">
      <c r="A500" s="2"/>
      <c r="B500" s="1"/>
      <c r="C500" s="1"/>
      <c r="D500" s="1"/>
      <c r="E500" s="1"/>
      <c r="F500" s="1"/>
      <c r="G500" s="56" t="s">
        <v>3624</v>
      </c>
      <c r="H500" s="1"/>
      <c r="I500" s="1"/>
      <c r="J500" s="5"/>
      <c r="K500" s="102"/>
    </row>
    <row r="501" spans="1:11">
      <c r="A501" s="2"/>
      <c r="B501" s="1"/>
      <c r="C501" s="1"/>
      <c r="D501" s="1"/>
      <c r="E501" s="1"/>
      <c r="F501" s="1"/>
      <c r="G501" s="56" t="s">
        <v>1</v>
      </c>
      <c r="H501" s="1"/>
      <c r="I501" s="1"/>
      <c r="J501" s="5"/>
      <c r="K501" s="102"/>
    </row>
    <row r="502" spans="1:11">
      <c r="A502" s="1"/>
      <c r="B502" s="1"/>
      <c r="C502" s="1"/>
      <c r="D502" s="1"/>
      <c r="E502" s="1"/>
      <c r="F502" s="1"/>
      <c r="G502" s="3"/>
      <c r="H502" s="1"/>
      <c r="I502" s="1"/>
      <c r="J502" s="1"/>
      <c r="K502" s="102"/>
    </row>
    <row r="503" spans="1:11">
      <c r="A503" s="1"/>
      <c r="B503" s="1"/>
      <c r="C503" s="1"/>
      <c r="D503" s="1"/>
      <c r="E503" s="1"/>
      <c r="F503" s="1"/>
      <c r="G503" s="6"/>
      <c r="H503" s="4"/>
      <c r="I503" s="4"/>
      <c r="J503" s="4"/>
      <c r="K503" s="102"/>
    </row>
    <row r="504" spans="1:11" ht="17.25" thickBot="1">
      <c r="A504" s="51"/>
      <c r="B504" s="51"/>
      <c r="C504" s="51" t="s">
        <v>4</v>
      </c>
      <c r="D504" s="51"/>
      <c r="E504" s="51"/>
      <c r="F504" s="51"/>
      <c r="G504" s="52" t="s">
        <v>5</v>
      </c>
      <c r="H504" s="53" t="s">
        <v>6</v>
      </c>
      <c r="I504" s="54" t="s">
        <v>8</v>
      </c>
      <c r="J504" s="55" t="s">
        <v>1008</v>
      </c>
      <c r="K504" s="55" t="s">
        <v>1009</v>
      </c>
    </row>
    <row r="505" spans="1:11">
      <c r="A505" s="37" t="s">
        <v>1010</v>
      </c>
      <c r="B505" s="38">
        <v>85</v>
      </c>
      <c r="C505" s="102"/>
      <c r="D505" s="102"/>
      <c r="E505" s="102"/>
      <c r="F505" s="73"/>
      <c r="G505" s="20" t="s">
        <v>904</v>
      </c>
      <c r="H505" s="20" t="s">
        <v>905</v>
      </c>
      <c r="I505" s="109">
        <f t="shared" ref="I505:I536" si="8">SUMIF($G$7:$G$489,G505,$J$7:$J$489)</f>
        <v>1056</v>
      </c>
      <c r="J505" s="33">
        <f>+I505/0.16</f>
        <v>6600</v>
      </c>
      <c r="K505" s="33"/>
    </row>
    <row r="506" spans="1:11">
      <c r="A506" s="37" t="s">
        <v>1010</v>
      </c>
      <c r="B506" s="38">
        <v>85</v>
      </c>
      <c r="G506" s="20" t="s">
        <v>9</v>
      </c>
      <c r="H506" s="20" t="s">
        <v>995</v>
      </c>
      <c r="I506" s="109">
        <f t="shared" si="8"/>
        <v>231.73000000000002</v>
      </c>
      <c r="J506" s="33">
        <f t="shared" ref="J506:J569" si="9">+I506/0.16</f>
        <v>1448.3125</v>
      </c>
    </row>
    <row r="507" spans="1:11">
      <c r="A507" s="37" t="s">
        <v>1010</v>
      </c>
      <c r="B507" s="38">
        <v>85</v>
      </c>
      <c r="G507" s="66" t="s">
        <v>1786</v>
      </c>
      <c r="H507" s="20" t="s">
        <v>1787</v>
      </c>
      <c r="I507" s="109">
        <f t="shared" si="8"/>
        <v>43.45</v>
      </c>
      <c r="J507" s="33">
        <f t="shared" si="9"/>
        <v>271.5625</v>
      </c>
    </row>
    <row r="508" spans="1:11">
      <c r="A508" s="37" t="s">
        <v>1010</v>
      </c>
      <c r="B508" s="38">
        <v>85</v>
      </c>
      <c r="G508" s="20" t="s">
        <v>787</v>
      </c>
      <c r="H508" s="20" t="s">
        <v>787</v>
      </c>
      <c r="I508" s="109">
        <f t="shared" si="8"/>
        <v>14.35</v>
      </c>
      <c r="J508" s="33">
        <f t="shared" si="9"/>
        <v>89.6875</v>
      </c>
    </row>
    <row r="509" spans="1:11">
      <c r="A509" s="37" t="s">
        <v>1010</v>
      </c>
      <c r="B509" s="38">
        <v>85</v>
      </c>
      <c r="G509" s="66" t="s">
        <v>749</v>
      </c>
      <c r="H509" s="66" t="s">
        <v>3616</v>
      </c>
      <c r="I509" s="109">
        <f t="shared" si="8"/>
        <v>466.92</v>
      </c>
      <c r="J509" s="33">
        <f t="shared" si="9"/>
        <v>2918.25</v>
      </c>
    </row>
    <row r="510" spans="1:11">
      <c r="A510" s="37" t="s">
        <v>1010</v>
      </c>
      <c r="B510" s="38">
        <v>85</v>
      </c>
      <c r="G510" s="66" t="s">
        <v>985</v>
      </c>
      <c r="H510" s="20" t="s">
        <v>2925</v>
      </c>
      <c r="I510" s="109">
        <f t="shared" si="8"/>
        <v>142.05000000000001</v>
      </c>
      <c r="J510" s="33">
        <f t="shared" si="9"/>
        <v>887.8125</v>
      </c>
    </row>
    <row r="511" spans="1:11">
      <c r="A511" s="37" t="s">
        <v>1010</v>
      </c>
      <c r="B511" s="38">
        <v>85</v>
      </c>
      <c r="G511" s="20" t="s">
        <v>735</v>
      </c>
      <c r="H511" s="20" t="s">
        <v>735</v>
      </c>
      <c r="I511" s="109">
        <f t="shared" si="8"/>
        <v>221.22</v>
      </c>
      <c r="J511" s="33">
        <f t="shared" si="9"/>
        <v>1382.625</v>
      </c>
    </row>
    <row r="512" spans="1:11">
      <c r="A512" s="37" t="s">
        <v>1010</v>
      </c>
      <c r="B512" s="38">
        <v>85</v>
      </c>
      <c r="G512" s="20" t="s">
        <v>3575</v>
      </c>
      <c r="H512" s="110" t="s">
        <v>3576</v>
      </c>
      <c r="I512" s="109">
        <f t="shared" si="8"/>
        <v>39.04</v>
      </c>
      <c r="J512" s="33">
        <f t="shared" si="9"/>
        <v>244</v>
      </c>
    </row>
    <row r="513" spans="1:10">
      <c r="A513" s="37" t="s">
        <v>1010</v>
      </c>
      <c r="B513" s="38">
        <v>85</v>
      </c>
      <c r="G513" s="111" t="s">
        <v>890</v>
      </c>
      <c r="H513" s="110" t="s">
        <v>3489</v>
      </c>
      <c r="I513" s="109">
        <f t="shared" si="8"/>
        <v>79881.67</v>
      </c>
      <c r="J513" s="33">
        <f t="shared" si="9"/>
        <v>499260.4375</v>
      </c>
    </row>
    <row r="514" spans="1:10">
      <c r="A514" s="37" t="s">
        <v>1010</v>
      </c>
      <c r="B514" s="38">
        <v>85</v>
      </c>
      <c r="G514" s="20" t="s">
        <v>1716</v>
      </c>
      <c r="H514" s="20" t="s">
        <v>1716</v>
      </c>
      <c r="I514" s="109">
        <f t="shared" si="8"/>
        <v>28.97</v>
      </c>
      <c r="J514" s="33">
        <f t="shared" si="9"/>
        <v>181.0625</v>
      </c>
    </row>
    <row r="515" spans="1:10">
      <c r="A515" s="37" t="s">
        <v>1010</v>
      </c>
      <c r="B515" s="38">
        <v>85</v>
      </c>
      <c r="G515" s="20" t="s">
        <v>2862</v>
      </c>
      <c r="H515" s="20" t="s">
        <v>1858</v>
      </c>
      <c r="I515" s="109">
        <f t="shared" si="8"/>
        <v>389.25</v>
      </c>
      <c r="J515" s="33">
        <f t="shared" si="9"/>
        <v>2432.8125</v>
      </c>
    </row>
    <row r="516" spans="1:10">
      <c r="A516" s="37" t="s">
        <v>1010</v>
      </c>
      <c r="B516" s="38">
        <v>85</v>
      </c>
      <c r="G516" s="20" t="s">
        <v>670</v>
      </c>
      <c r="H516" s="20" t="s">
        <v>670</v>
      </c>
      <c r="I516" s="109">
        <f t="shared" si="8"/>
        <v>99.24</v>
      </c>
      <c r="J516" s="33">
        <f t="shared" si="9"/>
        <v>620.25</v>
      </c>
    </row>
    <row r="517" spans="1:10">
      <c r="A517" s="37" t="s">
        <v>1010</v>
      </c>
      <c r="B517" s="38">
        <v>85</v>
      </c>
      <c r="G517" s="20" t="s">
        <v>769</v>
      </c>
      <c r="H517" s="20" t="s">
        <v>769</v>
      </c>
      <c r="I517" s="109">
        <f t="shared" si="8"/>
        <v>30.21</v>
      </c>
      <c r="J517" s="33">
        <f t="shared" si="9"/>
        <v>188.8125</v>
      </c>
    </row>
    <row r="518" spans="1:10">
      <c r="A518" s="37" t="s">
        <v>1010</v>
      </c>
      <c r="B518" s="38">
        <v>85</v>
      </c>
      <c r="G518" s="111" t="s">
        <v>874</v>
      </c>
      <c r="H518" s="110" t="s">
        <v>2089</v>
      </c>
      <c r="I518" s="109">
        <f t="shared" si="8"/>
        <v>69860.56</v>
      </c>
      <c r="J518" s="33">
        <f t="shared" si="9"/>
        <v>436628.5</v>
      </c>
    </row>
    <row r="519" spans="1:10">
      <c r="A519" s="37" t="s">
        <v>1010</v>
      </c>
      <c r="B519" s="38">
        <v>85</v>
      </c>
      <c r="G519" s="111" t="s">
        <v>842</v>
      </c>
      <c r="H519" s="110" t="s">
        <v>3494</v>
      </c>
      <c r="I519" s="109">
        <f t="shared" si="8"/>
        <v>67028.17</v>
      </c>
      <c r="J519" s="33">
        <f t="shared" si="9"/>
        <v>418926.0625</v>
      </c>
    </row>
    <row r="520" spans="1:10">
      <c r="A520" s="37" t="s">
        <v>1010</v>
      </c>
      <c r="B520" s="38">
        <v>85</v>
      </c>
      <c r="G520" s="111" t="s">
        <v>893</v>
      </c>
      <c r="H520" s="110" t="s">
        <v>3510</v>
      </c>
      <c r="I520" s="109">
        <f t="shared" si="8"/>
        <v>46283.68</v>
      </c>
      <c r="J520" s="33">
        <f t="shared" si="9"/>
        <v>289273</v>
      </c>
    </row>
    <row r="521" spans="1:10">
      <c r="A521" s="37" t="s">
        <v>1010</v>
      </c>
      <c r="B521" s="38">
        <v>85</v>
      </c>
      <c r="G521" s="20" t="s">
        <v>3546</v>
      </c>
      <c r="H521" s="20" t="s">
        <v>3546</v>
      </c>
      <c r="I521" s="109">
        <f t="shared" si="8"/>
        <v>16.55</v>
      </c>
      <c r="J521" s="33">
        <f t="shared" si="9"/>
        <v>103.4375</v>
      </c>
    </row>
    <row r="522" spans="1:10">
      <c r="A522" s="37" t="s">
        <v>1010</v>
      </c>
      <c r="B522" s="38">
        <v>85</v>
      </c>
      <c r="G522" s="66" t="s">
        <v>661</v>
      </c>
      <c r="H522" s="66" t="s">
        <v>3619</v>
      </c>
      <c r="I522" s="109">
        <f t="shared" si="8"/>
        <v>744.69</v>
      </c>
      <c r="J522" s="33">
        <f t="shared" si="9"/>
        <v>4654.3125</v>
      </c>
    </row>
    <row r="523" spans="1:10">
      <c r="A523" s="37" t="s">
        <v>1010</v>
      </c>
      <c r="B523" s="38">
        <v>85</v>
      </c>
      <c r="G523" s="20" t="s">
        <v>1743</v>
      </c>
      <c r="H523" s="20" t="s">
        <v>1743</v>
      </c>
      <c r="I523" s="109">
        <f t="shared" si="8"/>
        <v>301.65999999999997</v>
      </c>
      <c r="J523" s="33">
        <f t="shared" si="9"/>
        <v>1885.3749999999998</v>
      </c>
    </row>
    <row r="524" spans="1:10">
      <c r="A524" s="37" t="s">
        <v>1010</v>
      </c>
      <c r="B524" s="38">
        <v>85</v>
      </c>
      <c r="G524" s="111" t="s">
        <v>3594</v>
      </c>
      <c r="H524" s="110" t="s">
        <v>3513</v>
      </c>
      <c r="I524" s="109">
        <f t="shared" si="8"/>
        <v>104601.82</v>
      </c>
      <c r="J524" s="33">
        <f t="shared" si="9"/>
        <v>653761.375</v>
      </c>
    </row>
    <row r="525" spans="1:10">
      <c r="A525" s="37" t="s">
        <v>1010</v>
      </c>
      <c r="B525" s="38">
        <v>85</v>
      </c>
      <c r="G525" s="20" t="s">
        <v>957</v>
      </c>
      <c r="H525" s="20" t="s">
        <v>1925</v>
      </c>
      <c r="I525" s="109">
        <f t="shared" si="8"/>
        <v>1129.4000000000001</v>
      </c>
      <c r="J525" s="33">
        <f t="shared" si="9"/>
        <v>7058.75</v>
      </c>
    </row>
    <row r="526" spans="1:10">
      <c r="A526" s="37" t="s">
        <v>1010</v>
      </c>
      <c r="B526" s="38">
        <v>85</v>
      </c>
      <c r="G526" s="111" t="s">
        <v>881</v>
      </c>
      <c r="H526" s="110" t="s">
        <v>3484</v>
      </c>
      <c r="I526" s="109">
        <f t="shared" si="8"/>
        <v>25154.74</v>
      </c>
      <c r="J526" s="33">
        <f t="shared" si="9"/>
        <v>157217.125</v>
      </c>
    </row>
    <row r="527" spans="1:10">
      <c r="A527" s="37" t="s">
        <v>1010</v>
      </c>
      <c r="B527" s="38">
        <v>85</v>
      </c>
      <c r="G527" s="20" t="s">
        <v>746</v>
      </c>
      <c r="H527" s="20" t="s">
        <v>746</v>
      </c>
      <c r="I527" s="109">
        <f t="shared" si="8"/>
        <v>12.41</v>
      </c>
      <c r="J527" s="33">
        <f t="shared" si="9"/>
        <v>77.5625</v>
      </c>
    </row>
    <row r="528" spans="1:10">
      <c r="A528" s="37" t="s">
        <v>1010</v>
      </c>
      <c r="B528" s="38">
        <v>85</v>
      </c>
      <c r="G528" s="20" t="s">
        <v>3589</v>
      </c>
      <c r="H528" s="110" t="s">
        <v>3498</v>
      </c>
      <c r="I528" s="109">
        <f t="shared" si="8"/>
        <v>1440</v>
      </c>
      <c r="J528" s="33">
        <f t="shared" si="9"/>
        <v>9000</v>
      </c>
    </row>
    <row r="529" spans="1:10">
      <c r="A529" s="37" t="s">
        <v>1010</v>
      </c>
      <c r="B529" s="38">
        <v>85</v>
      </c>
      <c r="G529" s="111" t="s">
        <v>1779</v>
      </c>
      <c r="H529" s="110" t="s">
        <v>3515</v>
      </c>
      <c r="I529" s="109">
        <f t="shared" si="8"/>
        <v>25154.74</v>
      </c>
      <c r="J529" s="33">
        <f t="shared" si="9"/>
        <v>157217.125</v>
      </c>
    </row>
    <row r="530" spans="1:10">
      <c r="A530" s="37" t="s">
        <v>1010</v>
      </c>
      <c r="B530" s="38">
        <v>85</v>
      </c>
      <c r="G530" s="111" t="s">
        <v>888</v>
      </c>
      <c r="H530" s="110" t="s">
        <v>3507</v>
      </c>
      <c r="I530" s="109">
        <f t="shared" si="8"/>
        <v>46283.68</v>
      </c>
      <c r="J530" s="33">
        <f t="shared" si="9"/>
        <v>289273</v>
      </c>
    </row>
    <row r="531" spans="1:10">
      <c r="A531" s="37" t="s">
        <v>1010</v>
      </c>
      <c r="B531" s="38">
        <v>85</v>
      </c>
      <c r="G531" s="107" t="s">
        <v>1002</v>
      </c>
      <c r="H531" s="20" t="s">
        <v>984</v>
      </c>
      <c r="I531" s="109">
        <f t="shared" si="8"/>
        <v>1672.92</v>
      </c>
      <c r="J531" s="33">
        <f t="shared" si="9"/>
        <v>10455.75</v>
      </c>
    </row>
    <row r="532" spans="1:10">
      <c r="A532" s="37" t="s">
        <v>1010</v>
      </c>
      <c r="B532" s="38">
        <v>85</v>
      </c>
      <c r="G532" s="20" t="s">
        <v>1751</v>
      </c>
      <c r="H532" s="20" t="s">
        <v>1751</v>
      </c>
      <c r="I532" s="109">
        <f t="shared" si="8"/>
        <v>53.66</v>
      </c>
      <c r="J532" s="33">
        <f t="shared" si="9"/>
        <v>335.375</v>
      </c>
    </row>
    <row r="533" spans="1:10">
      <c r="A533" s="37" t="s">
        <v>1010</v>
      </c>
      <c r="B533" s="38">
        <v>85</v>
      </c>
      <c r="G533" s="107" t="s">
        <v>1000</v>
      </c>
      <c r="H533" s="20" t="s">
        <v>999</v>
      </c>
      <c r="I533" s="109">
        <f t="shared" si="8"/>
        <v>158.4</v>
      </c>
      <c r="J533" s="33">
        <f t="shared" si="9"/>
        <v>990</v>
      </c>
    </row>
    <row r="534" spans="1:10">
      <c r="A534" s="37" t="s">
        <v>1010</v>
      </c>
      <c r="B534" s="38">
        <v>85</v>
      </c>
      <c r="G534" s="107" t="s">
        <v>917</v>
      </c>
      <c r="H534" s="20" t="s">
        <v>3620</v>
      </c>
      <c r="I534" s="109">
        <f t="shared" si="8"/>
        <v>299.2</v>
      </c>
      <c r="J534" s="33">
        <f t="shared" si="9"/>
        <v>1870</v>
      </c>
    </row>
    <row r="535" spans="1:10">
      <c r="A535" s="37" t="s">
        <v>1010</v>
      </c>
      <c r="B535" s="38">
        <v>85</v>
      </c>
      <c r="G535" s="20" t="s">
        <v>3592</v>
      </c>
      <c r="H535" s="110" t="s">
        <v>3522</v>
      </c>
      <c r="I535" s="109">
        <f t="shared" si="8"/>
        <v>1509.47</v>
      </c>
      <c r="J535" s="33">
        <f t="shared" si="9"/>
        <v>9434.1875</v>
      </c>
    </row>
    <row r="536" spans="1:10">
      <c r="A536" s="37" t="s">
        <v>1010</v>
      </c>
      <c r="B536" s="38">
        <v>85</v>
      </c>
      <c r="G536" s="20" t="s">
        <v>831</v>
      </c>
      <c r="H536" s="20" t="s">
        <v>831</v>
      </c>
      <c r="I536" s="109">
        <f t="shared" si="8"/>
        <v>22.07</v>
      </c>
      <c r="J536" s="33">
        <f t="shared" si="9"/>
        <v>137.9375</v>
      </c>
    </row>
    <row r="537" spans="1:10">
      <c r="A537" s="37" t="s">
        <v>1010</v>
      </c>
      <c r="B537" s="38">
        <v>85</v>
      </c>
      <c r="G537" s="20" t="s">
        <v>1693</v>
      </c>
      <c r="H537" s="20" t="s">
        <v>1693</v>
      </c>
      <c r="I537" s="109">
        <f t="shared" ref="I537:I568" si="10">SUMIF($G$7:$G$489,G537,$J$7:$J$489)</f>
        <v>8.2799999999999994</v>
      </c>
      <c r="J537" s="33">
        <f t="shared" si="9"/>
        <v>51.749999999999993</v>
      </c>
    </row>
    <row r="538" spans="1:10">
      <c r="A538" s="37" t="s">
        <v>1010</v>
      </c>
      <c r="B538" s="38">
        <v>85</v>
      </c>
      <c r="G538" s="20" t="s">
        <v>3538</v>
      </c>
      <c r="H538" s="20" t="s">
        <v>3538</v>
      </c>
      <c r="I538" s="109">
        <f t="shared" si="10"/>
        <v>75.2</v>
      </c>
      <c r="J538" s="33">
        <f t="shared" si="9"/>
        <v>470</v>
      </c>
    </row>
    <row r="539" spans="1:10">
      <c r="A539" s="37" t="s">
        <v>1010</v>
      </c>
      <c r="B539" s="38">
        <v>85</v>
      </c>
      <c r="G539" s="20" t="s">
        <v>1683</v>
      </c>
      <c r="H539" s="20" t="s">
        <v>1683</v>
      </c>
      <c r="I539" s="109">
        <f t="shared" si="10"/>
        <v>18.34</v>
      </c>
      <c r="J539" s="33">
        <f t="shared" si="9"/>
        <v>114.625</v>
      </c>
    </row>
    <row r="540" spans="1:10">
      <c r="A540" s="37" t="s">
        <v>1010</v>
      </c>
      <c r="B540" s="38">
        <v>85</v>
      </c>
      <c r="G540" s="111" t="s">
        <v>862</v>
      </c>
      <c r="H540" s="110" t="s">
        <v>3519</v>
      </c>
      <c r="I540" s="109">
        <f t="shared" si="10"/>
        <v>29300.82</v>
      </c>
      <c r="J540" s="33">
        <f t="shared" si="9"/>
        <v>183130.125</v>
      </c>
    </row>
    <row r="541" spans="1:10">
      <c r="A541" s="37" t="s">
        <v>1010</v>
      </c>
      <c r="B541" s="38">
        <v>85</v>
      </c>
      <c r="G541" s="20" t="s">
        <v>3545</v>
      </c>
      <c r="H541" s="20" t="s">
        <v>3545</v>
      </c>
      <c r="I541" s="109">
        <f t="shared" si="10"/>
        <v>11.31</v>
      </c>
      <c r="J541" s="33">
        <f t="shared" si="9"/>
        <v>70.6875</v>
      </c>
    </row>
    <row r="542" spans="1:10">
      <c r="A542" s="37" t="s">
        <v>1010</v>
      </c>
      <c r="B542" s="38">
        <v>85</v>
      </c>
      <c r="G542" s="20" t="s">
        <v>2544</v>
      </c>
      <c r="H542" s="20" t="s">
        <v>2544</v>
      </c>
      <c r="I542" s="109">
        <f t="shared" si="10"/>
        <v>367.46000000000004</v>
      </c>
      <c r="J542" s="33">
        <f t="shared" si="9"/>
        <v>2296.625</v>
      </c>
    </row>
    <row r="543" spans="1:10">
      <c r="A543" s="37" t="s">
        <v>1010</v>
      </c>
      <c r="B543" s="38">
        <v>85</v>
      </c>
      <c r="G543" s="20" t="s">
        <v>3628</v>
      </c>
      <c r="H543" s="110" t="s">
        <v>3485</v>
      </c>
      <c r="I543" s="109">
        <f t="shared" si="10"/>
        <v>1139.04</v>
      </c>
      <c r="J543" s="33">
        <f t="shared" si="9"/>
        <v>7119</v>
      </c>
    </row>
    <row r="544" spans="1:10">
      <c r="A544" s="37" t="s">
        <v>1010</v>
      </c>
      <c r="B544" s="38">
        <v>85</v>
      </c>
      <c r="G544" s="66" t="s">
        <v>3598</v>
      </c>
      <c r="H544" s="20" t="s">
        <v>3599</v>
      </c>
      <c r="I544" s="109">
        <f t="shared" si="10"/>
        <v>52.94</v>
      </c>
      <c r="J544" s="33">
        <f t="shared" si="9"/>
        <v>330.875</v>
      </c>
    </row>
    <row r="545" spans="1:10">
      <c r="A545" s="37" t="s">
        <v>1010</v>
      </c>
      <c r="B545" s="38">
        <v>85</v>
      </c>
      <c r="G545" s="20" t="s">
        <v>3554</v>
      </c>
      <c r="H545" s="20" t="s">
        <v>3554</v>
      </c>
      <c r="I545" s="109">
        <f t="shared" si="10"/>
        <v>2.9</v>
      </c>
      <c r="J545" s="33">
        <f t="shared" si="9"/>
        <v>18.125</v>
      </c>
    </row>
    <row r="546" spans="1:10">
      <c r="A546" s="37" t="s">
        <v>1010</v>
      </c>
      <c r="B546" s="38">
        <v>85</v>
      </c>
      <c r="G546" s="20" t="s">
        <v>964</v>
      </c>
      <c r="H546" s="110" t="s">
        <v>965</v>
      </c>
      <c r="I546" s="109">
        <f t="shared" si="10"/>
        <v>3232.5</v>
      </c>
      <c r="J546" s="33">
        <f t="shared" si="9"/>
        <v>20203.125</v>
      </c>
    </row>
    <row r="547" spans="1:10">
      <c r="A547" s="37" t="s">
        <v>1010</v>
      </c>
      <c r="B547" s="38">
        <v>85</v>
      </c>
      <c r="G547" s="20" t="s">
        <v>733</v>
      </c>
      <c r="H547" s="20" t="s">
        <v>733</v>
      </c>
      <c r="I547" s="109">
        <f t="shared" si="10"/>
        <v>18.2</v>
      </c>
      <c r="J547" s="33">
        <f t="shared" si="9"/>
        <v>113.75</v>
      </c>
    </row>
    <row r="548" spans="1:10">
      <c r="A548" s="37" t="s">
        <v>1010</v>
      </c>
      <c r="B548" s="38">
        <v>85</v>
      </c>
      <c r="G548" s="111" t="s">
        <v>1728</v>
      </c>
      <c r="H548" s="110" t="s">
        <v>3486</v>
      </c>
      <c r="I548" s="109">
        <f t="shared" si="10"/>
        <v>64004.4</v>
      </c>
      <c r="J548" s="33">
        <f t="shared" si="9"/>
        <v>400027.5</v>
      </c>
    </row>
    <row r="549" spans="1:10">
      <c r="A549" s="37" t="s">
        <v>1010</v>
      </c>
      <c r="B549" s="38">
        <v>85</v>
      </c>
      <c r="G549" s="20" t="s">
        <v>660</v>
      </c>
      <c r="H549" s="20" t="s">
        <v>792</v>
      </c>
      <c r="I549" s="109">
        <f t="shared" si="10"/>
        <v>134.88999999999999</v>
      </c>
      <c r="J549" s="33">
        <f t="shared" si="9"/>
        <v>843.06249999999989</v>
      </c>
    </row>
    <row r="550" spans="1:10">
      <c r="A550" s="37" t="s">
        <v>1010</v>
      </c>
      <c r="B550" s="38">
        <v>85</v>
      </c>
      <c r="G550" s="20" t="s">
        <v>3550</v>
      </c>
      <c r="H550" s="20" t="s">
        <v>3550</v>
      </c>
      <c r="I550" s="109">
        <f t="shared" si="10"/>
        <v>53.63</v>
      </c>
      <c r="J550" s="33">
        <f t="shared" si="9"/>
        <v>335.1875</v>
      </c>
    </row>
    <row r="551" spans="1:10">
      <c r="A551" s="37" t="s">
        <v>1010</v>
      </c>
      <c r="B551" s="38">
        <v>85</v>
      </c>
      <c r="G551" s="20" t="s">
        <v>2873</v>
      </c>
      <c r="H551" s="20" t="s">
        <v>2873</v>
      </c>
      <c r="I551" s="109">
        <f t="shared" si="10"/>
        <v>120.67000000000002</v>
      </c>
      <c r="J551" s="33">
        <f t="shared" si="9"/>
        <v>754.18750000000011</v>
      </c>
    </row>
    <row r="552" spans="1:10">
      <c r="A552" s="37" t="s">
        <v>1010</v>
      </c>
      <c r="B552" s="38">
        <v>85</v>
      </c>
      <c r="G552" s="20" t="s">
        <v>2567</v>
      </c>
      <c r="H552" s="20" t="s">
        <v>2567</v>
      </c>
      <c r="I552" s="109">
        <f t="shared" si="10"/>
        <v>21.66</v>
      </c>
      <c r="J552" s="33">
        <f t="shared" si="9"/>
        <v>135.375</v>
      </c>
    </row>
    <row r="553" spans="1:10">
      <c r="A553" s="37" t="s">
        <v>1010</v>
      </c>
      <c r="B553" s="38">
        <v>85</v>
      </c>
      <c r="G553" s="111" t="s">
        <v>2869</v>
      </c>
      <c r="H553" s="110" t="s">
        <v>3488</v>
      </c>
      <c r="I553" s="109">
        <f t="shared" si="10"/>
        <v>51909.49</v>
      </c>
      <c r="J553" s="33">
        <f t="shared" si="9"/>
        <v>324434.3125</v>
      </c>
    </row>
    <row r="554" spans="1:10">
      <c r="A554" s="37" t="s">
        <v>1010</v>
      </c>
      <c r="B554" s="38">
        <v>85</v>
      </c>
      <c r="G554" s="111" t="s">
        <v>810</v>
      </c>
      <c r="H554" s="110" t="s">
        <v>3490</v>
      </c>
      <c r="I554" s="109">
        <f t="shared" si="10"/>
        <v>45247.199999999997</v>
      </c>
      <c r="J554" s="33">
        <f t="shared" si="9"/>
        <v>282795</v>
      </c>
    </row>
    <row r="555" spans="1:10">
      <c r="A555" s="37" t="s">
        <v>1010</v>
      </c>
      <c r="B555" s="38">
        <v>85</v>
      </c>
      <c r="G555" s="20" t="s">
        <v>3552</v>
      </c>
      <c r="H555" s="20" t="s">
        <v>3606</v>
      </c>
      <c r="I555" s="109">
        <f t="shared" si="10"/>
        <v>18.48</v>
      </c>
      <c r="J555" s="33">
        <f t="shared" si="9"/>
        <v>115.5</v>
      </c>
    </row>
    <row r="556" spans="1:10">
      <c r="A556" s="37" t="s">
        <v>1010</v>
      </c>
      <c r="B556" s="38">
        <v>85</v>
      </c>
      <c r="G556" s="111" t="s">
        <v>1777</v>
      </c>
      <c r="H556" s="110" t="s">
        <v>3495</v>
      </c>
      <c r="I556" s="109">
        <f t="shared" si="10"/>
        <v>270795.95999999996</v>
      </c>
      <c r="J556" s="33">
        <f t="shared" si="9"/>
        <v>1692474.7499999998</v>
      </c>
    </row>
    <row r="557" spans="1:10">
      <c r="A557" s="37" t="s">
        <v>1010</v>
      </c>
      <c r="B557" s="38">
        <v>85</v>
      </c>
      <c r="G557" s="111" t="s">
        <v>870</v>
      </c>
      <c r="H557" s="110" t="s">
        <v>3487</v>
      </c>
      <c r="I557" s="109">
        <f t="shared" si="10"/>
        <v>88530.61</v>
      </c>
      <c r="J557" s="33">
        <f t="shared" si="9"/>
        <v>553316.3125</v>
      </c>
    </row>
    <row r="558" spans="1:10">
      <c r="A558" s="37" t="s">
        <v>1010</v>
      </c>
      <c r="B558" s="38">
        <v>85</v>
      </c>
      <c r="G558" s="20" t="s">
        <v>1694</v>
      </c>
      <c r="H558" s="20" t="s">
        <v>1694</v>
      </c>
      <c r="I558" s="109">
        <f t="shared" si="10"/>
        <v>9.51</v>
      </c>
      <c r="J558" s="33">
        <f t="shared" si="9"/>
        <v>59.4375</v>
      </c>
    </row>
    <row r="559" spans="1:10">
      <c r="A559" s="37" t="s">
        <v>1010</v>
      </c>
      <c r="B559" s="38">
        <v>85</v>
      </c>
      <c r="G559" s="20" t="s">
        <v>3557</v>
      </c>
      <c r="H559" s="20" t="s">
        <v>3557</v>
      </c>
      <c r="I559" s="109">
        <f t="shared" si="10"/>
        <v>53.12</v>
      </c>
      <c r="J559" s="33">
        <f t="shared" si="9"/>
        <v>332</v>
      </c>
    </row>
    <row r="560" spans="1:10">
      <c r="A560" s="37" t="s">
        <v>1010</v>
      </c>
      <c r="B560" s="38">
        <v>85</v>
      </c>
      <c r="G560" s="20" t="s">
        <v>2518</v>
      </c>
      <c r="H560" s="20" t="s">
        <v>2518</v>
      </c>
      <c r="I560" s="109">
        <f t="shared" si="10"/>
        <v>13.41</v>
      </c>
      <c r="J560" s="33">
        <f t="shared" si="9"/>
        <v>83.8125</v>
      </c>
    </row>
    <row r="561" spans="1:10">
      <c r="A561" s="37" t="s">
        <v>1010</v>
      </c>
      <c r="B561" s="38">
        <v>85</v>
      </c>
      <c r="G561" s="20" t="s">
        <v>934</v>
      </c>
      <c r="H561" s="110" t="s">
        <v>935</v>
      </c>
      <c r="I561" s="109">
        <f t="shared" si="10"/>
        <v>19200</v>
      </c>
      <c r="J561" s="33">
        <f t="shared" si="9"/>
        <v>120000</v>
      </c>
    </row>
    <row r="562" spans="1:10">
      <c r="A562" s="37" t="s">
        <v>1010</v>
      </c>
      <c r="B562" s="38">
        <v>85</v>
      </c>
      <c r="G562" s="20" t="s">
        <v>3540</v>
      </c>
      <c r="H562" s="20" t="s">
        <v>3540</v>
      </c>
      <c r="I562" s="109">
        <f t="shared" si="10"/>
        <v>24.83</v>
      </c>
      <c r="J562" s="33">
        <f t="shared" si="9"/>
        <v>155.1875</v>
      </c>
    </row>
    <row r="563" spans="1:10">
      <c r="A563" s="37" t="s">
        <v>1010</v>
      </c>
      <c r="B563" s="38">
        <v>85</v>
      </c>
      <c r="G563" s="20" t="s">
        <v>666</v>
      </c>
      <c r="H563" s="20" t="s">
        <v>3543</v>
      </c>
      <c r="I563" s="109">
        <f t="shared" si="10"/>
        <v>24.14</v>
      </c>
      <c r="J563" s="33">
        <f t="shared" si="9"/>
        <v>150.875</v>
      </c>
    </row>
    <row r="564" spans="1:10">
      <c r="A564" s="37" t="s">
        <v>1010</v>
      </c>
      <c r="B564" s="38">
        <v>85</v>
      </c>
      <c r="G564" s="20" t="s">
        <v>3588</v>
      </c>
      <c r="H564" s="20" t="s">
        <v>3497</v>
      </c>
      <c r="I564" s="109">
        <f t="shared" si="10"/>
        <v>667.97</v>
      </c>
      <c r="J564" s="33">
        <f t="shared" si="9"/>
        <v>4174.8125</v>
      </c>
    </row>
    <row r="565" spans="1:10">
      <c r="A565" s="37" t="s">
        <v>1010</v>
      </c>
      <c r="B565" s="38">
        <v>85</v>
      </c>
      <c r="G565" s="20" t="s">
        <v>3556</v>
      </c>
      <c r="H565" s="20" t="s">
        <v>3556</v>
      </c>
      <c r="I565" s="109">
        <f t="shared" si="10"/>
        <v>81.790000000000006</v>
      </c>
      <c r="J565" s="33">
        <f t="shared" si="9"/>
        <v>511.18750000000006</v>
      </c>
    </row>
    <row r="566" spans="1:10">
      <c r="A566" s="37" t="s">
        <v>1010</v>
      </c>
      <c r="B566" s="38">
        <v>85</v>
      </c>
      <c r="G566" s="20" t="s">
        <v>1749</v>
      </c>
      <c r="H566" s="20" t="s">
        <v>1749</v>
      </c>
      <c r="I566" s="109">
        <f t="shared" si="10"/>
        <v>84.89</v>
      </c>
      <c r="J566" s="33">
        <f t="shared" si="9"/>
        <v>530.5625</v>
      </c>
    </row>
    <row r="567" spans="1:10">
      <c r="A567" s="37" t="s">
        <v>1010</v>
      </c>
      <c r="B567" s="38">
        <v>85</v>
      </c>
      <c r="G567" s="20" t="s">
        <v>966</v>
      </c>
      <c r="H567" s="20" t="s">
        <v>967</v>
      </c>
      <c r="I567" s="109">
        <f t="shared" si="10"/>
        <v>806.62</v>
      </c>
      <c r="J567" s="33">
        <f t="shared" si="9"/>
        <v>5041.375</v>
      </c>
    </row>
    <row r="568" spans="1:10">
      <c r="A568" s="37" t="s">
        <v>1010</v>
      </c>
      <c r="B568" s="38">
        <v>85</v>
      </c>
      <c r="G568" s="20" t="s">
        <v>3542</v>
      </c>
      <c r="H568" s="20" t="s">
        <v>3542</v>
      </c>
      <c r="I568" s="109">
        <f t="shared" si="10"/>
        <v>10.48</v>
      </c>
      <c r="J568" s="33">
        <f t="shared" si="9"/>
        <v>65.5</v>
      </c>
    </row>
    <row r="569" spans="1:10">
      <c r="A569" s="37" t="s">
        <v>1010</v>
      </c>
      <c r="B569" s="38">
        <v>85</v>
      </c>
      <c r="G569" s="20" t="s">
        <v>833</v>
      </c>
      <c r="H569" s="20" t="s">
        <v>833</v>
      </c>
      <c r="I569" s="109">
        <f t="shared" ref="I569:I600" si="11">SUMIF($G$7:$G$489,G569,$J$7:$J$489)</f>
        <v>50.08</v>
      </c>
      <c r="J569" s="33">
        <f t="shared" si="9"/>
        <v>313</v>
      </c>
    </row>
    <row r="570" spans="1:10">
      <c r="A570" s="37" t="s">
        <v>1010</v>
      </c>
      <c r="B570" s="38">
        <v>85</v>
      </c>
      <c r="G570" s="20" t="s">
        <v>693</v>
      </c>
      <c r="H570" s="20" t="s">
        <v>693</v>
      </c>
      <c r="I570" s="109">
        <f t="shared" si="11"/>
        <v>67.84</v>
      </c>
      <c r="J570" s="33">
        <f t="shared" ref="J570:J633" si="12">+I570/0.16</f>
        <v>424</v>
      </c>
    </row>
    <row r="571" spans="1:10">
      <c r="A571" s="37" t="s">
        <v>1010</v>
      </c>
      <c r="B571" s="38">
        <v>85</v>
      </c>
      <c r="G571" s="20" t="s">
        <v>3579</v>
      </c>
      <c r="H571" s="20" t="s">
        <v>3501</v>
      </c>
      <c r="I571" s="109">
        <f t="shared" si="11"/>
        <v>600</v>
      </c>
      <c r="J571" s="33">
        <f t="shared" si="12"/>
        <v>3750</v>
      </c>
    </row>
    <row r="572" spans="1:10">
      <c r="A572" s="37" t="s">
        <v>1010</v>
      </c>
      <c r="B572" s="38">
        <v>85</v>
      </c>
      <c r="G572" s="20" t="s">
        <v>813</v>
      </c>
      <c r="H572" s="20" t="s">
        <v>813</v>
      </c>
      <c r="I572" s="109">
        <f t="shared" si="11"/>
        <v>10.199999999999999</v>
      </c>
      <c r="J572" s="33">
        <f t="shared" si="12"/>
        <v>63.749999999999993</v>
      </c>
    </row>
    <row r="573" spans="1:10">
      <c r="A573" s="37" t="s">
        <v>1010</v>
      </c>
      <c r="B573" s="38">
        <v>85</v>
      </c>
      <c r="G573" s="20" t="s">
        <v>731</v>
      </c>
      <c r="H573" s="20" t="s">
        <v>732</v>
      </c>
      <c r="I573" s="109">
        <f t="shared" si="11"/>
        <v>599.48</v>
      </c>
      <c r="J573" s="33">
        <f t="shared" si="12"/>
        <v>3746.75</v>
      </c>
    </row>
    <row r="574" spans="1:10">
      <c r="A574" s="37" t="s">
        <v>1010</v>
      </c>
      <c r="B574" s="38">
        <v>85</v>
      </c>
      <c r="G574" s="20" t="s">
        <v>1682</v>
      </c>
      <c r="H574" s="20" t="s">
        <v>1682</v>
      </c>
      <c r="I574" s="109">
        <f t="shared" si="11"/>
        <v>203.3</v>
      </c>
      <c r="J574" s="33">
        <f t="shared" si="12"/>
        <v>1270.625</v>
      </c>
    </row>
    <row r="575" spans="1:10">
      <c r="A575" s="37" t="s">
        <v>1010</v>
      </c>
      <c r="B575" s="38">
        <v>85</v>
      </c>
      <c r="G575" s="20" t="s">
        <v>3591</v>
      </c>
      <c r="H575" s="20" t="s">
        <v>3521</v>
      </c>
      <c r="I575" s="109">
        <f t="shared" si="11"/>
        <v>304.88</v>
      </c>
      <c r="J575" s="33">
        <f t="shared" si="12"/>
        <v>1905.5</v>
      </c>
    </row>
    <row r="576" spans="1:10">
      <c r="A576" s="37" t="s">
        <v>1010</v>
      </c>
      <c r="B576" s="38">
        <v>85</v>
      </c>
      <c r="G576" s="20" t="s">
        <v>701</v>
      </c>
      <c r="H576" s="20" t="s">
        <v>701</v>
      </c>
      <c r="I576" s="109">
        <f t="shared" si="11"/>
        <v>208</v>
      </c>
      <c r="J576" s="33">
        <f t="shared" si="12"/>
        <v>1300</v>
      </c>
    </row>
    <row r="577" spans="1:10">
      <c r="A577" s="37" t="s">
        <v>1010</v>
      </c>
      <c r="B577" s="38">
        <v>85</v>
      </c>
      <c r="G577" s="20" t="s">
        <v>3547</v>
      </c>
      <c r="H577" s="20" t="s">
        <v>3547</v>
      </c>
      <c r="I577" s="109">
        <f t="shared" si="11"/>
        <v>27.59</v>
      </c>
      <c r="J577" s="33">
        <f t="shared" si="12"/>
        <v>172.4375</v>
      </c>
    </row>
    <row r="578" spans="1:10">
      <c r="A578" s="37" t="s">
        <v>1010</v>
      </c>
      <c r="B578" s="38">
        <v>85</v>
      </c>
      <c r="G578" s="20" t="s">
        <v>3593</v>
      </c>
      <c r="H578" s="110" t="s">
        <v>952</v>
      </c>
      <c r="I578" s="109">
        <f t="shared" si="11"/>
        <v>1886.56</v>
      </c>
      <c r="J578" s="33">
        <f t="shared" si="12"/>
        <v>11791</v>
      </c>
    </row>
    <row r="579" spans="1:10">
      <c r="A579" s="37" t="s">
        <v>1010</v>
      </c>
      <c r="B579" s="38">
        <v>85</v>
      </c>
      <c r="G579" s="20" t="s">
        <v>3549</v>
      </c>
      <c r="H579" s="20" t="s">
        <v>3549</v>
      </c>
      <c r="I579" s="109">
        <f t="shared" si="11"/>
        <v>53.63</v>
      </c>
      <c r="J579" s="33">
        <f t="shared" si="12"/>
        <v>335.1875</v>
      </c>
    </row>
    <row r="580" spans="1:10">
      <c r="A580" s="37" t="s">
        <v>1010</v>
      </c>
      <c r="B580" s="38">
        <v>85</v>
      </c>
      <c r="G580" s="20" t="s">
        <v>909</v>
      </c>
      <c r="H580" s="20" t="s">
        <v>3523</v>
      </c>
      <c r="I580" s="109">
        <f t="shared" si="11"/>
        <v>829.14</v>
      </c>
      <c r="J580" s="33">
        <f t="shared" si="12"/>
        <v>5182.125</v>
      </c>
    </row>
    <row r="581" spans="1:10">
      <c r="A581" s="37" t="s">
        <v>1010</v>
      </c>
      <c r="B581" s="38">
        <v>85</v>
      </c>
      <c r="G581" s="20" t="s">
        <v>1722</v>
      </c>
      <c r="H581" s="20" t="s">
        <v>1722</v>
      </c>
      <c r="I581" s="109">
        <f t="shared" si="11"/>
        <v>28.27</v>
      </c>
      <c r="J581" s="33">
        <f t="shared" si="12"/>
        <v>176.6875</v>
      </c>
    </row>
    <row r="582" spans="1:10">
      <c r="A582" s="37" t="s">
        <v>1010</v>
      </c>
      <c r="B582" s="38">
        <v>85</v>
      </c>
      <c r="G582" s="20" t="s">
        <v>816</v>
      </c>
      <c r="H582" s="20" t="s">
        <v>816</v>
      </c>
      <c r="I582" s="109">
        <f t="shared" si="11"/>
        <v>36.28</v>
      </c>
      <c r="J582" s="33">
        <f t="shared" si="12"/>
        <v>226.75</v>
      </c>
    </row>
    <row r="583" spans="1:10">
      <c r="A583" s="37" t="s">
        <v>1010</v>
      </c>
      <c r="B583" s="38">
        <v>85</v>
      </c>
      <c r="G583" s="20" t="s">
        <v>2857</v>
      </c>
      <c r="H583" s="20" t="s">
        <v>2858</v>
      </c>
      <c r="I583" s="109">
        <f t="shared" si="11"/>
        <v>395.86</v>
      </c>
      <c r="J583" s="33">
        <f t="shared" si="12"/>
        <v>2474.125</v>
      </c>
    </row>
    <row r="584" spans="1:10">
      <c r="A584" s="37" t="s">
        <v>1010</v>
      </c>
      <c r="B584" s="38">
        <v>85</v>
      </c>
      <c r="G584" s="20" t="s">
        <v>3564</v>
      </c>
      <c r="H584" s="20" t="s">
        <v>3564</v>
      </c>
      <c r="I584" s="109">
        <f t="shared" si="11"/>
        <v>18.48</v>
      </c>
      <c r="J584" s="33">
        <f t="shared" si="12"/>
        <v>115.5</v>
      </c>
    </row>
    <row r="585" spans="1:10">
      <c r="A585" s="37" t="s">
        <v>1010</v>
      </c>
      <c r="B585" s="38">
        <v>85</v>
      </c>
      <c r="G585" s="20" t="s">
        <v>830</v>
      </c>
      <c r="H585" s="110" t="s">
        <v>1624</v>
      </c>
      <c r="I585" s="109">
        <f t="shared" si="11"/>
        <v>8472</v>
      </c>
      <c r="J585" s="33">
        <f t="shared" si="12"/>
        <v>52950</v>
      </c>
    </row>
    <row r="586" spans="1:10">
      <c r="A586" s="37" t="s">
        <v>1010</v>
      </c>
      <c r="B586" s="38">
        <v>85</v>
      </c>
      <c r="G586" s="111" t="s">
        <v>869</v>
      </c>
      <c r="H586" s="110" t="s">
        <v>3514</v>
      </c>
      <c r="I586" s="109">
        <f t="shared" si="11"/>
        <v>45304.84</v>
      </c>
      <c r="J586" s="33">
        <f t="shared" si="12"/>
        <v>283155.25</v>
      </c>
    </row>
    <row r="587" spans="1:10">
      <c r="A587" s="37" t="s">
        <v>1010</v>
      </c>
      <c r="B587" s="38">
        <v>85</v>
      </c>
      <c r="G587" s="20" t="s">
        <v>3580</v>
      </c>
      <c r="H587" s="110" t="s">
        <v>3504</v>
      </c>
      <c r="I587" s="109">
        <f t="shared" si="11"/>
        <v>429650.99999999994</v>
      </c>
      <c r="J587" s="33">
        <f t="shared" si="12"/>
        <v>2685318.7499999995</v>
      </c>
    </row>
    <row r="588" spans="1:10">
      <c r="A588" s="37" t="s">
        <v>1010</v>
      </c>
      <c r="B588" s="38">
        <v>85</v>
      </c>
      <c r="G588" s="20" t="s">
        <v>3561</v>
      </c>
      <c r="H588" s="20" t="s">
        <v>3561</v>
      </c>
      <c r="I588" s="109">
        <f t="shared" si="11"/>
        <v>116.66</v>
      </c>
      <c r="J588" s="33">
        <f t="shared" si="12"/>
        <v>729.125</v>
      </c>
    </row>
    <row r="589" spans="1:10">
      <c r="A589" s="37" t="s">
        <v>1010</v>
      </c>
      <c r="B589" s="38">
        <v>85</v>
      </c>
      <c r="G589" s="20" t="s">
        <v>1695</v>
      </c>
      <c r="H589" s="20" t="s">
        <v>1695</v>
      </c>
      <c r="I589" s="109">
        <f t="shared" si="11"/>
        <v>134.15</v>
      </c>
      <c r="J589" s="33">
        <f t="shared" si="12"/>
        <v>838.4375</v>
      </c>
    </row>
    <row r="590" spans="1:10">
      <c r="A590" s="37" t="s">
        <v>1010</v>
      </c>
      <c r="B590" s="38">
        <v>85</v>
      </c>
      <c r="G590" s="20" t="s">
        <v>3537</v>
      </c>
      <c r="H590" s="20" t="s">
        <v>3537</v>
      </c>
      <c r="I590" s="109">
        <f t="shared" si="11"/>
        <v>36.29</v>
      </c>
      <c r="J590" s="33">
        <f t="shared" si="12"/>
        <v>226.8125</v>
      </c>
    </row>
    <row r="591" spans="1:10">
      <c r="A591" s="37" t="s">
        <v>1010</v>
      </c>
      <c r="B591" s="38">
        <v>85</v>
      </c>
      <c r="G591" s="20" t="s">
        <v>3536</v>
      </c>
      <c r="H591" s="20" t="s">
        <v>3536</v>
      </c>
      <c r="I591" s="109">
        <f t="shared" si="11"/>
        <v>35.28</v>
      </c>
      <c r="J591" s="33">
        <f t="shared" si="12"/>
        <v>220.5</v>
      </c>
    </row>
    <row r="592" spans="1:10">
      <c r="A592" s="37" t="s">
        <v>1010</v>
      </c>
      <c r="B592" s="38">
        <v>85</v>
      </c>
      <c r="G592" s="20" t="s">
        <v>2484</v>
      </c>
      <c r="H592" s="20" t="s">
        <v>2484</v>
      </c>
      <c r="I592" s="109">
        <f t="shared" si="11"/>
        <v>51.59</v>
      </c>
      <c r="J592" s="33">
        <f t="shared" si="12"/>
        <v>322.4375</v>
      </c>
    </row>
    <row r="593" spans="1:11">
      <c r="A593" s="37" t="s">
        <v>1010</v>
      </c>
      <c r="B593" s="38">
        <v>85</v>
      </c>
      <c r="G593" s="20" t="s">
        <v>1012</v>
      </c>
      <c r="H593" s="20" t="s">
        <v>1012</v>
      </c>
      <c r="I593" s="109">
        <f t="shared" si="11"/>
        <v>28.41</v>
      </c>
      <c r="J593" s="33">
        <f t="shared" si="12"/>
        <v>177.5625</v>
      </c>
    </row>
    <row r="594" spans="1:11">
      <c r="A594" s="37" t="s">
        <v>1010</v>
      </c>
      <c r="B594" s="38">
        <v>85</v>
      </c>
      <c r="G594" s="20" t="s">
        <v>662</v>
      </c>
      <c r="H594" s="20" t="s">
        <v>662</v>
      </c>
      <c r="I594" s="109">
        <f t="shared" si="11"/>
        <v>26.89</v>
      </c>
      <c r="J594" s="33">
        <f t="shared" si="12"/>
        <v>168.0625</v>
      </c>
    </row>
    <row r="595" spans="1:11">
      <c r="A595" s="37" t="s">
        <v>1010</v>
      </c>
      <c r="B595" s="38">
        <v>85</v>
      </c>
      <c r="G595" s="20" t="s">
        <v>1715</v>
      </c>
      <c r="H595" s="20" t="s">
        <v>1715</v>
      </c>
      <c r="I595" s="109">
        <f t="shared" si="11"/>
        <v>15.59</v>
      </c>
      <c r="J595" s="33">
        <f t="shared" si="12"/>
        <v>97.4375</v>
      </c>
    </row>
    <row r="596" spans="1:11">
      <c r="A596" s="37" t="s">
        <v>1010</v>
      </c>
      <c r="B596" s="38">
        <v>85</v>
      </c>
      <c r="G596" s="66" t="s">
        <v>1784</v>
      </c>
      <c r="H596" s="66" t="s">
        <v>1785</v>
      </c>
      <c r="I596" s="109">
        <f t="shared" si="11"/>
        <v>270.87</v>
      </c>
      <c r="J596" s="33">
        <f t="shared" si="12"/>
        <v>1692.9375</v>
      </c>
    </row>
    <row r="597" spans="1:11">
      <c r="A597" s="37" t="s">
        <v>1010</v>
      </c>
      <c r="B597" s="38">
        <v>85</v>
      </c>
      <c r="G597" s="20" t="s">
        <v>1740</v>
      </c>
      <c r="H597" s="20" t="s">
        <v>1740</v>
      </c>
      <c r="I597" s="109">
        <f t="shared" si="11"/>
        <v>67.040000000000006</v>
      </c>
      <c r="J597" s="33">
        <f t="shared" si="12"/>
        <v>419.00000000000006</v>
      </c>
    </row>
    <row r="598" spans="1:11">
      <c r="A598" s="37" t="s">
        <v>1010</v>
      </c>
      <c r="B598" s="38">
        <v>85</v>
      </c>
      <c r="G598" s="20" t="s">
        <v>825</v>
      </c>
      <c r="H598" s="20" t="s">
        <v>906</v>
      </c>
      <c r="I598" s="109">
        <f t="shared" si="11"/>
        <v>358.62</v>
      </c>
      <c r="J598" s="33">
        <f t="shared" si="12"/>
        <v>2241.375</v>
      </c>
    </row>
    <row r="599" spans="1:11">
      <c r="A599" s="37" t="s">
        <v>1010</v>
      </c>
      <c r="B599" s="38">
        <v>85</v>
      </c>
      <c r="G599" s="20" t="s">
        <v>930</v>
      </c>
      <c r="H599" s="110" t="s">
        <v>931</v>
      </c>
      <c r="I599" s="109">
        <f t="shared" si="11"/>
        <v>1696</v>
      </c>
      <c r="J599" s="33">
        <f t="shared" si="12"/>
        <v>10600</v>
      </c>
    </row>
    <row r="600" spans="1:11">
      <c r="A600" s="37" t="s">
        <v>1010</v>
      </c>
      <c r="B600" s="38">
        <v>85</v>
      </c>
      <c r="G600" s="20" t="s">
        <v>2910</v>
      </c>
      <c r="H600" s="20" t="s">
        <v>2910</v>
      </c>
      <c r="I600" s="109">
        <f t="shared" si="11"/>
        <v>105.87</v>
      </c>
      <c r="J600" s="33">
        <f t="shared" si="12"/>
        <v>661.6875</v>
      </c>
    </row>
    <row r="601" spans="1:11">
      <c r="A601" s="37" t="s">
        <v>1010</v>
      </c>
      <c r="B601" s="38">
        <v>85</v>
      </c>
      <c r="G601" s="20" t="s">
        <v>715</v>
      </c>
      <c r="H601" s="20" t="s">
        <v>715</v>
      </c>
      <c r="I601" s="109">
        <f t="shared" ref="I601:I632" si="13">SUMIF($G$7:$G$489,G601,$J$7:$J$489)</f>
        <v>182.07</v>
      </c>
      <c r="J601" s="33">
        <f t="shared" si="12"/>
        <v>1137.9375</v>
      </c>
    </row>
    <row r="602" spans="1:11">
      <c r="A602" s="37" t="s">
        <v>1010</v>
      </c>
      <c r="B602" s="38">
        <v>85</v>
      </c>
      <c r="G602" s="20" t="s">
        <v>991</v>
      </c>
      <c r="H602" s="20" t="s">
        <v>2886</v>
      </c>
      <c r="I602" s="109">
        <f t="shared" si="13"/>
        <v>887.1099999999999</v>
      </c>
      <c r="J602" s="33">
        <f t="shared" si="12"/>
        <v>5544.4374999999991</v>
      </c>
    </row>
    <row r="603" spans="1:11">
      <c r="A603" s="37" t="s">
        <v>1010</v>
      </c>
      <c r="B603" s="37" t="s">
        <v>1011</v>
      </c>
      <c r="G603" s="20" t="s">
        <v>968</v>
      </c>
      <c r="H603" s="20" t="s">
        <v>969</v>
      </c>
      <c r="I603" s="109">
        <f t="shared" si="13"/>
        <v>37.82</v>
      </c>
      <c r="J603" s="33">
        <f t="shared" si="12"/>
        <v>236.375</v>
      </c>
      <c r="K603" s="102">
        <v>4.0999999999999996</v>
      </c>
    </row>
    <row r="604" spans="1:11">
      <c r="A604" s="37" t="s">
        <v>1010</v>
      </c>
      <c r="B604" s="38">
        <v>85</v>
      </c>
      <c r="G604" s="20" t="s">
        <v>972</v>
      </c>
      <c r="H604" s="20" t="s">
        <v>972</v>
      </c>
      <c r="I604" s="109">
        <f t="shared" si="13"/>
        <v>24.35</v>
      </c>
      <c r="J604" s="33">
        <f t="shared" si="12"/>
        <v>152.1875</v>
      </c>
      <c r="K604" s="102"/>
    </row>
    <row r="605" spans="1:11">
      <c r="A605" s="37" t="s">
        <v>1010</v>
      </c>
      <c r="B605" s="38">
        <v>85</v>
      </c>
      <c r="G605" s="111" t="s">
        <v>1780</v>
      </c>
      <c r="H605" s="110" t="s">
        <v>3499</v>
      </c>
      <c r="I605" s="109">
        <f t="shared" si="13"/>
        <v>110679.08</v>
      </c>
      <c r="J605" s="33">
        <f t="shared" si="12"/>
        <v>691744.25</v>
      </c>
      <c r="K605" s="102"/>
    </row>
    <row r="606" spans="1:11">
      <c r="A606" s="37" t="s">
        <v>1010</v>
      </c>
      <c r="B606" s="38">
        <v>85</v>
      </c>
      <c r="G606" s="20" t="s">
        <v>895</v>
      </c>
      <c r="H606" s="110" t="s">
        <v>894</v>
      </c>
      <c r="I606" s="109">
        <f t="shared" si="13"/>
        <v>1028.8</v>
      </c>
      <c r="J606" s="33">
        <f t="shared" si="12"/>
        <v>6430</v>
      </c>
      <c r="K606" s="102"/>
    </row>
    <row r="607" spans="1:11">
      <c r="A607" s="37" t="s">
        <v>1010</v>
      </c>
      <c r="B607" s="37" t="s">
        <v>1011</v>
      </c>
      <c r="G607" s="20" t="s">
        <v>976</v>
      </c>
      <c r="H607" s="110" t="s">
        <v>1646</v>
      </c>
      <c r="I607" s="109">
        <f t="shared" si="13"/>
        <v>21428.57</v>
      </c>
      <c r="J607" s="33">
        <f t="shared" si="12"/>
        <v>133928.5625</v>
      </c>
      <c r="K607" s="28">
        <v>14285.71</v>
      </c>
    </row>
    <row r="608" spans="1:11">
      <c r="A608" s="37" t="s">
        <v>1010</v>
      </c>
      <c r="B608" s="38">
        <v>85</v>
      </c>
      <c r="G608" s="20" t="s">
        <v>3630</v>
      </c>
      <c r="H608" s="20" t="s">
        <v>2185</v>
      </c>
      <c r="I608" s="109">
        <f t="shared" si="13"/>
        <v>216</v>
      </c>
      <c r="J608" s="33">
        <f t="shared" si="12"/>
        <v>1350</v>
      </c>
      <c r="K608" s="102"/>
    </row>
    <row r="609" spans="1:11">
      <c r="A609" s="37" t="s">
        <v>1010</v>
      </c>
      <c r="B609" s="38">
        <v>85</v>
      </c>
      <c r="G609" s="20" t="s">
        <v>924</v>
      </c>
      <c r="H609" s="20" t="s">
        <v>925</v>
      </c>
      <c r="I609" s="109">
        <f t="shared" si="13"/>
        <v>627.20000000000005</v>
      </c>
      <c r="J609" s="33">
        <f t="shared" si="12"/>
        <v>3920</v>
      </c>
      <c r="K609" s="102"/>
    </row>
    <row r="610" spans="1:11">
      <c r="A610" s="37" t="s">
        <v>1010</v>
      </c>
      <c r="B610" s="38">
        <v>85</v>
      </c>
      <c r="G610" s="20" t="s">
        <v>823</v>
      </c>
      <c r="H610" s="20" t="s">
        <v>823</v>
      </c>
      <c r="I610" s="109">
        <f t="shared" si="13"/>
        <v>33.65</v>
      </c>
      <c r="J610" s="33">
        <f t="shared" si="12"/>
        <v>210.3125</v>
      </c>
      <c r="K610" s="102"/>
    </row>
    <row r="611" spans="1:11">
      <c r="A611" s="37" t="s">
        <v>1010</v>
      </c>
      <c r="B611" s="38">
        <v>85</v>
      </c>
      <c r="G611" s="20" t="s">
        <v>3587</v>
      </c>
      <c r="H611" s="110" t="s">
        <v>3496</v>
      </c>
      <c r="I611" s="109">
        <f t="shared" si="13"/>
        <v>3648</v>
      </c>
      <c r="J611" s="33">
        <f t="shared" si="12"/>
        <v>22800</v>
      </c>
      <c r="K611" s="102"/>
    </row>
    <row r="612" spans="1:11">
      <c r="A612" s="37" t="s">
        <v>1010</v>
      </c>
      <c r="B612" s="38">
        <v>85</v>
      </c>
      <c r="G612" s="20" t="s">
        <v>928</v>
      </c>
      <c r="H612" s="20" t="s">
        <v>929</v>
      </c>
      <c r="I612" s="109">
        <f t="shared" si="13"/>
        <v>137.6</v>
      </c>
      <c r="J612" s="33">
        <f t="shared" si="12"/>
        <v>860</v>
      </c>
      <c r="K612" s="102"/>
    </row>
    <row r="613" spans="1:11">
      <c r="A613" s="37" t="s">
        <v>1010</v>
      </c>
      <c r="B613" s="38">
        <v>85</v>
      </c>
      <c r="G613" s="20" t="s">
        <v>3595</v>
      </c>
      <c r="H613" s="20" t="s">
        <v>3539</v>
      </c>
      <c r="I613" s="109">
        <f t="shared" si="13"/>
        <v>136</v>
      </c>
      <c r="J613" s="33">
        <f t="shared" si="12"/>
        <v>850</v>
      </c>
      <c r="K613" s="102"/>
    </row>
    <row r="614" spans="1:11">
      <c r="A614" s="37" t="s">
        <v>1010</v>
      </c>
      <c r="B614" s="38">
        <v>85</v>
      </c>
      <c r="G614" s="20" t="s">
        <v>3532</v>
      </c>
      <c r="H614" s="20" t="s">
        <v>3532</v>
      </c>
      <c r="I614" s="109">
        <f t="shared" si="13"/>
        <v>8</v>
      </c>
      <c r="J614" s="33">
        <f t="shared" si="12"/>
        <v>50</v>
      </c>
      <c r="K614" s="102"/>
    </row>
    <row r="615" spans="1:11">
      <c r="A615" s="37" t="s">
        <v>1010</v>
      </c>
      <c r="B615" s="38">
        <v>85</v>
      </c>
      <c r="G615" s="20" t="s">
        <v>926</v>
      </c>
      <c r="H615" s="20" t="s">
        <v>927</v>
      </c>
      <c r="I615" s="109">
        <f t="shared" si="13"/>
        <v>974.96</v>
      </c>
      <c r="J615" s="33">
        <f t="shared" si="12"/>
        <v>6093.5</v>
      </c>
      <c r="K615" s="102"/>
    </row>
    <row r="616" spans="1:11">
      <c r="A616" s="37" t="s">
        <v>1010</v>
      </c>
      <c r="B616" s="38">
        <v>85</v>
      </c>
      <c r="G616" s="20" t="s">
        <v>818</v>
      </c>
      <c r="H616" s="20" t="s">
        <v>818</v>
      </c>
      <c r="I616" s="109">
        <f t="shared" si="13"/>
        <v>13.79</v>
      </c>
      <c r="J616" s="33">
        <f t="shared" si="12"/>
        <v>86.187499999999986</v>
      </c>
      <c r="K616" s="102"/>
    </row>
    <row r="617" spans="1:11">
      <c r="A617" s="37" t="s">
        <v>1010</v>
      </c>
      <c r="B617" s="38">
        <v>85</v>
      </c>
      <c r="G617" s="20" t="s">
        <v>3565</v>
      </c>
      <c r="H617" s="20" t="s">
        <v>3565</v>
      </c>
      <c r="I617" s="109">
        <f t="shared" si="13"/>
        <v>40.22</v>
      </c>
      <c r="J617" s="33">
        <f t="shared" si="12"/>
        <v>251.375</v>
      </c>
      <c r="K617" s="102"/>
    </row>
    <row r="618" spans="1:11">
      <c r="A618" s="37" t="s">
        <v>1010</v>
      </c>
      <c r="B618" s="38">
        <v>85</v>
      </c>
      <c r="G618" s="20" t="s">
        <v>674</v>
      </c>
      <c r="H618" s="20" t="s">
        <v>674</v>
      </c>
      <c r="I618" s="109">
        <f t="shared" si="13"/>
        <v>54.55</v>
      </c>
      <c r="J618" s="33">
        <f t="shared" si="12"/>
        <v>340.9375</v>
      </c>
      <c r="K618" s="102"/>
    </row>
    <row r="619" spans="1:11">
      <c r="A619" s="37" t="s">
        <v>1010</v>
      </c>
      <c r="B619" s="38">
        <v>85</v>
      </c>
      <c r="G619" s="20" t="s">
        <v>901</v>
      </c>
      <c r="H619" s="110" t="s">
        <v>902</v>
      </c>
      <c r="I619" s="109">
        <f t="shared" si="13"/>
        <v>1520</v>
      </c>
      <c r="J619" s="33">
        <f t="shared" si="12"/>
        <v>9500</v>
      </c>
      <c r="K619" s="102"/>
    </row>
    <row r="620" spans="1:11">
      <c r="A620" s="37" t="s">
        <v>1010</v>
      </c>
      <c r="B620" s="38">
        <v>85</v>
      </c>
      <c r="G620" s="20" t="s">
        <v>703</v>
      </c>
      <c r="H620" s="20" t="s">
        <v>703</v>
      </c>
      <c r="I620" s="109">
        <f t="shared" si="13"/>
        <v>51.47</v>
      </c>
      <c r="J620" s="33">
        <f t="shared" si="12"/>
        <v>321.6875</v>
      </c>
      <c r="K620" s="102"/>
    </row>
    <row r="621" spans="1:11">
      <c r="A621" s="37" t="s">
        <v>1010</v>
      </c>
      <c r="B621" s="38">
        <v>85</v>
      </c>
      <c r="G621" s="20" t="s">
        <v>1765</v>
      </c>
      <c r="H621" s="110" t="s">
        <v>1621</v>
      </c>
      <c r="I621" s="109">
        <f t="shared" si="13"/>
        <v>1176</v>
      </c>
      <c r="J621" s="33">
        <f t="shared" si="12"/>
        <v>7350</v>
      </c>
      <c r="K621" s="102"/>
    </row>
    <row r="622" spans="1:11">
      <c r="A622" s="37" t="s">
        <v>1010</v>
      </c>
      <c r="B622" s="38">
        <v>85</v>
      </c>
      <c r="G622" s="20" t="s">
        <v>835</v>
      </c>
      <c r="H622" s="20" t="s">
        <v>836</v>
      </c>
      <c r="I622" s="109">
        <f t="shared" si="13"/>
        <v>1080</v>
      </c>
      <c r="J622" s="33">
        <f t="shared" si="12"/>
        <v>6750</v>
      </c>
      <c r="K622" s="102"/>
    </row>
    <row r="623" spans="1:11">
      <c r="A623" s="37" t="s">
        <v>1010</v>
      </c>
      <c r="B623" s="38">
        <v>85</v>
      </c>
      <c r="G623" s="66" t="s">
        <v>3614</v>
      </c>
      <c r="H623" s="66" t="s">
        <v>3615</v>
      </c>
      <c r="I623" s="109">
        <f t="shared" si="13"/>
        <v>24.42</v>
      </c>
      <c r="J623" s="33">
        <f t="shared" si="12"/>
        <v>152.625</v>
      </c>
      <c r="K623" s="102"/>
    </row>
    <row r="624" spans="1:11">
      <c r="A624" s="37" t="s">
        <v>1010</v>
      </c>
      <c r="B624" s="38">
        <v>85</v>
      </c>
      <c r="G624" s="20" t="s">
        <v>3563</v>
      </c>
      <c r="H624" s="20" t="s">
        <v>3563</v>
      </c>
      <c r="I624" s="109">
        <f t="shared" si="13"/>
        <v>8.07</v>
      </c>
      <c r="J624" s="33">
        <f t="shared" si="12"/>
        <v>50.4375</v>
      </c>
      <c r="K624" s="102"/>
    </row>
    <row r="625" spans="1:11">
      <c r="A625" s="37" t="s">
        <v>1010</v>
      </c>
      <c r="B625" s="38">
        <v>85</v>
      </c>
      <c r="G625" s="20" t="s">
        <v>3610</v>
      </c>
      <c r="H625" s="20" t="s">
        <v>3611</v>
      </c>
      <c r="I625" s="109">
        <f t="shared" si="13"/>
        <v>75.86</v>
      </c>
      <c r="J625" s="33">
        <f t="shared" si="12"/>
        <v>474.125</v>
      </c>
      <c r="K625" s="102"/>
    </row>
    <row r="626" spans="1:11">
      <c r="A626" s="37" t="s">
        <v>1010</v>
      </c>
      <c r="B626" s="38">
        <v>85</v>
      </c>
      <c r="G626" s="20" t="s">
        <v>1698</v>
      </c>
      <c r="H626" s="20" t="s">
        <v>1698</v>
      </c>
      <c r="I626" s="109">
        <f t="shared" si="13"/>
        <v>143.66</v>
      </c>
      <c r="J626" s="33">
        <f t="shared" si="12"/>
        <v>897.875</v>
      </c>
      <c r="K626" s="102"/>
    </row>
    <row r="627" spans="1:11">
      <c r="A627" s="37" t="s">
        <v>1010</v>
      </c>
      <c r="B627" s="38">
        <v>85</v>
      </c>
      <c r="G627" s="20" t="s">
        <v>1697</v>
      </c>
      <c r="H627" s="20" t="s">
        <v>1697</v>
      </c>
      <c r="I627" s="109">
        <f t="shared" si="13"/>
        <v>23.86</v>
      </c>
      <c r="J627" s="33">
        <f t="shared" si="12"/>
        <v>149.125</v>
      </c>
      <c r="K627" s="102"/>
    </row>
    <row r="628" spans="1:11">
      <c r="A628" s="37" t="s">
        <v>1010</v>
      </c>
      <c r="B628" s="38">
        <v>85</v>
      </c>
      <c r="G628" s="20" t="s">
        <v>3572</v>
      </c>
      <c r="H628" s="110" t="s">
        <v>3492</v>
      </c>
      <c r="I628" s="109">
        <f t="shared" si="13"/>
        <v>1413.02</v>
      </c>
      <c r="J628" s="33">
        <f t="shared" si="12"/>
        <v>8831.375</v>
      </c>
      <c r="K628" s="102"/>
    </row>
    <row r="629" spans="1:11">
      <c r="A629" s="37" t="s">
        <v>1010</v>
      </c>
      <c r="B629" s="37" t="s">
        <v>1011</v>
      </c>
      <c r="G629" s="111" t="s">
        <v>975</v>
      </c>
      <c r="H629" s="110" t="s">
        <v>974</v>
      </c>
      <c r="I629" s="109">
        <f t="shared" si="13"/>
        <v>21428.57</v>
      </c>
      <c r="J629" s="33">
        <f t="shared" si="12"/>
        <v>133928.5625</v>
      </c>
      <c r="K629" s="28">
        <v>14285.71</v>
      </c>
    </row>
    <row r="630" spans="1:11">
      <c r="A630" s="37" t="s">
        <v>1010</v>
      </c>
      <c r="B630" s="38">
        <v>85</v>
      </c>
      <c r="G630" s="20" t="s">
        <v>1013</v>
      </c>
      <c r="H630" s="20" t="s">
        <v>988</v>
      </c>
      <c r="I630" s="109">
        <f t="shared" si="13"/>
        <v>113.63999999999999</v>
      </c>
      <c r="J630" s="33">
        <f t="shared" si="12"/>
        <v>710.24999999999989</v>
      </c>
      <c r="K630" s="102"/>
    </row>
    <row r="631" spans="1:11">
      <c r="A631" s="37" t="s">
        <v>1010</v>
      </c>
      <c r="B631" s="38">
        <v>85</v>
      </c>
      <c r="G631" s="20" t="s">
        <v>3581</v>
      </c>
      <c r="H631" s="110" t="s">
        <v>3582</v>
      </c>
      <c r="I631" s="109">
        <f t="shared" si="13"/>
        <v>33.380000000000003</v>
      </c>
      <c r="J631" s="33">
        <f t="shared" si="12"/>
        <v>208.625</v>
      </c>
      <c r="K631" s="102"/>
    </row>
    <row r="632" spans="1:11">
      <c r="A632" s="37" t="s">
        <v>1010</v>
      </c>
      <c r="B632" s="38">
        <v>85</v>
      </c>
      <c r="G632" s="20" t="s">
        <v>685</v>
      </c>
      <c r="H632" s="20" t="s">
        <v>685</v>
      </c>
      <c r="I632" s="109">
        <f t="shared" si="13"/>
        <v>106.65</v>
      </c>
      <c r="J632" s="33">
        <f t="shared" si="12"/>
        <v>666.5625</v>
      </c>
      <c r="K632" s="102"/>
    </row>
    <row r="633" spans="1:11">
      <c r="A633" s="37" t="s">
        <v>1010</v>
      </c>
      <c r="B633" s="38">
        <v>85</v>
      </c>
      <c r="G633" s="111" t="s">
        <v>838</v>
      </c>
      <c r="H633" s="110" t="s">
        <v>3511</v>
      </c>
      <c r="I633" s="109">
        <f t="shared" ref="I633:I664" si="14">SUMIF($G$7:$G$489,G633,$J$7:$J$489)</f>
        <v>67028.17</v>
      </c>
      <c r="J633" s="33">
        <f t="shared" si="12"/>
        <v>418926.0625</v>
      </c>
      <c r="K633" s="102"/>
    </row>
    <row r="634" spans="1:11">
      <c r="A634" s="37" t="s">
        <v>1010</v>
      </c>
      <c r="B634" s="38">
        <v>85</v>
      </c>
      <c r="G634" s="20" t="s">
        <v>687</v>
      </c>
      <c r="H634" s="20" t="s">
        <v>903</v>
      </c>
      <c r="I634" s="109">
        <f t="shared" si="14"/>
        <v>555.29</v>
      </c>
      <c r="J634" s="33">
        <f t="shared" ref="J634:J697" si="15">+I634/0.16</f>
        <v>3470.5624999999995</v>
      </c>
      <c r="K634" s="102"/>
    </row>
    <row r="635" spans="1:11">
      <c r="A635" s="37" t="s">
        <v>1010</v>
      </c>
      <c r="B635" s="38">
        <v>85</v>
      </c>
      <c r="G635" s="20" t="s">
        <v>3553</v>
      </c>
      <c r="H635" s="20" t="s">
        <v>3612</v>
      </c>
      <c r="I635" s="109">
        <f t="shared" si="14"/>
        <v>62.76</v>
      </c>
      <c r="J635" s="33">
        <f t="shared" si="15"/>
        <v>392.25</v>
      </c>
      <c r="K635" s="102"/>
    </row>
    <row r="636" spans="1:11">
      <c r="A636" s="37" t="s">
        <v>1010</v>
      </c>
      <c r="B636" s="38">
        <v>85</v>
      </c>
      <c r="G636" s="66" t="s">
        <v>1795</v>
      </c>
      <c r="H636" s="66" t="s">
        <v>3613</v>
      </c>
      <c r="I636" s="109">
        <f t="shared" si="14"/>
        <v>10.210000000000001</v>
      </c>
      <c r="J636" s="33">
        <f t="shared" si="15"/>
        <v>63.812500000000007</v>
      </c>
      <c r="K636" s="102"/>
    </row>
    <row r="637" spans="1:11">
      <c r="A637" s="37" t="s">
        <v>1010</v>
      </c>
      <c r="B637" s="38">
        <v>85</v>
      </c>
      <c r="G637" s="20" t="s">
        <v>1714</v>
      </c>
      <c r="H637" s="20" t="s">
        <v>1714</v>
      </c>
      <c r="I637" s="109">
        <f t="shared" si="14"/>
        <v>13.5</v>
      </c>
      <c r="J637" s="33">
        <f t="shared" si="15"/>
        <v>84.375</v>
      </c>
      <c r="K637" s="102"/>
    </row>
    <row r="638" spans="1:11">
      <c r="A638" s="37" t="s">
        <v>1010</v>
      </c>
      <c r="B638" s="38">
        <v>85</v>
      </c>
      <c r="G638" s="20" t="s">
        <v>2923</v>
      </c>
      <c r="H638" s="20" t="s">
        <v>3609</v>
      </c>
      <c r="I638" s="109">
        <f t="shared" si="14"/>
        <v>348.86</v>
      </c>
      <c r="J638" s="33">
        <f t="shared" si="15"/>
        <v>2180.375</v>
      </c>
      <c r="K638" s="102"/>
    </row>
    <row r="639" spans="1:11">
      <c r="A639" s="37" t="s">
        <v>1010</v>
      </c>
      <c r="B639" s="38">
        <v>85</v>
      </c>
      <c r="G639" s="20" t="s">
        <v>815</v>
      </c>
      <c r="H639" s="20" t="s">
        <v>815</v>
      </c>
      <c r="I639" s="109">
        <f t="shared" si="14"/>
        <v>115.74000000000001</v>
      </c>
      <c r="J639" s="33">
        <f t="shared" si="15"/>
        <v>723.375</v>
      </c>
      <c r="K639" s="102"/>
    </row>
    <row r="640" spans="1:11">
      <c r="A640" s="37" t="s">
        <v>1010</v>
      </c>
      <c r="B640" s="38">
        <v>85</v>
      </c>
      <c r="G640" s="20" t="s">
        <v>807</v>
      </c>
      <c r="H640" s="66" t="s">
        <v>806</v>
      </c>
      <c r="I640" s="109">
        <f t="shared" si="14"/>
        <v>750.9</v>
      </c>
      <c r="J640" s="33">
        <f t="shared" si="15"/>
        <v>4693.125</v>
      </c>
      <c r="K640" s="102"/>
    </row>
    <row r="641" spans="1:11">
      <c r="A641" s="37" t="s">
        <v>1010</v>
      </c>
      <c r="B641" s="38">
        <v>85</v>
      </c>
      <c r="G641" s="66" t="s">
        <v>3617</v>
      </c>
      <c r="H641" s="66" t="s">
        <v>3618</v>
      </c>
      <c r="I641" s="109">
        <f t="shared" si="14"/>
        <v>12.28</v>
      </c>
      <c r="J641" s="33">
        <f t="shared" si="15"/>
        <v>76.75</v>
      </c>
      <c r="K641" s="102"/>
    </row>
    <row r="642" spans="1:11">
      <c r="A642" s="37" t="s">
        <v>1010</v>
      </c>
      <c r="B642" s="38">
        <v>85</v>
      </c>
      <c r="G642" s="20" t="s">
        <v>725</v>
      </c>
      <c r="H642" s="110" t="s">
        <v>921</v>
      </c>
      <c r="I642" s="109">
        <f t="shared" si="14"/>
        <v>4416</v>
      </c>
      <c r="J642" s="33">
        <f t="shared" si="15"/>
        <v>27600</v>
      </c>
      <c r="K642" s="102"/>
    </row>
    <row r="643" spans="1:11">
      <c r="A643" s="37" t="s">
        <v>1010</v>
      </c>
      <c r="B643" s="38">
        <v>85</v>
      </c>
      <c r="G643" s="20" t="s">
        <v>2623</v>
      </c>
      <c r="H643" s="20" t="s">
        <v>2623</v>
      </c>
      <c r="I643" s="109">
        <f t="shared" si="14"/>
        <v>67.040000000000006</v>
      </c>
      <c r="J643" s="33">
        <f t="shared" si="15"/>
        <v>419.00000000000006</v>
      </c>
      <c r="K643" s="102"/>
    </row>
    <row r="644" spans="1:11">
      <c r="A644" s="37" t="s">
        <v>1010</v>
      </c>
      <c r="B644" s="38">
        <v>85</v>
      </c>
      <c r="G644" s="20" t="s">
        <v>1711</v>
      </c>
      <c r="H644" s="20" t="s">
        <v>1711</v>
      </c>
      <c r="I644" s="109">
        <f t="shared" si="14"/>
        <v>114.7</v>
      </c>
      <c r="J644" s="33">
        <f t="shared" si="15"/>
        <v>716.875</v>
      </c>
      <c r="K644" s="102"/>
    </row>
    <row r="645" spans="1:11">
      <c r="A645" s="37" t="s">
        <v>1010</v>
      </c>
      <c r="B645" s="38">
        <v>85</v>
      </c>
      <c r="G645" s="20" t="s">
        <v>3566</v>
      </c>
      <c r="H645" s="20" t="s">
        <v>3566</v>
      </c>
      <c r="I645" s="109">
        <f t="shared" si="14"/>
        <v>26.9</v>
      </c>
      <c r="J645" s="33">
        <f t="shared" si="15"/>
        <v>168.125</v>
      </c>
      <c r="K645" s="102"/>
    </row>
    <row r="646" spans="1:11">
      <c r="A646" s="37" t="s">
        <v>1010</v>
      </c>
      <c r="B646" s="38">
        <v>85</v>
      </c>
      <c r="G646" s="20" t="s">
        <v>2701</v>
      </c>
      <c r="H646" s="20" t="s">
        <v>2701</v>
      </c>
      <c r="I646" s="109">
        <f t="shared" si="14"/>
        <v>141.16</v>
      </c>
      <c r="J646" s="33">
        <f t="shared" si="15"/>
        <v>882.25</v>
      </c>
      <c r="K646" s="102"/>
    </row>
    <row r="647" spans="1:11">
      <c r="A647" s="37" t="s">
        <v>1010</v>
      </c>
      <c r="B647" s="38">
        <v>85</v>
      </c>
      <c r="G647" s="20" t="s">
        <v>3560</v>
      </c>
      <c r="H647" s="20" t="s">
        <v>3560</v>
      </c>
      <c r="I647" s="109">
        <f t="shared" si="14"/>
        <v>116.46</v>
      </c>
      <c r="J647" s="33">
        <f t="shared" si="15"/>
        <v>727.875</v>
      </c>
      <c r="K647" s="102"/>
    </row>
    <row r="648" spans="1:11">
      <c r="A648" s="37" t="s">
        <v>1010</v>
      </c>
      <c r="B648" s="38">
        <v>85</v>
      </c>
      <c r="G648" s="20" t="s">
        <v>908</v>
      </c>
      <c r="H648" s="20" t="s">
        <v>907</v>
      </c>
      <c r="I648" s="109">
        <f t="shared" si="14"/>
        <v>767.2</v>
      </c>
      <c r="J648" s="33">
        <f t="shared" si="15"/>
        <v>4795</v>
      </c>
      <c r="K648" s="102"/>
    </row>
    <row r="649" spans="1:11">
      <c r="A649" s="37" t="s">
        <v>1010</v>
      </c>
      <c r="B649" s="38">
        <v>85</v>
      </c>
      <c r="G649" s="20" t="s">
        <v>711</v>
      </c>
      <c r="H649" s="20" t="s">
        <v>712</v>
      </c>
      <c r="I649" s="109">
        <f t="shared" si="14"/>
        <v>933.81</v>
      </c>
      <c r="J649" s="33">
        <f t="shared" si="15"/>
        <v>5836.3124999999991</v>
      </c>
      <c r="K649" s="102"/>
    </row>
    <row r="650" spans="1:11">
      <c r="A650" s="37" t="s">
        <v>1010</v>
      </c>
      <c r="B650" s="38">
        <v>85</v>
      </c>
      <c r="G650" s="20" t="s">
        <v>2860</v>
      </c>
      <c r="H650" s="110" t="s">
        <v>2861</v>
      </c>
      <c r="I650" s="109">
        <f t="shared" si="14"/>
        <v>165.52</v>
      </c>
      <c r="J650" s="33">
        <f t="shared" si="15"/>
        <v>1034.5</v>
      </c>
      <c r="K650" s="102"/>
    </row>
    <row r="651" spans="1:11">
      <c r="A651" s="37" t="s">
        <v>1010</v>
      </c>
      <c r="B651" s="38">
        <v>85</v>
      </c>
      <c r="G651" s="20" t="s">
        <v>3567</v>
      </c>
      <c r="H651" s="20" t="s">
        <v>3567</v>
      </c>
      <c r="I651" s="109">
        <f t="shared" si="14"/>
        <v>13.79</v>
      </c>
      <c r="J651" s="33">
        <f t="shared" si="15"/>
        <v>86.187499999999986</v>
      </c>
      <c r="K651" s="102"/>
    </row>
    <row r="652" spans="1:11">
      <c r="A652" s="37" t="s">
        <v>1010</v>
      </c>
      <c r="B652" s="38">
        <v>85</v>
      </c>
      <c r="G652" s="20" t="s">
        <v>3551</v>
      </c>
      <c r="H652" s="20" t="s">
        <v>3551</v>
      </c>
      <c r="I652" s="109">
        <f t="shared" si="14"/>
        <v>19.309999999999999</v>
      </c>
      <c r="J652" s="33">
        <f t="shared" si="15"/>
        <v>120.68749999999999</v>
      </c>
      <c r="K652" s="102"/>
    </row>
    <row r="653" spans="1:11">
      <c r="A653" s="37" t="s">
        <v>1010</v>
      </c>
      <c r="B653" s="38">
        <v>85</v>
      </c>
      <c r="G653" s="20" t="s">
        <v>1677</v>
      </c>
      <c r="H653" s="20" t="s">
        <v>1677</v>
      </c>
      <c r="I653" s="109">
        <f t="shared" si="14"/>
        <v>10.9</v>
      </c>
      <c r="J653" s="33">
        <f t="shared" si="15"/>
        <v>68.125</v>
      </c>
      <c r="K653" s="102"/>
    </row>
    <row r="654" spans="1:11">
      <c r="A654" s="37" t="s">
        <v>1010</v>
      </c>
      <c r="B654" s="38">
        <v>85</v>
      </c>
      <c r="G654" s="66" t="s">
        <v>3602</v>
      </c>
      <c r="H654" s="20" t="s">
        <v>3603</v>
      </c>
      <c r="I654" s="109">
        <f t="shared" si="14"/>
        <v>52.94</v>
      </c>
      <c r="J654" s="33">
        <f t="shared" si="15"/>
        <v>330.875</v>
      </c>
    </row>
    <row r="655" spans="1:11">
      <c r="A655" s="37" t="s">
        <v>1010</v>
      </c>
      <c r="B655" s="38">
        <v>85</v>
      </c>
      <c r="G655" s="20" t="s">
        <v>936</v>
      </c>
      <c r="H655" s="20" t="s">
        <v>937</v>
      </c>
      <c r="I655" s="109">
        <f t="shared" si="14"/>
        <v>275.76</v>
      </c>
      <c r="J655" s="33">
        <f t="shared" si="15"/>
        <v>1723.5</v>
      </c>
    </row>
    <row r="656" spans="1:11">
      <c r="A656" s="37" t="s">
        <v>1010</v>
      </c>
      <c r="B656" s="38">
        <v>85</v>
      </c>
      <c r="G656" s="20" t="s">
        <v>3535</v>
      </c>
      <c r="H656" s="20" t="s">
        <v>3535</v>
      </c>
      <c r="I656" s="109">
        <f t="shared" si="14"/>
        <v>212.41</v>
      </c>
      <c r="J656" s="33">
        <f t="shared" si="15"/>
        <v>1327.5625</v>
      </c>
    </row>
    <row r="657" spans="1:10">
      <c r="A657" s="37" t="s">
        <v>1010</v>
      </c>
      <c r="B657" s="38">
        <v>85</v>
      </c>
      <c r="G657" s="20" t="s">
        <v>3534</v>
      </c>
      <c r="H657" s="20" t="s">
        <v>3534</v>
      </c>
      <c r="I657" s="109">
        <f t="shared" si="14"/>
        <v>24</v>
      </c>
      <c r="J657" s="33">
        <f t="shared" si="15"/>
        <v>150</v>
      </c>
    </row>
    <row r="658" spans="1:10">
      <c r="A658" s="37" t="s">
        <v>1010</v>
      </c>
      <c r="B658" s="38">
        <v>85</v>
      </c>
      <c r="G658" s="20" t="s">
        <v>737</v>
      </c>
      <c r="H658" s="20" t="s">
        <v>737</v>
      </c>
      <c r="I658" s="109">
        <f t="shared" si="14"/>
        <v>297.99</v>
      </c>
      <c r="J658" s="33">
        <f t="shared" si="15"/>
        <v>1862.4375</v>
      </c>
    </row>
    <row r="659" spans="1:10">
      <c r="A659" s="37" t="s">
        <v>1010</v>
      </c>
      <c r="B659" s="38">
        <v>85</v>
      </c>
      <c r="G659" s="20" t="s">
        <v>898</v>
      </c>
      <c r="H659" s="20" t="s">
        <v>899</v>
      </c>
      <c r="I659" s="109">
        <f t="shared" si="14"/>
        <v>624</v>
      </c>
      <c r="J659" s="33">
        <f t="shared" si="15"/>
        <v>3900</v>
      </c>
    </row>
    <row r="660" spans="1:10">
      <c r="A660" s="37" t="s">
        <v>1010</v>
      </c>
      <c r="B660" s="38">
        <v>85</v>
      </c>
      <c r="G660" s="20" t="s">
        <v>699</v>
      </c>
      <c r="H660" s="20" t="s">
        <v>900</v>
      </c>
      <c r="I660" s="109">
        <f t="shared" si="14"/>
        <v>749.54</v>
      </c>
      <c r="J660" s="33">
        <f t="shared" si="15"/>
        <v>4684.625</v>
      </c>
    </row>
    <row r="661" spans="1:10">
      <c r="A661" s="37" t="s">
        <v>1010</v>
      </c>
      <c r="B661" s="38">
        <v>85</v>
      </c>
      <c r="G661" s="20" t="s">
        <v>959</v>
      </c>
      <c r="H661" s="110" t="s">
        <v>960</v>
      </c>
      <c r="I661" s="109">
        <f t="shared" si="14"/>
        <v>1440</v>
      </c>
      <c r="J661" s="33">
        <f t="shared" si="15"/>
        <v>9000</v>
      </c>
    </row>
    <row r="662" spans="1:10">
      <c r="A662" s="37" t="s">
        <v>1010</v>
      </c>
      <c r="B662" s="38">
        <v>85</v>
      </c>
      <c r="G662" s="20" t="s">
        <v>1767</v>
      </c>
      <c r="H662" s="110" t="s">
        <v>1623</v>
      </c>
      <c r="I662" s="109">
        <f t="shared" si="14"/>
        <v>7680</v>
      </c>
      <c r="J662" s="33">
        <f t="shared" si="15"/>
        <v>48000</v>
      </c>
    </row>
    <row r="663" spans="1:10">
      <c r="A663" s="37" t="s">
        <v>1010</v>
      </c>
      <c r="B663" s="38">
        <v>85</v>
      </c>
      <c r="G663" s="20" t="s">
        <v>3568</v>
      </c>
      <c r="H663" s="20" t="s">
        <v>3568</v>
      </c>
      <c r="I663" s="109">
        <f t="shared" si="14"/>
        <v>255.17</v>
      </c>
      <c r="J663" s="33">
        <f t="shared" si="15"/>
        <v>1594.8125</v>
      </c>
    </row>
    <row r="664" spans="1:10">
      <c r="A664" s="37" t="s">
        <v>1010</v>
      </c>
      <c r="B664" s="38">
        <v>85</v>
      </c>
      <c r="G664" s="20" t="s">
        <v>3586</v>
      </c>
      <c r="H664" s="110" t="s">
        <v>3585</v>
      </c>
      <c r="I664" s="109">
        <f t="shared" si="14"/>
        <v>1728</v>
      </c>
      <c r="J664" s="33">
        <f t="shared" si="15"/>
        <v>10800</v>
      </c>
    </row>
    <row r="665" spans="1:10">
      <c r="A665" s="37" t="s">
        <v>1010</v>
      </c>
      <c r="B665" s="38">
        <v>85</v>
      </c>
      <c r="G665" s="20" t="s">
        <v>3573</v>
      </c>
      <c r="H665" s="20" t="s">
        <v>3493</v>
      </c>
      <c r="I665" s="109">
        <f t="shared" ref="I665:I696" si="16">SUMIF($G$7:$G$489,G665,$J$7:$J$489)</f>
        <v>970.24</v>
      </c>
      <c r="J665" s="33">
        <f t="shared" si="15"/>
        <v>6064</v>
      </c>
    </row>
    <row r="666" spans="1:10">
      <c r="A666" s="37" t="s">
        <v>1010</v>
      </c>
      <c r="B666" s="38">
        <v>85</v>
      </c>
      <c r="G666" s="20" t="s">
        <v>691</v>
      </c>
      <c r="H666" s="20" t="s">
        <v>691</v>
      </c>
      <c r="I666" s="109">
        <f t="shared" si="16"/>
        <v>85.52</v>
      </c>
      <c r="J666" s="33">
        <f t="shared" si="15"/>
        <v>534.5</v>
      </c>
    </row>
    <row r="667" spans="1:10">
      <c r="A667" s="37" t="s">
        <v>1010</v>
      </c>
      <c r="B667" s="38">
        <v>85</v>
      </c>
      <c r="G667" s="20" t="s">
        <v>3569</v>
      </c>
      <c r="H667" s="20" t="s">
        <v>3570</v>
      </c>
      <c r="I667" s="109">
        <f t="shared" si="16"/>
        <v>593.1</v>
      </c>
      <c r="J667" s="33">
        <f t="shared" si="15"/>
        <v>3706.875</v>
      </c>
    </row>
    <row r="668" spans="1:10">
      <c r="A668" s="37" t="s">
        <v>1010</v>
      </c>
      <c r="B668" s="38">
        <v>85</v>
      </c>
      <c r="G668" s="20" t="s">
        <v>3555</v>
      </c>
      <c r="H668" s="20" t="s">
        <v>3555</v>
      </c>
      <c r="I668" s="109">
        <f t="shared" si="16"/>
        <v>200</v>
      </c>
      <c r="J668" s="33">
        <f t="shared" si="15"/>
        <v>1250</v>
      </c>
    </row>
    <row r="669" spans="1:10">
      <c r="A669" s="37" t="s">
        <v>1010</v>
      </c>
      <c r="B669" s="38">
        <v>85</v>
      </c>
      <c r="G669" s="20" t="s">
        <v>3533</v>
      </c>
      <c r="H669" s="20" t="s">
        <v>3506</v>
      </c>
      <c r="I669" s="109">
        <f t="shared" si="16"/>
        <v>1484.74</v>
      </c>
      <c r="J669" s="33">
        <f t="shared" si="15"/>
        <v>9279.625</v>
      </c>
    </row>
    <row r="670" spans="1:10">
      <c r="A670" s="37" t="s">
        <v>1010</v>
      </c>
      <c r="B670" s="38">
        <v>85</v>
      </c>
      <c r="G670" s="20" t="s">
        <v>720</v>
      </c>
      <c r="H670" s="20" t="s">
        <v>721</v>
      </c>
      <c r="I670" s="109">
        <f t="shared" si="16"/>
        <v>515.25</v>
      </c>
      <c r="J670" s="33">
        <f t="shared" si="15"/>
        <v>3220.3125</v>
      </c>
    </row>
    <row r="671" spans="1:10">
      <c r="A671" s="37" t="s">
        <v>1010</v>
      </c>
      <c r="B671" s="38">
        <v>85</v>
      </c>
      <c r="G671" s="20" t="s">
        <v>2737</v>
      </c>
      <c r="H671" s="20" t="s">
        <v>2737</v>
      </c>
      <c r="I671" s="109">
        <f t="shared" si="16"/>
        <v>89.27</v>
      </c>
      <c r="J671" s="33">
        <f t="shared" si="15"/>
        <v>557.9375</v>
      </c>
    </row>
    <row r="672" spans="1:10">
      <c r="A672" s="37" t="s">
        <v>1010</v>
      </c>
      <c r="B672" s="38">
        <v>85</v>
      </c>
      <c r="G672" s="20" t="s">
        <v>1752</v>
      </c>
      <c r="H672" s="20" t="s">
        <v>1752</v>
      </c>
      <c r="I672" s="109">
        <f t="shared" si="16"/>
        <v>72.45</v>
      </c>
      <c r="J672" s="33">
        <f t="shared" si="15"/>
        <v>452.8125</v>
      </c>
    </row>
    <row r="673" spans="1:10">
      <c r="A673" s="37" t="s">
        <v>1010</v>
      </c>
      <c r="B673" s="38">
        <v>85</v>
      </c>
      <c r="G673" s="20" t="s">
        <v>755</v>
      </c>
      <c r="H673" s="20" t="s">
        <v>755</v>
      </c>
      <c r="I673" s="109">
        <f t="shared" si="16"/>
        <v>74.150000000000006</v>
      </c>
      <c r="J673" s="33">
        <f t="shared" si="15"/>
        <v>463.4375</v>
      </c>
    </row>
    <row r="674" spans="1:10">
      <c r="A674" s="37" t="s">
        <v>1010</v>
      </c>
      <c r="B674" s="38">
        <v>85</v>
      </c>
      <c r="G674" s="20" t="s">
        <v>3562</v>
      </c>
      <c r="H674" s="20" t="s">
        <v>3562</v>
      </c>
      <c r="I674" s="109">
        <f t="shared" si="16"/>
        <v>2.34</v>
      </c>
      <c r="J674" s="33">
        <f t="shared" si="15"/>
        <v>14.624999999999998</v>
      </c>
    </row>
    <row r="675" spans="1:10">
      <c r="A675" s="37" t="s">
        <v>1010</v>
      </c>
      <c r="B675" s="38">
        <v>85</v>
      </c>
      <c r="G675" s="20" t="s">
        <v>1750</v>
      </c>
      <c r="H675" s="20" t="s">
        <v>1750</v>
      </c>
      <c r="I675" s="109">
        <f t="shared" si="16"/>
        <v>70.650000000000006</v>
      </c>
      <c r="J675" s="33">
        <f t="shared" si="15"/>
        <v>441.5625</v>
      </c>
    </row>
    <row r="676" spans="1:10">
      <c r="A676" s="37" t="s">
        <v>1010</v>
      </c>
      <c r="B676" s="38">
        <v>85</v>
      </c>
      <c r="G676" s="20" t="s">
        <v>911</v>
      </c>
      <c r="H676" s="110" t="s">
        <v>912</v>
      </c>
      <c r="I676" s="109">
        <f t="shared" si="16"/>
        <v>7332.09</v>
      </c>
      <c r="J676" s="33">
        <f t="shared" si="15"/>
        <v>45825.5625</v>
      </c>
    </row>
    <row r="677" spans="1:10">
      <c r="A677" s="37" t="s">
        <v>1010</v>
      </c>
      <c r="B677" s="38">
        <v>85</v>
      </c>
      <c r="G677" s="20" t="s">
        <v>3577</v>
      </c>
      <c r="H677" s="110" t="s">
        <v>3578</v>
      </c>
      <c r="I677" s="109">
        <f t="shared" si="16"/>
        <v>165.55</v>
      </c>
      <c r="J677" s="33">
        <f t="shared" si="15"/>
        <v>1034.6875</v>
      </c>
    </row>
    <row r="678" spans="1:10">
      <c r="A678" s="37" t="s">
        <v>1010</v>
      </c>
      <c r="B678" s="38">
        <v>85</v>
      </c>
      <c r="G678" s="20" t="s">
        <v>3544</v>
      </c>
      <c r="H678" s="20" t="s">
        <v>3544</v>
      </c>
      <c r="I678" s="109">
        <f t="shared" si="16"/>
        <v>75.98</v>
      </c>
      <c r="J678" s="33">
        <f t="shared" si="15"/>
        <v>474.875</v>
      </c>
    </row>
    <row r="679" spans="1:10">
      <c r="A679" s="37" t="s">
        <v>1010</v>
      </c>
      <c r="B679" s="38">
        <v>85</v>
      </c>
      <c r="G679" s="66" t="s">
        <v>3600</v>
      </c>
      <c r="H679" s="20" t="s">
        <v>3601</v>
      </c>
      <c r="I679" s="109">
        <f t="shared" si="16"/>
        <v>35.29</v>
      </c>
      <c r="J679" s="33">
        <f t="shared" si="15"/>
        <v>220.5625</v>
      </c>
    </row>
    <row r="680" spans="1:10">
      <c r="A680" s="37" t="s">
        <v>1010</v>
      </c>
      <c r="B680" s="38">
        <v>85</v>
      </c>
      <c r="G680" s="20" t="s">
        <v>943</v>
      </c>
      <c r="H680" s="20" t="s">
        <v>944</v>
      </c>
      <c r="I680" s="109">
        <f t="shared" si="16"/>
        <v>400</v>
      </c>
      <c r="J680" s="33">
        <f t="shared" si="15"/>
        <v>2500</v>
      </c>
    </row>
    <row r="681" spans="1:10">
      <c r="A681" s="37" t="s">
        <v>1010</v>
      </c>
      <c r="B681" s="38">
        <v>85</v>
      </c>
      <c r="G681" s="20" t="s">
        <v>803</v>
      </c>
      <c r="H681" s="20" t="s">
        <v>803</v>
      </c>
      <c r="I681" s="109">
        <f t="shared" si="16"/>
        <v>150.12</v>
      </c>
      <c r="J681" s="33">
        <f t="shared" si="15"/>
        <v>938.25</v>
      </c>
    </row>
    <row r="682" spans="1:10">
      <c r="A682" s="37" t="s">
        <v>1010</v>
      </c>
      <c r="B682" s="38">
        <v>85</v>
      </c>
      <c r="G682" s="20" t="s">
        <v>2681</v>
      </c>
      <c r="H682" s="20" t="s">
        <v>2681</v>
      </c>
      <c r="I682" s="109">
        <f t="shared" si="16"/>
        <v>53.41</v>
      </c>
      <c r="J682" s="33">
        <f t="shared" si="15"/>
        <v>333.8125</v>
      </c>
    </row>
    <row r="683" spans="1:10">
      <c r="A683" s="37" t="s">
        <v>1010</v>
      </c>
      <c r="B683" s="38">
        <v>85</v>
      </c>
      <c r="G683" s="20" t="s">
        <v>3558</v>
      </c>
      <c r="H683" s="20" t="s">
        <v>3558</v>
      </c>
      <c r="I683" s="109">
        <f t="shared" si="16"/>
        <v>67.12</v>
      </c>
      <c r="J683" s="33">
        <f t="shared" si="15"/>
        <v>419.5</v>
      </c>
    </row>
    <row r="684" spans="1:10">
      <c r="A684" s="37" t="s">
        <v>1010</v>
      </c>
      <c r="B684" s="38">
        <v>85</v>
      </c>
      <c r="G684" s="20" t="s">
        <v>3548</v>
      </c>
      <c r="H684" s="20" t="s">
        <v>3548</v>
      </c>
      <c r="I684" s="109">
        <f t="shared" si="16"/>
        <v>80.45</v>
      </c>
      <c r="J684" s="33">
        <f t="shared" si="15"/>
        <v>502.8125</v>
      </c>
    </row>
    <row r="685" spans="1:10">
      <c r="A685" s="37" t="s">
        <v>1010</v>
      </c>
      <c r="B685" s="38">
        <v>85</v>
      </c>
      <c r="G685" s="20" t="s">
        <v>3559</v>
      </c>
      <c r="H685" s="20" t="s">
        <v>3559</v>
      </c>
      <c r="I685" s="109">
        <f t="shared" si="16"/>
        <v>33.520000000000003</v>
      </c>
      <c r="J685" s="33">
        <f t="shared" si="15"/>
        <v>209.50000000000003</v>
      </c>
    </row>
    <row r="686" spans="1:10">
      <c r="A686" s="37" t="s">
        <v>1010</v>
      </c>
      <c r="B686" s="38">
        <v>85</v>
      </c>
      <c r="G686" s="20" t="s">
        <v>663</v>
      </c>
      <c r="H686" s="20" t="s">
        <v>663</v>
      </c>
      <c r="I686" s="109">
        <f t="shared" si="16"/>
        <v>53.64</v>
      </c>
      <c r="J686" s="33">
        <f t="shared" si="15"/>
        <v>335.25</v>
      </c>
    </row>
    <row r="687" spans="1:10">
      <c r="A687" s="37" t="s">
        <v>1010</v>
      </c>
      <c r="B687" s="38">
        <v>85</v>
      </c>
      <c r="G687" s="20" t="s">
        <v>922</v>
      </c>
      <c r="H687" s="110" t="s">
        <v>958</v>
      </c>
      <c r="I687" s="109">
        <f t="shared" si="16"/>
        <v>3344</v>
      </c>
      <c r="J687" s="33">
        <f t="shared" si="15"/>
        <v>20900</v>
      </c>
    </row>
    <row r="688" spans="1:10">
      <c r="A688" s="37" t="s">
        <v>1010</v>
      </c>
      <c r="B688" s="38">
        <v>85</v>
      </c>
      <c r="G688" s="20" t="s">
        <v>2492</v>
      </c>
      <c r="H688" s="20" t="s">
        <v>2492</v>
      </c>
      <c r="I688" s="109">
        <f t="shared" si="16"/>
        <v>4.1399999999999997</v>
      </c>
      <c r="J688" s="33">
        <f t="shared" si="15"/>
        <v>25.874999999999996</v>
      </c>
    </row>
    <row r="689" spans="1:10">
      <c r="A689" s="37" t="s">
        <v>1010</v>
      </c>
      <c r="B689" s="38">
        <v>85</v>
      </c>
      <c r="G689" s="20" t="s">
        <v>961</v>
      </c>
      <c r="H689" s="110" t="s">
        <v>1818</v>
      </c>
      <c r="I689" s="109">
        <f t="shared" si="16"/>
        <v>5364.97</v>
      </c>
      <c r="J689" s="33">
        <f t="shared" si="15"/>
        <v>33531.0625</v>
      </c>
    </row>
    <row r="690" spans="1:10">
      <c r="A690" s="37" t="s">
        <v>1010</v>
      </c>
      <c r="B690" s="38">
        <v>85</v>
      </c>
      <c r="G690" s="20" t="s">
        <v>805</v>
      </c>
      <c r="H690" s="20" t="s">
        <v>805</v>
      </c>
      <c r="I690" s="109">
        <f t="shared" si="16"/>
        <v>120.67000000000002</v>
      </c>
      <c r="J690" s="33">
        <f t="shared" si="15"/>
        <v>754.18750000000011</v>
      </c>
    </row>
    <row r="691" spans="1:10">
      <c r="A691" s="37" t="s">
        <v>1010</v>
      </c>
      <c r="B691" s="38">
        <v>85</v>
      </c>
      <c r="G691" s="20" t="s">
        <v>970</v>
      </c>
      <c r="H691" s="110" t="s">
        <v>971</v>
      </c>
      <c r="I691" s="109">
        <f t="shared" si="16"/>
        <v>2784.9700000000003</v>
      </c>
      <c r="J691" s="33">
        <f t="shared" si="15"/>
        <v>17406.0625</v>
      </c>
    </row>
    <row r="692" spans="1:10">
      <c r="A692" s="37" t="s">
        <v>1010</v>
      </c>
      <c r="B692" s="38">
        <v>85</v>
      </c>
      <c r="G692" s="111" t="s">
        <v>872</v>
      </c>
      <c r="H692" s="110" t="s">
        <v>3491</v>
      </c>
      <c r="I692" s="109">
        <f t="shared" si="16"/>
        <v>100637.46999999999</v>
      </c>
      <c r="J692" s="33">
        <f t="shared" si="15"/>
        <v>628984.18749999988</v>
      </c>
    </row>
    <row r="693" spans="1:10">
      <c r="A693" s="37" t="s">
        <v>1010</v>
      </c>
      <c r="B693" s="38">
        <v>85</v>
      </c>
      <c r="G693" s="66" t="s">
        <v>844</v>
      </c>
      <c r="H693" s="66" t="s">
        <v>845</v>
      </c>
      <c r="I693" s="109">
        <f t="shared" si="16"/>
        <v>2872964.5900000017</v>
      </c>
      <c r="J693" s="33">
        <f t="shared" si="15"/>
        <v>17956028.687500011</v>
      </c>
    </row>
    <row r="694" spans="1:10">
      <c r="A694" s="37" t="s">
        <v>1010</v>
      </c>
      <c r="B694" s="38">
        <v>85</v>
      </c>
      <c r="G694" s="20" t="s">
        <v>678</v>
      </c>
      <c r="H694" s="20" t="s">
        <v>678</v>
      </c>
      <c r="I694" s="109">
        <f t="shared" si="16"/>
        <v>121.6</v>
      </c>
      <c r="J694" s="33">
        <f t="shared" si="15"/>
        <v>760</v>
      </c>
    </row>
    <row r="695" spans="1:10">
      <c r="A695" s="37" t="s">
        <v>1010</v>
      </c>
      <c r="B695" s="38">
        <v>85</v>
      </c>
      <c r="G695" s="20" t="s">
        <v>729</v>
      </c>
      <c r="H695" s="20" t="s">
        <v>729</v>
      </c>
      <c r="I695" s="109">
        <f t="shared" si="16"/>
        <v>55.16</v>
      </c>
      <c r="J695" s="33">
        <f t="shared" si="15"/>
        <v>344.74999999999994</v>
      </c>
    </row>
    <row r="696" spans="1:10">
      <c r="A696" s="37" t="s">
        <v>1010</v>
      </c>
      <c r="B696" s="38">
        <v>85</v>
      </c>
      <c r="G696" s="111" t="s">
        <v>2868</v>
      </c>
      <c r="H696" s="110" t="s">
        <v>3517</v>
      </c>
      <c r="I696" s="109">
        <f t="shared" si="16"/>
        <v>29300.82</v>
      </c>
      <c r="J696" s="33">
        <f t="shared" si="15"/>
        <v>183130.125</v>
      </c>
    </row>
    <row r="697" spans="1:10">
      <c r="A697" s="37" t="s">
        <v>1010</v>
      </c>
      <c r="B697" s="38">
        <v>85</v>
      </c>
      <c r="G697" s="20" t="s">
        <v>783</v>
      </c>
      <c r="H697" s="20" t="s">
        <v>783</v>
      </c>
      <c r="I697" s="109">
        <f t="shared" ref="I697:I704" si="17">SUMIF($G$7:$G$489,G697,$J$7:$J$489)</f>
        <v>23.17</v>
      </c>
      <c r="J697" s="33">
        <f t="shared" si="15"/>
        <v>144.8125</v>
      </c>
    </row>
    <row r="698" spans="1:10">
      <c r="A698" s="37" t="s">
        <v>1010</v>
      </c>
      <c r="B698" s="38">
        <v>85</v>
      </c>
      <c r="G698" s="20" t="s">
        <v>941</v>
      </c>
      <c r="H698" s="20" t="s">
        <v>942</v>
      </c>
      <c r="I698" s="109">
        <f t="shared" si="17"/>
        <v>360</v>
      </c>
      <c r="J698" s="33">
        <f t="shared" ref="J698:J704" si="18">+I698/0.16</f>
        <v>2250</v>
      </c>
    </row>
    <row r="699" spans="1:10">
      <c r="A699" s="37" t="s">
        <v>1010</v>
      </c>
      <c r="B699" s="38">
        <v>85</v>
      </c>
      <c r="G699" s="20" t="s">
        <v>713</v>
      </c>
      <c r="H699" s="20" t="s">
        <v>713</v>
      </c>
      <c r="I699" s="109">
        <f t="shared" si="17"/>
        <v>49.66</v>
      </c>
      <c r="J699" s="33">
        <f t="shared" si="18"/>
        <v>310.375</v>
      </c>
    </row>
    <row r="700" spans="1:10">
      <c r="A700" s="37" t="s">
        <v>1010</v>
      </c>
      <c r="B700" s="38">
        <v>85</v>
      </c>
      <c r="G700" s="20" t="s">
        <v>799</v>
      </c>
      <c r="H700" s="20" t="s">
        <v>799</v>
      </c>
      <c r="I700" s="109">
        <f t="shared" si="17"/>
        <v>38.21</v>
      </c>
      <c r="J700" s="33">
        <f t="shared" si="18"/>
        <v>238.8125</v>
      </c>
    </row>
    <row r="701" spans="1:10">
      <c r="A701" s="37" t="s">
        <v>1010</v>
      </c>
      <c r="B701" s="38">
        <v>85</v>
      </c>
      <c r="G701" s="20" t="s">
        <v>3583</v>
      </c>
      <c r="H701" s="110" t="s">
        <v>3584</v>
      </c>
      <c r="I701" s="109">
        <f t="shared" si="17"/>
        <v>50.35</v>
      </c>
      <c r="J701" s="33">
        <f t="shared" si="18"/>
        <v>314.6875</v>
      </c>
    </row>
    <row r="702" spans="1:10">
      <c r="A702" s="37" t="s">
        <v>1010</v>
      </c>
      <c r="B702" s="38">
        <v>85</v>
      </c>
      <c r="G702" s="20" t="s">
        <v>3607</v>
      </c>
      <c r="H702" s="20" t="s">
        <v>3608</v>
      </c>
      <c r="I702" s="109">
        <f t="shared" si="17"/>
        <v>58.9</v>
      </c>
      <c r="J702" s="33">
        <f t="shared" si="18"/>
        <v>368.125</v>
      </c>
    </row>
    <row r="703" spans="1:10">
      <c r="A703" s="37" t="s">
        <v>1010</v>
      </c>
      <c r="B703" s="38">
        <v>85</v>
      </c>
      <c r="G703" s="20" t="s">
        <v>705</v>
      </c>
      <c r="H703" s="20" t="s">
        <v>705</v>
      </c>
      <c r="I703" s="109">
        <f t="shared" si="17"/>
        <v>41.38</v>
      </c>
      <c r="J703" s="33">
        <f t="shared" si="18"/>
        <v>258.625</v>
      </c>
    </row>
    <row r="704" spans="1:10">
      <c r="A704" s="37" t="s">
        <v>1010</v>
      </c>
      <c r="B704" s="38">
        <v>85</v>
      </c>
      <c r="G704" s="102" t="s">
        <v>1687</v>
      </c>
      <c r="H704" s="102" t="s">
        <v>1687</v>
      </c>
      <c r="I704" s="109">
        <f t="shared" si="17"/>
        <v>236.69</v>
      </c>
      <c r="J704" s="33">
        <f t="shared" si="18"/>
        <v>1479.3125</v>
      </c>
    </row>
    <row r="705" spans="9:11">
      <c r="I705" s="117">
        <f>+SUM(I505:I704)</f>
        <v>4826651.660000002</v>
      </c>
      <c r="J705" s="117">
        <f>+SUM(J505:J704)</f>
        <v>30166572.875000011</v>
      </c>
      <c r="K705" s="117">
        <f>+SUM(K505:K704)</f>
        <v>28575.519999999997</v>
      </c>
    </row>
    <row r="706" spans="9:11">
      <c r="I706" s="113">
        <f>+I705-J492</f>
        <v>0</v>
      </c>
      <c r="J706" s="112">
        <f>+I492-J705</f>
        <v>0</v>
      </c>
    </row>
  </sheetData>
  <autoFilter ref="A6:K489">
    <filterColumn colId="2">
      <customFilters>
        <customFilter val="*tcn*"/>
      </customFilters>
    </filterColumn>
    <sortState ref="A7:K489">
      <sortCondition ref="D6:D489"/>
    </sortState>
  </autoFilter>
  <conditionalFormatting sqref="G68">
    <cfRule type="duplicateValues" dxfId="29" priority="17"/>
  </conditionalFormatting>
  <conditionalFormatting sqref="G69">
    <cfRule type="duplicateValues" dxfId="28" priority="14"/>
  </conditionalFormatting>
  <conditionalFormatting sqref="C505">
    <cfRule type="duplicateValues" dxfId="27" priority="11"/>
  </conditionalFormatting>
  <conditionalFormatting sqref="F505">
    <cfRule type="duplicateValues" dxfId="26" priority="7"/>
  </conditionalFormatting>
  <conditionalFormatting sqref="G704">
    <cfRule type="duplicateValues" dxfId="25" priority="2"/>
  </conditionalFormatting>
  <conditionalFormatting sqref="H704">
    <cfRule type="duplicateValues" dxfId="24" priority="1"/>
  </conditionalFormatting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6"/>
  <sheetViews>
    <sheetView topLeftCell="A7" workbookViewId="0">
      <selection activeCell="A7" sqref="A7"/>
    </sheetView>
  </sheetViews>
  <sheetFormatPr baseColWidth="10" defaultRowHeight="15"/>
  <cols>
    <col min="1" max="1" width="17.140625" customWidth="1"/>
    <col min="2" max="2" width="50.5703125" bestFit="1" customWidth="1"/>
  </cols>
  <sheetData>
    <row r="1" spans="1:3">
      <c r="A1" s="18" t="s">
        <v>904</v>
      </c>
      <c r="B1" s="18" t="s">
        <v>905</v>
      </c>
      <c r="C1" s="102" t="s">
        <v>904</v>
      </c>
    </row>
    <row r="2" spans="1:3">
      <c r="A2" s="18" t="s">
        <v>9</v>
      </c>
      <c r="B2" s="18" t="s">
        <v>995</v>
      </c>
      <c r="C2" s="102" t="s">
        <v>9</v>
      </c>
    </row>
    <row r="3" spans="1:3">
      <c r="A3" s="19" t="s">
        <v>1786</v>
      </c>
      <c r="B3" s="18" t="s">
        <v>1787</v>
      </c>
      <c r="C3" s="19" t="s">
        <v>1786</v>
      </c>
    </row>
    <row r="4" spans="1:3">
      <c r="A4" s="18" t="s">
        <v>787</v>
      </c>
      <c r="B4" s="18" t="s">
        <v>787</v>
      </c>
      <c r="C4" s="102" t="s">
        <v>787</v>
      </c>
    </row>
    <row r="5" spans="1:3">
      <c r="A5" s="19" t="s">
        <v>749</v>
      </c>
      <c r="B5" s="19" t="s">
        <v>3616</v>
      </c>
      <c r="C5" s="19" t="s">
        <v>749</v>
      </c>
    </row>
    <row r="6" spans="1:3">
      <c r="A6" s="19" t="s">
        <v>985</v>
      </c>
      <c r="B6" s="18" t="s">
        <v>2925</v>
      </c>
      <c r="C6" s="19" t="s">
        <v>985</v>
      </c>
    </row>
    <row r="7" spans="1:3">
      <c r="A7" s="18" t="s">
        <v>735</v>
      </c>
      <c r="B7" s="18" t="s">
        <v>735</v>
      </c>
      <c r="C7" s="102" t="s">
        <v>735</v>
      </c>
    </row>
    <row r="8" spans="1:3">
      <c r="A8" s="18" t="s">
        <v>3575</v>
      </c>
      <c r="B8" s="105" t="s">
        <v>3576</v>
      </c>
      <c r="C8" s="102" t="s">
        <v>3575</v>
      </c>
    </row>
    <row r="9" spans="1:3">
      <c r="A9" s="15" t="s">
        <v>890</v>
      </c>
      <c r="B9" s="105" t="s">
        <v>3489</v>
      </c>
      <c r="C9" s="106" t="s">
        <v>890</v>
      </c>
    </row>
    <row r="10" spans="1:3">
      <c r="A10" s="18" t="s">
        <v>1716</v>
      </c>
      <c r="B10" s="18" t="s">
        <v>1716</v>
      </c>
      <c r="C10" s="102" t="s">
        <v>1716</v>
      </c>
    </row>
    <row r="11" spans="1:3">
      <c r="A11" s="18" t="s">
        <v>2862</v>
      </c>
      <c r="B11" s="18" t="s">
        <v>1858</v>
      </c>
      <c r="C11" s="102" t="s">
        <v>2862</v>
      </c>
    </row>
    <row r="12" spans="1:3">
      <c r="A12" s="18" t="s">
        <v>670</v>
      </c>
      <c r="B12" s="18" t="s">
        <v>670</v>
      </c>
      <c r="C12" s="102" t="s">
        <v>670</v>
      </c>
    </row>
    <row r="13" spans="1:3">
      <c r="A13" s="18" t="s">
        <v>769</v>
      </c>
      <c r="B13" s="18" t="s">
        <v>769</v>
      </c>
      <c r="C13" s="102" t="s">
        <v>769</v>
      </c>
    </row>
    <row r="14" spans="1:3">
      <c r="A14" s="15" t="s">
        <v>874</v>
      </c>
      <c r="B14" s="105" t="s">
        <v>2089</v>
      </c>
      <c r="C14" s="106" t="s">
        <v>874</v>
      </c>
    </row>
    <row r="15" spans="1:3">
      <c r="A15" s="15" t="s">
        <v>842</v>
      </c>
      <c r="B15" s="105" t="s">
        <v>3494</v>
      </c>
      <c r="C15" s="106" t="s">
        <v>842</v>
      </c>
    </row>
    <row r="16" spans="1:3">
      <c r="A16" s="15" t="s">
        <v>893</v>
      </c>
      <c r="B16" s="105" t="s">
        <v>3510</v>
      </c>
      <c r="C16" s="106" t="s">
        <v>893</v>
      </c>
    </row>
    <row r="17" spans="1:3">
      <c r="A17" s="18" t="s">
        <v>3546</v>
      </c>
      <c r="B17" s="18" t="s">
        <v>3546</v>
      </c>
      <c r="C17" s="102" t="s">
        <v>3546</v>
      </c>
    </row>
    <row r="18" spans="1:3">
      <c r="A18" s="19" t="s">
        <v>661</v>
      </c>
      <c r="B18" s="19" t="s">
        <v>3619</v>
      </c>
      <c r="C18" s="19" t="s">
        <v>661</v>
      </c>
    </row>
    <row r="19" spans="1:3">
      <c r="A19" s="18" t="s">
        <v>1743</v>
      </c>
      <c r="B19" s="18" t="s">
        <v>1743</v>
      </c>
      <c r="C19" s="102" t="s">
        <v>1743</v>
      </c>
    </row>
    <row r="20" spans="1:3">
      <c r="A20" s="15" t="s">
        <v>3594</v>
      </c>
      <c r="B20" s="105" t="s">
        <v>3513</v>
      </c>
      <c r="C20" s="106" t="s">
        <v>3594</v>
      </c>
    </row>
    <row r="21" spans="1:3">
      <c r="A21" s="18" t="s">
        <v>957</v>
      </c>
      <c r="B21" s="18" t="s">
        <v>1925</v>
      </c>
      <c r="C21" s="102" t="s">
        <v>957</v>
      </c>
    </row>
    <row r="22" spans="1:3">
      <c r="A22" s="15" t="s">
        <v>881</v>
      </c>
      <c r="B22" s="105" t="s">
        <v>3484</v>
      </c>
      <c r="C22" s="106" t="s">
        <v>881</v>
      </c>
    </row>
    <row r="23" spans="1:3">
      <c r="A23" s="18" t="s">
        <v>746</v>
      </c>
      <c r="B23" s="18" t="s">
        <v>746</v>
      </c>
      <c r="C23" s="102" t="s">
        <v>746</v>
      </c>
    </row>
    <row r="24" spans="1:3">
      <c r="A24" s="18" t="s">
        <v>3589</v>
      </c>
      <c r="B24" s="105" t="s">
        <v>3498</v>
      </c>
      <c r="C24" s="102" t="s">
        <v>3589</v>
      </c>
    </row>
    <row r="25" spans="1:3">
      <c r="A25" s="15" t="s">
        <v>1779</v>
      </c>
      <c r="B25" s="105" t="s">
        <v>3515</v>
      </c>
      <c r="C25" s="106" t="s">
        <v>1779</v>
      </c>
    </row>
    <row r="26" spans="1:3">
      <c r="A26" s="15" t="s">
        <v>888</v>
      </c>
      <c r="B26" s="105" t="s">
        <v>3507</v>
      </c>
      <c r="C26" s="106" t="s">
        <v>888</v>
      </c>
    </row>
    <row r="27" spans="1:3">
      <c r="A27" s="78" t="s">
        <v>1002</v>
      </c>
      <c r="B27" s="18" t="s">
        <v>984</v>
      </c>
      <c r="C27" s="78" t="s">
        <v>1002</v>
      </c>
    </row>
    <row r="28" spans="1:3">
      <c r="A28" s="18" t="s">
        <v>1751</v>
      </c>
      <c r="B28" s="18" t="s">
        <v>1751</v>
      </c>
      <c r="C28" s="102" t="s">
        <v>1751</v>
      </c>
    </row>
    <row r="29" spans="1:3">
      <c r="A29" s="107" t="s">
        <v>1000</v>
      </c>
      <c r="B29" s="108" t="s">
        <v>999</v>
      </c>
      <c r="C29" s="83" t="s">
        <v>1000</v>
      </c>
    </row>
    <row r="30" spans="1:3">
      <c r="A30" s="78" t="s">
        <v>917</v>
      </c>
      <c r="B30" s="18" t="s">
        <v>3620</v>
      </c>
      <c r="C30" s="74" t="s">
        <v>917</v>
      </c>
    </row>
    <row r="31" spans="1:3">
      <c r="A31" s="18" t="s">
        <v>3592</v>
      </c>
      <c r="B31" s="105" t="s">
        <v>3522</v>
      </c>
      <c r="C31" s="102" t="s">
        <v>3592</v>
      </c>
    </row>
    <row r="32" spans="1:3">
      <c r="A32" s="18" t="s">
        <v>831</v>
      </c>
      <c r="B32" s="18" t="s">
        <v>831</v>
      </c>
      <c r="C32" s="102" t="s">
        <v>831</v>
      </c>
    </row>
    <row r="33" spans="1:3">
      <c r="A33" s="18" t="s">
        <v>1693</v>
      </c>
      <c r="B33" s="18" t="s">
        <v>1693</v>
      </c>
      <c r="C33" s="102" t="s">
        <v>1693</v>
      </c>
    </row>
    <row r="34" spans="1:3">
      <c r="A34" s="18" t="s">
        <v>3538</v>
      </c>
      <c r="B34" s="18" t="s">
        <v>3538</v>
      </c>
      <c r="C34" s="102" t="s">
        <v>3538</v>
      </c>
    </row>
    <row r="35" spans="1:3">
      <c r="A35" s="18" t="s">
        <v>1683</v>
      </c>
      <c r="B35" s="18" t="s">
        <v>1683</v>
      </c>
      <c r="C35" s="102" t="s">
        <v>1683</v>
      </c>
    </row>
    <row r="36" spans="1:3">
      <c r="A36" s="15" t="s">
        <v>862</v>
      </c>
      <c r="B36" s="105" t="s">
        <v>3519</v>
      </c>
      <c r="C36" s="106" t="s">
        <v>862</v>
      </c>
    </row>
    <row r="37" spans="1:3">
      <c r="A37" s="18" t="s">
        <v>3545</v>
      </c>
      <c r="B37" s="18" t="s">
        <v>3545</v>
      </c>
      <c r="C37" s="102" t="s">
        <v>3545</v>
      </c>
    </row>
    <row r="38" spans="1:3">
      <c r="A38" s="18" t="s">
        <v>2544</v>
      </c>
      <c r="B38" s="18" t="s">
        <v>2544</v>
      </c>
      <c r="C38" s="102" t="s">
        <v>2544</v>
      </c>
    </row>
    <row r="39" spans="1:3">
      <c r="A39" s="18" t="s">
        <v>3574</v>
      </c>
      <c r="B39" s="105" t="s">
        <v>3485</v>
      </c>
      <c r="C39" s="102" t="s">
        <v>3574</v>
      </c>
    </row>
    <row r="40" spans="1:3">
      <c r="A40" s="19" t="s">
        <v>3598</v>
      </c>
      <c r="B40" s="18" t="s">
        <v>3599</v>
      </c>
      <c r="C40" s="19" t="s">
        <v>3598</v>
      </c>
    </row>
    <row r="41" spans="1:3">
      <c r="A41" s="18" t="s">
        <v>3554</v>
      </c>
      <c r="B41" s="18" t="s">
        <v>3554</v>
      </c>
      <c r="C41" s="102" t="s">
        <v>3554</v>
      </c>
    </row>
    <row r="42" spans="1:3">
      <c r="A42" s="18" t="s">
        <v>964</v>
      </c>
      <c r="B42" s="105" t="s">
        <v>965</v>
      </c>
      <c r="C42" s="102" t="s">
        <v>964</v>
      </c>
    </row>
    <row r="43" spans="1:3">
      <c r="A43" s="18" t="s">
        <v>733</v>
      </c>
      <c r="B43" s="18" t="s">
        <v>733</v>
      </c>
      <c r="C43" s="102" t="s">
        <v>733</v>
      </c>
    </row>
    <row r="44" spans="1:3">
      <c r="A44" s="15" t="s">
        <v>1728</v>
      </c>
      <c r="B44" s="105" t="s">
        <v>3486</v>
      </c>
      <c r="C44" s="106" t="s">
        <v>1728</v>
      </c>
    </row>
    <row r="45" spans="1:3">
      <c r="A45" s="18" t="s">
        <v>660</v>
      </c>
      <c r="B45" s="18" t="s">
        <v>792</v>
      </c>
      <c r="C45" s="102" t="s">
        <v>660</v>
      </c>
    </row>
    <row r="46" spans="1:3">
      <c r="A46" s="102" t="s">
        <v>1687</v>
      </c>
      <c r="B46" s="102" t="s">
        <v>1687</v>
      </c>
      <c r="C46" s="102" t="s">
        <v>1687</v>
      </c>
    </row>
    <row r="47" spans="1:3">
      <c r="A47" s="18" t="s">
        <v>3550</v>
      </c>
      <c r="B47" s="18" t="s">
        <v>3550</v>
      </c>
      <c r="C47" s="102" t="s">
        <v>3550</v>
      </c>
    </row>
    <row r="48" spans="1:3">
      <c r="A48" s="18" t="s">
        <v>2873</v>
      </c>
      <c r="B48" s="18" t="s">
        <v>2873</v>
      </c>
      <c r="C48" s="102" t="s">
        <v>2873</v>
      </c>
    </row>
    <row r="49" spans="1:3">
      <c r="A49" s="18" t="s">
        <v>2567</v>
      </c>
      <c r="B49" s="18" t="s">
        <v>2567</v>
      </c>
      <c r="C49" s="102" t="s">
        <v>2567</v>
      </c>
    </row>
    <row r="50" spans="1:3">
      <c r="A50" s="15" t="s">
        <v>2869</v>
      </c>
      <c r="B50" s="105" t="s">
        <v>3488</v>
      </c>
      <c r="C50" s="106" t="s">
        <v>2869</v>
      </c>
    </row>
    <row r="51" spans="1:3">
      <c r="A51" s="15" t="s">
        <v>810</v>
      </c>
      <c r="B51" s="105" t="s">
        <v>3490</v>
      </c>
      <c r="C51" s="106" t="s">
        <v>810</v>
      </c>
    </row>
    <row r="52" spans="1:3">
      <c r="A52" s="18" t="s">
        <v>3552</v>
      </c>
      <c r="B52" s="18" t="s">
        <v>3606</v>
      </c>
      <c r="C52" s="102" t="s">
        <v>3552</v>
      </c>
    </row>
    <row r="53" spans="1:3">
      <c r="A53" s="15" t="s">
        <v>1777</v>
      </c>
      <c r="B53" s="105" t="s">
        <v>3495</v>
      </c>
      <c r="C53" s="106" t="s">
        <v>1777</v>
      </c>
    </row>
    <row r="54" spans="1:3">
      <c r="A54" s="15" t="s">
        <v>870</v>
      </c>
      <c r="B54" s="105" t="s">
        <v>3487</v>
      </c>
      <c r="C54" s="106" t="s">
        <v>870</v>
      </c>
    </row>
    <row r="55" spans="1:3">
      <c r="A55" s="18" t="s">
        <v>1694</v>
      </c>
      <c r="B55" s="18" t="s">
        <v>1694</v>
      </c>
      <c r="C55" s="102" t="s">
        <v>1694</v>
      </c>
    </row>
    <row r="56" spans="1:3">
      <c r="A56" s="18" t="s">
        <v>3557</v>
      </c>
      <c r="B56" s="18" t="s">
        <v>3557</v>
      </c>
      <c r="C56" s="102" t="s">
        <v>3557</v>
      </c>
    </row>
    <row r="57" spans="1:3">
      <c r="A57" s="18" t="s">
        <v>2518</v>
      </c>
      <c r="B57" s="18" t="s">
        <v>2518</v>
      </c>
      <c r="C57" s="102" t="s">
        <v>2518</v>
      </c>
    </row>
    <row r="58" spans="1:3">
      <c r="A58" s="18" t="s">
        <v>934</v>
      </c>
      <c r="B58" s="105" t="s">
        <v>935</v>
      </c>
      <c r="C58" s="102" t="s">
        <v>934</v>
      </c>
    </row>
    <row r="59" spans="1:3">
      <c r="A59" s="18" t="s">
        <v>3540</v>
      </c>
      <c r="B59" s="18" t="s">
        <v>3540</v>
      </c>
      <c r="C59" s="102" t="s">
        <v>3540</v>
      </c>
    </row>
    <row r="60" spans="1:3">
      <c r="A60" s="18" t="s">
        <v>666</v>
      </c>
      <c r="B60" s="18" t="s">
        <v>3543</v>
      </c>
      <c r="C60" s="102" t="s">
        <v>666</v>
      </c>
    </row>
    <row r="61" spans="1:3">
      <c r="A61" s="18" t="s">
        <v>3588</v>
      </c>
      <c r="B61" s="18" t="s">
        <v>3497</v>
      </c>
      <c r="C61" s="102" t="s">
        <v>3588</v>
      </c>
    </row>
    <row r="62" spans="1:3">
      <c r="A62" s="18" t="s">
        <v>3556</v>
      </c>
      <c r="B62" s="18" t="s">
        <v>3556</v>
      </c>
      <c r="C62" s="102" t="s">
        <v>3556</v>
      </c>
    </row>
    <row r="63" spans="1:3">
      <c r="A63" s="18" t="s">
        <v>1749</v>
      </c>
      <c r="B63" s="18" t="s">
        <v>1749</v>
      </c>
      <c r="C63" s="102" t="s">
        <v>1749</v>
      </c>
    </row>
    <row r="64" spans="1:3">
      <c r="A64" s="18" t="s">
        <v>966</v>
      </c>
      <c r="B64" s="18" t="s">
        <v>967</v>
      </c>
      <c r="C64" s="102" t="s">
        <v>966</v>
      </c>
    </row>
    <row r="65" spans="1:3">
      <c r="A65" s="18" t="s">
        <v>3542</v>
      </c>
      <c r="B65" s="18" t="s">
        <v>3542</v>
      </c>
      <c r="C65" s="102" t="s">
        <v>3542</v>
      </c>
    </row>
    <row r="66" spans="1:3">
      <c r="A66" s="18" t="s">
        <v>833</v>
      </c>
      <c r="B66" s="18" t="s">
        <v>833</v>
      </c>
      <c r="C66" s="102" t="s">
        <v>833</v>
      </c>
    </row>
    <row r="67" spans="1:3">
      <c r="A67" s="18" t="s">
        <v>693</v>
      </c>
      <c r="B67" s="18" t="s">
        <v>693</v>
      </c>
      <c r="C67" s="102" t="s">
        <v>693</v>
      </c>
    </row>
    <row r="68" spans="1:3">
      <c r="A68" s="18" t="s">
        <v>3579</v>
      </c>
      <c r="B68" s="18" t="s">
        <v>3501</v>
      </c>
      <c r="C68" s="102" t="s">
        <v>3579</v>
      </c>
    </row>
    <row r="69" spans="1:3">
      <c r="A69" s="18" t="s">
        <v>813</v>
      </c>
      <c r="B69" s="18" t="s">
        <v>813</v>
      </c>
      <c r="C69" s="102" t="s">
        <v>813</v>
      </c>
    </row>
    <row r="70" spans="1:3">
      <c r="A70" s="18" t="s">
        <v>731</v>
      </c>
      <c r="B70" s="18" t="s">
        <v>732</v>
      </c>
      <c r="C70" s="102" t="s">
        <v>731</v>
      </c>
    </row>
    <row r="71" spans="1:3">
      <c r="A71" s="18" t="s">
        <v>1682</v>
      </c>
      <c r="B71" s="18" t="s">
        <v>1682</v>
      </c>
      <c r="C71" s="102" t="s">
        <v>3541</v>
      </c>
    </row>
    <row r="72" spans="1:3">
      <c r="A72" s="18" t="s">
        <v>3591</v>
      </c>
      <c r="B72" s="18" t="s">
        <v>3521</v>
      </c>
      <c r="C72" s="102" t="s">
        <v>1682</v>
      </c>
    </row>
    <row r="73" spans="1:3">
      <c r="A73" s="18" t="s">
        <v>701</v>
      </c>
      <c r="B73" s="18" t="s">
        <v>701</v>
      </c>
      <c r="C73" s="102" t="s">
        <v>3591</v>
      </c>
    </row>
    <row r="74" spans="1:3">
      <c r="A74" s="18" t="s">
        <v>3547</v>
      </c>
      <c r="B74" s="18" t="s">
        <v>3547</v>
      </c>
      <c r="C74" s="102" t="s">
        <v>701</v>
      </c>
    </row>
    <row r="75" spans="1:3">
      <c r="A75" s="18" t="s">
        <v>3593</v>
      </c>
      <c r="B75" s="105" t="s">
        <v>952</v>
      </c>
      <c r="C75" s="102" t="s">
        <v>3547</v>
      </c>
    </row>
    <row r="76" spans="1:3">
      <c r="A76" s="18" t="s">
        <v>3549</v>
      </c>
      <c r="B76" s="18" t="s">
        <v>3549</v>
      </c>
      <c r="C76" s="102" t="s">
        <v>3593</v>
      </c>
    </row>
    <row r="77" spans="1:3">
      <c r="A77" s="18" t="s">
        <v>909</v>
      </c>
      <c r="B77" s="18" t="s">
        <v>3523</v>
      </c>
      <c r="C77" s="102" t="s">
        <v>3549</v>
      </c>
    </row>
    <row r="78" spans="1:3">
      <c r="A78" s="18" t="s">
        <v>1722</v>
      </c>
      <c r="B78" s="18" t="s">
        <v>1722</v>
      </c>
      <c r="C78" s="102" t="s">
        <v>909</v>
      </c>
    </row>
    <row r="79" spans="1:3">
      <c r="A79" s="18" t="s">
        <v>816</v>
      </c>
      <c r="B79" s="18" t="s">
        <v>816</v>
      </c>
      <c r="C79" s="102" t="s">
        <v>816</v>
      </c>
    </row>
    <row r="80" spans="1:3">
      <c r="A80" s="18" t="s">
        <v>2857</v>
      </c>
      <c r="B80" s="18" t="s">
        <v>2858</v>
      </c>
      <c r="C80" s="102" t="s">
        <v>2857</v>
      </c>
    </row>
    <row r="81" spans="1:3">
      <c r="A81" s="18" t="s">
        <v>3564</v>
      </c>
      <c r="B81" s="18" t="s">
        <v>3564</v>
      </c>
      <c r="C81" s="102" t="s">
        <v>3564</v>
      </c>
    </row>
    <row r="82" spans="1:3">
      <c r="A82" s="18" t="s">
        <v>830</v>
      </c>
      <c r="B82" s="105" t="s">
        <v>1624</v>
      </c>
      <c r="C82" s="102" t="s">
        <v>830</v>
      </c>
    </row>
    <row r="83" spans="1:3">
      <c r="A83" s="15" t="s">
        <v>869</v>
      </c>
      <c r="B83" s="105" t="s">
        <v>3514</v>
      </c>
      <c r="C83" s="106" t="s">
        <v>869</v>
      </c>
    </row>
    <row r="84" spans="1:3">
      <c r="A84" s="18" t="s">
        <v>3580</v>
      </c>
      <c r="B84" s="105" t="s">
        <v>3504</v>
      </c>
      <c r="C84" s="102" t="s">
        <v>3580</v>
      </c>
    </row>
    <row r="85" spans="1:3">
      <c r="A85" s="18" t="s">
        <v>3561</v>
      </c>
      <c r="B85" s="18" t="s">
        <v>3561</v>
      </c>
      <c r="C85" s="102" t="s">
        <v>3561</v>
      </c>
    </row>
    <row r="86" spans="1:3">
      <c r="A86" s="18" t="s">
        <v>1695</v>
      </c>
      <c r="B86" s="18" t="s">
        <v>1695</v>
      </c>
      <c r="C86" s="102" t="s">
        <v>1695</v>
      </c>
    </row>
    <row r="87" spans="1:3">
      <c r="A87" s="18" t="s">
        <v>3537</v>
      </c>
      <c r="B87" s="18" t="s">
        <v>3537</v>
      </c>
      <c r="C87" s="102" t="s">
        <v>3537</v>
      </c>
    </row>
    <row r="88" spans="1:3">
      <c r="A88" s="18" t="s">
        <v>3536</v>
      </c>
      <c r="B88" s="18" t="s">
        <v>3536</v>
      </c>
      <c r="C88" s="102" t="s">
        <v>3536</v>
      </c>
    </row>
    <row r="89" spans="1:3">
      <c r="A89" s="18" t="s">
        <v>2484</v>
      </c>
      <c r="B89" s="18" t="s">
        <v>2484</v>
      </c>
      <c r="C89" s="102" t="s">
        <v>2484</v>
      </c>
    </row>
    <row r="90" spans="1:3">
      <c r="A90" s="18" t="s">
        <v>1012</v>
      </c>
      <c r="B90" s="18" t="s">
        <v>1012</v>
      </c>
      <c r="C90" s="102" t="s">
        <v>1012</v>
      </c>
    </row>
    <row r="91" spans="1:3">
      <c r="A91" s="18" t="s">
        <v>662</v>
      </c>
      <c r="B91" s="18" t="s">
        <v>662</v>
      </c>
      <c r="C91" s="102" t="s">
        <v>662</v>
      </c>
    </row>
    <row r="92" spans="1:3">
      <c r="A92" s="18" t="s">
        <v>1715</v>
      </c>
      <c r="B92" s="18" t="s">
        <v>1715</v>
      </c>
      <c r="C92" s="102" t="s">
        <v>1715</v>
      </c>
    </row>
    <row r="93" spans="1:3">
      <c r="A93" s="19" t="s">
        <v>1784</v>
      </c>
      <c r="B93" s="19" t="s">
        <v>1785</v>
      </c>
      <c r="C93" s="19" t="s">
        <v>1784</v>
      </c>
    </row>
    <row r="94" spans="1:3">
      <c r="A94" s="18" t="s">
        <v>1740</v>
      </c>
      <c r="B94" s="18" t="s">
        <v>1740</v>
      </c>
      <c r="C94" s="102" t="s">
        <v>1740</v>
      </c>
    </row>
    <row r="95" spans="1:3">
      <c r="A95" s="18" t="s">
        <v>825</v>
      </c>
      <c r="B95" s="18" t="s">
        <v>906</v>
      </c>
      <c r="C95" s="102" t="s">
        <v>825</v>
      </c>
    </row>
    <row r="96" spans="1:3">
      <c r="A96" s="18" t="s">
        <v>930</v>
      </c>
      <c r="B96" s="105" t="s">
        <v>931</v>
      </c>
      <c r="C96" s="102" t="s">
        <v>930</v>
      </c>
    </row>
    <row r="97" spans="1:7">
      <c r="A97" s="18" t="s">
        <v>2910</v>
      </c>
      <c r="B97" s="18" t="s">
        <v>2910</v>
      </c>
      <c r="C97" s="102" t="s">
        <v>2910</v>
      </c>
    </row>
    <row r="98" spans="1:7">
      <c r="A98" s="18" t="s">
        <v>715</v>
      </c>
      <c r="B98" s="18" t="s">
        <v>715</v>
      </c>
      <c r="C98" s="102" t="s">
        <v>715</v>
      </c>
    </row>
    <row r="99" spans="1:7">
      <c r="A99" s="18" t="s">
        <v>991</v>
      </c>
      <c r="B99" s="18" t="s">
        <v>2886</v>
      </c>
      <c r="C99" s="102" t="s">
        <v>991</v>
      </c>
    </row>
    <row r="100" spans="1:7">
      <c r="A100" s="18" t="s">
        <v>968</v>
      </c>
      <c r="B100" s="18" t="s">
        <v>969</v>
      </c>
      <c r="C100" s="102" t="s">
        <v>968</v>
      </c>
    </row>
    <row r="101" spans="1:7">
      <c r="A101" s="18" t="s">
        <v>972</v>
      </c>
      <c r="B101" s="18" t="s">
        <v>972</v>
      </c>
      <c r="C101" s="102" t="s">
        <v>972</v>
      </c>
    </row>
    <row r="102" spans="1:7">
      <c r="A102" s="102" t="s">
        <v>3623</v>
      </c>
      <c r="B102" s="102" t="s">
        <v>2185</v>
      </c>
      <c r="C102" s="102" t="s">
        <v>3623</v>
      </c>
    </row>
    <row r="103" spans="1:7">
      <c r="A103" s="15" t="s">
        <v>1780</v>
      </c>
      <c r="B103" s="105" t="s">
        <v>3499</v>
      </c>
      <c r="C103" s="106" t="s">
        <v>1780</v>
      </c>
    </row>
    <row r="104" spans="1:7">
      <c r="A104" s="18" t="s">
        <v>895</v>
      </c>
      <c r="B104" s="105" t="s">
        <v>894</v>
      </c>
      <c r="C104" s="102" t="s">
        <v>895</v>
      </c>
    </row>
    <row r="105" spans="1:7">
      <c r="A105" s="18" t="s">
        <v>976</v>
      </c>
      <c r="B105" s="105" t="s">
        <v>1646</v>
      </c>
      <c r="C105" s="28" t="s">
        <v>976</v>
      </c>
      <c r="E105" s="28">
        <v>14285.71</v>
      </c>
    </row>
    <row r="106" spans="1:7">
      <c r="A106" s="18" t="s">
        <v>823</v>
      </c>
      <c r="B106" s="18" t="s">
        <v>823</v>
      </c>
      <c r="C106" s="102" t="s">
        <v>823</v>
      </c>
      <c r="E106" s="28"/>
      <c r="F106" s="102"/>
      <c r="G106" s="102"/>
    </row>
    <row r="107" spans="1:7">
      <c r="A107" s="18" t="s">
        <v>3587</v>
      </c>
      <c r="B107" s="105" t="s">
        <v>3496</v>
      </c>
      <c r="C107" s="102" t="s">
        <v>3587</v>
      </c>
      <c r="F107" s="18"/>
      <c r="G107" s="18"/>
    </row>
    <row r="108" spans="1:7">
      <c r="A108" s="18" t="s">
        <v>928</v>
      </c>
      <c r="B108" s="18" t="s">
        <v>929</v>
      </c>
      <c r="C108" s="102" t="s">
        <v>928</v>
      </c>
      <c r="F108" s="18" t="s">
        <v>693</v>
      </c>
      <c r="G108" s="18" t="s">
        <v>693</v>
      </c>
    </row>
    <row r="109" spans="1:7">
      <c r="A109" s="18" t="s">
        <v>3595</v>
      </c>
      <c r="B109" s="18" t="s">
        <v>3539</v>
      </c>
      <c r="C109" s="102" t="s">
        <v>3595</v>
      </c>
    </row>
    <row r="110" spans="1:7">
      <c r="A110" s="18" t="s">
        <v>3532</v>
      </c>
      <c r="B110" s="18" t="s">
        <v>3532</v>
      </c>
      <c r="C110" s="102" t="s">
        <v>3532</v>
      </c>
    </row>
    <row r="111" spans="1:7">
      <c r="A111" s="18" t="s">
        <v>926</v>
      </c>
      <c r="B111" s="18" t="s">
        <v>927</v>
      </c>
      <c r="C111" s="102" t="s">
        <v>926</v>
      </c>
    </row>
    <row r="112" spans="1:7">
      <c r="A112" s="18" t="s">
        <v>818</v>
      </c>
      <c r="B112" s="18" t="s">
        <v>818</v>
      </c>
      <c r="C112" s="102" t="s">
        <v>818</v>
      </c>
    </row>
    <row r="113" spans="1:3">
      <c r="A113" s="18" t="s">
        <v>3565</v>
      </c>
      <c r="B113" s="18" t="s">
        <v>3565</v>
      </c>
      <c r="C113" s="102" t="s">
        <v>3565</v>
      </c>
    </row>
    <row r="114" spans="1:3">
      <c r="A114" s="18" t="s">
        <v>674</v>
      </c>
      <c r="B114" s="18" t="s">
        <v>674</v>
      </c>
      <c r="C114" s="102" t="s">
        <v>674</v>
      </c>
    </row>
    <row r="115" spans="1:3">
      <c r="A115" s="18" t="s">
        <v>901</v>
      </c>
      <c r="B115" s="105" t="s">
        <v>902</v>
      </c>
      <c r="C115" s="102" t="s">
        <v>901</v>
      </c>
    </row>
    <row r="116" spans="1:3">
      <c r="A116" s="18" t="s">
        <v>703</v>
      </c>
      <c r="B116" s="18" t="s">
        <v>703</v>
      </c>
      <c r="C116" s="102" t="s">
        <v>703</v>
      </c>
    </row>
    <row r="117" spans="1:3">
      <c r="A117" s="18" t="s">
        <v>1765</v>
      </c>
      <c r="B117" s="105" t="s">
        <v>1621</v>
      </c>
      <c r="C117" s="102" t="s">
        <v>1765</v>
      </c>
    </row>
    <row r="118" spans="1:3">
      <c r="A118" s="102" t="s">
        <v>924</v>
      </c>
      <c r="B118" s="102" t="s">
        <v>925</v>
      </c>
      <c r="C118" s="102" t="s">
        <v>924</v>
      </c>
    </row>
    <row r="119" spans="1:3">
      <c r="A119" s="18" t="s">
        <v>835</v>
      </c>
      <c r="B119" s="18" t="s">
        <v>836</v>
      </c>
      <c r="C119" s="102" t="s">
        <v>835</v>
      </c>
    </row>
    <row r="120" spans="1:3">
      <c r="A120" s="19" t="s">
        <v>3614</v>
      </c>
      <c r="B120" s="19" t="s">
        <v>3615</v>
      </c>
      <c r="C120" s="19" t="s">
        <v>3614</v>
      </c>
    </row>
    <row r="121" spans="1:3">
      <c r="A121" s="18" t="s">
        <v>3563</v>
      </c>
      <c r="B121" s="18" t="s">
        <v>3563</v>
      </c>
      <c r="C121" s="102" t="s">
        <v>3563</v>
      </c>
    </row>
    <row r="122" spans="1:3">
      <c r="A122" s="18" t="s">
        <v>3610</v>
      </c>
      <c r="B122" s="18" t="s">
        <v>3611</v>
      </c>
      <c r="C122" s="102" t="s">
        <v>3610</v>
      </c>
    </row>
    <row r="123" spans="1:3">
      <c r="A123" s="18" t="s">
        <v>1698</v>
      </c>
      <c r="B123" s="18" t="s">
        <v>1698</v>
      </c>
      <c r="C123" s="102" t="s">
        <v>1698</v>
      </c>
    </row>
    <row r="124" spans="1:3">
      <c r="A124" s="18" t="s">
        <v>1697</v>
      </c>
      <c r="B124" s="18" t="s">
        <v>1697</v>
      </c>
      <c r="C124" s="102" t="s">
        <v>1697</v>
      </c>
    </row>
    <row r="125" spans="1:3">
      <c r="A125" s="18" t="s">
        <v>3572</v>
      </c>
      <c r="B125" s="105" t="s">
        <v>3492</v>
      </c>
      <c r="C125" s="102" t="s">
        <v>3572</v>
      </c>
    </row>
    <row r="126" spans="1:3">
      <c r="A126" s="15" t="s">
        <v>975</v>
      </c>
      <c r="B126" s="105" t="s">
        <v>974</v>
      </c>
      <c r="C126" s="31" t="s">
        <v>975</v>
      </c>
    </row>
    <row r="127" spans="1:3">
      <c r="A127" s="18" t="s">
        <v>1013</v>
      </c>
      <c r="B127" s="18" t="s">
        <v>988</v>
      </c>
      <c r="C127" s="102" t="s">
        <v>1013</v>
      </c>
    </row>
    <row r="128" spans="1:3">
      <c r="A128" s="18" t="s">
        <v>3581</v>
      </c>
      <c r="B128" s="105" t="s">
        <v>3582</v>
      </c>
      <c r="C128" s="102" t="s">
        <v>3581</v>
      </c>
    </row>
    <row r="129" spans="1:3">
      <c r="A129" s="18" t="s">
        <v>685</v>
      </c>
      <c r="B129" s="18" t="s">
        <v>685</v>
      </c>
      <c r="C129" s="102" t="s">
        <v>685</v>
      </c>
    </row>
    <row r="130" spans="1:3">
      <c r="A130" s="15" t="s">
        <v>838</v>
      </c>
      <c r="B130" s="105" t="s">
        <v>3511</v>
      </c>
      <c r="C130" s="106" t="s">
        <v>838</v>
      </c>
    </row>
    <row r="131" spans="1:3">
      <c r="A131" s="18" t="s">
        <v>687</v>
      </c>
      <c r="B131" s="18" t="s">
        <v>903</v>
      </c>
      <c r="C131" s="102" t="s">
        <v>687</v>
      </c>
    </row>
    <row r="132" spans="1:3">
      <c r="A132" s="18" t="s">
        <v>3553</v>
      </c>
      <c r="B132" s="18" t="s">
        <v>3612</v>
      </c>
      <c r="C132" s="102" t="s">
        <v>3553</v>
      </c>
    </row>
    <row r="133" spans="1:3">
      <c r="A133" s="19" t="s">
        <v>1795</v>
      </c>
      <c r="B133" s="19" t="s">
        <v>3613</v>
      </c>
      <c r="C133" s="19" t="s">
        <v>1795</v>
      </c>
    </row>
    <row r="134" spans="1:3">
      <c r="A134" s="18" t="s">
        <v>1714</v>
      </c>
      <c r="B134" s="18" t="s">
        <v>1714</v>
      </c>
      <c r="C134" s="102" t="s">
        <v>1714</v>
      </c>
    </row>
    <row r="135" spans="1:3">
      <c r="A135" s="18" t="s">
        <v>2923</v>
      </c>
      <c r="B135" s="18" t="s">
        <v>3609</v>
      </c>
      <c r="C135" s="102" t="s">
        <v>2923</v>
      </c>
    </row>
    <row r="136" spans="1:3">
      <c r="A136" s="18" t="s">
        <v>815</v>
      </c>
      <c r="B136" s="18" t="s">
        <v>815</v>
      </c>
      <c r="C136" s="102" t="s">
        <v>815</v>
      </c>
    </row>
    <row r="137" spans="1:3">
      <c r="A137" s="18" t="s">
        <v>807</v>
      </c>
      <c r="B137" s="19" t="s">
        <v>806</v>
      </c>
      <c r="C137" s="102" t="s">
        <v>807</v>
      </c>
    </row>
    <row r="138" spans="1:3">
      <c r="A138" s="19" t="s">
        <v>3617</v>
      </c>
      <c r="B138" s="19" t="s">
        <v>3618</v>
      </c>
      <c r="C138" s="19" t="s">
        <v>3617</v>
      </c>
    </row>
    <row r="139" spans="1:3">
      <c r="A139" s="18" t="s">
        <v>725</v>
      </c>
      <c r="B139" s="105" t="s">
        <v>921</v>
      </c>
      <c r="C139" s="102" t="s">
        <v>725</v>
      </c>
    </row>
    <row r="140" spans="1:3">
      <c r="A140" s="18" t="s">
        <v>2623</v>
      </c>
      <c r="B140" s="18" t="s">
        <v>2623</v>
      </c>
      <c r="C140" s="102" t="s">
        <v>2623</v>
      </c>
    </row>
    <row r="141" spans="1:3">
      <c r="A141" s="18" t="s">
        <v>1711</v>
      </c>
      <c r="B141" s="18" t="s">
        <v>1711</v>
      </c>
      <c r="C141" s="102" t="s">
        <v>1711</v>
      </c>
    </row>
    <row r="142" spans="1:3">
      <c r="A142" s="18" t="s">
        <v>3566</v>
      </c>
      <c r="B142" s="18" t="s">
        <v>3566</v>
      </c>
      <c r="C142" s="102" t="s">
        <v>3566</v>
      </c>
    </row>
    <row r="143" spans="1:3">
      <c r="A143" s="18" t="s">
        <v>2701</v>
      </c>
      <c r="B143" s="18" t="s">
        <v>2701</v>
      </c>
      <c r="C143" s="102" t="s">
        <v>2701</v>
      </c>
    </row>
    <row r="144" spans="1:3">
      <c r="A144" s="18" t="s">
        <v>3560</v>
      </c>
      <c r="B144" s="18" t="s">
        <v>3560</v>
      </c>
      <c r="C144" s="102" t="s">
        <v>3560</v>
      </c>
    </row>
    <row r="145" spans="1:3">
      <c r="A145" s="18" t="s">
        <v>908</v>
      </c>
      <c r="B145" s="18" t="s">
        <v>907</v>
      </c>
      <c r="C145" s="102" t="s">
        <v>908</v>
      </c>
    </row>
    <row r="146" spans="1:3">
      <c r="A146" s="18" t="s">
        <v>711</v>
      </c>
      <c r="B146" s="18" t="s">
        <v>712</v>
      </c>
      <c r="C146" s="102" t="s">
        <v>711</v>
      </c>
    </row>
    <row r="147" spans="1:3">
      <c r="A147" s="18" t="s">
        <v>2860</v>
      </c>
      <c r="B147" s="105" t="s">
        <v>2861</v>
      </c>
      <c r="C147" s="102" t="s">
        <v>2860</v>
      </c>
    </row>
    <row r="148" spans="1:3">
      <c r="A148" s="18" t="s">
        <v>3567</v>
      </c>
      <c r="B148" s="18" t="s">
        <v>3567</v>
      </c>
      <c r="C148" s="102" t="s">
        <v>3567</v>
      </c>
    </row>
    <row r="149" spans="1:3">
      <c r="A149" s="18" t="s">
        <v>3551</v>
      </c>
      <c r="B149" s="18" t="s">
        <v>3551</v>
      </c>
      <c r="C149" s="102" t="s">
        <v>3551</v>
      </c>
    </row>
    <row r="150" spans="1:3">
      <c r="A150" s="18" t="s">
        <v>1677</v>
      </c>
      <c r="B150" s="18" t="s">
        <v>1677</v>
      </c>
      <c r="C150" s="102" t="s">
        <v>1677</v>
      </c>
    </row>
    <row r="151" spans="1:3">
      <c r="A151" s="19" t="s">
        <v>3602</v>
      </c>
      <c r="B151" s="18" t="s">
        <v>3603</v>
      </c>
      <c r="C151" s="19" t="s">
        <v>3602</v>
      </c>
    </row>
    <row r="152" spans="1:3">
      <c r="A152" s="18" t="s">
        <v>936</v>
      </c>
      <c r="B152" s="18" t="s">
        <v>937</v>
      </c>
      <c r="C152" s="102" t="s">
        <v>936</v>
      </c>
    </row>
    <row r="153" spans="1:3">
      <c r="A153" s="18" t="s">
        <v>3535</v>
      </c>
      <c r="B153" s="18" t="s">
        <v>3535</v>
      </c>
      <c r="C153" s="102" t="s">
        <v>3535</v>
      </c>
    </row>
    <row r="154" spans="1:3">
      <c r="A154" s="18" t="s">
        <v>3534</v>
      </c>
      <c r="B154" s="18" t="s">
        <v>3534</v>
      </c>
      <c r="C154" s="102" t="s">
        <v>3534</v>
      </c>
    </row>
    <row r="155" spans="1:3">
      <c r="A155" s="18" t="s">
        <v>737</v>
      </c>
      <c r="B155" s="18" t="s">
        <v>737</v>
      </c>
      <c r="C155" s="102" t="s">
        <v>737</v>
      </c>
    </row>
    <row r="156" spans="1:3">
      <c r="A156" s="18" t="s">
        <v>898</v>
      </c>
      <c r="B156" s="18" t="s">
        <v>899</v>
      </c>
      <c r="C156" s="102" t="s">
        <v>898</v>
      </c>
    </row>
    <row r="157" spans="1:3">
      <c r="A157" s="18" t="s">
        <v>699</v>
      </c>
      <c r="B157" s="18" t="s">
        <v>900</v>
      </c>
      <c r="C157" s="102" t="s">
        <v>699</v>
      </c>
    </row>
    <row r="158" spans="1:3">
      <c r="A158" s="18" t="s">
        <v>959</v>
      </c>
      <c r="B158" s="105" t="s">
        <v>960</v>
      </c>
      <c r="C158" s="102" t="s">
        <v>959</v>
      </c>
    </row>
    <row r="159" spans="1:3">
      <c r="A159" s="18" t="s">
        <v>1767</v>
      </c>
      <c r="B159" s="105" t="s">
        <v>1623</v>
      </c>
      <c r="C159" s="102" t="s">
        <v>1767</v>
      </c>
    </row>
    <row r="160" spans="1:3">
      <c r="A160" s="18" t="s">
        <v>3568</v>
      </c>
      <c r="B160" s="18" t="s">
        <v>3568</v>
      </c>
      <c r="C160" s="102" t="s">
        <v>3568</v>
      </c>
    </row>
    <row r="161" spans="1:3">
      <c r="A161" s="18" t="s">
        <v>3586</v>
      </c>
      <c r="B161" s="105" t="s">
        <v>3585</v>
      </c>
      <c r="C161" s="102" t="s">
        <v>3586</v>
      </c>
    </row>
    <row r="162" spans="1:3">
      <c r="A162" s="18" t="s">
        <v>3573</v>
      </c>
      <c r="B162" s="18" t="s">
        <v>3493</v>
      </c>
      <c r="C162" s="102" t="s">
        <v>3573</v>
      </c>
    </row>
    <row r="163" spans="1:3">
      <c r="A163" s="18" t="s">
        <v>691</v>
      </c>
      <c r="B163" s="18" t="s">
        <v>691</v>
      </c>
      <c r="C163" s="102" t="s">
        <v>691</v>
      </c>
    </row>
    <row r="164" spans="1:3">
      <c r="A164" s="18" t="s">
        <v>3569</v>
      </c>
      <c r="B164" s="18" t="s">
        <v>3570</v>
      </c>
      <c r="C164" s="102" t="s">
        <v>3569</v>
      </c>
    </row>
    <row r="165" spans="1:3">
      <c r="A165" s="18" t="s">
        <v>3555</v>
      </c>
      <c r="B165" s="18" t="s">
        <v>3555</v>
      </c>
      <c r="C165" s="102" t="s">
        <v>3555</v>
      </c>
    </row>
    <row r="166" spans="1:3">
      <c r="A166" s="18" t="s">
        <v>3533</v>
      </c>
      <c r="B166" s="18" t="s">
        <v>3506</v>
      </c>
      <c r="C166" s="102" t="s">
        <v>3533</v>
      </c>
    </row>
    <row r="167" spans="1:3">
      <c r="A167" s="18" t="s">
        <v>720</v>
      </c>
      <c r="B167" s="18" t="s">
        <v>721</v>
      </c>
      <c r="C167" s="102" t="s">
        <v>720</v>
      </c>
    </row>
    <row r="168" spans="1:3">
      <c r="A168" s="18" t="s">
        <v>2737</v>
      </c>
      <c r="B168" s="18" t="s">
        <v>2737</v>
      </c>
      <c r="C168" s="102" t="s">
        <v>2737</v>
      </c>
    </row>
    <row r="169" spans="1:3">
      <c r="A169" s="18" t="s">
        <v>1752</v>
      </c>
      <c r="B169" s="18" t="s">
        <v>1752</v>
      </c>
      <c r="C169" s="102" t="s">
        <v>1752</v>
      </c>
    </row>
    <row r="170" spans="1:3">
      <c r="A170" s="18" t="s">
        <v>755</v>
      </c>
      <c r="B170" s="18" t="s">
        <v>755</v>
      </c>
      <c r="C170" s="102" t="s">
        <v>755</v>
      </c>
    </row>
    <row r="171" spans="1:3">
      <c r="A171" s="18" t="s">
        <v>3562</v>
      </c>
      <c r="B171" s="18" t="s">
        <v>3562</v>
      </c>
      <c r="C171" s="102" t="s">
        <v>3562</v>
      </c>
    </row>
    <row r="172" spans="1:3">
      <c r="A172" s="18" t="s">
        <v>1750</v>
      </c>
      <c r="B172" s="18" t="s">
        <v>1750</v>
      </c>
      <c r="C172" s="102" t="s">
        <v>1750</v>
      </c>
    </row>
    <row r="173" spans="1:3">
      <c r="A173" s="18" t="s">
        <v>911</v>
      </c>
      <c r="B173" s="105" t="s">
        <v>912</v>
      </c>
      <c r="C173" s="102" t="s">
        <v>911</v>
      </c>
    </row>
    <row r="174" spans="1:3">
      <c r="A174" s="18" t="s">
        <v>3577</v>
      </c>
      <c r="B174" s="105" t="s">
        <v>3578</v>
      </c>
      <c r="C174" s="102" t="s">
        <v>3577</v>
      </c>
    </row>
    <row r="175" spans="1:3">
      <c r="A175" s="18" t="s">
        <v>3544</v>
      </c>
      <c r="B175" s="18" t="s">
        <v>3544</v>
      </c>
      <c r="C175" s="102" t="s">
        <v>3544</v>
      </c>
    </row>
    <row r="176" spans="1:3">
      <c r="A176" s="19" t="s">
        <v>3600</v>
      </c>
      <c r="B176" s="18" t="s">
        <v>3601</v>
      </c>
      <c r="C176" s="19" t="s">
        <v>3600</v>
      </c>
    </row>
    <row r="177" spans="1:3">
      <c r="A177" s="18" t="s">
        <v>943</v>
      </c>
      <c r="B177" s="18" t="s">
        <v>944</v>
      </c>
      <c r="C177" s="102" t="s">
        <v>943</v>
      </c>
    </row>
    <row r="178" spans="1:3">
      <c r="A178" s="18" t="s">
        <v>803</v>
      </c>
      <c r="B178" s="18" t="s">
        <v>803</v>
      </c>
      <c r="C178" s="102" t="s">
        <v>803</v>
      </c>
    </row>
    <row r="179" spans="1:3">
      <c r="A179" s="18" t="s">
        <v>2681</v>
      </c>
      <c r="B179" s="18" t="s">
        <v>2681</v>
      </c>
      <c r="C179" s="102" t="s">
        <v>2681</v>
      </c>
    </row>
    <row r="180" spans="1:3">
      <c r="A180" s="18" t="s">
        <v>3558</v>
      </c>
      <c r="B180" s="18" t="s">
        <v>3558</v>
      </c>
      <c r="C180" s="102" t="s">
        <v>3558</v>
      </c>
    </row>
    <row r="181" spans="1:3">
      <c r="A181" s="18" t="s">
        <v>3548</v>
      </c>
      <c r="B181" s="18" t="s">
        <v>3548</v>
      </c>
      <c r="C181" s="102" t="s">
        <v>3548</v>
      </c>
    </row>
    <row r="182" spans="1:3">
      <c r="A182" s="18" t="s">
        <v>3559</v>
      </c>
      <c r="B182" s="18" t="s">
        <v>3559</v>
      </c>
      <c r="C182" s="102" t="s">
        <v>3559</v>
      </c>
    </row>
    <row r="183" spans="1:3">
      <c r="A183" s="18" t="s">
        <v>663</v>
      </c>
      <c r="B183" s="18" t="s">
        <v>663</v>
      </c>
      <c r="C183" s="102" t="s">
        <v>663</v>
      </c>
    </row>
    <row r="184" spans="1:3">
      <c r="A184" s="18" t="s">
        <v>922</v>
      </c>
      <c r="B184" s="105" t="s">
        <v>958</v>
      </c>
      <c r="C184" s="102" t="s">
        <v>922</v>
      </c>
    </row>
    <row r="185" spans="1:3">
      <c r="A185" s="18" t="s">
        <v>2492</v>
      </c>
      <c r="B185" s="18" t="s">
        <v>2492</v>
      </c>
      <c r="C185" s="102" t="s">
        <v>2492</v>
      </c>
    </row>
    <row r="186" spans="1:3">
      <c r="A186" s="18" t="s">
        <v>961</v>
      </c>
      <c r="B186" s="105" t="s">
        <v>1818</v>
      </c>
      <c r="C186" s="102" t="s">
        <v>961</v>
      </c>
    </row>
    <row r="187" spans="1:3">
      <c r="A187" s="18" t="s">
        <v>805</v>
      </c>
      <c r="B187" s="18" t="s">
        <v>805</v>
      </c>
      <c r="C187" s="102" t="s">
        <v>805</v>
      </c>
    </row>
    <row r="188" spans="1:3">
      <c r="A188" s="18" t="s">
        <v>970</v>
      </c>
      <c r="B188" s="105" t="s">
        <v>971</v>
      </c>
      <c r="C188" s="102" t="s">
        <v>970</v>
      </c>
    </row>
    <row r="189" spans="1:3">
      <c r="A189" s="15" t="s">
        <v>872</v>
      </c>
      <c r="B189" s="105" t="s">
        <v>3491</v>
      </c>
      <c r="C189" s="106" t="s">
        <v>872</v>
      </c>
    </row>
    <row r="190" spans="1:3">
      <c r="A190" s="46" t="s">
        <v>844</v>
      </c>
      <c r="B190" s="46" t="s">
        <v>845</v>
      </c>
      <c r="C190" s="59" t="s">
        <v>844</v>
      </c>
    </row>
    <row r="191" spans="1:3">
      <c r="A191" s="18" t="s">
        <v>678</v>
      </c>
      <c r="B191" s="18" t="s">
        <v>678</v>
      </c>
      <c r="C191" s="102" t="s">
        <v>678</v>
      </c>
    </row>
    <row r="192" spans="1:3">
      <c r="A192" s="18" t="s">
        <v>729</v>
      </c>
      <c r="B192" s="18" t="s">
        <v>729</v>
      </c>
      <c r="C192" s="102" t="s">
        <v>729</v>
      </c>
    </row>
    <row r="193" spans="1:3">
      <c r="A193" s="15" t="s">
        <v>2868</v>
      </c>
      <c r="B193" s="105" t="s">
        <v>3517</v>
      </c>
      <c r="C193" s="106" t="s">
        <v>2868</v>
      </c>
    </row>
    <row r="194" spans="1:3">
      <c r="A194" s="18" t="s">
        <v>783</v>
      </c>
      <c r="B194" s="18" t="s">
        <v>783</v>
      </c>
      <c r="C194" s="102" t="s">
        <v>783</v>
      </c>
    </row>
    <row r="195" spans="1:3">
      <c r="A195" s="18" t="s">
        <v>941</v>
      </c>
      <c r="B195" s="18" t="s">
        <v>942</v>
      </c>
      <c r="C195" s="102" t="s">
        <v>941</v>
      </c>
    </row>
    <row r="196" spans="1:3">
      <c r="A196" s="18" t="s">
        <v>713</v>
      </c>
      <c r="B196" s="18" t="s">
        <v>713</v>
      </c>
      <c r="C196" s="102" t="s">
        <v>713</v>
      </c>
    </row>
    <row r="197" spans="1:3">
      <c r="A197" s="18" t="s">
        <v>799</v>
      </c>
      <c r="B197" s="18" t="s">
        <v>799</v>
      </c>
      <c r="C197" s="102" t="s">
        <v>799</v>
      </c>
    </row>
    <row r="198" spans="1:3">
      <c r="A198" s="15" t="s">
        <v>892</v>
      </c>
      <c r="B198" s="105" t="s">
        <v>883</v>
      </c>
      <c r="C198" s="106" t="s">
        <v>892</v>
      </c>
    </row>
    <row r="199" spans="1:3">
      <c r="A199" s="18" t="s">
        <v>3583</v>
      </c>
      <c r="B199" s="105" t="s">
        <v>3584</v>
      </c>
      <c r="C199" s="102" t="s">
        <v>3583</v>
      </c>
    </row>
    <row r="200" spans="1:3">
      <c r="A200" s="18" t="s">
        <v>3607</v>
      </c>
      <c r="B200" s="18" t="s">
        <v>3608</v>
      </c>
      <c r="C200" s="102" t="s">
        <v>3607</v>
      </c>
    </row>
    <row r="201" spans="1:3">
      <c r="A201" s="18" t="s">
        <v>705</v>
      </c>
      <c r="B201" s="18" t="s">
        <v>705</v>
      </c>
      <c r="C201" s="102" t="s">
        <v>705</v>
      </c>
    </row>
    <row r="202" spans="1:3">
      <c r="A202" s="18"/>
      <c r="B202" s="105"/>
      <c r="C202" s="102"/>
    </row>
    <row r="203" spans="1:3">
      <c r="A203" s="18"/>
      <c r="B203" s="18"/>
      <c r="C203" s="102"/>
    </row>
    <row r="204" spans="1:3">
      <c r="A204" s="18"/>
      <c r="B204" s="18"/>
      <c r="C204" s="102"/>
    </row>
    <row r="205" spans="1:3">
      <c r="C205" s="102"/>
    </row>
    <row r="206" spans="1:3">
      <c r="C206" s="102"/>
    </row>
  </sheetData>
  <sortState ref="A1:B484">
    <sortCondition ref="A1:A484"/>
  </sortState>
  <conditionalFormatting sqref="A1:A204">
    <cfRule type="duplicateValues" dxfId="23" priority="9"/>
  </conditionalFormatting>
  <conditionalFormatting sqref="C21">
    <cfRule type="duplicateValues" dxfId="22" priority="8"/>
  </conditionalFormatting>
  <conditionalFormatting sqref="C1:C206">
    <cfRule type="duplicateValues" dxfId="21" priority="7"/>
  </conditionalFormatting>
  <conditionalFormatting sqref="A46">
    <cfRule type="duplicateValues" dxfId="20" priority="6"/>
  </conditionalFormatting>
  <conditionalFormatting sqref="B46">
    <cfRule type="duplicateValues" dxfId="19" priority="5"/>
  </conditionalFormatting>
  <conditionalFormatting sqref="F106:F107">
    <cfRule type="duplicateValues" dxfId="18" priority="4"/>
  </conditionalFormatting>
  <conditionalFormatting sqref="F108">
    <cfRule type="duplicateValues" dxfId="17" priority="3"/>
  </conditionalFormatting>
  <conditionalFormatting sqref="A106">
    <cfRule type="duplicateValues" dxfId="16" priority="2"/>
  </conditionalFormatting>
  <conditionalFormatting sqref="A118">
    <cfRule type="duplicateValues" dxfId="1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63"/>
  <sheetViews>
    <sheetView topLeftCell="A656" workbookViewId="0">
      <selection activeCell="H765" sqref="H765"/>
    </sheetView>
  </sheetViews>
  <sheetFormatPr baseColWidth="10" defaultRowHeight="15"/>
  <cols>
    <col min="4" max="6" width="2.140625" customWidth="1"/>
    <col min="7" max="7" width="16.5703125" customWidth="1"/>
    <col min="8" max="8" width="56.5703125" bestFit="1" customWidth="1"/>
    <col min="9" max="9" width="18.140625" bestFit="1" customWidth="1"/>
    <col min="10" max="10" width="18.28515625" bestFit="1" customWidth="1"/>
  </cols>
  <sheetData>
    <row r="1" spans="1:11">
      <c r="A1" s="102"/>
      <c r="B1" s="1"/>
      <c r="C1" s="1"/>
      <c r="D1" s="1"/>
      <c r="E1" s="1"/>
      <c r="F1" s="1"/>
      <c r="G1" s="56" t="s">
        <v>0</v>
      </c>
      <c r="H1" s="1"/>
      <c r="I1" s="1"/>
      <c r="J1" s="5"/>
      <c r="K1" s="102"/>
    </row>
    <row r="2" spans="1:11">
      <c r="A2" s="102"/>
      <c r="B2" s="1"/>
      <c r="C2" s="1"/>
      <c r="D2" s="1"/>
      <c r="E2" s="1"/>
      <c r="F2" s="1"/>
      <c r="G2" s="56" t="s">
        <v>3632</v>
      </c>
      <c r="H2" s="1"/>
      <c r="I2" s="1"/>
      <c r="J2" s="5"/>
      <c r="K2" s="102"/>
    </row>
    <row r="3" spans="1:11">
      <c r="A3" s="102"/>
      <c r="B3" s="1"/>
      <c r="C3" s="1"/>
      <c r="D3" s="1"/>
      <c r="E3" s="1"/>
      <c r="F3" s="1"/>
      <c r="G3" s="56" t="s">
        <v>1</v>
      </c>
      <c r="H3" s="1"/>
      <c r="I3" s="1"/>
      <c r="J3" s="5"/>
      <c r="K3" s="102"/>
    </row>
    <row r="4" spans="1:11">
      <c r="A4" s="102"/>
      <c r="B4" s="1"/>
      <c r="C4" s="1"/>
      <c r="D4" s="1"/>
      <c r="E4" s="1"/>
      <c r="F4" s="1"/>
      <c r="G4" s="3"/>
      <c r="H4" s="1"/>
      <c r="I4" s="1"/>
      <c r="J4" s="1"/>
      <c r="K4" s="102"/>
    </row>
    <row r="5" spans="1:11">
      <c r="A5" s="102"/>
      <c r="B5" s="1"/>
      <c r="C5" s="1"/>
      <c r="D5" s="1"/>
      <c r="E5" s="1"/>
      <c r="F5" s="1"/>
      <c r="G5" s="6"/>
      <c r="H5" s="4"/>
      <c r="I5" s="4"/>
      <c r="J5" s="4"/>
      <c r="K5" s="102"/>
    </row>
    <row r="6" spans="1:11" ht="17.25" thickBot="1">
      <c r="A6" s="51" t="s">
        <v>2</v>
      </c>
      <c r="B6" s="51" t="s">
        <v>3</v>
      </c>
      <c r="C6" s="51" t="s">
        <v>4</v>
      </c>
      <c r="D6" s="51"/>
      <c r="E6" s="51"/>
      <c r="F6" s="51"/>
      <c r="G6" s="52" t="s">
        <v>5</v>
      </c>
      <c r="H6" s="53" t="s">
        <v>6</v>
      </c>
      <c r="I6" s="54" t="s">
        <v>7</v>
      </c>
      <c r="J6" s="55" t="s">
        <v>8</v>
      </c>
      <c r="K6" s="55" t="s">
        <v>2854</v>
      </c>
    </row>
    <row r="7" spans="1:11">
      <c r="A7" s="118" t="s">
        <v>3634</v>
      </c>
      <c r="B7" s="119">
        <v>42492</v>
      </c>
      <c r="C7" s="118" t="s">
        <v>3635</v>
      </c>
      <c r="D7" s="102"/>
      <c r="E7" s="102"/>
      <c r="F7" s="102"/>
      <c r="G7" s="106" t="s">
        <v>1780</v>
      </c>
      <c r="H7" s="121" t="s">
        <v>4106</v>
      </c>
      <c r="I7" s="135">
        <f t="shared" ref="I7:I70" si="0">+J7/0.16</f>
        <v>157217.125</v>
      </c>
      <c r="J7" s="124">
        <v>25154.74</v>
      </c>
      <c r="K7" s="104"/>
    </row>
    <row r="8" spans="1:11">
      <c r="A8" s="118" t="s">
        <v>2938</v>
      </c>
      <c r="B8" s="119">
        <v>42492</v>
      </c>
      <c r="C8" s="118" t="s">
        <v>3636</v>
      </c>
      <c r="G8" s="59" t="s">
        <v>844</v>
      </c>
      <c r="H8" s="59" t="s">
        <v>845</v>
      </c>
      <c r="I8" s="135">
        <f t="shared" si="0"/>
        <v>140768.875</v>
      </c>
      <c r="J8" s="124">
        <v>22523.02</v>
      </c>
    </row>
    <row r="9" spans="1:11">
      <c r="A9" s="118" t="s">
        <v>1831</v>
      </c>
      <c r="B9" s="119">
        <v>42493</v>
      </c>
      <c r="C9" s="118" t="s">
        <v>3637</v>
      </c>
      <c r="G9" s="106" t="s">
        <v>881</v>
      </c>
      <c r="H9" s="121" t="s">
        <v>4107</v>
      </c>
      <c r="I9" s="135">
        <f t="shared" si="0"/>
        <v>173897.3125</v>
      </c>
      <c r="J9" s="124">
        <v>27823.57</v>
      </c>
    </row>
    <row r="10" spans="1:11">
      <c r="A10" s="118" t="s">
        <v>3638</v>
      </c>
      <c r="B10" s="119">
        <v>42494</v>
      </c>
      <c r="C10" s="118" t="s">
        <v>3279</v>
      </c>
      <c r="G10" s="59" t="s">
        <v>844</v>
      </c>
      <c r="H10" s="59" t="s">
        <v>845</v>
      </c>
      <c r="I10" s="135">
        <f t="shared" si="0"/>
        <v>305782.125</v>
      </c>
      <c r="J10" s="124">
        <v>48925.14</v>
      </c>
    </row>
    <row r="11" spans="1:11">
      <c r="A11" s="118" t="s">
        <v>3640</v>
      </c>
      <c r="B11" s="119">
        <v>42495</v>
      </c>
      <c r="C11" s="118" t="s">
        <v>3639</v>
      </c>
      <c r="G11" s="59" t="s">
        <v>844</v>
      </c>
      <c r="H11" s="59" t="s">
        <v>845</v>
      </c>
      <c r="I11" s="135">
        <f t="shared" si="0"/>
        <v>140768.875</v>
      </c>
      <c r="J11" s="124">
        <v>22523.02</v>
      </c>
    </row>
    <row r="12" spans="1:11">
      <c r="A12" s="118" t="s">
        <v>1897</v>
      </c>
      <c r="B12" s="119">
        <v>42495</v>
      </c>
      <c r="C12" s="118" t="s">
        <v>3641</v>
      </c>
      <c r="G12" s="59" t="s">
        <v>844</v>
      </c>
      <c r="H12" s="59" t="s">
        <v>845</v>
      </c>
      <c r="I12" s="135">
        <f t="shared" si="0"/>
        <v>216379.6875</v>
      </c>
      <c r="J12" s="124">
        <v>34620.75</v>
      </c>
    </row>
    <row r="13" spans="1:11">
      <c r="A13" s="118" t="s">
        <v>3643</v>
      </c>
      <c r="B13" s="119">
        <v>42495</v>
      </c>
      <c r="C13" s="118" t="s">
        <v>3642</v>
      </c>
      <c r="G13" s="106" t="s">
        <v>860</v>
      </c>
      <c r="H13" s="121" t="s">
        <v>4108</v>
      </c>
      <c r="I13" s="135">
        <f t="shared" si="0"/>
        <v>255746.1875</v>
      </c>
      <c r="J13" s="124">
        <v>40919.39</v>
      </c>
    </row>
    <row r="14" spans="1:11">
      <c r="A14" s="118" t="s">
        <v>3644</v>
      </c>
      <c r="B14" s="119">
        <v>42495</v>
      </c>
      <c r="C14" s="118" t="s">
        <v>3645</v>
      </c>
      <c r="G14" s="106" t="s">
        <v>838</v>
      </c>
      <c r="H14" s="124" t="s">
        <v>3511</v>
      </c>
      <c r="I14" s="135">
        <f t="shared" si="0"/>
        <v>209747.375</v>
      </c>
      <c r="J14" s="124">
        <v>33559.58</v>
      </c>
    </row>
    <row r="15" spans="1:11">
      <c r="A15" s="118" t="s">
        <v>3646</v>
      </c>
      <c r="B15" s="119">
        <v>42495</v>
      </c>
      <c r="C15" s="118" t="s">
        <v>3259</v>
      </c>
      <c r="G15" s="106" t="s">
        <v>3594</v>
      </c>
      <c r="H15" s="121" t="s">
        <v>4109</v>
      </c>
      <c r="I15" s="135">
        <f t="shared" si="0"/>
        <v>-216379.6875</v>
      </c>
      <c r="J15" s="124">
        <v>-34620.75</v>
      </c>
    </row>
    <row r="16" spans="1:11">
      <c r="A16" s="118" t="s">
        <v>3647</v>
      </c>
      <c r="B16" s="119">
        <v>42495</v>
      </c>
      <c r="C16" s="118" t="s">
        <v>3279</v>
      </c>
      <c r="G16" s="59" t="s">
        <v>844</v>
      </c>
      <c r="H16" s="59" t="s">
        <v>845</v>
      </c>
      <c r="I16" s="135">
        <f t="shared" si="0"/>
        <v>-305782.125</v>
      </c>
      <c r="J16" s="124">
        <v>-48925.14</v>
      </c>
    </row>
    <row r="17" spans="1:10">
      <c r="A17" s="118" t="s">
        <v>3648</v>
      </c>
      <c r="B17" s="119">
        <v>42495</v>
      </c>
      <c r="C17" s="118" t="s">
        <v>3649</v>
      </c>
      <c r="G17" s="59" t="s">
        <v>844</v>
      </c>
      <c r="H17" s="59" t="s">
        <v>845</v>
      </c>
      <c r="I17" s="135">
        <f t="shared" si="0"/>
        <v>216379.6875</v>
      </c>
      <c r="J17" s="124">
        <v>34620.75</v>
      </c>
    </row>
    <row r="18" spans="1:10">
      <c r="A18" s="118" t="s">
        <v>3650</v>
      </c>
      <c r="B18" s="119">
        <v>42495</v>
      </c>
      <c r="C18" s="118" t="s">
        <v>3651</v>
      </c>
      <c r="G18" s="59" t="s">
        <v>844</v>
      </c>
      <c r="H18" s="59" t="s">
        <v>845</v>
      </c>
      <c r="I18" s="135">
        <f t="shared" si="0"/>
        <v>216379.6875</v>
      </c>
      <c r="J18" s="124">
        <v>34620.75</v>
      </c>
    </row>
    <row r="19" spans="1:10">
      <c r="A19" s="118" t="s">
        <v>77</v>
      </c>
      <c r="B19" s="119">
        <v>42499</v>
      </c>
      <c r="C19" s="118" t="s">
        <v>3652</v>
      </c>
      <c r="G19" s="106" t="s">
        <v>4210</v>
      </c>
      <c r="H19" s="122" t="s">
        <v>4211</v>
      </c>
      <c r="I19" s="135">
        <f t="shared" si="0"/>
        <v>4310.375</v>
      </c>
      <c r="J19" s="122">
        <v>689.66</v>
      </c>
    </row>
    <row r="20" spans="1:10">
      <c r="A20" s="118" t="s">
        <v>3653</v>
      </c>
      <c r="B20" s="119">
        <v>42499</v>
      </c>
      <c r="C20" s="118" t="s">
        <v>3654</v>
      </c>
      <c r="G20" s="59" t="s">
        <v>844</v>
      </c>
      <c r="H20" s="59" t="s">
        <v>845</v>
      </c>
      <c r="I20" s="135">
        <f t="shared" si="0"/>
        <v>198355.0625</v>
      </c>
      <c r="J20" s="124">
        <v>31736.81</v>
      </c>
    </row>
    <row r="21" spans="1:10">
      <c r="A21" s="118" t="s">
        <v>3655</v>
      </c>
      <c r="B21" s="119">
        <v>42499</v>
      </c>
      <c r="C21" s="118" t="s">
        <v>3656</v>
      </c>
      <c r="G21" s="59" t="s">
        <v>844</v>
      </c>
      <c r="H21" s="59" t="s">
        <v>845</v>
      </c>
      <c r="I21" s="135">
        <f t="shared" si="0"/>
        <v>198355.0625</v>
      </c>
      <c r="J21" s="124">
        <v>31736.81</v>
      </c>
    </row>
    <row r="22" spans="1:10">
      <c r="A22" s="118" t="s">
        <v>3657</v>
      </c>
      <c r="B22" s="119">
        <v>42499</v>
      </c>
      <c r="C22" s="118" t="s">
        <v>3658</v>
      </c>
      <c r="G22" s="59" t="s">
        <v>844</v>
      </c>
      <c r="H22" s="59" t="s">
        <v>845</v>
      </c>
      <c r="I22" s="135">
        <f t="shared" si="0"/>
        <v>198355.0625</v>
      </c>
      <c r="J22" s="124">
        <v>31736.81</v>
      </c>
    </row>
    <row r="23" spans="1:10">
      <c r="A23" s="118" t="s">
        <v>3659</v>
      </c>
      <c r="B23" s="119">
        <v>42499</v>
      </c>
      <c r="C23" s="118" t="s">
        <v>3197</v>
      </c>
      <c r="G23" s="59" t="s">
        <v>844</v>
      </c>
      <c r="H23" s="59" t="s">
        <v>845</v>
      </c>
      <c r="I23" s="135">
        <f t="shared" si="0"/>
        <v>-324124</v>
      </c>
      <c r="J23" s="124">
        <v>-51859.839999999997</v>
      </c>
    </row>
    <row r="24" spans="1:10">
      <c r="A24" s="118" t="s">
        <v>3660</v>
      </c>
      <c r="B24" s="119">
        <v>42499</v>
      </c>
      <c r="C24" s="118" t="s">
        <v>3197</v>
      </c>
      <c r="G24" s="59" t="s">
        <v>844</v>
      </c>
      <c r="H24" s="59" t="s">
        <v>845</v>
      </c>
      <c r="I24" s="135">
        <f t="shared" si="0"/>
        <v>328279.875</v>
      </c>
      <c r="J24" s="124">
        <v>52524.78</v>
      </c>
    </row>
    <row r="25" spans="1:10">
      <c r="A25" s="118" t="s">
        <v>3661</v>
      </c>
      <c r="B25" s="119">
        <v>42499</v>
      </c>
      <c r="C25" s="118" t="s">
        <v>3662</v>
      </c>
      <c r="G25" s="106" t="s">
        <v>1775</v>
      </c>
      <c r="H25" s="121" t="s">
        <v>1995</v>
      </c>
      <c r="I25" s="135">
        <f t="shared" si="0"/>
        <v>141079.1875</v>
      </c>
      <c r="J25" s="124">
        <v>22572.67</v>
      </c>
    </row>
    <row r="26" spans="1:10">
      <c r="A26" s="118" t="s">
        <v>3663</v>
      </c>
      <c r="B26" s="119">
        <v>42499</v>
      </c>
      <c r="C26" s="118" t="s">
        <v>3664</v>
      </c>
      <c r="G26" s="106" t="s">
        <v>869</v>
      </c>
      <c r="H26" s="124" t="s">
        <v>3514</v>
      </c>
      <c r="I26" s="135">
        <f t="shared" si="0"/>
        <v>183130.125</v>
      </c>
      <c r="J26" s="124">
        <v>29300.82</v>
      </c>
    </row>
    <row r="27" spans="1:10">
      <c r="A27" s="118" t="s">
        <v>3665</v>
      </c>
      <c r="B27" s="119">
        <v>42499</v>
      </c>
      <c r="C27" s="118" t="s">
        <v>3666</v>
      </c>
      <c r="G27" s="59" t="s">
        <v>844</v>
      </c>
      <c r="H27" s="59" t="s">
        <v>845</v>
      </c>
      <c r="I27" s="135">
        <f t="shared" si="0"/>
        <v>183776.5625</v>
      </c>
      <c r="J27" s="124">
        <v>29404.25</v>
      </c>
    </row>
    <row r="28" spans="1:10">
      <c r="A28" s="118" t="s">
        <v>3667</v>
      </c>
      <c r="B28" s="119">
        <v>42499</v>
      </c>
      <c r="C28" s="118" t="s">
        <v>3668</v>
      </c>
      <c r="G28" s="59" t="s">
        <v>844</v>
      </c>
      <c r="H28" s="59" t="s">
        <v>845</v>
      </c>
      <c r="I28" s="135">
        <f t="shared" si="0"/>
        <v>195335.43749999997</v>
      </c>
      <c r="J28" s="124">
        <v>31253.67</v>
      </c>
    </row>
    <row r="29" spans="1:10">
      <c r="A29" s="118" t="s">
        <v>3669</v>
      </c>
      <c r="B29" s="119">
        <v>42499</v>
      </c>
      <c r="C29" s="118" t="s">
        <v>3670</v>
      </c>
      <c r="G29" s="59" t="s">
        <v>844</v>
      </c>
      <c r="H29" s="59" t="s">
        <v>845</v>
      </c>
      <c r="I29" s="135">
        <f t="shared" si="0"/>
        <v>349037</v>
      </c>
      <c r="J29" s="124">
        <v>55845.919999999998</v>
      </c>
    </row>
    <row r="30" spans="1:10">
      <c r="A30" s="118" t="s">
        <v>3671</v>
      </c>
      <c r="B30" s="119">
        <v>42499</v>
      </c>
      <c r="C30" s="118" t="s">
        <v>3672</v>
      </c>
      <c r="G30" s="59" t="s">
        <v>844</v>
      </c>
      <c r="H30" s="59" t="s">
        <v>845</v>
      </c>
      <c r="I30" s="135">
        <f t="shared" si="0"/>
        <v>310950</v>
      </c>
      <c r="J30" s="124">
        <v>49752</v>
      </c>
    </row>
    <row r="31" spans="1:10">
      <c r="A31" s="118" t="s">
        <v>3673</v>
      </c>
      <c r="B31" s="119">
        <v>42500</v>
      </c>
      <c r="C31" s="118" t="s">
        <v>3674</v>
      </c>
      <c r="G31" s="59" t="s">
        <v>844</v>
      </c>
      <c r="H31" s="59" t="s">
        <v>845</v>
      </c>
      <c r="I31" s="135">
        <f t="shared" si="0"/>
        <v>247280.3125</v>
      </c>
      <c r="J31" s="124">
        <v>39564.85</v>
      </c>
    </row>
    <row r="32" spans="1:10">
      <c r="A32" s="118" t="s">
        <v>3675</v>
      </c>
      <c r="B32" s="119">
        <v>42500</v>
      </c>
      <c r="C32" s="118" t="s">
        <v>3676</v>
      </c>
      <c r="G32" s="59" t="s">
        <v>844</v>
      </c>
      <c r="H32" s="59" t="s">
        <v>845</v>
      </c>
      <c r="I32" s="135">
        <f t="shared" si="0"/>
        <v>247280.3125</v>
      </c>
      <c r="J32" s="124">
        <v>39564.85</v>
      </c>
    </row>
    <row r="33" spans="1:10">
      <c r="A33" s="118" t="s">
        <v>3677</v>
      </c>
      <c r="B33" s="119">
        <v>42500</v>
      </c>
      <c r="C33" s="118" t="s">
        <v>3678</v>
      </c>
      <c r="G33" s="59" t="s">
        <v>844</v>
      </c>
      <c r="H33" s="59" t="s">
        <v>845</v>
      </c>
      <c r="I33" s="135">
        <f t="shared" si="0"/>
        <v>247280.3125</v>
      </c>
      <c r="J33" s="124">
        <v>39564.85</v>
      </c>
    </row>
    <row r="34" spans="1:10">
      <c r="A34" s="118" t="s">
        <v>1098</v>
      </c>
      <c r="B34" s="119">
        <v>42500</v>
      </c>
      <c r="C34" s="118" t="s">
        <v>3679</v>
      </c>
      <c r="G34" s="59" t="s">
        <v>844</v>
      </c>
      <c r="H34" s="59" t="s">
        <v>845</v>
      </c>
      <c r="I34" s="135">
        <f t="shared" si="0"/>
        <v>247280.3125</v>
      </c>
      <c r="J34" s="124">
        <v>39564.85</v>
      </c>
    </row>
    <row r="35" spans="1:10">
      <c r="A35" s="118" t="s">
        <v>3680</v>
      </c>
      <c r="B35" s="119">
        <v>42500</v>
      </c>
      <c r="C35" s="118" t="s">
        <v>3681</v>
      </c>
      <c r="G35" s="59" t="s">
        <v>844</v>
      </c>
      <c r="H35" s="59" t="s">
        <v>845</v>
      </c>
      <c r="I35" s="135">
        <f t="shared" si="0"/>
        <v>247280.3125</v>
      </c>
      <c r="J35" s="124">
        <v>39564.85</v>
      </c>
    </row>
    <row r="36" spans="1:10">
      <c r="A36" s="118" t="s">
        <v>3682</v>
      </c>
      <c r="B36" s="119">
        <v>42500</v>
      </c>
      <c r="C36" s="118" t="s">
        <v>3683</v>
      </c>
      <c r="G36" s="59" t="s">
        <v>844</v>
      </c>
      <c r="H36" s="59" t="s">
        <v>845</v>
      </c>
      <c r="I36" s="135">
        <f t="shared" si="0"/>
        <v>247280.3125</v>
      </c>
      <c r="J36" s="124">
        <v>39564.85</v>
      </c>
    </row>
    <row r="37" spans="1:10">
      <c r="A37" s="118" t="s">
        <v>3684</v>
      </c>
      <c r="B37" s="119">
        <v>42500</v>
      </c>
      <c r="C37" s="118" t="s">
        <v>3685</v>
      </c>
      <c r="G37" s="59" t="s">
        <v>844</v>
      </c>
      <c r="H37" s="59" t="s">
        <v>845</v>
      </c>
      <c r="I37" s="135">
        <f t="shared" si="0"/>
        <v>247280.3125</v>
      </c>
      <c r="J37" s="124">
        <v>39564.85</v>
      </c>
    </row>
    <row r="38" spans="1:10">
      <c r="A38" s="118" t="s">
        <v>3686</v>
      </c>
      <c r="B38" s="119">
        <v>42500</v>
      </c>
      <c r="C38" s="118" t="s">
        <v>3687</v>
      </c>
      <c r="G38" s="59" t="s">
        <v>844</v>
      </c>
      <c r="H38" s="59" t="s">
        <v>845</v>
      </c>
      <c r="I38" s="135">
        <f t="shared" si="0"/>
        <v>198355.0625</v>
      </c>
      <c r="J38" s="124">
        <v>31736.81</v>
      </c>
    </row>
    <row r="39" spans="1:10">
      <c r="A39" s="118" t="s">
        <v>3688</v>
      </c>
      <c r="B39" s="119">
        <v>42500</v>
      </c>
      <c r="C39" s="118" t="s">
        <v>3689</v>
      </c>
      <c r="G39" s="59" t="s">
        <v>844</v>
      </c>
      <c r="H39" s="59" t="s">
        <v>845</v>
      </c>
      <c r="I39" s="135">
        <f t="shared" si="0"/>
        <v>236548.625</v>
      </c>
      <c r="J39" s="124">
        <v>37847.78</v>
      </c>
    </row>
    <row r="40" spans="1:10">
      <c r="A40" s="118" t="s">
        <v>94</v>
      </c>
      <c r="B40" s="119">
        <v>42500</v>
      </c>
      <c r="C40" s="118" t="s">
        <v>3690</v>
      </c>
      <c r="G40" s="59" t="s">
        <v>844</v>
      </c>
      <c r="H40" s="59" t="s">
        <v>845</v>
      </c>
      <c r="I40" s="135">
        <f t="shared" si="0"/>
        <v>247280.3125</v>
      </c>
      <c r="J40" s="124">
        <v>39564.85</v>
      </c>
    </row>
    <row r="41" spans="1:10">
      <c r="A41" s="118" t="s">
        <v>3691</v>
      </c>
      <c r="B41" s="119">
        <v>42500</v>
      </c>
      <c r="C41" s="118" t="s">
        <v>3692</v>
      </c>
      <c r="G41" s="59" t="s">
        <v>844</v>
      </c>
      <c r="H41" s="59" t="s">
        <v>845</v>
      </c>
      <c r="I41" s="135">
        <f t="shared" si="0"/>
        <v>247280.3125</v>
      </c>
      <c r="J41" s="124">
        <v>39564.85</v>
      </c>
    </row>
    <row r="42" spans="1:10">
      <c r="A42" s="118" t="s">
        <v>3694</v>
      </c>
      <c r="B42" s="119">
        <v>42500</v>
      </c>
      <c r="C42" s="118" t="s">
        <v>3693</v>
      </c>
      <c r="G42" s="106" t="s">
        <v>846</v>
      </c>
      <c r="H42" s="121" t="s">
        <v>4110</v>
      </c>
      <c r="I42" s="135">
        <f t="shared" si="0"/>
        <v>209748.37499999997</v>
      </c>
      <c r="J42" s="124">
        <v>33559.74</v>
      </c>
    </row>
    <row r="43" spans="1:10">
      <c r="A43" s="118" t="s">
        <v>3695</v>
      </c>
      <c r="B43" s="119">
        <v>42501</v>
      </c>
      <c r="C43" s="118" t="s">
        <v>3696</v>
      </c>
      <c r="G43" s="59" t="s">
        <v>844</v>
      </c>
      <c r="H43" s="59" t="s">
        <v>845</v>
      </c>
      <c r="I43" s="135">
        <f t="shared" si="0"/>
        <v>351383.1875</v>
      </c>
      <c r="J43" s="124">
        <v>56221.31</v>
      </c>
    </row>
    <row r="44" spans="1:10">
      <c r="A44" s="118" t="s">
        <v>3697</v>
      </c>
      <c r="B44" s="119">
        <v>42502</v>
      </c>
      <c r="C44" s="118" t="s">
        <v>3698</v>
      </c>
      <c r="G44" s="59" t="s">
        <v>844</v>
      </c>
      <c r="H44" s="59" t="s">
        <v>845</v>
      </c>
      <c r="I44" s="135">
        <f t="shared" si="0"/>
        <v>328279.875</v>
      </c>
      <c r="J44" s="124">
        <v>52524.78</v>
      </c>
    </row>
    <row r="45" spans="1:10">
      <c r="A45" s="118" t="s">
        <v>2022</v>
      </c>
      <c r="B45" s="119">
        <v>42502</v>
      </c>
      <c r="C45" s="118" t="s">
        <v>3699</v>
      </c>
      <c r="G45" s="106" t="s">
        <v>1777</v>
      </c>
      <c r="H45" s="121" t="s">
        <v>4111</v>
      </c>
      <c r="I45" s="135">
        <f t="shared" si="0"/>
        <v>255746.1875</v>
      </c>
      <c r="J45" s="124">
        <v>40919.39</v>
      </c>
    </row>
    <row r="46" spans="1:10">
      <c r="A46" s="118" t="s">
        <v>3701</v>
      </c>
      <c r="B46" s="119">
        <v>42503</v>
      </c>
      <c r="C46" s="118" t="s">
        <v>3696</v>
      </c>
      <c r="G46" s="59" t="s">
        <v>844</v>
      </c>
      <c r="H46" s="59" t="s">
        <v>845</v>
      </c>
      <c r="I46" s="135">
        <f t="shared" si="0"/>
        <v>-351383.1875</v>
      </c>
      <c r="J46" s="124">
        <v>-56221.31</v>
      </c>
    </row>
    <row r="47" spans="1:10">
      <c r="A47" s="118" t="s">
        <v>3702</v>
      </c>
      <c r="B47" s="119">
        <v>42503</v>
      </c>
      <c r="C47" s="118" t="s">
        <v>3696</v>
      </c>
      <c r="G47" s="59" t="s">
        <v>844</v>
      </c>
      <c r="H47" s="59" t="s">
        <v>845</v>
      </c>
      <c r="I47" s="135">
        <f t="shared" si="0"/>
        <v>356185.625</v>
      </c>
      <c r="J47" s="124">
        <v>56989.7</v>
      </c>
    </row>
    <row r="48" spans="1:10">
      <c r="A48" s="118" t="s">
        <v>3703</v>
      </c>
      <c r="B48" s="119">
        <v>42503</v>
      </c>
      <c r="C48" s="118" t="s">
        <v>3704</v>
      </c>
      <c r="G48" s="106" t="s">
        <v>2867</v>
      </c>
      <c r="H48" s="121" t="s">
        <v>4112</v>
      </c>
      <c r="I48" s="135">
        <f t="shared" si="0"/>
        <v>349346.5625</v>
      </c>
      <c r="J48" s="124">
        <v>55895.45</v>
      </c>
    </row>
    <row r="49" spans="1:10">
      <c r="A49" s="118" t="s">
        <v>215</v>
      </c>
      <c r="B49" s="119">
        <v>42506</v>
      </c>
      <c r="C49" s="118" t="s">
        <v>3705</v>
      </c>
      <c r="G49" s="59" t="s">
        <v>844</v>
      </c>
      <c r="H49" s="59" t="s">
        <v>845</v>
      </c>
      <c r="I49" s="135">
        <f t="shared" si="0"/>
        <v>-317100</v>
      </c>
      <c r="J49" s="124">
        <v>-50736</v>
      </c>
    </row>
    <row r="50" spans="1:10" s="122" customFormat="1">
      <c r="A50" s="122" t="s">
        <v>3700</v>
      </c>
      <c r="B50" s="123">
        <v>42491</v>
      </c>
      <c r="C50" s="122" t="s">
        <v>212</v>
      </c>
      <c r="G50" s="19" t="s">
        <v>991</v>
      </c>
      <c r="H50" s="19" t="s">
        <v>2886</v>
      </c>
      <c r="I50" s="135">
        <f t="shared" si="0"/>
        <v>1904.375</v>
      </c>
      <c r="J50" s="124">
        <v>304.7</v>
      </c>
    </row>
    <row r="51" spans="1:10">
      <c r="A51" s="118" t="s">
        <v>3708</v>
      </c>
      <c r="B51" s="119">
        <v>42507</v>
      </c>
      <c r="C51" s="118" t="s">
        <v>3709</v>
      </c>
      <c r="G51" s="59" t="s">
        <v>844</v>
      </c>
      <c r="H51" s="59" t="s">
        <v>845</v>
      </c>
      <c r="I51" s="135">
        <f t="shared" si="0"/>
        <v>354123.625</v>
      </c>
      <c r="J51" s="124">
        <v>56659.78</v>
      </c>
    </row>
    <row r="52" spans="1:10">
      <c r="A52" s="118" t="s">
        <v>3710</v>
      </c>
      <c r="B52" s="119">
        <v>42507</v>
      </c>
      <c r="C52" s="118" t="s">
        <v>3711</v>
      </c>
      <c r="G52" s="59" t="s">
        <v>844</v>
      </c>
      <c r="H52" s="59" t="s">
        <v>845</v>
      </c>
      <c r="I52" s="135">
        <f t="shared" si="0"/>
        <v>354123.625</v>
      </c>
      <c r="J52" s="124">
        <v>56659.78</v>
      </c>
    </row>
    <row r="53" spans="1:10">
      <c r="A53" s="118" t="s">
        <v>3712</v>
      </c>
      <c r="B53" s="119">
        <v>42507</v>
      </c>
      <c r="C53" s="118" t="s">
        <v>3713</v>
      </c>
      <c r="G53" s="106" t="s">
        <v>3594</v>
      </c>
      <c r="H53" s="121" t="s">
        <v>4113</v>
      </c>
      <c r="I53" s="135">
        <f t="shared" si="0"/>
        <v>253556.5625</v>
      </c>
      <c r="J53" s="124">
        <v>40569.050000000003</v>
      </c>
    </row>
    <row r="54" spans="1:10">
      <c r="A54" s="118" t="s">
        <v>1193</v>
      </c>
      <c r="B54" s="119">
        <v>42508</v>
      </c>
      <c r="C54" s="118" t="s">
        <v>3714</v>
      </c>
      <c r="G54" s="59" t="s">
        <v>844</v>
      </c>
      <c r="H54" s="59" t="s">
        <v>845</v>
      </c>
      <c r="I54" s="135">
        <f t="shared" si="0"/>
        <v>328279.875</v>
      </c>
      <c r="J54" s="124">
        <v>52524.78</v>
      </c>
    </row>
    <row r="55" spans="1:10">
      <c r="A55" s="118" t="s">
        <v>3715</v>
      </c>
      <c r="B55" s="119">
        <v>42508</v>
      </c>
      <c r="C55" s="118" t="s">
        <v>3716</v>
      </c>
      <c r="G55" s="59" t="s">
        <v>844</v>
      </c>
      <c r="H55" s="59" t="s">
        <v>845</v>
      </c>
      <c r="I55" s="135">
        <f t="shared" si="0"/>
        <v>182819.75</v>
      </c>
      <c r="J55" s="124">
        <v>29251.16</v>
      </c>
    </row>
    <row r="56" spans="1:10">
      <c r="A56" s="118" t="s">
        <v>3097</v>
      </c>
      <c r="B56" s="119">
        <v>42508</v>
      </c>
      <c r="C56" s="118" t="s">
        <v>3717</v>
      </c>
      <c r="G56" s="59" t="s">
        <v>844</v>
      </c>
      <c r="H56" s="59" t="s">
        <v>845</v>
      </c>
      <c r="I56" s="135">
        <f t="shared" si="0"/>
        <v>349037</v>
      </c>
      <c r="J56" s="124">
        <v>55845.919999999998</v>
      </c>
    </row>
    <row r="57" spans="1:10">
      <c r="A57" s="118" t="s">
        <v>3719</v>
      </c>
      <c r="B57" s="119">
        <v>42509</v>
      </c>
      <c r="C57" s="118" t="s">
        <v>3718</v>
      </c>
      <c r="G57" s="106" t="s">
        <v>874</v>
      </c>
      <c r="H57" s="121" t="s">
        <v>4114</v>
      </c>
      <c r="I57" s="135">
        <f t="shared" si="0"/>
        <v>149613.6875</v>
      </c>
      <c r="J57" s="124">
        <v>23938.19</v>
      </c>
    </row>
    <row r="58" spans="1:10">
      <c r="A58" s="118" t="s">
        <v>3720</v>
      </c>
      <c r="B58" s="119">
        <v>42509</v>
      </c>
      <c r="C58" s="118" t="s">
        <v>3721</v>
      </c>
      <c r="G58" s="106" t="s">
        <v>881</v>
      </c>
      <c r="H58" s="121" t="s">
        <v>4115</v>
      </c>
      <c r="I58" s="135">
        <f t="shared" si="0"/>
        <v>169087.8125</v>
      </c>
      <c r="J58" s="124">
        <v>27054.05</v>
      </c>
    </row>
    <row r="59" spans="1:10">
      <c r="A59" s="118" t="s">
        <v>3722</v>
      </c>
      <c r="B59" s="119">
        <v>42509</v>
      </c>
      <c r="C59" s="118" t="s">
        <v>3723</v>
      </c>
      <c r="G59" s="59" t="s">
        <v>844</v>
      </c>
      <c r="H59" s="59" t="s">
        <v>845</v>
      </c>
      <c r="I59" s="135">
        <f t="shared" si="0"/>
        <v>328280.0625</v>
      </c>
      <c r="J59" s="124">
        <v>52524.81</v>
      </c>
    </row>
    <row r="60" spans="1:10">
      <c r="A60" s="118" t="s">
        <v>3724</v>
      </c>
      <c r="B60" s="119">
        <v>42509</v>
      </c>
      <c r="C60" s="118" t="s">
        <v>3725</v>
      </c>
      <c r="G60" s="59" t="s">
        <v>844</v>
      </c>
      <c r="H60" s="59" t="s">
        <v>845</v>
      </c>
      <c r="I60" s="135">
        <f t="shared" si="0"/>
        <v>328279.875</v>
      </c>
      <c r="J60" s="124">
        <v>52524.78</v>
      </c>
    </row>
    <row r="61" spans="1:10">
      <c r="A61" s="118" t="s">
        <v>3726</v>
      </c>
      <c r="B61" s="119">
        <v>42509</v>
      </c>
      <c r="C61" s="118" t="s">
        <v>3195</v>
      </c>
      <c r="G61" s="59" t="s">
        <v>844</v>
      </c>
      <c r="H61" s="59" t="s">
        <v>845</v>
      </c>
      <c r="I61" s="135">
        <f t="shared" si="0"/>
        <v>-318354.3125</v>
      </c>
      <c r="J61" s="124">
        <v>-50936.69</v>
      </c>
    </row>
    <row r="62" spans="1:10">
      <c r="A62" s="118" t="s">
        <v>3727</v>
      </c>
      <c r="B62" s="119">
        <v>42509</v>
      </c>
      <c r="C62" s="118" t="s">
        <v>3195</v>
      </c>
      <c r="G62" s="59" t="s">
        <v>844</v>
      </c>
      <c r="H62" s="59" t="s">
        <v>845</v>
      </c>
      <c r="I62" s="135">
        <f t="shared" si="0"/>
        <v>305874</v>
      </c>
      <c r="J62" s="124">
        <v>48939.839999999997</v>
      </c>
    </row>
    <row r="63" spans="1:10">
      <c r="A63" s="118" t="s">
        <v>3728</v>
      </c>
      <c r="B63" s="119">
        <v>42509</v>
      </c>
      <c r="C63" s="118" t="s">
        <v>3729</v>
      </c>
      <c r="G63" s="59" t="s">
        <v>844</v>
      </c>
      <c r="H63" s="59" t="s">
        <v>845</v>
      </c>
      <c r="I63" s="135">
        <f t="shared" si="0"/>
        <v>328590.25</v>
      </c>
      <c r="J63" s="124">
        <v>52574.44</v>
      </c>
    </row>
    <row r="64" spans="1:10">
      <c r="A64" s="118" t="s">
        <v>3730</v>
      </c>
      <c r="B64" s="119">
        <v>42509</v>
      </c>
      <c r="C64" s="118" t="s">
        <v>3731</v>
      </c>
      <c r="G64" s="59" t="s">
        <v>844</v>
      </c>
      <c r="H64" s="59" t="s">
        <v>845</v>
      </c>
      <c r="I64" s="135">
        <f t="shared" si="0"/>
        <v>385046.4375</v>
      </c>
      <c r="J64" s="124">
        <v>61607.43</v>
      </c>
    </row>
    <row r="65" spans="1:10" s="122" customFormat="1">
      <c r="A65" s="122" t="s">
        <v>3706</v>
      </c>
      <c r="B65" s="123">
        <v>42506</v>
      </c>
      <c r="C65" s="122" t="s">
        <v>3707</v>
      </c>
      <c r="G65" s="19" t="s">
        <v>9</v>
      </c>
      <c r="H65" s="19" t="s">
        <v>995</v>
      </c>
      <c r="I65" s="135">
        <f t="shared" si="0"/>
        <v>310.375</v>
      </c>
      <c r="J65" s="124">
        <v>49.66</v>
      </c>
    </row>
    <row r="66" spans="1:10" s="122" customFormat="1">
      <c r="A66" s="122" t="s">
        <v>3706</v>
      </c>
      <c r="B66" s="123">
        <v>42506</v>
      </c>
      <c r="C66" s="122" t="s">
        <v>3707</v>
      </c>
      <c r="G66" s="19" t="s">
        <v>991</v>
      </c>
      <c r="H66" s="19" t="s">
        <v>2886</v>
      </c>
      <c r="I66" s="135">
        <f t="shared" si="0"/>
        <v>1848.125</v>
      </c>
      <c r="J66" s="124">
        <v>295.7</v>
      </c>
    </row>
    <row r="67" spans="1:10" s="122" customFormat="1">
      <c r="A67" s="122" t="s">
        <v>3706</v>
      </c>
      <c r="B67" s="123">
        <v>42506</v>
      </c>
      <c r="C67" s="122" t="s">
        <v>3707</v>
      </c>
      <c r="G67" s="19" t="s">
        <v>764</v>
      </c>
      <c r="H67" s="19" t="s">
        <v>765</v>
      </c>
      <c r="I67" s="135">
        <f t="shared" si="0"/>
        <v>251.375</v>
      </c>
      <c r="J67" s="124">
        <v>40.22</v>
      </c>
    </row>
    <row r="68" spans="1:10" s="122" customFormat="1">
      <c r="A68" s="122" t="s">
        <v>3706</v>
      </c>
      <c r="B68" s="123">
        <v>42506</v>
      </c>
      <c r="C68" s="122" t="s">
        <v>3707</v>
      </c>
      <c r="G68" s="19" t="s">
        <v>731</v>
      </c>
      <c r="H68" s="19" t="s">
        <v>732</v>
      </c>
      <c r="I68" s="135">
        <f t="shared" si="0"/>
        <v>174.25</v>
      </c>
      <c r="J68" s="124">
        <f>9.66+9.66+8.56</f>
        <v>27.880000000000003</v>
      </c>
    </row>
    <row r="69" spans="1:10" s="122" customFormat="1">
      <c r="A69" s="122" t="s">
        <v>3706</v>
      </c>
      <c r="B69" s="123">
        <v>42506</v>
      </c>
      <c r="C69" s="122" t="s">
        <v>3707</v>
      </c>
      <c r="G69" s="19" t="s">
        <v>996</v>
      </c>
      <c r="H69" s="19" t="s">
        <v>997</v>
      </c>
      <c r="I69" s="135">
        <f t="shared" si="0"/>
        <v>131</v>
      </c>
      <c r="J69" s="124">
        <f>10.48+10.48</f>
        <v>20.96</v>
      </c>
    </row>
    <row r="70" spans="1:10">
      <c r="A70" s="118" t="s">
        <v>3734</v>
      </c>
      <c r="B70" s="119">
        <v>42511</v>
      </c>
      <c r="C70" s="118" t="s">
        <v>3735</v>
      </c>
      <c r="G70" s="59" t="s">
        <v>844</v>
      </c>
      <c r="H70" s="59" t="s">
        <v>845</v>
      </c>
      <c r="I70" s="135">
        <f t="shared" si="0"/>
        <v>328279.875</v>
      </c>
      <c r="J70" s="124">
        <v>52524.78</v>
      </c>
    </row>
    <row r="71" spans="1:10">
      <c r="A71" s="118" t="s">
        <v>3736</v>
      </c>
      <c r="B71" s="119">
        <v>42511</v>
      </c>
      <c r="C71" s="118" t="s">
        <v>3737</v>
      </c>
      <c r="G71" s="59" t="s">
        <v>844</v>
      </c>
      <c r="H71" s="59" t="s">
        <v>845</v>
      </c>
      <c r="I71" s="135">
        <f t="shared" ref="I71:I134" si="1">+J71/0.16</f>
        <v>305874</v>
      </c>
      <c r="J71" s="124">
        <v>48939.839999999997</v>
      </c>
    </row>
    <row r="72" spans="1:10">
      <c r="A72" s="118" t="s">
        <v>1273</v>
      </c>
      <c r="B72" s="119">
        <v>42511</v>
      </c>
      <c r="C72" s="118" t="s">
        <v>3738</v>
      </c>
      <c r="G72" s="59" t="s">
        <v>844</v>
      </c>
      <c r="H72" s="59" t="s">
        <v>845</v>
      </c>
      <c r="I72" s="135">
        <f t="shared" si="1"/>
        <v>174208.5</v>
      </c>
      <c r="J72" s="124">
        <v>27873.360000000001</v>
      </c>
    </row>
    <row r="73" spans="1:10">
      <c r="A73" s="118" t="s">
        <v>3739</v>
      </c>
      <c r="B73" s="119">
        <v>42511</v>
      </c>
      <c r="C73" s="118" t="s">
        <v>3740</v>
      </c>
      <c r="G73" s="106" t="s">
        <v>862</v>
      </c>
      <c r="H73" s="121" t="s">
        <v>4116</v>
      </c>
      <c r="I73" s="135">
        <f t="shared" si="1"/>
        <v>251118.24999999997</v>
      </c>
      <c r="J73" s="124">
        <v>40178.92</v>
      </c>
    </row>
    <row r="74" spans="1:10">
      <c r="A74" s="118" t="s">
        <v>3741</v>
      </c>
      <c r="B74" s="119">
        <v>42513</v>
      </c>
      <c r="C74" s="118" t="s">
        <v>3742</v>
      </c>
      <c r="G74" s="59" t="s">
        <v>844</v>
      </c>
      <c r="H74" s="59" t="s">
        <v>845</v>
      </c>
      <c r="I74" s="135">
        <f t="shared" si="1"/>
        <v>531640.875</v>
      </c>
      <c r="J74" s="124">
        <v>85062.54</v>
      </c>
    </row>
    <row r="75" spans="1:10">
      <c r="A75" s="118" t="s">
        <v>3743</v>
      </c>
      <c r="B75" s="119">
        <v>42513</v>
      </c>
      <c r="C75" s="118" t="s">
        <v>3744</v>
      </c>
      <c r="G75" s="59" t="s">
        <v>844</v>
      </c>
      <c r="H75" s="59" t="s">
        <v>845</v>
      </c>
      <c r="I75" s="135">
        <f t="shared" si="1"/>
        <v>236548.625</v>
      </c>
      <c r="J75" s="124">
        <v>37847.78</v>
      </c>
    </row>
    <row r="76" spans="1:10">
      <c r="A76" s="118" t="s">
        <v>3745</v>
      </c>
      <c r="B76" s="119">
        <v>42513</v>
      </c>
      <c r="C76" s="118" t="s">
        <v>3746</v>
      </c>
      <c r="G76" s="106" t="s">
        <v>1780</v>
      </c>
      <c r="H76" s="121" t="s">
        <v>4117</v>
      </c>
      <c r="I76" s="135">
        <f t="shared" si="1"/>
        <v>349347.3125</v>
      </c>
      <c r="J76" s="124">
        <v>55895.57</v>
      </c>
    </row>
    <row r="77" spans="1:10">
      <c r="A77" s="118" t="s">
        <v>3747</v>
      </c>
      <c r="B77" s="119">
        <v>42513</v>
      </c>
      <c r="C77" s="118" t="s">
        <v>3748</v>
      </c>
      <c r="G77" s="59" t="s">
        <v>844</v>
      </c>
      <c r="H77" s="59" t="s">
        <v>845</v>
      </c>
      <c r="I77" s="135">
        <f t="shared" si="1"/>
        <v>222414.18749999997</v>
      </c>
      <c r="J77" s="124">
        <v>35586.269999999997</v>
      </c>
    </row>
    <row r="78" spans="1:10">
      <c r="A78" s="118" t="s">
        <v>3749</v>
      </c>
      <c r="B78" s="119">
        <v>42513</v>
      </c>
      <c r="C78" s="118" t="s">
        <v>3750</v>
      </c>
      <c r="G78" s="59" t="s">
        <v>844</v>
      </c>
      <c r="H78" s="59" t="s">
        <v>845</v>
      </c>
      <c r="I78" s="135">
        <f t="shared" si="1"/>
        <v>236548.625</v>
      </c>
      <c r="J78" s="124">
        <v>37847.78</v>
      </c>
    </row>
    <row r="79" spans="1:10">
      <c r="A79" s="118" t="s">
        <v>3751</v>
      </c>
      <c r="B79" s="119">
        <v>42515</v>
      </c>
      <c r="C79" s="118" t="s">
        <v>3752</v>
      </c>
      <c r="G79" s="106" t="s">
        <v>842</v>
      </c>
      <c r="H79" s="121" t="s">
        <v>843</v>
      </c>
      <c r="I79" s="135">
        <f t="shared" si="1"/>
        <v>404517.125</v>
      </c>
      <c r="J79" s="124">
        <v>64722.74</v>
      </c>
    </row>
    <row r="80" spans="1:10">
      <c r="A80" s="118" t="s">
        <v>3753</v>
      </c>
      <c r="B80" s="119">
        <v>42515</v>
      </c>
      <c r="C80" s="118" t="s">
        <v>3754</v>
      </c>
      <c r="G80" s="106" t="s">
        <v>838</v>
      </c>
      <c r="H80" s="121" t="s">
        <v>4118</v>
      </c>
      <c r="I80" s="135">
        <f t="shared" si="1"/>
        <v>174518.875</v>
      </c>
      <c r="J80" s="124">
        <v>27923.02</v>
      </c>
    </row>
    <row r="81" spans="1:10">
      <c r="A81" s="118" t="s">
        <v>3755</v>
      </c>
      <c r="B81" s="119">
        <v>42516</v>
      </c>
      <c r="C81" s="118" t="s">
        <v>3756</v>
      </c>
      <c r="G81" s="106" t="s">
        <v>1777</v>
      </c>
      <c r="H81" s="121" t="s">
        <v>856</v>
      </c>
      <c r="I81" s="135">
        <f t="shared" si="1"/>
        <v>235676.5625</v>
      </c>
      <c r="J81" s="124">
        <v>37708.25</v>
      </c>
    </row>
    <row r="82" spans="1:10">
      <c r="A82" s="118" t="s">
        <v>3757</v>
      </c>
      <c r="B82" s="119">
        <v>42516</v>
      </c>
      <c r="C82" s="118" t="s">
        <v>3758</v>
      </c>
      <c r="G82" s="106" t="s">
        <v>4209</v>
      </c>
      <c r="H82" s="121" t="s">
        <v>4119</v>
      </c>
      <c r="I82" s="135">
        <f t="shared" si="1"/>
        <v>194043.8125</v>
      </c>
      <c r="J82" s="124">
        <v>31047.01</v>
      </c>
    </row>
    <row r="83" spans="1:10">
      <c r="A83" s="118" t="s">
        <v>3759</v>
      </c>
      <c r="B83" s="119">
        <v>42516</v>
      </c>
      <c r="C83" s="118" t="s">
        <v>3760</v>
      </c>
      <c r="G83" s="59" t="s">
        <v>844</v>
      </c>
      <c r="H83" s="59" t="s">
        <v>845</v>
      </c>
      <c r="I83" s="135">
        <f t="shared" si="1"/>
        <v>222414.18749999997</v>
      </c>
      <c r="J83" s="124">
        <v>35586.269999999997</v>
      </c>
    </row>
    <row r="84" spans="1:10">
      <c r="A84" s="118" t="s">
        <v>3761</v>
      </c>
      <c r="B84" s="119">
        <v>42516</v>
      </c>
      <c r="C84" s="118" t="s">
        <v>3762</v>
      </c>
      <c r="G84" s="59" t="s">
        <v>844</v>
      </c>
      <c r="H84" s="59" t="s">
        <v>845</v>
      </c>
      <c r="I84" s="135">
        <f t="shared" si="1"/>
        <v>222414.18749999997</v>
      </c>
      <c r="J84" s="124">
        <v>35586.269999999997</v>
      </c>
    </row>
    <row r="85" spans="1:10">
      <c r="A85" s="118" t="s">
        <v>3763</v>
      </c>
      <c r="B85" s="119">
        <v>42516</v>
      </c>
      <c r="C85" s="118" t="s">
        <v>3764</v>
      </c>
      <c r="G85" s="106" t="s">
        <v>2869</v>
      </c>
      <c r="H85" s="121" t="s">
        <v>4120</v>
      </c>
      <c r="I85" s="135">
        <f t="shared" si="1"/>
        <v>349347.3125</v>
      </c>
      <c r="J85" s="124">
        <v>55895.57</v>
      </c>
    </row>
    <row r="86" spans="1:10">
      <c r="A86" s="118" t="s">
        <v>3765</v>
      </c>
      <c r="B86" s="119">
        <v>42504</v>
      </c>
      <c r="C86" s="118" t="s">
        <v>3766</v>
      </c>
      <c r="G86" s="59" t="s">
        <v>844</v>
      </c>
      <c r="H86" s="59" t="s">
        <v>845</v>
      </c>
      <c r="I86" s="135">
        <f t="shared" si="1"/>
        <v>4155.9375</v>
      </c>
      <c r="J86" s="122">
        <v>664.95</v>
      </c>
    </row>
    <row r="87" spans="1:10">
      <c r="A87" s="118" t="s">
        <v>3767</v>
      </c>
      <c r="B87" s="119">
        <v>42516</v>
      </c>
      <c r="C87" s="118" t="s">
        <v>3768</v>
      </c>
      <c r="G87" s="59" t="s">
        <v>844</v>
      </c>
      <c r="H87" s="59" t="s">
        <v>845</v>
      </c>
      <c r="I87" s="135">
        <f t="shared" si="1"/>
        <v>179465.6875</v>
      </c>
      <c r="J87" s="124">
        <v>28714.51</v>
      </c>
    </row>
    <row r="88" spans="1:10">
      <c r="A88" s="118" t="s">
        <v>348</v>
      </c>
      <c r="B88" s="119">
        <v>42516</v>
      </c>
      <c r="C88" s="118" t="s">
        <v>3769</v>
      </c>
      <c r="G88" s="59" t="s">
        <v>844</v>
      </c>
      <c r="H88" s="59" t="s">
        <v>845</v>
      </c>
      <c r="I88" s="135">
        <f t="shared" si="1"/>
        <v>179465.6875</v>
      </c>
      <c r="J88" s="124">
        <v>28714.51</v>
      </c>
    </row>
    <row r="89" spans="1:10">
      <c r="A89" s="118" t="s">
        <v>3770</v>
      </c>
      <c r="B89" s="119">
        <v>42516</v>
      </c>
      <c r="C89" s="118" t="s">
        <v>3771</v>
      </c>
      <c r="G89" s="59" t="s">
        <v>844</v>
      </c>
      <c r="H89" s="59" t="s">
        <v>845</v>
      </c>
      <c r="I89" s="135">
        <f t="shared" si="1"/>
        <v>196457.0625</v>
      </c>
      <c r="J89" s="124">
        <v>31433.13</v>
      </c>
    </row>
    <row r="90" spans="1:10">
      <c r="A90" s="118" t="s">
        <v>3772</v>
      </c>
      <c r="B90" s="119">
        <v>42516</v>
      </c>
      <c r="C90" s="118" t="s">
        <v>3773</v>
      </c>
      <c r="G90" s="59" t="s">
        <v>844</v>
      </c>
      <c r="H90" s="59" t="s">
        <v>845</v>
      </c>
      <c r="I90" s="135">
        <f t="shared" si="1"/>
        <v>196457.0625</v>
      </c>
      <c r="J90" s="124">
        <v>31433.13</v>
      </c>
    </row>
    <row r="91" spans="1:10">
      <c r="A91" s="118" t="s">
        <v>2318</v>
      </c>
      <c r="B91" s="119">
        <v>42517</v>
      </c>
      <c r="C91" s="118" t="s">
        <v>3774</v>
      </c>
      <c r="G91" s="59" t="s">
        <v>844</v>
      </c>
      <c r="H91" s="59" t="s">
        <v>845</v>
      </c>
      <c r="I91" s="135">
        <f t="shared" si="1"/>
        <v>247280.3125</v>
      </c>
      <c r="J91" s="124">
        <v>39564.85</v>
      </c>
    </row>
    <row r="92" spans="1:10">
      <c r="A92" s="118" t="s">
        <v>3775</v>
      </c>
      <c r="B92" s="119">
        <v>42517</v>
      </c>
      <c r="C92" s="118" t="s">
        <v>3776</v>
      </c>
      <c r="G92" s="59" t="s">
        <v>844</v>
      </c>
      <c r="H92" s="59" t="s">
        <v>845</v>
      </c>
      <c r="I92" s="135">
        <f t="shared" si="1"/>
        <v>354123.625</v>
      </c>
      <c r="J92" s="124">
        <v>56659.78</v>
      </c>
    </row>
    <row r="93" spans="1:10">
      <c r="A93" s="118" t="s">
        <v>3777</v>
      </c>
      <c r="B93" s="119">
        <v>42517</v>
      </c>
      <c r="C93" s="118" t="s">
        <v>3778</v>
      </c>
      <c r="G93" s="59" t="s">
        <v>844</v>
      </c>
      <c r="H93" s="59" t="s">
        <v>845</v>
      </c>
      <c r="I93" s="135">
        <f t="shared" si="1"/>
        <v>247280.3125</v>
      </c>
      <c r="J93" s="124">
        <v>39564.85</v>
      </c>
    </row>
    <row r="94" spans="1:10">
      <c r="A94" s="118" t="s">
        <v>1373</v>
      </c>
      <c r="B94" s="119">
        <v>42518</v>
      </c>
      <c r="C94" s="118" t="s">
        <v>3779</v>
      </c>
      <c r="G94" s="106" t="s">
        <v>2870</v>
      </c>
      <c r="H94" s="121" t="s">
        <v>2075</v>
      </c>
      <c r="I94" s="135">
        <f t="shared" si="1"/>
        <v>424616.4375</v>
      </c>
      <c r="J94" s="124">
        <v>67938.63</v>
      </c>
    </row>
    <row r="95" spans="1:10" s="122" customFormat="1">
      <c r="A95" s="122" t="s">
        <v>3732</v>
      </c>
      <c r="B95" s="123">
        <v>42510</v>
      </c>
      <c r="C95" s="122" t="s">
        <v>3733</v>
      </c>
      <c r="G95" s="106" t="s">
        <v>661</v>
      </c>
      <c r="H95" s="19" t="s">
        <v>719</v>
      </c>
      <c r="I95" s="135">
        <f t="shared" si="1"/>
        <v>631.0625</v>
      </c>
      <c r="J95" s="124">
        <f>50.48+50.48+0.01</f>
        <v>100.97</v>
      </c>
    </row>
    <row r="96" spans="1:10" s="122" customFormat="1">
      <c r="A96" s="122" t="s">
        <v>3732</v>
      </c>
      <c r="B96" s="123">
        <v>42510</v>
      </c>
      <c r="C96" s="122" t="s">
        <v>3733</v>
      </c>
      <c r="G96" s="106" t="s">
        <v>991</v>
      </c>
      <c r="H96" s="19" t="s">
        <v>2886</v>
      </c>
      <c r="I96" s="135">
        <f t="shared" si="1"/>
        <v>2094.6875</v>
      </c>
      <c r="J96" s="124">
        <f>20.28+19.17+295.7</f>
        <v>335.15</v>
      </c>
    </row>
    <row r="97" spans="1:10" s="122" customFormat="1">
      <c r="A97" s="122" t="s">
        <v>3732</v>
      </c>
      <c r="B97" s="123">
        <v>42510</v>
      </c>
      <c r="C97" s="122" t="s">
        <v>3733</v>
      </c>
      <c r="G97" s="106" t="s">
        <v>4212</v>
      </c>
      <c r="H97" s="19" t="s">
        <v>4213</v>
      </c>
      <c r="I97" s="135">
        <f t="shared" si="1"/>
        <v>133.625</v>
      </c>
      <c r="J97" s="124">
        <v>21.38</v>
      </c>
    </row>
    <row r="98" spans="1:10">
      <c r="A98" s="118" t="s">
        <v>3780</v>
      </c>
      <c r="B98" s="119">
        <v>42518</v>
      </c>
      <c r="C98" s="118" t="s">
        <v>3781</v>
      </c>
      <c r="G98" s="106" t="s">
        <v>1778</v>
      </c>
      <c r="H98" s="106" t="s">
        <v>4241</v>
      </c>
      <c r="I98" s="135">
        <f t="shared" si="1"/>
        <v>424616.4375</v>
      </c>
      <c r="J98" s="124">
        <v>67938.63</v>
      </c>
    </row>
    <row r="99" spans="1:10">
      <c r="A99" s="118" t="s">
        <v>3782</v>
      </c>
      <c r="B99" s="119">
        <v>42520</v>
      </c>
      <c r="C99" s="118" t="s">
        <v>3783</v>
      </c>
      <c r="G99" s="106" t="s">
        <v>890</v>
      </c>
      <c r="H99" s="121" t="s">
        <v>4121</v>
      </c>
      <c r="I99" s="135">
        <f t="shared" si="1"/>
        <v>149614.6875</v>
      </c>
      <c r="J99" s="124">
        <v>23938.35</v>
      </c>
    </row>
    <row r="100" spans="1:10">
      <c r="A100" s="118" t="s">
        <v>1388</v>
      </c>
      <c r="B100" s="119">
        <v>42520</v>
      </c>
      <c r="C100" s="118" t="s">
        <v>3784</v>
      </c>
      <c r="G100" s="106" t="s">
        <v>1777</v>
      </c>
      <c r="H100" s="121" t="s">
        <v>4122</v>
      </c>
      <c r="I100" s="135">
        <f t="shared" si="1"/>
        <v>157267.9375</v>
      </c>
      <c r="J100" s="124">
        <v>25162.87</v>
      </c>
    </row>
    <row r="101" spans="1:10">
      <c r="A101" s="118" t="s">
        <v>3785</v>
      </c>
      <c r="B101" s="119">
        <v>42520</v>
      </c>
      <c r="C101" s="118" t="s">
        <v>3786</v>
      </c>
      <c r="G101" s="106" t="s">
        <v>810</v>
      </c>
      <c r="H101" s="121" t="s">
        <v>4123</v>
      </c>
      <c r="I101" s="135">
        <f t="shared" si="1"/>
        <v>233445.24999999997</v>
      </c>
      <c r="J101" s="124">
        <v>37351.24</v>
      </c>
    </row>
    <row r="102" spans="1:10">
      <c r="A102" s="118" t="s">
        <v>3787</v>
      </c>
      <c r="B102" s="119">
        <v>42520</v>
      </c>
      <c r="C102" s="118" t="s">
        <v>3788</v>
      </c>
      <c r="G102" s="106" t="s">
        <v>877</v>
      </c>
      <c r="H102" s="121" t="s">
        <v>4124</v>
      </c>
      <c r="I102" s="135">
        <f t="shared" si="1"/>
        <v>349347.3125</v>
      </c>
      <c r="J102" s="124">
        <v>55895.57</v>
      </c>
    </row>
    <row r="103" spans="1:10">
      <c r="A103" s="118" t="s">
        <v>3789</v>
      </c>
      <c r="B103" s="119">
        <v>42520</v>
      </c>
      <c r="C103" s="118" t="s">
        <v>3790</v>
      </c>
      <c r="G103" s="106" t="s">
        <v>869</v>
      </c>
      <c r="H103" s="121" t="s">
        <v>4125</v>
      </c>
      <c r="I103" s="135">
        <f t="shared" si="1"/>
        <v>195645.75</v>
      </c>
      <c r="J103" s="124">
        <v>31303.32</v>
      </c>
    </row>
    <row r="104" spans="1:10">
      <c r="A104" s="118" t="s">
        <v>3791</v>
      </c>
      <c r="B104" s="119">
        <v>42520</v>
      </c>
      <c r="C104" s="118" t="s">
        <v>3792</v>
      </c>
      <c r="G104" s="59" t="s">
        <v>844</v>
      </c>
      <c r="H104" s="59" t="s">
        <v>845</v>
      </c>
      <c r="I104" s="135">
        <f t="shared" si="1"/>
        <v>198355.0625</v>
      </c>
      <c r="J104" s="124">
        <v>31736.81</v>
      </c>
    </row>
    <row r="105" spans="1:10">
      <c r="A105" s="118" t="s">
        <v>3793</v>
      </c>
      <c r="B105" s="119">
        <v>42520</v>
      </c>
      <c r="C105" s="118" t="s">
        <v>3794</v>
      </c>
      <c r="G105" s="106" t="s">
        <v>4208</v>
      </c>
      <c r="H105" s="121" t="s">
        <v>4126</v>
      </c>
      <c r="I105" s="135">
        <f t="shared" si="1"/>
        <v>255746.1875</v>
      </c>
      <c r="J105" s="124">
        <v>40919.39</v>
      </c>
    </row>
    <row r="106" spans="1:10">
      <c r="A106" s="118" t="s">
        <v>3795</v>
      </c>
      <c r="B106" s="119">
        <v>42520</v>
      </c>
      <c r="C106" s="118" t="s">
        <v>3796</v>
      </c>
      <c r="G106" s="106" t="s">
        <v>893</v>
      </c>
      <c r="H106" s="121" t="s">
        <v>4127</v>
      </c>
      <c r="I106" s="135">
        <f t="shared" si="1"/>
        <v>255746.1875</v>
      </c>
      <c r="J106" s="124">
        <v>40919.39</v>
      </c>
    </row>
    <row r="107" spans="1:10">
      <c r="A107" s="118" t="s">
        <v>3797</v>
      </c>
      <c r="B107" s="119">
        <v>42520</v>
      </c>
      <c r="C107" s="118" t="s">
        <v>3798</v>
      </c>
      <c r="G107" s="59" t="s">
        <v>844</v>
      </c>
      <c r="H107" s="59" t="s">
        <v>845</v>
      </c>
      <c r="I107" s="135">
        <f t="shared" si="1"/>
        <v>209436.99999999997</v>
      </c>
      <c r="J107" s="124">
        <v>33509.919999999998</v>
      </c>
    </row>
    <row r="108" spans="1:10">
      <c r="A108" s="118" t="s">
        <v>428</v>
      </c>
      <c r="B108" s="119">
        <v>42521</v>
      </c>
      <c r="C108" s="118" t="s">
        <v>3799</v>
      </c>
      <c r="G108" s="106" t="s">
        <v>4207</v>
      </c>
      <c r="H108" s="121" t="s">
        <v>4128</v>
      </c>
      <c r="I108" s="135">
        <f t="shared" si="1"/>
        <v>174518.4375</v>
      </c>
      <c r="J108" s="124">
        <v>27922.95</v>
      </c>
    </row>
    <row r="109" spans="1:10">
      <c r="A109" s="118" t="s">
        <v>431</v>
      </c>
      <c r="B109" s="119">
        <v>42521</v>
      </c>
      <c r="C109" s="118" t="s">
        <v>3800</v>
      </c>
      <c r="G109" s="106" t="s">
        <v>2868</v>
      </c>
      <c r="H109" s="121" t="s">
        <v>3517</v>
      </c>
      <c r="I109" s="135">
        <f t="shared" si="1"/>
        <v>179776.06249999997</v>
      </c>
      <c r="J109" s="124">
        <v>28764.17</v>
      </c>
    </row>
    <row r="110" spans="1:10">
      <c r="A110" s="118" t="s">
        <v>3801</v>
      </c>
      <c r="B110" s="119">
        <v>42521</v>
      </c>
      <c r="C110" s="118" t="s">
        <v>3802</v>
      </c>
      <c r="G110" s="106" t="s">
        <v>1776</v>
      </c>
      <c r="H110" s="121" t="s">
        <v>4129</v>
      </c>
      <c r="I110" s="135">
        <f t="shared" si="1"/>
        <v>141079.1875</v>
      </c>
      <c r="J110" s="124">
        <v>22572.67</v>
      </c>
    </row>
    <row r="111" spans="1:10">
      <c r="A111" s="118" t="s">
        <v>3803</v>
      </c>
      <c r="B111" s="119">
        <v>42521</v>
      </c>
      <c r="C111" s="118" t="s">
        <v>3804</v>
      </c>
      <c r="G111" s="106" t="s">
        <v>810</v>
      </c>
      <c r="H111" s="121" t="s">
        <v>4130</v>
      </c>
      <c r="I111" s="135">
        <f t="shared" si="1"/>
        <v>173897.3125</v>
      </c>
      <c r="J111" s="124">
        <v>27823.57</v>
      </c>
    </row>
    <row r="112" spans="1:10">
      <c r="A112" s="118" t="s">
        <v>3805</v>
      </c>
      <c r="B112" s="119">
        <v>42521</v>
      </c>
      <c r="C112" s="118" t="s">
        <v>3806</v>
      </c>
      <c r="G112" s="59" t="s">
        <v>844</v>
      </c>
      <c r="H112" s="59" t="s">
        <v>845</v>
      </c>
      <c r="I112" s="135">
        <f t="shared" si="1"/>
        <v>168777.5</v>
      </c>
      <c r="J112" s="124">
        <v>27004.400000000001</v>
      </c>
    </row>
    <row r="113" spans="1:10">
      <c r="A113" s="118" t="s">
        <v>3807</v>
      </c>
      <c r="B113" s="119">
        <v>42521</v>
      </c>
      <c r="C113" s="118" t="s">
        <v>3808</v>
      </c>
      <c r="G113" s="59" t="s">
        <v>844</v>
      </c>
      <c r="H113" s="59" t="s">
        <v>845</v>
      </c>
      <c r="I113" s="135">
        <f t="shared" si="1"/>
        <v>424616.4375</v>
      </c>
      <c r="J113" s="124">
        <v>67938.63</v>
      </c>
    </row>
    <row r="114" spans="1:10">
      <c r="A114" s="118" t="s">
        <v>3809</v>
      </c>
      <c r="B114" s="119">
        <v>42521</v>
      </c>
      <c r="C114" s="118" t="s">
        <v>3810</v>
      </c>
      <c r="G114" s="106" t="s">
        <v>851</v>
      </c>
      <c r="H114" s="121" t="s">
        <v>4131</v>
      </c>
      <c r="I114" s="135">
        <f t="shared" si="1"/>
        <v>141079.1875</v>
      </c>
      <c r="J114" s="124">
        <v>22572.67</v>
      </c>
    </row>
    <row r="115" spans="1:10">
      <c r="A115" s="118" t="s">
        <v>3811</v>
      </c>
      <c r="B115" s="119">
        <v>42521</v>
      </c>
      <c r="C115" s="118" t="s">
        <v>3812</v>
      </c>
      <c r="G115" s="106" t="s">
        <v>874</v>
      </c>
      <c r="H115" s="121" t="s">
        <v>4132</v>
      </c>
      <c r="I115" s="135">
        <f t="shared" si="1"/>
        <v>141129.1875</v>
      </c>
      <c r="J115" s="124">
        <v>22580.67</v>
      </c>
    </row>
    <row r="116" spans="1:10">
      <c r="A116" s="118" t="s">
        <v>3813</v>
      </c>
      <c r="B116" s="119">
        <v>42521</v>
      </c>
      <c r="C116" s="118" t="s">
        <v>3814</v>
      </c>
      <c r="G116" s="106" t="s">
        <v>1778</v>
      </c>
      <c r="H116" s="121" t="s">
        <v>4133</v>
      </c>
      <c r="I116" s="135">
        <f t="shared" si="1"/>
        <v>157217.125</v>
      </c>
      <c r="J116" s="124">
        <v>25154.74</v>
      </c>
    </row>
    <row r="117" spans="1:10">
      <c r="A117" s="118" t="s">
        <v>3815</v>
      </c>
      <c r="B117" s="119">
        <v>42521</v>
      </c>
      <c r="C117" s="118" t="s">
        <v>3816</v>
      </c>
      <c r="G117" s="106" t="s">
        <v>851</v>
      </c>
      <c r="H117" s="121" t="s">
        <v>4131</v>
      </c>
      <c r="I117" s="135">
        <f t="shared" si="1"/>
        <v>328590.4375</v>
      </c>
      <c r="J117" s="124">
        <v>52574.47</v>
      </c>
    </row>
    <row r="118" spans="1:10">
      <c r="A118" s="118" t="s">
        <v>3817</v>
      </c>
      <c r="B118" s="119">
        <v>42521</v>
      </c>
      <c r="C118" s="118" t="s">
        <v>3818</v>
      </c>
      <c r="G118" s="106" t="s">
        <v>1780</v>
      </c>
      <c r="H118" s="121" t="s">
        <v>4134</v>
      </c>
      <c r="I118" s="135">
        <f t="shared" si="1"/>
        <v>218824.49999999997</v>
      </c>
      <c r="J118" s="124">
        <v>35011.919999999998</v>
      </c>
    </row>
    <row r="119" spans="1:10">
      <c r="A119" s="118" t="s">
        <v>3819</v>
      </c>
      <c r="B119" s="119">
        <v>42521</v>
      </c>
      <c r="C119" s="118" t="s">
        <v>3820</v>
      </c>
      <c r="G119" s="106" t="s">
        <v>870</v>
      </c>
      <c r="H119" s="121" t="s">
        <v>1614</v>
      </c>
      <c r="I119" s="135">
        <f t="shared" si="1"/>
        <v>404516.25</v>
      </c>
      <c r="J119" s="124">
        <v>64722.6</v>
      </c>
    </row>
    <row r="120" spans="1:10">
      <c r="A120" s="118" t="s">
        <v>1447</v>
      </c>
      <c r="B120" s="119">
        <v>42521</v>
      </c>
      <c r="C120" s="118" t="s">
        <v>3821</v>
      </c>
      <c r="G120" s="59" t="s">
        <v>844</v>
      </c>
      <c r="H120" s="59" t="s">
        <v>845</v>
      </c>
      <c r="I120" s="135">
        <f t="shared" si="1"/>
        <v>424711.4375</v>
      </c>
      <c r="J120" s="124">
        <v>67953.83</v>
      </c>
    </row>
    <row r="121" spans="1:10">
      <c r="A121" s="118" t="s">
        <v>3822</v>
      </c>
      <c r="B121" s="119">
        <v>42521</v>
      </c>
      <c r="C121" s="118" t="s">
        <v>3823</v>
      </c>
      <c r="G121" s="66" t="s">
        <v>985</v>
      </c>
      <c r="H121" s="20" t="s">
        <v>2925</v>
      </c>
      <c r="I121" s="135">
        <f t="shared" si="1"/>
        <v>1997.3749999999998</v>
      </c>
      <c r="J121" s="122">
        <v>319.58</v>
      </c>
    </row>
    <row r="122" spans="1:10" s="122" customFormat="1">
      <c r="A122" s="122" t="s">
        <v>484</v>
      </c>
      <c r="B122" s="123">
        <v>42521</v>
      </c>
      <c r="C122" s="122" t="s">
        <v>3733</v>
      </c>
      <c r="G122" s="122" t="s">
        <v>991</v>
      </c>
      <c r="H122" s="122" t="s">
        <v>2886</v>
      </c>
      <c r="I122" s="135">
        <f t="shared" si="1"/>
        <v>3233.75</v>
      </c>
      <c r="J122" s="124">
        <f>24.55+492.84+0.01</f>
        <v>517.4</v>
      </c>
    </row>
    <row r="123" spans="1:10" s="122" customFormat="1">
      <c r="A123" s="122" t="s">
        <v>484</v>
      </c>
      <c r="B123" s="123">
        <v>42521</v>
      </c>
      <c r="C123" s="122" t="s">
        <v>3733</v>
      </c>
      <c r="G123" s="122" t="s">
        <v>4214</v>
      </c>
      <c r="H123" s="122" t="s">
        <v>4215</v>
      </c>
      <c r="I123" s="135">
        <f t="shared" si="1"/>
        <v>430.99999999999994</v>
      </c>
      <c r="J123" s="124">
        <v>68.959999999999994</v>
      </c>
    </row>
    <row r="124" spans="1:10" s="122" customFormat="1">
      <c r="A124" s="122" t="s">
        <v>484</v>
      </c>
      <c r="B124" s="123">
        <v>42521</v>
      </c>
      <c r="C124" s="122" t="s">
        <v>3733</v>
      </c>
      <c r="G124" s="122" t="s">
        <v>4216</v>
      </c>
      <c r="H124" s="122" t="s">
        <v>4217</v>
      </c>
      <c r="I124" s="135">
        <f t="shared" si="1"/>
        <v>258.625</v>
      </c>
      <c r="J124" s="124">
        <v>41.38</v>
      </c>
    </row>
    <row r="125" spans="1:10" s="122" customFormat="1">
      <c r="A125" s="122" t="s">
        <v>486</v>
      </c>
      <c r="B125" s="123">
        <v>42521</v>
      </c>
      <c r="C125" s="122" t="s">
        <v>3733</v>
      </c>
      <c r="G125" s="122" t="s">
        <v>2887</v>
      </c>
      <c r="H125" s="122" t="s">
        <v>2888</v>
      </c>
      <c r="I125" s="135">
        <f t="shared" si="1"/>
        <v>138.875</v>
      </c>
      <c r="J125" s="124">
        <v>22.22</v>
      </c>
    </row>
    <row r="126" spans="1:10" s="122" customFormat="1">
      <c r="A126" s="122" t="s">
        <v>486</v>
      </c>
      <c r="B126" s="123">
        <v>42521</v>
      </c>
      <c r="C126" s="122" t="s">
        <v>3733</v>
      </c>
      <c r="G126" s="122" t="s">
        <v>4219</v>
      </c>
      <c r="H126" s="122" t="s">
        <v>4218</v>
      </c>
      <c r="I126" s="135">
        <f t="shared" si="1"/>
        <v>344.8125</v>
      </c>
      <c r="J126" s="124">
        <v>55.17</v>
      </c>
    </row>
    <row r="127" spans="1:10" s="122" customFormat="1">
      <c r="A127" s="122" t="s">
        <v>486</v>
      </c>
      <c r="B127" s="123">
        <v>42521</v>
      </c>
      <c r="C127" s="122" t="s">
        <v>3733</v>
      </c>
      <c r="G127" s="122" t="s">
        <v>991</v>
      </c>
      <c r="H127" s="122" t="s">
        <v>2886</v>
      </c>
      <c r="I127" s="135">
        <f t="shared" si="1"/>
        <v>1848.125</v>
      </c>
      <c r="J127" s="124">
        <v>295.7</v>
      </c>
    </row>
    <row r="128" spans="1:10" s="122" customFormat="1">
      <c r="A128" s="122" t="s">
        <v>486</v>
      </c>
      <c r="B128" s="123">
        <v>42521</v>
      </c>
      <c r="C128" s="122" t="s">
        <v>3733</v>
      </c>
      <c r="G128" s="122" t="s">
        <v>4220</v>
      </c>
      <c r="H128" s="122" t="s">
        <v>4221</v>
      </c>
      <c r="I128" s="135">
        <f t="shared" si="1"/>
        <v>131.4375</v>
      </c>
      <c r="J128" s="124">
        <v>21.03</v>
      </c>
    </row>
    <row r="129" spans="1:10" s="122" customFormat="1">
      <c r="A129" s="122" t="s">
        <v>486</v>
      </c>
      <c r="B129" s="123">
        <v>42521</v>
      </c>
      <c r="C129" s="122" t="s">
        <v>3733</v>
      </c>
      <c r="G129" s="122" t="s">
        <v>4222</v>
      </c>
      <c r="H129" s="122" t="s">
        <v>4223</v>
      </c>
      <c r="I129" s="135">
        <f t="shared" si="1"/>
        <v>129.3125</v>
      </c>
      <c r="J129" s="124">
        <v>20.69</v>
      </c>
    </row>
    <row r="130" spans="1:10" s="122" customFormat="1">
      <c r="A130" s="122" t="s">
        <v>486</v>
      </c>
      <c r="B130" s="123">
        <v>42521</v>
      </c>
      <c r="C130" s="122" t="s">
        <v>3733</v>
      </c>
      <c r="G130" s="122" t="s">
        <v>764</v>
      </c>
      <c r="H130" s="122" t="s">
        <v>765</v>
      </c>
      <c r="I130" s="135">
        <f t="shared" si="1"/>
        <v>419.00000000000006</v>
      </c>
      <c r="J130" s="124">
        <v>67.040000000000006</v>
      </c>
    </row>
    <row r="131" spans="1:10">
      <c r="A131" s="118" t="s">
        <v>490</v>
      </c>
      <c r="B131" s="119">
        <v>42521</v>
      </c>
      <c r="C131" s="118" t="s">
        <v>3824</v>
      </c>
      <c r="G131" s="120" t="s">
        <v>1687</v>
      </c>
      <c r="H131" s="121" t="s">
        <v>1687</v>
      </c>
      <c r="I131" s="135">
        <f t="shared" si="1"/>
        <v>162.875</v>
      </c>
      <c r="J131" s="122">
        <v>26.06</v>
      </c>
    </row>
    <row r="132" spans="1:10">
      <c r="A132" s="118" t="s">
        <v>1544</v>
      </c>
      <c r="B132" s="119">
        <v>42521</v>
      </c>
      <c r="C132" s="118" t="s">
        <v>3825</v>
      </c>
      <c r="G132" s="120" t="s">
        <v>4135</v>
      </c>
      <c r="H132" s="121" t="s">
        <v>4135</v>
      </c>
      <c r="I132" s="135">
        <f t="shared" si="1"/>
        <v>226.87499999999997</v>
      </c>
      <c r="J132" s="122">
        <v>36.299999999999997</v>
      </c>
    </row>
    <row r="133" spans="1:10">
      <c r="A133" s="118" t="s">
        <v>1544</v>
      </c>
      <c r="B133" s="119">
        <v>42521</v>
      </c>
      <c r="C133" s="118" t="s">
        <v>3825</v>
      </c>
      <c r="G133" s="120" t="s">
        <v>749</v>
      </c>
      <c r="H133" s="121" t="s">
        <v>749</v>
      </c>
      <c r="I133" s="135">
        <f t="shared" si="1"/>
        <v>875.87499999999989</v>
      </c>
      <c r="J133" s="122">
        <v>140.13999999999999</v>
      </c>
    </row>
    <row r="134" spans="1:10">
      <c r="A134" s="118" t="s">
        <v>1544</v>
      </c>
      <c r="B134" s="119">
        <v>42521</v>
      </c>
      <c r="C134" s="118" t="s">
        <v>3825</v>
      </c>
      <c r="G134" s="120" t="s">
        <v>4136</v>
      </c>
      <c r="H134" s="121" t="s">
        <v>4136</v>
      </c>
      <c r="I134" s="135">
        <f t="shared" si="1"/>
        <v>633.5625</v>
      </c>
      <c r="J134" s="122">
        <v>101.37</v>
      </c>
    </row>
    <row r="135" spans="1:10">
      <c r="A135" s="118" t="s">
        <v>1544</v>
      </c>
      <c r="B135" s="119">
        <v>42521</v>
      </c>
      <c r="C135" s="118" t="s">
        <v>3825</v>
      </c>
      <c r="G135" s="120" t="s">
        <v>4137</v>
      </c>
      <c r="H135" s="121" t="s">
        <v>4137</v>
      </c>
      <c r="I135" s="135">
        <f t="shared" ref="I135:I198" si="2">+J135/0.16</f>
        <v>94.875</v>
      </c>
      <c r="J135" s="122">
        <v>15.18</v>
      </c>
    </row>
    <row r="136" spans="1:10">
      <c r="A136" s="118" t="s">
        <v>1544</v>
      </c>
      <c r="B136" s="119">
        <v>42521</v>
      </c>
      <c r="C136" s="118" t="s">
        <v>3825</v>
      </c>
      <c r="G136" s="120" t="s">
        <v>4138</v>
      </c>
      <c r="H136" s="121" t="s">
        <v>4138</v>
      </c>
      <c r="I136" s="135">
        <f t="shared" si="2"/>
        <v>502.56249999999994</v>
      </c>
      <c r="J136" s="122">
        <v>80.41</v>
      </c>
    </row>
    <row r="137" spans="1:10">
      <c r="A137" s="118" t="s">
        <v>1544</v>
      </c>
      <c r="B137" s="119">
        <v>42521</v>
      </c>
      <c r="C137" s="118" t="s">
        <v>3825</v>
      </c>
      <c r="G137" s="120" t="s">
        <v>731</v>
      </c>
      <c r="H137" s="121" t="s">
        <v>731</v>
      </c>
      <c r="I137" s="135">
        <f t="shared" si="2"/>
        <v>17.25</v>
      </c>
      <c r="J137" s="122">
        <v>2.76</v>
      </c>
    </row>
    <row r="138" spans="1:10">
      <c r="A138" s="118" t="s">
        <v>1544</v>
      </c>
      <c r="B138" s="119">
        <v>42521</v>
      </c>
      <c r="C138" s="118" t="s">
        <v>3825</v>
      </c>
      <c r="G138" s="120" t="s">
        <v>4139</v>
      </c>
      <c r="H138" s="121" t="s">
        <v>4139</v>
      </c>
      <c r="I138" s="135">
        <f t="shared" si="2"/>
        <v>110.375</v>
      </c>
      <c r="J138" s="122">
        <v>17.66</v>
      </c>
    </row>
    <row r="139" spans="1:10">
      <c r="A139" s="118" t="s">
        <v>1544</v>
      </c>
      <c r="B139" s="119">
        <v>42521</v>
      </c>
      <c r="C139" s="118" t="s">
        <v>3825</v>
      </c>
      <c r="G139" s="120" t="s">
        <v>1733</v>
      </c>
      <c r="H139" s="121" t="s">
        <v>1733</v>
      </c>
      <c r="I139" s="135">
        <f t="shared" si="2"/>
        <v>443.31250000000006</v>
      </c>
      <c r="J139" s="122">
        <v>70.930000000000007</v>
      </c>
    </row>
    <row r="140" spans="1:10">
      <c r="A140" s="118" t="s">
        <v>1544</v>
      </c>
      <c r="B140" s="119">
        <v>42521</v>
      </c>
      <c r="C140" s="118" t="s">
        <v>3825</v>
      </c>
      <c r="G140" s="120" t="s">
        <v>4140</v>
      </c>
      <c r="H140" s="121" t="s">
        <v>4140</v>
      </c>
      <c r="I140" s="135">
        <f t="shared" si="2"/>
        <v>93.125</v>
      </c>
      <c r="J140" s="122">
        <v>14.9</v>
      </c>
    </row>
    <row r="141" spans="1:10">
      <c r="A141" s="118" t="s">
        <v>1544</v>
      </c>
      <c r="B141" s="119">
        <v>42521</v>
      </c>
      <c r="C141" s="118" t="s">
        <v>3825</v>
      </c>
      <c r="G141" s="120" t="s">
        <v>4141</v>
      </c>
      <c r="H141" s="121" t="s">
        <v>4141</v>
      </c>
      <c r="I141" s="135">
        <f t="shared" si="2"/>
        <v>116.375</v>
      </c>
      <c r="J141" s="122">
        <v>18.62</v>
      </c>
    </row>
    <row r="142" spans="1:10">
      <c r="A142" s="118" t="s">
        <v>1544</v>
      </c>
      <c r="B142" s="119">
        <v>42521</v>
      </c>
      <c r="C142" s="118" t="s">
        <v>3825</v>
      </c>
      <c r="G142" s="120" t="s">
        <v>4142</v>
      </c>
      <c r="H142" s="121" t="s">
        <v>4142</v>
      </c>
      <c r="I142" s="135">
        <f t="shared" si="2"/>
        <v>502.8125</v>
      </c>
      <c r="J142" s="122">
        <v>80.45</v>
      </c>
    </row>
    <row r="143" spans="1:10">
      <c r="A143" s="118" t="s">
        <v>1544</v>
      </c>
      <c r="B143" s="119">
        <v>42521</v>
      </c>
      <c r="C143" s="118" t="s">
        <v>3825</v>
      </c>
      <c r="G143" s="120" t="s">
        <v>737</v>
      </c>
      <c r="H143" s="121" t="s">
        <v>737</v>
      </c>
      <c r="I143" s="135">
        <f t="shared" si="2"/>
        <v>398.375</v>
      </c>
      <c r="J143" s="122">
        <v>63.74</v>
      </c>
    </row>
    <row r="144" spans="1:10">
      <c r="A144" s="118" t="s">
        <v>1544</v>
      </c>
      <c r="B144" s="119">
        <v>42521</v>
      </c>
      <c r="C144" s="118" t="s">
        <v>3825</v>
      </c>
      <c r="G144" s="120" t="s">
        <v>795</v>
      </c>
      <c r="H144" s="121" t="s">
        <v>795</v>
      </c>
      <c r="I144" s="135">
        <f t="shared" si="2"/>
        <v>60.3125</v>
      </c>
      <c r="J144" s="122">
        <v>9.65</v>
      </c>
    </row>
    <row r="145" spans="1:10">
      <c r="A145" s="118" t="s">
        <v>492</v>
      </c>
      <c r="B145" s="119">
        <v>42520</v>
      </c>
      <c r="C145" s="118" t="s">
        <v>3826</v>
      </c>
      <c r="G145" s="120" t="s">
        <v>3557</v>
      </c>
      <c r="H145" s="121" t="s">
        <v>3557</v>
      </c>
      <c r="I145" s="135">
        <f t="shared" si="2"/>
        <v>252.99999999999997</v>
      </c>
      <c r="J145" s="122">
        <v>40.479999999999997</v>
      </c>
    </row>
    <row r="146" spans="1:10">
      <c r="A146" s="118" t="s">
        <v>494</v>
      </c>
      <c r="B146" s="119">
        <v>42521</v>
      </c>
      <c r="C146" s="118" t="s">
        <v>3827</v>
      </c>
      <c r="G146" s="120" t="s">
        <v>3557</v>
      </c>
      <c r="H146" s="121" t="s">
        <v>3557</v>
      </c>
      <c r="I146" s="135">
        <f t="shared" si="2"/>
        <v>252.99999999999997</v>
      </c>
      <c r="J146" s="122">
        <v>40.479999999999997</v>
      </c>
    </row>
    <row r="147" spans="1:10">
      <c r="A147" s="118" t="s">
        <v>496</v>
      </c>
      <c r="B147" s="119">
        <v>42521</v>
      </c>
      <c r="C147" s="118" t="s">
        <v>3828</v>
      </c>
      <c r="G147" s="120" t="s">
        <v>4143</v>
      </c>
      <c r="H147" s="121" t="s">
        <v>4143</v>
      </c>
      <c r="I147" s="135">
        <f t="shared" si="2"/>
        <v>171.4375</v>
      </c>
      <c r="J147" s="122">
        <v>27.43</v>
      </c>
    </row>
    <row r="148" spans="1:10">
      <c r="A148" s="118" t="s">
        <v>498</v>
      </c>
      <c r="B148" s="119">
        <v>42521</v>
      </c>
      <c r="C148" s="118" t="s">
        <v>3829</v>
      </c>
      <c r="G148" s="120" t="s">
        <v>972</v>
      </c>
      <c r="H148" s="121" t="s">
        <v>972</v>
      </c>
      <c r="I148" s="135">
        <f t="shared" si="2"/>
        <v>80.625</v>
      </c>
      <c r="J148" s="122">
        <v>12.9</v>
      </c>
    </row>
    <row r="149" spans="1:10">
      <c r="A149" s="118" t="s">
        <v>502</v>
      </c>
      <c r="B149" s="119">
        <v>42521</v>
      </c>
      <c r="C149" s="118" t="s">
        <v>3830</v>
      </c>
      <c r="G149" s="120" t="s">
        <v>687</v>
      </c>
      <c r="H149" s="121" t="s">
        <v>687</v>
      </c>
      <c r="I149" s="135">
        <f t="shared" si="2"/>
        <v>13.8125</v>
      </c>
      <c r="J149" s="122">
        <v>2.21</v>
      </c>
    </row>
    <row r="150" spans="1:10">
      <c r="A150" s="118" t="s">
        <v>504</v>
      </c>
      <c r="B150" s="119">
        <v>42521</v>
      </c>
      <c r="C150" s="118">
        <v>14460</v>
      </c>
      <c r="G150" s="120" t="s">
        <v>666</v>
      </c>
      <c r="H150" s="121" t="s">
        <v>666</v>
      </c>
      <c r="I150" s="135">
        <f t="shared" si="2"/>
        <v>165.5</v>
      </c>
      <c r="J150" s="122">
        <v>26.48</v>
      </c>
    </row>
    <row r="151" spans="1:10">
      <c r="A151" s="118" t="s">
        <v>1553</v>
      </c>
      <c r="B151" s="119">
        <v>42521</v>
      </c>
      <c r="C151" s="118" t="s">
        <v>3831</v>
      </c>
      <c r="G151" s="120" t="s">
        <v>1682</v>
      </c>
      <c r="H151" s="121" t="s">
        <v>1682</v>
      </c>
      <c r="I151" s="135">
        <f t="shared" si="2"/>
        <v>89.625</v>
      </c>
      <c r="J151" s="122">
        <v>14.34</v>
      </c>
    </row>
    <row r="152" spans="1:10">
      <c r="A152" s="118" t="s">
        <v>1555</v>
      </c>
      <c r="B152" s="119">
        <v>42520</v>
      </c>
      <c r="C152" s="118" t="s">
        <v>3832</v>
      </c>
      <c r="G152" s="120" t="s">
        <v>1682</v>
      </c>
      <c r="H152" s="121" t="s">
        <v>1682</v>
      </c>
      <c r="I152" s="135">
        <f t="shared" si="2"/>
        <v>110.375</v>
      </c>
      <c r="J152" s="122">
        <v>17.66</v>
      </c>
    </row>
    <row r="153" spans="1:10">
      <c r="A153" s="118" t="s">
        <v>506</v>
      </c>
      <c r="B153" s="119">
        <v>42521</v>
      </c>
      <c r="C153" s="118" t="s">
        <v>3833</v>
      </c>
      <c r="G153" s="120" t="s">
        <v>4144</v>
      </c>
      <c r="H153" s="121" t="s">
        <v>4144</v>
      </c>
      <c r="I153" s="135">
        <f t="shared" si="2"/>
        <v>81.4375</v>
      </c>
      <c r="J153" s="122">
        <v>13.03</v>
      </c>
    </row>
    <row r="154" spans="1:10">
      <c r="A154" s="118" t="s">
        <v>508</v>
      </c>
      <c r="B154" s="119">
        <v>42521</v>
      </c>
      <c r="C154" s="118" t="s">
        <v>3834</v>
      </c>
      <c r="G154" s="120" t="s">
        <v>715</v>
      </c>
      <c r="H154" s="121" t="s">
        <v>715</v>
      </c>
      <c r="I154" s="135">
        <f t="shared" si="2"/>
        <v>379.3125</v>
      </c>
      <c r="J154" s="122">
        <v>60.69</v>
      </c>
    </row>
    <row r="155" spans="1:10">
      <c r="A155" s="118" t="s">
        <v>510</v>
      </c>
      <c r="B155" s="119">
        <v>42521</v>
      </c>
      <c r="C155" s="118" t="s">
        <v>3835</v>
      </c>
      <c r="G155" s="120" t="s">
        <v>735</v>
      </c>
      <c r="H155" s="121" t="s">
        <v>735</v>
      </c>
      <c r="I155" s="135">
        <f t="shared" si="2"/>
        <v>441.125</v>
      </c>
      <c r="J155" s="122">
        <v>70.58</v>
      </c>
    </row>
    <row r="156" spans="1:10">
      <c r="A156" s="118" t="s">
        <v>510</v>
      </c>
      <c r="B156" s="119">
        <v>42521</v>
      </c>
      <c r="C156" s="118" t="s">
        <v>3835</v>
      </c>
      <c r="G156" s="120" t="s">
        <v>661</v>
      </c>
      <c r="H156" s="121" t="s">
        <v>661</v>
      </c>
      <c r="I156" s="135">
        <f t="shared" si="2"/>
        <v>396.5625</v>
      </c>
      <c r="J156" s="122">
        <v>63.45</v>
      </c>
    </row>
    <row r="157" spans="1:10">
      <c r="A157" s="118" t="s">
        <v>510</v>
      </c>
      <c r="B157" s="119">
        <v>42521</v>
      </c>
      <c r="C157" s="118" t="s">
        <v>3835</v>
      </c>
      <c r="G157" s="120" t="s">
        <v>809</v>
      </c>
      <c r="H157" s="121" t="s">
        <v>809</v>
      </c>
      <c r="I157" s="135">
        <f t="shared" si="2"/>
        <v>78.4375</v>
      </c>
      <c r="J157" s="122">
        <v>12.55</v>
      </c>
    </row>
    <row r="158" spans="1:10">
      <c r="A158" s="118" t="s">
        <v>510</v>
      </c>
      <c r="B158" s="119">
        <v>42521</v>
      </c>
      <c r="C158" s="118" t="s">
        <v>3835</v>
      </c>
      <c r="G158" s="120" t="s">
        <v>737</v>
      </c>
      <c r="H158" s="121" t="s">
        <v>737</v>
      </c>
      <c r="I158" s="135">
        <f t="shared" si="2"/>
        <v>398.375</v>
      </c>
      <c r="J158" s="122">
        <v>63.74</v>
      </c>
    </row>
    <row r="159" spans="1:10">
      <c r="A159" s="118" t="s">
        <v>512</v>
      </c>
      <c r="B159" s="119">
        <v>42521</v>
      </c>
      <c r="C159" s="118" t="s">
        <v>3836</v>
      </c>
      <c r="G159" s="122" t="s">
        <v>769</v>
      </c>
      <c r="H159" s="122" t="s">
        <v>769</v>
      </c>
      <c r="I159" s="135">
        <f t="shared" si="2"/>
        <v>99.125</v>
      </c>
      <c r="J159" s="122">
        <v>15.86</v>
      </c>
    </row>
    <row r="160" spans="1:10">
      <c r="A160" s="118" t="s">
        <v>512</v>
      </c>
      <c r="B160" s="119">
        <v>42521</v>
      </c>
      <c r="C160" s="118" t="s">
        <v>3836</v>
      </c>
      <c r="G160" s="122" t="s">
        <v>661</v>
      </c>
      <c r="H160" s="122" t="s">
        <v>661</v>
      </c>
      <c r="I160" s="135">
        <f t="shared" si="2"/>
        <v>328.4375</v>
      </c>
      <c r="J160" s="122">
        <v>52.55</v>
      </c>
    </row>
    <row r="161" spans="1:10">
      <c r="A161" s="118" t="s">
        <v>512</v>
      </c>
      <c r="B161" s="119">
        <v>42521</v>
      </c>
      <c r="C161" s="118" t="s">
        <v>3836</v>
      </c>
      <c r="G161" s="122" t="s">
        <v>731</v>
      </c>
      <c r="H161" s="122" t="s">
        <v>731</v>
      </c>
      <c r="I161" s="135">
        <f t="shared" si="2"/>
        <v>176.75</v>
      </c>
      <c r="J161" s="122">
        <v>28.28</v>
      </c>
    </row>
    <row r="162" spans="1:10">
      <c r="A162" s="118" t="s">
        <v>512</v>
      </c>
      <c r="B162" s="119">
        <v>42521</v>
      </c>
      <c r="C162" s="118" t="s">
        <v>3836</v>
      </c>
      <c r="G162" s="122" t="s">
        <v>663</v>
      </c>
      <c r="H162" s="122" t="s">
        <v>663</v>
      </c>
      <c r="I162" s="135">
        <f t="shared" si="2"/>
        <v>377.3125</v>
      </c>
      <c r="J162" s="122">
        <v>60.37</v>
      </c>
    </row>
    <row r="163" spans="1:10">
      <c r="A163" s="118" t="s">
        <v>516</v>
      </c>
      <c r="B163" s="119">
        <v>42521</v>
      </c>
      <c r="C163" s="118" t="s">
        <v>3837</v>
      </c>
      <c r="G163" s="120" t="s">
        <v>661</v>
      </c>
      <c r="H163" s="121" t="s">
        <v>661</v>
      </c>
      <c r="I163" s="135">
        <f t="shared" si="2"/>
        <v>49.125</v>
      </c>
      <c r="J163" s="122">
        <v>7.86</v>
      </c>
    </row>
    <row r="164" spans="1:10">
      <c r="A164" s="118" t="s">
        <v>516</v>
      </c>
      <c r="B164" s="119">
        <v>42521</v>
      </c>
      <c r="C164" s="118" t="s">
        <v>3837</v>
      </c>
      <c r="G164" s="120" t="s">
        <v>2802</v>
      </c>
      <c r="H164" s="121" t="s">
        <v>2802</v>
      </c>
      <c r="I164" s="135">
        <f t="shared" si="2"/>
        <v>125.6875</v>
      </c>
      <c r="J164" s="122">
        <v>20.11</v>
      </c>
    </row>
    <row r="165" spans="1:10">
      <c r="A165" s="118" t="s">
        <v>516</v>
      </c>
      <c r="B165" s="119">
        <v>42521</v>
      </c>
      <c r="C165" s="118" t="s">
        <v>3837</v>
      </c>
      <c r="G165" s="120" t="s">
        <v>731</v>
      </c>
      <c r="H165" s="121" t="s">
        <v>731</v>
      </c>
      <c r="I165" s="135">
        <f t="shared" si="2"/>
        <v>56.0625</v>
      </c>
      <c r="J165" s="122">
        <v>8.9700000000000006</v>
      </c>
    </row>
    <row r="166" spans="1:10">
      <c r="A166" s="118" t="s">
        <v>1562</v>
      </c>
      <c r="B166" s="119">
        <v>42521</v>
      </c>
      <c r="C166" s="118" t="s">
        <v>3838</v>
      </c>
      <c r="G166" s="120" t="s">
        <v>9</v>
      </c>
      <c r="H166" s="121" t="s">
        <v>9</v>
      </c>
      <c r="I166" s="135">
        <f t="shared" si="2"/>
        <v>271.5625</v>
      </c>
      <c r="J166" s="122">
        <v>43.45</v>
      </c>
    </row>
    <row r="167" spans="1:10">
      <c r="A167" s="118" t="s">
        <v>1562</v>
      </c>
      <c r="B167" s="119">
        <v>42521</v>
      </c>
      <c r="C167" s="118" t="s">
        <v>3838</v>
      </c>
      <c r="G167" s="120" t="s">
        <v>661</v>
      </c>
      <c r="H167" s="121" t="s">
        <v>661</v>
      </c>
      <c r="I167" s="135">
        <f t="shared" si="2"/>
        <v>328.4375</v>
      </c>
      <c r="J167" s="122">
        <v>52.55</v>
      </c>
    </row>
    <row r="168" spans="1:10">
      <c r="A168" s="118" t="s">
        <v>1562</v>
      </c>
      <c r="B168" s="119">
        <v>42521</v>
      </c>
      <c r="C168" s="118" t="s">
        <v>3838</v>
      </c>
      <c r="G168" s="120" t="s">
        <v>1743</v>
      </c>
      <c r="H168" s="121" t="s">
        <v>1743</v>
      </c>
      <c r="I168" s="135">
        <f t="shared" si="2"/>
        <v>1222.4375</v>
      </c>
      <c r="J168" s="122">
        <v>195.59</v>
      </c>
    </row>
    <row r="169" spans="1:10">
      <c r="A169" s="118" t="s">
        <v>1562</v>
      </c>
      <c r="B169" s="119">
        <v>42521</v>
      </c>
      <c r="C169" s="118" t="s">
        <v>3838</v>
      </c>
      <c r="G169" s="120" t="s">
        <v>2876</v>
      </c>
      <c r="H169" s="121" t="s">
        <v>2876</v>
      </c>
      <c r="I169" s="135">
        <f t="shared" si="2"/>
        <v>100</v>
      </c>
      <c r="J169" s="122">
        <v>16</v>
      </c>
    </row>
    <row r="170" spans="1:10">
      <c r="A170" s="118" t="s">
        <v>1562</v>
      </c>
      <c r="B170" s="119">
        <v>42521</v>
      </c>
      <c r="C170" s="118" t="s">
        <v>3838</v>
      </c>
      <c r="G170" s="120" t="s">
        <v>4145</v>
      </c>
      <c r="H170" s="121" t="s">
        <v>4145</v>
      </c>
      <c r="I170" s="135">
        <f t="shared" si="2"/>
        <v>551.4375</v>
      </c>
      <c r="J170" s="122">
        <v>88.23</v>
      </c>
    </row>
    <row r="171" spans="1:10">
      <c r="A171" s="118" t="s">
        <v>1562</v>
      </c>
      <c r="B171" s="119">
        <v>42521</v>
      </c>
      <c r="C171" s="118" t="s">
        <v>3838</v>
      </c>
      <c r="G171" s="120" t="s">
        <v>731</v>
      </c>
      <c r="H171" s="121" t="s">
        <v>731</v>
      </c>
      <c r="I171" s="135">
        <f t="shared" si="2"/>
        <v>483.62499999999994</v>
      </c>
      <c r="J171" s="122">
        <v>77.38</v>
      </c>
    </row>
    <row r="172" spans="1:10">
      <c r="A172" s="118" t="s">
        <v>1562</v>
      </c>
      <c r="B172" s="119">
        <v>42521</v>
      </c>
      <c r="C172" s="118" t="s">
        <v>3838</v>
      </c>
      <c r="G172" s="120" t="s">
        <v>4146</v>
      </c>
      <c r="H172" s="121" t="s">
        <v>4146</v>
      </c>
      <c r="I172" s="135">
        <f t="shared" si="2"/>
        <v>639.625</v>
      </c>
      <c r="J172" s="122">
        <v>102.34</v>
      </c>
    </row>
    <row r="173" spans="1:10">
      <c r="A173" s="118" t="s">
        <v>1562</v>
      </c>
      <c r="B173" s="119">
        <v>42521</v>
      </c>
      <c r="C173" s="118" t="s">
        <v>3838</v>
      </c>
      <c r="G173" s="120" t="s">
        <v>4147</v>
      </c>
      <c r="H173" s="121" t="s">
        <v>4147</v>
      </c>
      <c r="I173" s="135">
        <f t="shared" si="2"/>
        <v>75</v>
      </c>
      <c r="J173" s="122">
        <v>12</v>
      </c>
    </row>
    <row r="174" spans="1:10">
      <c r="A174" s="118" t="s">
        <v>1562</v>
      </c>
      <c r="B174" s="119">
        <v>42521</v>
      </c>
      <c r="C174" s="118" t="s">
        <v>3838</v>
      </c>
      <c r="G174" s="120" t="s">
        <v>4148</v>
      </c>
      <c r="H174" s="121" t="s">
        <v>4148</v>
      </c>
      <c r="I174" s="135">
        <f t="shared" si="2"/>
        <v>645.375</v>
      </c>
      <c r="J174" s="122">
        <v>103.26</v>
      </c>
    </row>
    <row r="175" spans="1:10">
      <c r="A175" s="118" t="s">
        <v>520</v>
      </c>
      <c r="B175" s="119">
        <v>42521</v>
      </c>
      <c r="C175" s="118" t="s">
        <v>3839</v>
      </c>
      <c r="G175" s="120" t="s">
        <v>660</v>
      </c>
      <c r="H175" s="121" t="s">
        <v>660</v>
      </c>
      <c r="I175" s="135">
        <f t="shared" si="2"/>
        <v>103.4375</v>
      </c>
      <c r="J175" s="122">
        <v>16.55</v>
      </c>
    </row>
    <row r="176" spans="1:10">
      <c r="A176" s="118" t="s">
        <v>520</v>
      </c>
      <c r="B176" s="119">
        <v>42521</v>
      </c>
      <c r="C176" s="118" t="s">
        <v>3839</v>
      </c>
      <c r="G176" s="120" t="s">
        <v>731</v>
      </c>
      <c r="H176" s="121" t="s">
        <v>731</v>
      </c>
      <c r="I176" s="135">
        <f t="shared" si="2"/>
        <v>176.8125</v>
      </c>
      <c r="J176" s="122">
        <v>28.29</v>
      </c>
    </row>
    <row r="177" spans="1:10">
      <c r="A177" s="118" t="s">
        <v>520</v>
      </c>
      <c r="B177" s="119">
        <v>42521</v>
      </c>
      <c r="C177" s="118" t="s">
        <v>3839</v>
      </c>
      <c r="G177" s="135" t="s">
        <v>2727</v>
      </c>
      <c r="H177" s="135" t="s">
        <v>4249</v>
      </c>
      <c r="I177" s="135">
        <f t="shared" si="2"/>
        <v>335.5</v>
      </c>
      <c r="J177" s="122">
        <v>53.68</v>
      </c>
    </row>
    <row r="178" spans="1:10">
      <c r="A178" s="118" t="s">
        <v>522</v>
      </c>
      <c r="B178" s="119">
        <v>42521</v>
      </c>
      <c r="C178" s="118" t="s">
        <v>3840</v>
      </c>
      <c r="G178" s="120" t="s">
        <v>731</v>
      </c>
      <c r="H178" s="121" t="s">
        <v>731</v>
      </c>
      <c r="I178" s="135">
        <f t="shared" si="2"/>
        <v>176.8125</v>
      </c>
      <c r="J178" s="122">
        <v>28.29</v>
      </c>
    </row>
    <row r="179" spans="1:10">
      <c r="A179" s="118" t="s">
        <v>522</v>
      </c>
      <c r="B179" s="119">
        <v>42521</v>
      </c>
      <c r="C179" s="118" t="s">
        <v>3840</v>
      </c>
      <c r="G179" s="120" t="s">
        <v>1701</v>
      </c>
      <c r="H179" s="121" t="s">
        <v>1701</v>
      </c>
      <c r="I179" s="135">
        <f t="shared" si="2"/>
        <v>73.25</v>
      </c>
      <c r="J179" s="122">
        <v>11.72</v>
      </c>
    </row>
    <row r="180" spans="1:10">
      <c r="A180" s="118" t="s">
        <v>524</v>
      </c>
      <c r="B180" s="119">
        <v>42521</v>
      </c>
      <c r="C180" s="118" t="s">
        <v>3841</v>
      </c>
      <c r="G180" s="120" t="s">
        <v>4149</v>
      </c>
      <c r="H180" s="121" t="s">
        <v>4149</v>
      </c>
      <c r="I180" s="135">
        <f t="shared" si="2"/>
        <v>68.9375</v>
      </c>
      <c r="J180" s="122">
        <v>11.03</v>
      </c>
    </row>
    <row r="181" spans="1:10">
      <c r="A181" s="118" t="s">
        <v>524</v>
      </c>
      <c r="B181" s="119">
        <v>42521</v>
      </c>
      <c r="C181" s="118" t="s">
        <v>3841</v>
      </c>
      <c r="G181" s="120" t="s">
        <v>9</v>
      </c>
      <c r="H181" s="121" t="s">
        <v>9</v>
      </c>
      <c r="I181" s="135">
        <f t="shared" si="2"/>
        <v>155.1875</v>
      </c>
      <c r="J181" s="122">
        <v>24.83</v>
      </c>
    </row>
    <row r="182" spans="1:10">
      <c r="A182" s="118" t="s">
        <v>524</v>
      </c>
      <c r="B182" s="119">
        <v>42521</v>
      </c>
      <c r="C182" s="118" t="s">
        <v>3841</v>
      </c>
      <c r="G182" s="120" t="s">
        <v>4150</v>
      </c>
      <c r="H182" s="121" t="s">
        <v>4150</v>
      </c>
      <c r="I182" s="135">
        <f t="shared" si="2"/>
        <v>561.5</v>
      </c>
      <c r="J182" s="122">
        <v>89.84</v>
      </c>
    </row>
    <row r="183" spans="1:10">
      <c r="A183" s="118" t="s">
        <v>524</v>
      </c>
      <c r="B183" s="119">
        <v>42521</v>
      </c>
      <c r="C183" s="118" t="s">
        <v>3841</v>
      </c>
      <c r="G183" s="120" t="s">
        <v>996</v>
      </c>
      <c r="H183" s="121" t="s">
        <v>996</v>
      </c>
      <c r="I183" s="135">
        <f t="shared" si="2"/>
        <v>65.5</v>
      </c>
      <c r="J183" s="122">
        <v>10.48</v>
      </c>
    </row>
    <row r="184" spans="1:10">
      <c r="A184" s="118" t="s">
        <v>524</v>
      </c>
      <c r="B184" s="119">
        <v>42521</v>
      </c>
      <c r="C184" s="118" t="s">
        <v>3841</v>
      </c>
      <c r="G184" s="120" t="s">
        <v>731</v>
      </c>
      <c r="H184" s="121" t="s">
        <v>731</v>
      </c>
      <c r="I184" s="135">
        <f t="shared" si="2"/>
        <v>116.43749999999999</v>
      </c>
      <c r="J184" s="122">
        <v>18.63</v>
      </c>
    </row>
    <row r="185" spans="1:10">
      <c r="A185" s="118" t="s">
        <v>524</v>
      </c>
      <c r="B185" s="119">
        <v>42521</v>
      </c>
      <c r="C185" s="118" t="s">
        <v>3841</v>
      </c>
      <c r="G185" s="120" t="s">
        <v>4151</v>
      </c>
      <c r="H185" s="121" t="s">
        <v>4151</v>
      </c>
      <c r="I185" s="135">
        <f t="shared" si="2"/>
        <v>116.375</v>
      </c>
      <c r="J185" s="122">
        <v>18.62</v>
      </c>
    </row>
    <row r="186" spans="1:10">
      <c r="A186" s="118" t="s">
        <v>526</v>
      </c>
      <c r="B186" s="119">
        <v>42521</v>
      </c>
      <c r="C186" s="118" t="s">
        <v>3842</v>
      </c>
      <c r="G186" s="120" t="s">
        <v>660</v>
      </c>
      <c r="H186" s="121" t="s">
        <v>660</v>
      </c>
      <c r="I186" s="135">
        <f t="shared" si="2"/>
        <v>81</v>
      </c>
      <c r="J186" s="122">
        <v>12.96</v>
      </c>
    </row>
    <row r="187" spans="1:10">
      <c r="A187" s="118" t="s">
        <v>526</v>
      </c>
      <c r="B187" s="119">
        <v>42521</v>
      </c>
      <c r="C187" s="118" t="s">
        <v>3842</v>
      </c>
      <c r="G187" s="120" t="s">
        <v>660</v>
      </c>
      <c r="H187" s="121" t="s">
        <v>660</v>
      </c>
      <c r="I187" s="135">
        <f t="shared" si="2"/>
        <v>82.75</v>
      </c>
      <c r="J187" s="122">
        <v>13.24</v>
      </c>
    </row>
    <row r="188" spans="1:10">
      <c r="A188" s="118" t="s">
        <v>526</v>
      </c>
      <c r="B188" s="119">
        <v>42521</v>
      </c>
      <c r="C188" s="118" t="s">
        <v>3842</v>
      </c>
      <c r="G188" s="120" t="s">
        <v>3552</v>
      </c>
      <c r="H188" s="121" t="s">
        <v>3552</v>
      </c>
      <c r="I188" s="135">
        <f t="shared" si="2"/>
        <v>57.75</v>
      </c>
      <c r="J188" s="122">
        <v>9.24</v>
      </c>
    </row>
    <row r="189" spans="1:10">
      <c r="A189" s="118" t="s">
        <v>526</v>
      </c>
      <c r="B189" s="119">
        <v>42521</v>
      </c>
      <c r="C189" s="118" t="s">
        <v>3842</v>
      </c>
      <c r="G189" s="120" t="s">
        <v>3552</v>
      </c>
      <c r="H189" s="121" t="s">
        <v>3552</v>
      </c>
      <c r="I189" s="135">
        <f t="shared" si="2"/>
        <v>93.125</v>
      </c>
      <c r="J189" s="122">
        <v>14.9</v>
      </c>
    </row>
    <row r="190" spans="1:10">
      <c r="A190" s="118" t="s">
        <v>526</v>
      </c>
      <c r="B190" s="119">
        <v>42521</v>
      </c>
      <c r="C190" s="118" t="s">
        <v>3842</v>
      </c>
      <c r="G190" s="120" t="s">
        <v>731</v>
      </c>
      <c r="H190" s="121" t="s">
        <v>731</v>
      </c>
      <c r="I190" s="135">
        <f t="shared" si="2"/>
        <v>56.0625</v>
      </c>
      <c r="J190" s="122">
        <v>8.9700000000000006</v>
      </c>
    </row>
    <row r="191" spans="1:10">
      <c r="A191" s="118" t="s">
        <v>526</v>
      </c>
      <c r="B191" s="119">
        <v>42521</v>
      </c>
      <c r="C191" s="118" t="s">
        <v>3842</v>
      </c>
      <c r="G191" s="120" t="s">
        <v>1701</v>
      </c>
      <c r="H191" s="121" t="s">
        <v>1701</v>
      </c>
      <c r="I191" s="135">
        <f t="shared" si="2"/>
        <v>47.4375</v>
      </c>
      <c r="J191" s="122">
        <v>7.59</v>
      </c>
    </row>
    <row r="192" spans="1:10">
      <c r="A192" s="118" t="s">
        <v>526</v>
      </c>
      <c r="B192" s="119">
        <v>42521</v>
      </c>
      <c r="C192" s="118" t="s">
        <v>3842</v>
      </c>
      <c r="G192" s="120" t="s">
        <v>4152</v>
      </c>
      <c r="H192" s="121" t="s">
        <v>4152</v>
      </c>
      <c r="I192" s="135">
        <f t="shared" si="2"/>
        <v>83.8125</v>
      </c>
      <c r="J192" s="122">
        <v>13.41</v>
      </c>
    </row>
    <row r="193" spans="1:10">
      <c r="A193" s="118" t="s">
        <v>528</v>
      </c>
      <c r="B193" s="119">
        <v>42521</v>
      </c>
      <c r="C193" s="118" t="s">
        <v>3843</v>
      </c>
      <c r="G193" s="120" t="s">
        <v>660</v>
      </c>
      <c r="H193" s="121" t="s">
        <v>660</v>
      </c>
      <c r="I193" s="135">
        <f t="shared" si="2"/>
        <v>14.624999999999998</v>
      </c>
      <c r="J193" s="122">
        <v>2.34</v>
      </c>
    </row>
    <row r="194" spans="1:10">
      <c r="A194" s="118" t="s">
        <v>528</v>
      </c>
      <c r="B194" s="119">
        <v>42521</v>
      </c>
      <c r="C194" s="118" t="s">
        <v>3843</v>
      </c>
      <c r="G194" s="120" t="s">
        <v>3552</v>
      </c>
      <c r="H194" s="121" t="s">
        <v>3552</v>
      </c>
      <c r="I194" s="135">
        <f t="shared" si="2"/>
        <v>88.8125</v>
      </c>
      <c r="J194" s="122">
        <v>14.21</v>
      </c>
    </row>
    <row r="195" spans="1:10">
      <c r="A195" s="118" t="s">
        <v>528</v>
      </c>
      <c r="B195" s="119">
        <v>42521</v>
      </c>
      <c r="C195" s="118" t="s">
        <v>3843</v>
      </c>
      <c r="G195" s="120" t="s">
        <v>731</v>
      </c>
      <c r="H195" s="121" t="s">
        <v>731</v>
      </c>
      <c r="I195" s="135">
        <f t="shared" si="2"/>
        <v>126.81249999999999</v>
      </c>
      <c r="J195" s="122">
        <v>20.29</v>
      </c>
    </row>
    <row r="196" spans="1:10">
      <c r="A196" s="118" t="s">
        <v>1571</v>
      </c>
      <c r="B196" s="119">
        <v>42521</v>
      </c>
      <c r="C196" s="118" t="s">
        <v>3844</v>
      </c>
      <c r="G196" s="120" t="s">
        <v>735</v>
      </c>
      <c r="H196" s="121" t="s">
        <v>735</v>
      </c>
      <c r="I196" s="135">
        <f t="shared" si="2"/>
        <v>293.3125</v>
      </c>
      <c r="J196" s="122">
        <v>46.93</v>
      </c>
    </row>
    <row r="197" spans="1:10">
      <c r="A197" s="118" t="s">
        <v>1571</v>
      </c>
      <c r="B197" s="119">
        <v>42521</v>
      </c>
      <c r="C197" s="118" t="s">
        <v>3844</v>
      </c>
      <c r="G197" s="120" t="s">
        <v>661</v>
      </c>
      <c r="H197" s="121" t="s">
        <v>661</v>
      </c>
      <c r="I197" s="135">
        <f t="shared" si="2"/>
        <v>633.625</v>
      </c>
      <c r="J197" s="122">
        <v>101.38</v>
      </c>
    </row>
    <row r="198" spans="1:10">
      <c r="A198" s="118" t="s">
        <v>1571</v>
      </c>
      <c r="B198" s="119">
        <v>42521</v>
      </c>
      <c r="C198" s="118" t="s">
        <v>3844</v>
      </c>
      <c r="G198" s="120" t="s">
        <v>733</v>
      </c>
      <c r="H198" s="121" t="s">
        <v>733</v>
      </c>
      <c r="I198" s="135">
        <f t="shared" si="2"/>
        <v>37.9375</v>
      </c>
      <c r="J198" s="122">
        <v>6.07</v>
      </c>
    </row>
    <row r="199" spans="1:10">
      <c r="A199" s="118" t="s">
        <v>1571</v>
      </c>
      <c r="B199" s="119">
        <v>42521</v>
      </c>
      <c r="C199" s="118" t="s">
        <v>3844</v>
      </c>
      <c r="G199" s="120" t="s">
        <v>3552</v>
      </c>
      <c r="H199" s="121" t="s">
        <v>3552</v>
      </c>
      <c r="I199" s="135">
        <f t="shared" ref="I199:I262" si="3">+J199/0.16</f>
        <v>88.8125</v>
      </c>
      <c r="J199" s="122">
        <v>14.21</v>
      </c>
    </row>
    <row r="200" spans="1:10">
      <c r="A200" s="118" t="s">
        <v>1571</v>
      </c>
      <c r="B200" s="119">
        <v>42521</v>
      </c>
      <c r="C200" s="118" t="s">
        <v>3844</v>
      </c>
      <c r="G200" s="120" t="s">
        <v>731</v>
      </c>
      <c r="H200" s="121" t="s">
        <v>731</v>
      </c>
      <c r="I200" s="135">
        <f t="shared" si="3"/>
        <v>30.1875</v>
      </c>
      <c r="J200" s="122">
        <v>4.83</v>
      </c>
    </row>
    <row r="201" spans="1:10">
      <c r="A201" s="118" t="s">
        <v>1571</v>
      </c>
      <c r="B201" s="119">
        <v>42521</v>
      </c>
      <c r="C201" s="118" t="s">
        <v>3844</v>
      </c>
      <c r="G201" s="120" t="s">
        <v>1722</v>
      </c>
      <c r="H201" s="121" t="s">
        <v>1722</v>
      </c>
      <c r="I201" s="135">
        <f t="shared" si="3"/>
        <v>94.8125</v>
      </c>
      <c r="J201" s="122">
        <v>15.17</v>
      </c>
    </row>
    <row r="202" spans="1:10">
      <c r="A202" s="118" t="s">
        <v>1571</v>
      </c>
      <c r="B202" s="119">
        <v>42521</v>
      </c>
      <c r="C202" s="118" t="s">
        <v>3844</v>
      </c>
      <c r="G202" s="120" t="s">
        <v>737</v>
      </c>
      <c r="H202" s="121" t="s">
        <v>737</v>
      </c>
      <c r="I202" s="135">
        <f t="shared" si="3"/>
        <v>398.25</v>
      </c>
      <c r="J202" s="122">
        <v>63.72</v>
      </c>
    </row>
    <row r="203" spans="1:10">
      <c r="A203" s="118" t="s">
        <v>1571</v>
      </c>
      <c r="B203" s="119">
        <v>42521</v>
      </c>
      <c r="C203" s="118" t="s">
        <v>3844</v>
      </c>
      <c r="G203" s="120" t="s">
        <v>2711</v>
      </c>
      <c r="H203" s="121" t="s">
        <v>2711</v>
      </c>
      <c r="I203" s="135">
        <f t="shared" si="3"/>
        <v>463.1875</v>
      </c>
      <c r="J203" s="122">
        <v>74.11</v>
      </c>
    </row>
    <row r="204" spans="1:10">
      <c r="A204" s="118" t="s">
        <v>1571</v>
      </c>
      <c r="B204" s="119">
        <v>42521</v>
      </c>
      <c r="C204" s="118" t="s">
        <v>3844</v>
      </c>
      <c r="G204" s="120" t="s">
        <v>1725</v>
      </c>
      <c r="H204" s="121" t="s">
        <v>1725</v>
      </c>
      <c r="I204" s="135">
        <f t="shared" si="3"/>
        <v>227.5</v>
      </c>
      <c r="J204" s="122">
        <v>36.4</v>
      </c>
    </row>
    <row r="205" spans="1:10">
      <c r="A205" s="118" t="s">
        <v>530</v>
      </c>
      <c r="B205" s="119">
        <v>42521</v>
      </c>
      <c r="C205" s="118" t="s">
        <v>3845</v>
      </c>
      <c r="G205" s="120" t="s">
        <v>735</v>
      </c>
      <c r="H205" s="121" t="s">
        <v>735</v>
      </c>
      <c r="I205" s="135">
        <f t="shared" si="3"/>
        <v>293.3125</v>
      </c>
      <c r="J205" s="122">
        <v>46.93</v>
      </c>
    </row>
    <row r="206" spans="1:10">
      <c r="A206" s="118" t="s">
        <v>530</v>
      </c>
      <c r="B206" s="119">
        <v>42521</v>
      </c>
      <c r="C206" s="118" t="s">
        <v>3845</v>
      </c>
      <c r="G206" s="120" t="s">
        <v>661</v>
      </c>
      <c r="H206" s="121" t="s">
        <v>661</v>
      </c>
      <c r="I206" s="135">
        <f t="shared" si="3"/>
        <v>845.6875</v>
      </c>
      <c r="J206" s="122">
        <v>135.31</v>
      </c>
    </row>
    <row r="207" spans="1:10">
      <c r="A207" s="118" t="s">
        <v>530</v>
      </c>
      <c r="B207" s="119">
        <v>42521</v>
      </c>
      <c r="C207" s="118" t="s">
        <v>3845</v>
      </c>
      <c r="G207" s="120" t="s">
        <v>744</v>
      </c>
      <c r="H207" s="121" t="s">
        <v>744</v>
      </c>
      <c r="I207" s="135">
        <f t="shared" si="3"/>
        <v>47.4375</v>
      </c>
      <c r="J207" s="122">
        <v>7.59</v>
      </c>
    </row>
    <row r="208" spans="1:10">
      <c r="A208" s="118" t="s">
        <v>530</v>
      </c>
      <c r="B208" s="119">
        <v>42521</v>
      </c>
      <c r="C208" s="118" t="s">
        <v>3845</v>
      </c>
      <c r="G208" s="120" t="s">
        <v>744</v>
      </c>
      <c r="H208" s="121" t="s">
        <v>744</v>
      </c>
      <c r="I208" s="135">
        <f t="shared" si="3"/>
        <v>94.8125</v>
      </c>
      <c r="J208" s="122">
        <v>15.17</v>
      </c>
    </row>
    <row r="209" spans="1:10">
      <c r="A209" s="118" t="s">
        <v>530</v>
      </c>
      <c r="B209" s="119">
        <v>42521</v>
      </c>
      <c r="C209" s="118" t="s">
        <v>3845</v>
      </c>
      <c r="G209" s="120" t="s">
        <v>744</v>
      </c>
      <c r="H209" s="121" t="s">
        <v>744</v>
      </c>
      <c r="I209" s="135">
        <f t="shared" si="3"/>
        <v>119.81250000000001</v>
      </c>
      <c r="J209" s="122">
        <v>19.170000000000002</v>
      </c>
    </row>
    <row r="210" spans="1:10">
      <c r="A210" s="118" t="s">
        <v>530</v>
      </c>
      <c r="B210" s="119">
        <v>42521</v>
      </c>
      <c r="C210" s="118" t="s">
        <v>3845</v>
      </c>
      <c r="G210" s="120" t="s">
        <v>1704</v>
      </c>
      <c r="H210" s="121" t="s">
        <v>1704</v>
      </c>
      <c r="I210" s="135">
        <f t="shared" si="3"/>
        <v>30.1875</v>
      </c>
      <c r="J210" s="122">
        <v>4.83</v>
      </c>
    </row>
    <row r="211" spans="1:10">
      <c r="A211" s="118" t="s">
        <v>530</v>
      </c>
      <c r="B211" s="119">
        <v>42521</v>
      </c>
      <c r="C211" s="118" t="s">
        <v>3845</v>
      </c>
      <c r="G211" s="120" t="s">
        <v>731</v>
      </c>
      <c r="H211" s="121" t="s">
        <v>731</v>
      </c>
      <c r="I211" s="135">
        <f t="shared" si="3"/>
        <v>30.1875</v>
      </c>
      <c r="J211" s="122">
        <v>4.83</v>
      </c>
    </row>
    <row r="212" spans="1:10">
      <c r="A212" s="118" t="s">
        <v>530</v>
      </c>
      <c r="B212" s="119">
        <v>42521</v>
      </c>
      <c r="C212" s="118" t="s">
        <v>3845</v>
      </c>
      <c r="G212" s="120" t="s">
        <v>2806</v>
      </c>
      <c r="H212" s="121" t="s">
        <v>2806</v>
      </c>
      <c r="I212" s="135">
        <f t="shared" si="3"/>
        <v>110</v>
      </c>
      <c r="J212" s="122">
        <v>17.600000000000001</v>
      </c>
    </row>
    <row r="213" spans="1:10">
      <c r="A213" s="118" t="s">
        <v>530</v>
      </c>
      <c r="B213" s="119">
        <v>42521</v>
      </c>
      <c r="C213" s="118" t="s">
        <v>3845</v>
      </c>
      <c r="G213" s="120" t="s">
        <v>737</v>
      </c>
      <c r="H213" s="121" t="s">
        <v>737</v>
      </c>
      <c r="I213" s="135">
        <f t="shared" si="3"/>
        <v>398.25</v>
      </c>
      <c r="J213" s="122">
        <v>63.72</v>
      </c>
    </row>
    <row r="214" spans="1:10">
      <c r="A214" s="118" t="s">
        <v>530</v>
      </c>
      <c r="B214" s="119">
        <v>42521</v>
      </c>
      <c r="C214" s="118" t="s">
        <v>3845</v>
      </c>
      <c r="G214" s="120" t="s">
        <v>1705</v>
      </c>
      <c r="H214" s="121" t="s">
        <v>1705</v>
      </c>
      <c r="I214" s="135">
        <f t="shared" si="3"/>
        <v>551.4375</v>
      </c>
      <c r="J214" s="122">
        <v>88.23</v>
      </c>
    </row>
    <row r="215" spans="1:10">
      <c r="A215" s="118" t="s">
        <v>534</v>
      </c>
      <c r="B215" s="119">
        <v>42521</v>
      </c>
      <c r="C215" s="118" t="s">
        <v>3846</v>
      </c>
      <c r="G215" s="120" t="s">
        <v>9</v>
      </c>
      <c r="H215" s="121" t="s">
        <v>9</v>
      </c>
      <c r="I215" s="135">
        <f t="shared" si="3"/>
        <v>120.68749999999999</v>
      </c>
      <c r="J215" s="122">
        <v>19.309999999999999</v>
      </c>
    </row>
    <row r="216" spans="1:10">
      <c r="A216" s="118" t="s">
        <v>534</v>
      </c>
      <c r="B216" s="119">
        <v>42521</v>
      </c>
      <c r="C216" s="118" t="s">
        <v>3846</v>
      </c>
      <c r="G216" s="120" t="s">
        <v>1706</v>
      </c>
      <c r="H216" s="121" t="s">
        <v>1706</v>
      </c>
      <c r="I216" s="135">
        <f t="shared" si="3"/>
        <v>293.3125</v>
      </c>
      <c r="J216" s="122">
        <v>46.93</v>
      </c>
    </row>
    <row r="217" spans="1:10">
      <c r="A217" s="118" t="s">
        <v>534</v>
      </c>
      <c r="B217" s="119">
        <v>42521</v>
      </c>
      <c r="C217" s="118" t="s">
        <v>3846</v>
      </c>
      <c r="G217" s="120" t="s">
        <v>731</v>
      </c>
      <c r="H217" s="121" t="s">
        <v>731</v>
      </c>
      <c r="I217" s="135">
        <f t="shared" si="3"/>
        <v>116.375</v>
      </c>
      <c r="J217" s="122">
        <v>18.62</v>
      </c>
    </row>
    <row r="218" spans="1:10">
      <c r="A218" s="118" t="s">
        <v>534</v>
      </c>
      <c r="B218" s="119">
        <v>42521</v>
      </c>
      <c r="C218" s="118" t="s">
        <v>3846</v>
      </c>
      <c r="G218" s="120" t="s">
        <v>729</v>
      </c>
      <c r="H218" s="121" t="s">
        <v>729</v>
      </c>
      <c r="I218" s="135">
        <f t="shared" si="3"/>
        <v>86.187499999999986</v>
      </c>
      <c r="J218" s="122">
        <v>13.79</v>
      </c>
    </row>
    <row r="219" spans="1:10">
      <c r="A219" s="118" t="s">
        <v>536</v>
      </c>
      <c r="B219" s="119">
        <v>42521</v>
      </c>
      <c r="C219" s="118" t="s">
        <v>3847</v>
      </c>
      <c r="G219" s="120" t="s">
        <v>9</v>
      </c>
      <c r="H219" s="121" t="s">
        <v>9</v>
      </c>
      <c r="I219" s="135">
        <f t="shared" si="3"/>
        <v>219.8125</v>
      </c>
      <c r="J219" s="122">
        <v>35.17</v>
      </c>
    </row>
    <row r="220" spans="1:10">
      <c r="A220" s="118" t="s">
        <v>536</v>
      </c>
      <c r="B220" s="119">
        <v>42521</v>
      </c>
      <c r="C220" s="118" t="s">
        <v>3847</v>
      </c>
      <c r="G220" s="120" t="s">
        <v>749</v>
      </c>
      <c r="H220" s="121" t="s">
        <v>749</v>
      </c>
      <c r="I220" s="135">
        <f t="shared" si="3"/>
        <v>281.0625</v>
      </c>
      <c r="J220" s="122">
        <v>44.97</v>
      </c>
    </row>
    <row r="221" spans="1:10">
      <c r="A221" s="118" t="s">
        <v>536</v>
      </c>
      <c r="B221" s="119">
        <v>42521</v>
      </c>
      <c r="C221" s="118" t="s">
        <v>3847</v>
      </c>
      <c r="G221" s="120" t="s">
        <v>661</v>
      </c>
      <c r="H221" s="121" t="s">
        <v>661</v>
      </c>
      <c r="I221" s="135">
        <f t="shared" si="3"/>
        <v>49.125</v>
      </c>
      <c r="J221" s="122">
        <v>7.86</v>
      </c>
    </row>
    <row r="222" spans="1:10">
      <c r="A222" s="118" t="s">
        <v>536</v>
      </c>
      <c r="B222" s="119">
        <v>42521</v>
      </c>
      <c r="C222" s="118" t="s">
        <v>3847</v>
      </c>
      <c r="G222" s="120" t="s">
        <v>1743</v>
      </c>
      <c r="H222" s="121" t="s">
        <v>1743</v>
      </c>
      <c r="I222" s="135">
        <f t="shared" si="3"/>
        <v>117.25000000000001</v>
      </c>
      <c r="J222" s="122">
        <v>18.760000000000002</v>
      </c>
    </row>
    <row r="223" spans="1:10">
      <c r="A223" s="118" t="s">
        <v>536</v>
      </c>
      <c r="B223" s="119">
        <v>42521</v>
      </c>
      <c r="C223" s="118" t="s">
        <v>3847</v>
      </c>
      <c r="G223" s="120" t="s">
        <v>731</v>
      </c>
      <c r="H223" s="121" t="s">
        <v>731</v>
      </c>
      <c r="I223" s="135">
        <f t="shared" si="3"/>
        <v>116.375</v>
      </c>
      <c r="J223" s="122">
        <v>18.62</v>
      </c>
    </row>
    <row r="224" spans="1:10">
      <c r="A224" s="118" t="s">
        <v>536</v>
      </c>
      <c r="B224" s="119">
        <v>42521</v>
      </c>
      <c r="C224" s="118" t="s">
        <v>3847</v>
      </c>
      <c r="G224" s="120" t="s">
        <v>4153</v>
      </c>
      <c r="H224" s="121" t="s">
        <v>4153</v>
      </c>
      <c r="I224" s="135">
        <f t="shared" si="3"/>
        <v>167.625</v>
      </c>
      <c r="J224" s="122">
        <v>26.82</v>
      </c>
    </row>
    <row r="225" spans="1:10">
      <c r="A225" s="118" t="s">
        <v>536</v>
      </c>
      <c r="B225" s="119">
        <v>42521</v>
      </c>
      <c r="C225" s="118" t="s">
        <v>3847</v>
      </c>
      <c r="G225" s="120" t="s">
        <v>751</v>
      </c>
      <c r="H225" s="121" t="s">
        <v>751</v>
      </c>
      <c r="I225" s="135">
        <f t="shared" si="3"/>
        <v>335.1875</v>
      </c>
      <c r="J225" s="122">
        <v>53.63</v>
      </c>
    </row>
    <row r="226" spans="1:10">
      <c r="A226" s="118" t="s">
        <v>536</v>
      </c>
      <c r="B226" s="119">
        <v>42521</v>
      </c>
      <c r="C226" s="118" t="s">
        <v>3847</v>
      </c>
      <c r="G226" s="120" t="s">
        <v>729</v>
      </c>
      <c r="H226" s="121" t="s">
        <v>729</v>
      </c>
      <c r="I226" s="135">
        <f t="shared" si="3"/>
        <v>86.187499999999986</v>
      </c>
      <c r="J226" s="122">
        <v>13.79</v>
      </c>
    </row>
    <row r="227" spans="1:10">
      <c r="A227" s="118" t="s">
        <v>538</v>
      </c>
      <c r="B227" s="119">
        <v>42521</v>
      </c>
      <c r="C227" s="118" t="s">
        <v>3848</v>
      </c>
      <c r="G227" s="120" t="s">
        <v>661</v>
      </c>
      <c r="H227" s="121" t="s">
        <v>661</v>
      </c>
      <c r="I227" s="135">
        <f t="shared" si="3"/>
        <v>333.625</v>
      </c>
      <c r="J227" s="122">
        <v>53.38</v>
      </c>
    </row>
    <row r="228" spans="1:10">
      <c r="A228" s="118" t="s">
        <v>538</v>
      </c>
      <c r="B228" s="119">
        <v>42521</v>
      </c>
      <c r="C228" s="118" t="s">
        <v>3848</v>
      </c>
      <c r="G228" s="120" t="s">
        <v>731</v>
      </c>
      <c r="H228" s="121" t="s">
        <v>731</v>
      </c>
      <c r="I228" s="135">
        <f t="shared" si="3"/>
        <v>176.8125</v>
      </c>
      <c r="J228" s="122">
        <v>28.29</v>
      </c>
    </row>
    <row r="229" spans="1:10">
      <c r="A229" s="118" t="s">
        <v>538</v>
      </c>
      <c r="B229" s="119">
        <v>42521</v>
      </c>
      <c r="C229" s="118" t="s">
        <v>3848</v>
      </c>
      <c r="G229" s="120" t="s">
        <v>2727</v>
      </c>
      <c r="H229" s="121" t="s">
        <v>2727</v>
      </c>
      <c r="I229" s="135">
        <f t="shared" si="3"/>
        <v>335.1875</v>
      </c>
      <c r="J229" s="122">
        <v>53.63</v>
      </c>
    </row>
    <row r="230" spans="1:10">
      <c r="A230" s="118" t="s">
        <v>538</v>
      </c>
      <c r="B230" s="119">
        <v>42521</v>
      </c>
      <c r="C230" s="118" t="s">
        <v>3848</v>
      </c>
      <c r="G230" s="120" t="s">
        <v>729</v>
      </c>
      <c r="H230" s="121" t="s">
        <v>729</v>
      </c>
      <c r="I230" s="135">
        <f t="shared" si="3"/>
        <v>-86.187499999999986</v>
      </c>
      <c r="J230" s="122">
        <v>-13.79</v>
      </c>
    </row>
    <row r="231" spans="1:10">
      <c r="A231" s="118" t="s">
        <v>538</v>
      </c>
      <c r="B231" s="119">
        <v>42521</v>
      </c>
      <c r="C231" s="118" t="s">
        <v>3848</v>
      </c>
      <c r="G231" s="120" t="s">
        <v>729</v>
      </c>
      <c r="H231" s="121" t="s">
        <v>729</v>
      </c>
      <c r="I231" s="135">
        <f t="shared" si="3"/>
        <v>86.187499999999986</v>
      </c>
      <c r="J231" s="122">
        <v>13.79</v>
      </c>
    </row>
    <row r="232" spans="1:10">
      <c r="A232" s="118" t="s">
        <v>540</v>
      </c>
      <c r="B232" s="119">
        <v>42521</v>
      </c>
      <c r="C232" s="118" t="s">
        <v>3849</v>
      </c>
      <c r="G232" s="120" t="s">
        <v>735</v>
      </c>
      <c r="H232" s="121" t="s">
        <v>735</v>
      </c>
      <c r="I232" s="135">
        <f t="shared" si="3"/>
        <v>335.1875</v>
      </c>
      <c r="J232" s="122">
        <v>53.63</v>
      </c>
    </row>
    <row r="233" spans="1:10">
      <c r="A233" s="118" t="s">
        <v>540</v>
      </c>
      <c r="B233" s="119">
        <v>42521</v>
      </c>
      <c r="C233" s="118" t="s">
        <v>3849</v>
      </c>
      <c r="G233" s="120" t="s">
        <v>661</v>
      </c>
      <c r="H233" s="121" t="s">
        <v>661</v>
      </c>
      <c r="I233" s="135">
        <f t="shared" si="3"/>
        <v>322.4375</v>
      </c>
      <c r="J233" s="122">
        <v>51.59</v>
      </c>
    </row>
    <row r="234" spans="1:10">
      <c r="A234" s="118" t="s">
        <v>540</v>
      </c>
      <c r="B234" s="119">
        <v>42521</v>
      </c>
      <c r="C234" s="118" t="s">
        <v>3849</v>
      </c>
      <c r="G234" s="135" t="s">
        <v>661</v>
      </c>
      <c r="H234" s="135" t="s">
        <v>661</v>
      </c>
      <c r="I234" s="135">
        <f t="shared" si="3"/>
        <v>396.5625</v>
      </c>
      <c r="J234" s="122">
        <v>63.45</v>
      </c>
    </row>
    <row r="235" spans="1:10">
      <c r="A235" s="118" t="s">
        <v>540</v>
      </c>
      <c r="B235" s="119">
        <v>42521</v>
      </c>
      <c r="C235" s="118" t="s">
        <v>3849</v>
      </c>
      <c r="G235" s="120" t="s">
        <v>744</v>
      </c>
      <c r="H235" s="121" t="s">
        <v>744</v>
      </c>
      <c r="I235" s="135">
        <f t="shared" si="3"/>
        <v>262.0625</v>
      </c>
      <c r="J235" s="122">
        <v>41.93</v>
      </c>
    </row>
    <row r="236" spans="1:10">
      <c r="A236" s="118" t="s">
        <v>540</v>
      </c>
      <c r="B236" s="119">
        <v>42521</v>
      </c>
      <c r="C236" s="118" t="s">
        <v>3849</v>
      </c>
      <c r="G236" s="120" t="s">
        <v>733</v>
      </c>
      <c r="H236" s="121" t="s">
        <v>733</v>
      </c>
      <c r="I236" s="135">
        <f t="shared" si="3"/>
        <v>37.9375</v>
      </c>
      <c r="J236" s="122">
        <v>6.07</v>
      </c>
    </row>
    <row r="237" spans="1:10">
      <c r="A237" s="118" t="s">
        <v>540</v>
      </c>
      <c r="B237" s="119">
        <v>42521</v>
      </c>
      <c r="C237" s="118" t="s">
        <v>3849</v>
      </c>
      <c r="G237" s="120" t="s">
        <v>731</v>
      </c>
      <c r="H237" s="121" t="s">
        <v>731</v>
      </c>
      <c r="I237" s="135">
        <f t="shared" si="3"/>
        <v>60.375</v>
      </c>
      <c r="J237" s="122">
        <v>9.66</v>
      </c>
    </row>
    <row r="238" spans="1:10">
      <c r="A238" s="118" t="s">
        <v>540</v>
      </c>
      <c r="B238" s="119">
        <v>42521</v>
      </c>
      <c r="C238" s="118" t="s">
        <v>3849</v>
      </c>
      <c r="G238" s="120" t="s">
        <v>742</v>
      </c>
      <c r="H238" s="121" t="s">
        <v>742</v>
      </c>
      <c r="I238" s="135">
        <f t="shared" si="3"/>
        <v>459.6875</v>
      </c>
      <c r="J238" s="122">
        <v>73.55</v>
      </c>
    </row>
    <row r="239" spans="1:10">
      <c r="A239" s="118" t="s">
        <v>540</v>
      </c>
      <c r="B239" s="119">
        <v>42521</v>
      </c>
      <c r="C239" s="118" t="s">
        <v>3849</v>
      </c>
      <c r="G239" s="120" t="s">
        <v>737</v>
      </c>
      <c r="H239" s="121" t="s">
        <v>737</v>
      </c>
      <c r="I239" s="135">
        <f t="shared" si="3"/>
        <v>398.375</v>
      </c>
      <c r="J239" s="122">
        <v>63.74</v>
      </c>
    </row>
    <row r="240" spans="1:10">
      <c r="A240" s="118" t="s">
        <v>540</v>
      </c>
      <c r="B240" s="119">
        <v>42521</v>
      </c>
      <c r="C240" s="118" t="s">
        <v>3849</v>
      </c>
      <c r="G240" s="120" t="s">
        <v>795</v>
      </c>
      <c r="H240" s="121" t="s">
        <v>795</v>
      </c>
      <c r="I240" s="135">
        <f t="shared" si="3"/>
        <v>103.4375</v>
      </c>
      <c r="J240" s="122">
        <v>16.55</v>
      </c>
    </row>
    <row r="241" spans="1:10">
      <c r="A241" s="118" t="s">
        <v>540</v>
      </c>
      <c r="B241" s="119">
        <v>42521</v>
      </c>
      <c r="C241" s="118" t="s">
        <v>3849</v>
      </c>
      <c r="G241" s="120" t="s">
        <v>4155</v>
      </c>
      <c r="H241" s="121" t="s">
        <v>4155</v>
      </c>
      <c r="I241" s="135">
        <f t="shared" si="3"/>
        <v>99.125</v>
      </c>
      <c r="J241" s="122">
        <v>15.86</v>
      </c>
    </row>
    <row r="242" spans="1:10" s="122" customFormat="1">
      <c r="A242" s="122" t="s">
        <v>488</v>
      </c>
      <c r="B242" s="123">
        <v>42521</v>
      </c>
      <c r="C242" s="122" t="s">
        <v>3733</v>
      </c>
      <c r="G242" s="122" t="s">
        <v>4224</v>
      </c>
      <c r="H242" s="122" t="s">
        <v>4225</v>
      </c>
      <c r="I242" s="135">
        <f t="shared" si="3"/>
        <v>268.9375</v>
      </c>
      <c r="J242" s="124">
        <v>43.03</v>
      </c>
    </row>
    <row r="243" spans="1:10" s="122" customFormat="1">
      <c r="A243" s="122" t="s">
        <v>488</v>
      </c>
      <c r="B243" s="123">
        <v>42521</v>
      </c>
      <c r="C243" s="122" t="s">
        <v>3733</v>
      </c>
      <c r="G243" s="122" t="s">
        <v>661</v>
      </c>
      <c r="H243" s="122" t="s">
        <v>719</v>
      </c>
      <c r="I243" s="135">
        <f t="shared" si="3"/>
        <v>599.125</v>
      </c>
      <c r="J243" s="124">
        <v>95.86</v>
      </c>
    </row>
    <row r="244" spans="1:10" s="122" customFormat="1">
      <c r="A244" s="122" t="s">
        <v>488</v>
      </c>
      <c r="B244" s="123">
        <v>42521</v>
      </c>
      <c r="C244" s="122" t="s">
        <v>3733</v>
      </c>
      <c r="G244" s="122" t="s">
        <v>991</v>
      </c>
      <c r="H244" s="122" t="s">
        <v>2886</v>
      </c>
      <c r="I244" s="135">
        <f t="shared" si="3"/>
        <v>1232.125</v>
      </c>
      <c r="J244" s="124">
        <v>197.14</v>
      </c>
    </row>
    <row r="245" spans="1:10">
      <c r="A245" s="118" t="s">
        <v>1582</v>
      </c>
      <c r="B245" s="119">
        <v>42521</v>
      </c>
      <c r="C245" s="118" t="s">
        <v>1095</v>
      </c>
      <c r="G245" s="106" t="s">
        <v>1005</v>
      </c>
      <c r="H245" s="106" t="s">
        <v>4228</v>
      </c>
      <c r="I245" s="135">
        <f t="shared" si="3"/>
        <v>200</v>
      </c>
      <c r="J245" s="122">
        <v>32</v>
      </c>
    </row>
    <row r="246" spans="1:10">
      <c r="A246" s="118" t="s">
        <v>558</v>
      </c>
      <c r="B246" s="119">
        <v>42521</v>
      </c>
      <c r="C246" s="118" t="s">
        <v>3850</v>
      </c>
      <c r="G246" s="120" t="s">
        <v>661</v>
      </c>
      <c r="H246" s="121" t="s">
        <v>661</v>
      </c>
      <c r="I246" s="135">
        <f t="shared" si="3"/>
        <v>328.4375</v>
      </c>
      <c r="J246" s="122">
        <v>52.55</v>
      </c>
    </row>
    <row r="247" spans="1:10">
      <c r="A247" s="118" t="s">
        <v>558</v>
      </c>
      <c r="B247" s="119">
        <v>42521</v>
      </c>
      <c r="C247" s="118" t="s">
        <v>3850</v>
      </c>
      <c r="G247" s="120" t="s">
        <v>1747</v>
      </c>
      <c r="H247" s="121" t="s">
        <v>1747</v>
      </c>
      <c r="I247" s="135">
        <f t="shared" si="3"/>
        <v>335.25</v>
      </c>
      <c r="J247" s="122">
        <v>53.64</v>
      </c>
    </row>
    <row r="248" spans="1:10">
      <c r="A248" s="118" t="s">
        <v>558</v>
      </c>
      <c r="B248" s="119">
        <v>42521</v>
      </c>
      <c r="C248" s="118" t="s">
        <v>3850</v>
      </c>
      <c r="G248" s="120" t="s">
        <v>731</v>
      </c>
      <c r="H248" s="121" t="s">
        <v>731</v>
      </c>
      <c r="I248" s="135">
        <f t="shared" si="3"/>
        <v>176.75</v>
      </c>
      <c r="J248" s="122">
        <v>28.28</v>
      </c>
    </row>
    <row r="249" spans="1:10">
      <c r="A249" s="118" t="s">
        <v>560</v>
      </c>
      <c r="B249" s="119">
        <v>42521</v>
      </c>
      <c r="C249" s="118" t="s">
        <v>3851</v>
      </c>
      <c r="G249" s="120" t="s">
        <v>9</v>
      </c>
      <c r="H249" s="121" t="s">
        <v>9</v>
      </c>
      <c r="I249" s="135">
        <f t="shared" si="3"/>
        <v>120.68749999999999</v>
      </c>
      <c r="J249" s="122">
        <v>19.309999999999999</v>
      </c>
    </row>
    <row r="250" spans="1:10">
      <c r="A250" s="118" t="s">
        <v>560</v>
      </c>
      <c r="B250" s="119">
        <v>42521</v>
      </c>
      <c r="C250" s="118" t="s">
        <v>3851</v>
      </c>
      <c r="G250" s="120" t="s">
        <v>4156</v>
      </c>
      <c r="H250" s="121" t="s">
        <v>4156</v>
      </c>
      <c r="I250" s="135">
        <f t="shared" si="3"/>
        <v>125.81249999999999</v>
      </c>
      <c r="J250" s="122">
        <v>20.13</v>
      </c>
    </row>
    <row r="251" spans="1:10">
      <c r="A251" s="118" t="s">
        <v>560</v>
      </c>
      <c r="B251" s="119">
        <v>42521</v>
      </c>
      <c r="C251" s="118" t="s">
        <v>3851</v>
      </c>
      <c r="G251" s="120" t="s">
        <v>769</v>
      </c>
      <c r="H251" s="121" t="s">
        <v>769</v>
      </c>
      <c r="I251" s="135">
        <f t="shared" si="3"/>
        <v>86.187499999999986</v>
      </c>
      <c r="J251" s="122">
        <v>13.79</v>
      </c>
    </row>
    <row r="252" spans="1:10">
      <c r="A252" s="118" t="s">
        <v>560</v>
      </c>
      <c r="B252" s="119">
        <v>42521</v>
      </c>
      <c r="C252" s="118" t="s">
        <v>3851</v>
      </c>
      <c r="G252" s="120" t="s">
        <v>731</v>
      </c>
      <c r="H252" s="121" t="s">
        <v>731</v>
      </c>
      <c r="I252" s="135">
        <f t="shared" si="3"/>
        <v>116.375</v>
      </c>
      <c r="J252" s="122">
        <v>18.62</v>
      </c>
    </row>
    <row r="253" spans="1:10">
      <c r="A253" s="118" t="s">
        <v>566</v>
      </c>
      <c r="B253" s="119">
        <v>42521</v>
      </c>
      <c r="C253" s="118" t="s">
        <v>3852</v>
      </c>
      <c r="G253" s="120" t="s">
        <v>2868</v>
      </c>
      <c r="H253" s="121" t="s">
        <v>2868</v>
      </c>
      <c r="I253" s="135">
        <f t="shared" si="3"/>
        <v>51.749999999999993</v>
      </c>
      <c r="J253" s="122">
        <v>8.2799999999999994</v>
      </c>
    </row>
    <row r="254" spans="1:10">
      <c r="A254" s="118" t="s">
        <v>568</v>
      </c>
      <c r="B254" s="119">
        <v>42521</v>
      </c>
      <c r="C254" s="118" t="s">
        <v>3853</v>
      </c>
      <c r="G254" s="120" t="s">
        <v>749</v>
      </c>
      <c r="H254" s="121" t="s">
        <v>749</v>
      </c>
      <c r="I254" s="135">
        <f t="shared" si="3"/>
        <v>719.875</v>
      </c>
      <c r="J254" s="122">
        <v>115.18</v>
      </c>
    </row>
    <row r="255" spans="1:10">
      <c r="A255" s="118" t="s">
        <v>568</v>
      </c>
      <c r="B255" s="119">
        <v>42521</v>
      </c>
      <c r="C255" s="118" t="s">
        <v>3853</v>
      </c>
      <c r="G255" s="135" t="s">
        <v>1693</v>
      </c>
      <c r="H255" s="135" t="s">
        <v>1693</v>
      </c>
      <c r="I255" s="135">
        <f t="shared" si="3"/>
        <v>69.8125</v>
      </c>
      <c r="J255" s="122">
        <v>11.17</v>
      </c>
    </row>
    <row r="256" spans="1:10">
      <c r="A256" s="118" t="s">
        <v>568</v>
      </c>
      <c r="B256" s="119">
        <v>42521</v>
      </c>
      <c r="C256" s="118" t="s">
        <v>3853</v>
      </c>
      <c r="G256" s="120" t="s">
        <v>3550</v>
      </c>
      <c r="H256" s="121" t="s">
        <v>3550</v>
      </c>
      <c r="I256" s="135">
        <f t="shared" si="3"/>
        <v>377.1875</v>
      </c>
      <c r="J256" s="122">
        <v>60.35</v>
      </c>
    </row>
    <row r="257" spans="1:10">
      <c r="A257" s="118" t="s">
        <v>568</v>
      </c>
      <c r="B257" s="119">
        <v>42521</v>
      </c>
      <c r="C257" s="118" t="s">
        <v>3853</v>
      </c>
      <c r="G257" s="135" t="s">
        <v>4257</v>
      </c>
      <c r="H257" s="135" t="s">
        <v>4257</v>
      </c>
      <c r="I257" s="135">
        <f t="shared" si="3"/>
        <v>19.8125</v>
      </c>
      <c r="J257" s="122">
        <v>3.17</v>
      </c>
    </row>
    <row r="258" spans="1:10">
      <c r="A258" s="118" t="s">
        <v>568</v>
      </c>
      <c r="B258" s="119">
        <v>42521</v>
      </c>
      <c r="C258" s="118" t="s">
        <v>3853</v>
      </c>
      <c r="G258" s="120" t="s">
        <v>731</v>
      </c>
      <c r="H258" s="121" t="s">
        <v>731</v>
      </c>
      <c r="I258" s="135">
        <f t="shared" si="3"/>
        <v>125</v>
      </c>
      <c r="J258" s="122">
        <v>20</v>
      </c>
    </row>
    <row r="259" spans="1:10">
      <c r="A259" s="118" t="s">
        <v>568</v>
      </c>
      <c r="B259" s="119">
        <v>42521</v>
      </c>
      <c r="C259" s="118" t="s">
        <v>3853</v>
      </c>
      <c r="G259" s="120" t="s">
        <v>4159</v>
      </c>
      <c r="H259" s="121" t="s">
        <v>4159</v>
      </c>
      <c r="I259" s="135">
        <f t="shared" si="3"/>
        <v>456.8125</v>
      </c>
      <c r="J259" s="122">
        <v>73.09</v>
      </c>
    </row>
    <row r="260" spans="1:10">
      <c r="A260" s="118" t="s">
        <v>568</v>
      </c>
      <c r="B260" s="119">
        <v>42521</v>
      </c>
      <c r="C260" s="118" t="s">
        <v>3853</v>
      </c>
      <c r="G260" s="120" t="s">
        <v>1697</v>
      </c>
      <c r="H260" s="121" t="s">
        <v>1697</v>
      </c>
      <c r="I260" s="135">
        <f t="shared" si="3"/>
        <v>50.875</v>
      </c>
      <c r="J260" s="122">
        <v>8.14</v>
      </c>
    </row>
    <row r="261" spans="1:10">
      <c r="A261" s="118" t="s">
        <v>1599</v>
      </c>
      <c r="B261" s="119">
        <v>42521</v>
      </c>
      <c r="C261" s="118" t="s">
        <v>3854</v>
      </c>
      <c r="G261" s="120" t="s">
        <v>735</v>
      </c>
      <c r="H261" s="121" t="s">
        <v>735</v>
      </c>
      <c r="I261" s="135">
        <f t="shared" si="3"/>
        <v>377.125</v>
      </c>
      <c r="J261" s="122">
        <v>60.34</v>
      </c>
    </row>
    <row r="262" spans="1:10">
      <c r="A262" s="118" t="s">
        <v>1599</v>
      </c>
      <c r="B262" s="119">
        <v>42521</v>
      </c>
      <c r="C262" s="118" t="s">
        <v>3854</v>
      </c>
      <c r="G262" s="120" t="s">
        <v>661</v>
      </c>
      <c r="H262" s="121" t="s">
        <v>661</v>
      </c>
      <c r="I262" s="135">
        <f t="shared" si="3"/>
        <v>396.5625</v>
      </c>
      <c r="J262" s="122">
        <v>63.45</v>
      </c>
    </row>
    <row r="263" spans="1:10">
      <c r="A263" s="118" t="s">
        <v>1599</v>
      </c>
      <c r="B263" s="119">
        <v>42521</v>
      </c>
      <c r="C263" s="118" t="s">
        <v>3854</v>
      </c>
      <c r="G263" s="120" t="s">
        <v>733</v>
      </c>
      <c r="H263" s="121" t="s">
        <v>733</v>
      </c>
      <c r="I263" s="135">
        <f t="shared" ref="I263:I326" si="4">+J263/0.16</f>
        <v>37.9375</v>
      </c>
      <c r="J263" s="122">
        <v>6.07</v>
      </c>
    </row>
    <row r="264" spans="1:10">
      <c r="A264" s="118" t="s">
        <v>1599</v>
      </c>
      <c r="B264" s="119">
        <v>42521</v>
      </c>
      <c r="C264" s="118" t="s">
        <v>3854</v>
      </c>
      <c r="G264" s="120" t="s">
        <v>731</v>
      </c>
      <c r="H264" s="121" t="s">
        <v>731</v>
      </c>
      <c r="I264" s="135">
        <f t="shared" si="4"/>
        <v>30.1875</v>
      </c>
      <c r="J264" s="122">
        <v>4.83</v>
      </c>
    </row>
    <row r="265" spans="1:10">
      <c r="A265" s="118" t="s">
        <v>1599</v>
      </c>
      <c r="B265" s="119">
        <v>42521</v>
      </c>
      <c r="C265" s="118" t="s">
        <v>3854</v>
      </c>
      <c r="G265" s="120" t="s">
        <v>1722</v>
      </c>
      <c r="H265" s="121" t="s">
        <v>1722</v>
      </c>
      <c r="I265" s="135">
        <f t="shared" si="4"/>
        <v>90.5</v>
      </c>
      <c r="J265" s="122">
        <v>14.48</v>
      </c>
    </row>
    <row r="266" spans="1:10">
      <c r="A266" s="118" t="s">
        <v>1599</v>
      </c>
      <c r="B266" s="119">
        <v>42521</v>
      </c>
      <c r="C266" s="118" t="s">
        <v>3854</v>
      </c>
      <c r="G266" s="120" t="s">
        <v>4160</v>
      </c>
      <c r="H266" s="121" t="s">
        <v>4160</v>
      </c>
      <c r="I266" s="135">
        <f t="shared" si="4"/>
        <v>398.375</v>
      </c>
      <c r="J266" s="122">
        <v>63.74</v>
      </c>
    </row>
    <row r="267" spans="1:10">
      <c r="A267" s="118" t="s">
        <v>1601</v>
      </c>
      <c r="B267" s="119">
        <v>42521</v>
      </c>
      <c r="C267" s="118" t="s">
        <v>3855</v>
      </c>
      <c r="G267" s="120" t="s">
        <v>660</v>
      </c>
      <c r="H267" s="121" t="s">
        <v>660</v>
      </c>
      <c r="I267" s="135">
        <f t="shared" si="4"/>
        <v>103.4375</v>
      </c>
      <c r="J267" s="122">
        <v>16.55</v>
      </c>
    </row>
    <row r="268" spans="1:10">
      <c r="A268" s="118" t="s">
        <v>1601</v>
      </c>
      <c r="B268" s="119">
        <v>42521</v>
      </c>
      <c r="C268" s="118" t="s">
        <v>3855</v>
      </c>
      <c r="G268" s="120" t="s">
        <v>731</v>
      </c>
      <c r="H268" s="121" t="s">
        <v>731</v>
      </c>
      <c r="I268" s="135">
        <f t="shared" si="4"/>
        <v>60.375</v>
      </c>
      <c r="J268" s="122">
        <v>9.66</v>
      </c>
    </row>
    <row r="269" spans="1:10">
      <c r="A269" s="118" t="s">
        <v>1601</v>
      </c>
      <c r="B269" s="119">
        <v>42521</v>
      </c>
      <c r="C269" s="118" t="s">
        <v>3855</v>
      </c>
      <c r="G269" s="120" t="s">
        <v>731</v>
      </c>
      <c r="H269" s="121" t="s">
        <v>731</v>
      </c>
      <c r="I269" s="135">
        <f t="shared" si="4"/>
        <v>116.43749999999999</v>
      </c>
      <c r="J269" s="122">
        <v>18.63</v>
      </c>
    </row>
    <row r="270" spans="1:10">
      <c r="A270" s="118" t="s">
        <v>1601</v>
      </c>
      <c r="B270" s="119">
        <v>42521</v>
      </c>
      <c r="C270" s="118" t="s">
        <v>3855</v>
      </c>
      <c r="G270" s="120" t="s">
        <v>4161</v>
      </c>
      <c r="H270" s="121" t="s">
        <v>4161</v>
      </c>
      <c r="I270" s="135">
        <f t="shared" si="4"/>
        <v>41.3125</v>
      </c>
      <c r="J270" s="122">
        <v>6.61</v>
      </c>
    </row>
    <row r="271" spans="1:10">
      <c r="A271" s="118" t="s">
        <v>1601</v>
      </c>
      <c r="B271" s="119">
        <v>42521</v>
      </c>
      <c r="C271" s="118" t="s">
        <v>3855</v>
      </c>
      <c r="G271" s="120" t="s">
        <v>2727</v>
      </c>
      <c r="H271" s="121" t="s">
        <v>2727</v>
      </c>
      <c r="I271" s="135">
        <f t="shared" si="4"/>
        <v>335.4375</v>
      </c>
      <c r="J271" s="122">
        <v>53.67</v>
      </c>
    </row>
    <row r="272" spans="1:10">
      <c r="A272" s="118" t="s">
        <v>1601</v>
      </c>
      <c r="B272" s="119">
        <v>42521</v>
      </c>
      <c r="C272" s="118" t="s">
        <v>3855</v>
      </c>
      <c r="G272" s="120" t="s">
        <v>729</v>
      </c>
      <c r="H272" s="121" t="s">
        <v>729</v>
      </c>
      <c r="I272" s="135">
        <f t="shared" si="4"/>
        <v>86.187499999999986</v>
      </c>
      <c r="J272" s="122">
        <v>13.79</v>
      </c>
    </row>
    <row r="273" spans="1:10">
      <c r="A273" s="118" t="s">
        <v>572</v>
      </c>
      <c r="B273" s="119">
        <v>42521</v>
      </c>
      <c r="C273" s="118" t="s">
        <v>3856</v>
      </c>
      <c r="G273" s="120" t="s">
        <v>9</v>
      </c>
      <c r="H273" s="121" t="s">
        <v>9</v>
      </c>
      <c r="I273" s="135">
        <f t="shared" si="4"/>
        <v>155.1875</v>
      </c>
      <c r="J273" s="122">
        <v>24.83</v>
      </c>
    </row>
    <row r="274" spans="1:10">
      <c r="A274" s="118" t="s">
        <v>572</v>
      </c>
      <c r="B274" s="119">
        <v>42521</v>
      </c>
      <c r="C274" s="118" t="s">
        <v>3856</v>
      </c>
      <c r="G274" s="120" t="s">
        <v>731</v>
      </c>
      <c r="H274" s="121" t="s">
        <v>731</v>
      </c>
      <c r="I274" s="135">
        <f t="shared" si="4"/>
        <v>116.43749999999999</v>
      </c>
      <c r="J274" s="122">
        <v>18.63</v>
      </c>
    </row>
    <row r="275" spans="1:10">
      <c r="A275" s="118" t="s">
        <v>572</v>
      </c>
      <c r="B275" s="119">
        <v>42521</v>
      </c>
      <c r="C275" s="118" t="s">
        <v>3856</v>
      </c>
      <c r="G275" s="120" t="s">
        <v>4162</v>
      </c>
      <c r="H275" s="121" t="s">
        <v>4162</v>
      </c>
      <c r="I275" s="135">
        <f t="shared" si="4"/>
        <v>264.8125</v>
      </c>
      <c r="J275" s="122">
        <v>42.37</v>
      </c>
    </row>
    <row r="276" spans="1:10">
      <c r="A276" s="118" t="s">
        <v>574</v>
      </c>
      <c r="B276" s="119">
        <v>42521</v>
      </c>
      <c r="C276" s="118" t="s">
        <v>3857</v>
      </c>
      <c r="G276" s="120" t="s">
        <v>1687</v>
      </c>
      <c r="H276" s="121" t="s">
        <v>1687</v>
      </c>
      <c r="I276" s="135">
        <f t="shared" si="4"/>
        <v>387.9375</v>
      </c>
      <c r="J276" s="122">
        <v>62.07</v>
      </c>
    </row>
    <row r="277" spans="1:10">
      <c r="A277" s="118" t="s">
        <v>576</v>
      </c>
      <c r="B277" s="119">
        <v>42521</v>
      </c>
      <c r="C277" s="118" t="s">
        <v>3858</v>
      </c>
      <c r="G277" s="120" t="s">
        <v>4163</v>
      </c>
      <c r="H277" s="121" t="s">
        <v>4163</v>
      </c>
      <c r="I277" s="135">
        <f t="shared" si="4"/>
        <v>41.875</v>
      </c>
      <c r="J277" s="122">
        <v>6.7</v>
      </c>
    </row>
    <row r="278" spans="1:10">
      <c r="A278" s="118" t="s">
        <v>580</v>
      </c>
      <c r="B278" s="119">
        <v>42521</v>
      </c>
      <c r="C278" s="118" t="s">
        <v>3859</v>
      </c>
      <c r="G278" s="120" t="s">
        <v>4164</v>
      </c>
      <c r="H278" s="121" t="s">
        <v>4164</v>
      </c>
      <c r="I278" s="135">
        <f t="shared" si="4"/>
        <v>86.187499999999986</v>
      </c>
      <c r="J278" s="122">
        <v>13.79</v>
      </c>
    </row>
    <row r="279" spans="1:10">
      <c r="A279" s="118" t="s">
        <v>581</v>
      </c>
      <c r="B279" s="119">
        <v>42521</v>
      </c>
      <c r="C279" s="118" t="s">
        <v>3860</v>
      </c>
      <c r="G279" s="120" t="s">
        <v>823</v>
      </c>
      <c r="H279" s="121" t="s">
        <v>823</v>
      </c>
      <c r="I279" s="135">
        <f t="shared" si="4"/>
        <v>105.18749999999999</v>
      </c>
      <c r="J279" s="122">
        <v>16.829999999999998</v>
      </c>
    </row>
    <row r="280" spans="1:10">
      <c r="A280" s="118" t="s">
        <v>583</v>
      </c>
      <c r="B280" s="119">
        <v>42521</v>
      </c>
      <c r="C280" s="118" t="s">
        <v>3861</v>
      </c>
      <c r="G280" s="120" t="s">
        <v>685</v>
      </c>
      <c r="H280" s="121" t="s">
        <v>685</v>
      </c>
      <c r="I280" s="135">
        <f t="shared" si="4"/>
        <v>186.75</v>
      </c>
      <c r="J280" s="122">
        <v>29.88</v>
      </c>
    </row>
    <row r="281" spans="1:10">
      <c r="A281" s="118" t="s">
        <v>585</v>
      </c>
      <c r="B281" s="119">
        <v>42521</v>
      </c>
      <c r="C281" s="118" t="s">
        <v>3862</v>
      </c>
      <c r="G281" s="120" t="s">
        <v>715</v>
      </c>
      <c r="H281" s="121" t="s">
        <v>715</v>
      </c>
      <c r="I281" s="135">
        <f t="shared" si="4"/>
        <v>474.125</v>
      </c>
      <c r="J281" s="122">
        <v>75.86</v>
      </c>
    </row>
    <row r="282" spans="1:10">
      <c r="A282" s="118" t="s">
        <v>587</v>
      </c>
      <c r="B282" s="119">
        <v>42521</v>
      </c>
      <c r="C282" s="118" t="s">
        <v>3863</v>
      </c>
      <c r="G282" s="120" t="s">
        <v>674</v>
      </c>
      <c r="H282" s="121" t="s">
        <v>674</v>
      </c>
      <c r="I282" s="135">
        <f t="shared" si="4"/>
        <v>288.9375</v>
      </c>
      <c r="J282" s="122">
        <v>46.23</v>
      </c>
    </row>
    <row r="283" spans="1:10">
      <c r="A283" s="118" t="s">
        <v>589</v>
      </c>
      <c r="B283" s="119">
        <v>42521</v>
      </c>
      <c r="C283" s="118" t="s">
        <v>3864</v>
      </c>
      <c r="G283" s="120" t="s">
        <v>678</v>
      </c>
      <c r="H283" s="121" t="s">
        <v>678</v>
      </c>
      <c r="I283" s="135">
        <f t="shared" si="4"/>
        <v>380</v>
      </c>
      <c r="J283" s="122">
        <v>60.8</v>
      </c>
    </row>
    <row r="284" spans="1:10">
      <c r="A284" s="118" t="s">
        <v>591</v>
      </c>
      <c r="B284" s="119">
        <v>42521</v>
      </c>
      <c r="C284" s="118" t="s">
        <v>3865</v>
      </c>
      <c r="G284" s="120" t="s">
        <v>4165</v>
      </c>
      <c r="H284" s="121" t="s">
        <v>4165</v>
      </c>
      <c r="I284" s="135">
        <f t="shared" si="4"/>
        <v>60</v>
      </c>
      <c r="J284" s="122">
        <v>9.6</v>
      </c>
    </row>
    <row r="285" spans="1:10">
      <c r="A285" s="118" t="s">
        <v>593</v>
      </c>
      <c r="B285" s="119">
        <v>42521</v>
      </c>
      <c r="C285" s="118" t="s">
        <v>3866</v>
      </c>
      <c r="G285" s="120" t="s">
        <v>682</v>
      </c>
      <c r="H285" s="121" t="s">
        <v>682</v>
      </c>
      <c r="I285" s="135">
        <f t="shared" si="4"/>
        <v>189.125</v>
      </c>
      <c r="J285" s="122">
        <v>30.26</v>
      </c>
    </row>
    <row r="286" spans="1:10">
      <c r="A286" s="118" t="s">
        <v>595</v>
      </c>
      <c r="B286" s="119">
        <v>42521</v>
      </c>
      <c r="C286" s="118" t="s">
        <v>3867</v>
      </c>
      <c r="G286" s="120" t="s">
        <v>715</v>
      </c>
      <c r="H286" s="121" t="s">
        <v>715</v>
      </c>
      <c r="I286" s="135">
        <f t="shared" si="4"/>
        <v>379.3125</v>
      </c>
      <c r="J286" s="122">
        <v>60.69</v>
      </c>
    </row>
    <row r="287" spans="1:10">
      <c r="A287" s="118" t="s">
        <v>597</v>
      </c>
      <c r="B287" s="119">
        <v>42521</v>
      </c>
      <c r="C287" s="118" t="s">
        <v>3868</v>
      </c>
      <c r="G287" s="120" t="s">
        <v>2484</v>
      </c>
      <c r="H287" s="121" t="s">
        <v>2484</v>
      </c>
      <c r="I287" s="135">
        <f t="shared" si="4"/>
        <v>277</v>
      </c>
      <c r="J287" s="122">
        <v>44.32</v>
      </c>
    </row>
    <row r="288" spans="1:10">
      <c r="A288" s="118" t="s">
        <v>601</v>
      </c>
      <c r="B288" s="119">
        <v>42521</v>
      </c>
      <c r="C288" s="118" t="s">
        <v>3869</v>
      </c>
      <c r="G288" s="120" t="s">
        <v>693</v>
      </c>
      <c r="H288" s="121" t="s">
        <v>693</v>
      </c>
      <c r="I288" s="135">
        <f t="shared" si="4"/>
        <v>102.8125</v>
      </c>
      <c r="J288" s="122">
        <v>16.45</v>
      </c>
    </row>
    <row r="289" spans="1:10">
      <c r="A289" s="118" t="s">
        <v>605</v>
      </c>
      <c r="B289" s="119">
        <v>42521</v>
      </c>
      <c r="C289" s="118" t="s">
        <v>3870</v>
      </c>
      <c r="G289" s="120" t="s">
        <v>715</v>
      </c>
      <c r="H289" s="121" t="s">
        <v>715</v>
      </c>
      <c r="I289" s="135">
        <f t="shared" si="4"/>
        <v>379.3125</v>
      </c>
      <c r="J289" s="122">
        <v>60.69</v>
      </c>
    </row>
    <row r="290" spans="1:10">
      <c r="A290" s="118" t="s">
        <v>2535</v>
      </c>
      <c r="B290" s="119">
        <v>42521</v>
      </c>
      <c r="C290" s="118" t="s">
        <v>3871</v>
      </c>
      <c r="G290" s="120" t="s">
        <v>731</v>
      </c>
      <c r="H290" s="121" t="s">
        <v>731</v>
      </c>
      <c r="I290" s="135">
        <f t="shared" si="4"/>
        <v>280.1875</v>
      </c>
      <c r="J290" s="122">
        <v>44.83</v>
      </c>
    </row>
    <row r="291" spans="1:10">
      <c r="A291" s="118" t="s">
        <v>609</v>
      </c>
      <c r="B291" s="119">
        <v>42521</v>
      </c>
      <c r="C291" s="118" t="s">
        <v>3872</v>
      </c>
      <c r="G291" s="120" t="s">
        <v>4166</v>
      </c>
      <c r="H291" s="121" t="s">
        <v>4166</v>
      </c>
      <c r="I291" s="135">
        <f t="shared" si="4"/>
        <v>43.125</v>
      </c>
      <c r="J291" s="122">
        <v>6.9</v>
      </c>
    </row>
    <row r="292" spans="1:10">
      <c r="A292" s="118" t="s">
        <v>611</v>
      </c>
      <c r="B292" s="119">
        <v>42521</v>
      </c>
      <c r="C292" s="118" t="s">
        <v>3873</v>
      </c>
      <c r="G292" s="120" t="s">
        <v>670</v>
      </c>
      <c r="H292" s="121" t="s">
        <v>670</v>
      </c>
      <c r="I292" s="135">
        <f t="shared" si="4"/>
        <v>301.5625</v>
      </c>
      <c r="J292" s="122">
        <v>48.25</v>
      </c>
    </row>
    <row r="293" spans="1:10">
      <c r="A293" s="118" t="s">
        <v>613</v>
      </c>
      <c r="B293" s="119">
        <v>42521</v>
      </c>
      <c r="C293" s="118" t="s">
        <v>3874</v>
      </c>
      <c r="G293" s="120" t="s">
        <v>670</v>
      </c>
      <c r="H293" s="121" t="s">
        <v>670</v>
      </c>
      <c r="I293" s="135">
        <f t="shared" si="4"/>
        <v>516.9375</v>
      </c>
      <c r="J293" s="122">
        <v>82.71</v>
      </c>
    </row>
    <row r="294" spans="1:10">
      <c r="A294" s="118" t="s">
        <v>617</v>
      </c>
      <c r="B294" s="119">
        <v>42521</v>
      </c>
      <c r="C294" s="118" t="s">
        <v>3875</v>
      </c>
      <c r="G294" s="120" t="s">
        <v>703</v>
      </c>
      <c r="H294" s="121" t="s">
        <v>703</v>
      </c>
      <c r="I294" s="135">
        <f t="shared" si="4"/>
        <v>408.75</v>
      </c>
      <c r="J294" s="122">
        <v>65.400000000000006</v>
      </c>
    </row>
    <row r="295" spans="1:10">
      <c r="A295" s="118" t="s">
        <v>619</v>
      </c>
      <c r="B295" s="119">
        <v>42521</v>
      </c>
      <c r="C295" s="118" t="s">
        <v>3876</v>
      </c>
      <c r="G295" s="120" t="s">
        <v>699</v>
      </c>
      <c r="H295" s="121" t="s">
        <v>699</v>
      </c>
      <c r="I295" s="135">
        <f t="shared" si="4"/>
        <v>165.5625</v>
      </c>
      <c r="J295" s="122">
        <v>26.49</v>
      </c>
    </row>
    <row r="296" spans="1:10">
      <c r="A296" s="118" t="s">
        <v>620</v>
      </c>
      <c r="B296" s="119">
        <v>42521</v>
      </c>
      <c r="C296" s="118" t="s">
        <v>3877</v>
      </c>
      <c r="G296" s="120" t="s">
        <v>4167</v>
      </c>
      <c r="H296" s="121" t="s">
        <v>4167</v>
      </c>
      <c r="I296" s="135">
        <f t="shared" si="4"/>
        <v>258.5625</v>
      </c>
      <c r="J296" s="122">
        <v>41.37</v>
      </c>
    </row>
    <row r="297" spans="1:10">
      <c r="A297" s="118" t="s">
        <v>622</v>
      </c>
      <c r="B297" s="119">
        <v>42521</v>
      </c>
      <c r="C297" s="118" t="s">
        <v>3878</v>
      </c>
      <c r="G297" s="120" t="s">
        <v>4167</v>
      </c>
      <c r="H297" s="121" t="s">
        <v>4167</v>
      </c>
      <c r="I297" s="135">
        <f t="shared" si="4"/>
        <v>344.8125</v>
      </c>
      <c r="J297" s="122">
        <v>55.17</v>
      </c>
    </row>
    <row r="298" spans="1:10">
      <c r="A298" s="118" t="s">
        <v>628</v>
      </c>
      <c r="B298" s="119">
        <v>42521</v>
      </c>
      <c r="C298" s="118" t="s">
        <v>3879</v>
      </c>
      <c r="G298" s="120" t="s">
        <v>705</v>
      </c>
      <c r="H298" s="121" t="s">
        <v>705</v>
      </c>
      <c r="I298" s="135">
        <f t="shared" si="4"/>
        <v>370.6875</v>
      </c>
      <c r="J298" s="122">
        <v>59.31</v>
      </c>
    </row>
    <row r="299" spans="1:10">
      <c r="A299" s="118" t="s">
        <v>630</v>
      </c>
      <c r="B299" s="119">
        <v>42521</v>
      </c>
      <c r="C299" s="118" t="s">
        <v>3880</v>
      </c>
      <c r="G299" s="120" t="s">
        <v>670</v>
      </c>
      <c r="H299" s="121" t="s">
        <v>670</v>
      </c>
      <c r="I299" s="135">
        <f t="shared" si="4"/>
        <v>258.375</v>
      </c>
      <c r="J299" s="122">
        <v>41.34</v>
      </c>
    </row>
    <row r="300" spans="1:10">
      <c r="A300" s="118" t="s">
        <v>634</v>
      </c>
      <c r="B300" s="119">
        <v>42521</v>
      </c>
      <c r="C300" s="118" t="s">
        <v>3881</v>
      </c>
      <c r="G300" s="120" t="s">
        <v>4168</v>
      </c>
      <c r="H300" s="121" t="s">
        <v>4168</v>
      </c>
      <c r="I300" s="135">
        <f t="shared" si="4"/>
        <v>124.0625</v>
      </c>
      <c r="J300" s="122">
        <v>19.850000000000001</v>
      </c>
    </row>
    <row r="301" spans="1:10">
      <c r="A301" s="118" t="s">
        <v>636</v>
      </c>
      <c r="B301" s="119">
        <v>42521</v>
      </c>
      <c r="C301" s="118" t="s">
        <v>3882</v>
      </c>
      <c r="G301" s="120" t="s">
        <v>4169</v>
      </c>
      <c r="H301" s="121" t="s">
        <v>4169</v>
      </c>
      <c r="I301" s="135">
        <f t="shared" si="4"/>
        <v>220.5625</v>
      </c>
      <c r="J301" s="122">
        <v>35.29</v>
      </c>
    </row>
    <row r="302" spans="1:10">
      <c r="A302" s="118" t="s">
        <v>638</v>
      </c>
      <c r="B302" s="119">
        <v>42521</v>
      </c>
      <c r="C302" s="118" t="s">
        <v>3883</v>
      </c>
      <c r="G302" s="120" t="s">
        <v>693</v>
      </c>
      <c r="H302" s="121" t="s">
        <v>693</v>
      </c>
      <c r="I302" s="135">
        <f t="shared" si="4"/>
        <v>75.375</v>
      </c>
      <c r="J302" s="122">
        <v>12.06</v>
      </c>
    </row>
    <row r="303" spans="1:10">
      <c r="A303" s="118" t="s">
        <v>640</v>
      </c>
      <c r="B303" s="119">
        <v>42521</v>
      </c>
      <c r="C303" s="118" t="s">
        <v>3884</v>
      </c>
      <c r="G303" s="120" t="s">
        <v>2926</v>
      </c>
      <c r="H303" s="121" t="s">
        <v>2926</v>
      </c>
      <c r="I303" s="135">
        <f t="shared" si="4"/>
        <v>105.18749999999999</v>
      </c>
      <c r="J303" s="122">
        <v>16.829999999999998</v>
      </c>
    </row>
    <row r="304" spans="1:10">
      <c r="A304" s="118" t="s">
        <v>642</v>
      </c>
      <c r="B304" s="119">
        <v>42521</v>
      </c>
      <c r="C304" s="118" t="s">
        <v>3885</v>
      </c>
      <c r="G304" s="120" t="s">
        <v>4167</v>
      </c>
      <c r="H304" s="121" t="s">
        <v>4167</v>
      </c>
      <c r="I304" s="135">
        <f t="shared" si="4"/>
        <v>861.9375</v>
      </c>
      <c r="J304" s="122">
        <v>137.91</v>
      </c>
    </row>
    <row r="305" spans="1:10">
      <c r="A305" s="118" t="s">
        <v>644</v>
      </c>
      <c r="B305" s="119">
        <v>42521</v>
      </c>
      <c r="C305" s="118" t="s">
        <v>3886</v>
      </c>
      <c r="G305" s="120" t="s">
        <v>4170</v>
      </c>
      <c r="H305" s="121" t="s">
        <v>4170</v>
      </c>
      <c r="I305" s="135">
        <f t="shared" si="4"/>
        <v>312.0625</v>
      </c>
      <c r="J305" s="122">
        <v>49.93</v>
      </c>
    </row>
    <row r="306" spans="1:10">
      <c r="A306" s="118" t="s">
        <v>646</v>
      </c>
      <c r="B306" s="119">
        <v>42521</v>
      </c>
      <c r="C306" s="118" t="s">
        <v>3887</v>
      </c>
      <c r="G306" s="120" t="s">
        <v>2910</v>
      </c>
      <c r="H306" s="121" t="s">
        <v>2910</v>
      </c>
      <c r="I306" s="135">
        <f t="shared" si="4"/>
        <v>661.6875</v>
      </c>
      <c r="J306" s="122">
        <v>105.87</v>
      </c>
    </row>
    <row r="307" spans="1:10">
      <c r="A307" s="118" t="s">
        <v>3888</v>
      </c>
      <c r="B307" s="119">
        <v>42521</v>
      </c>
      <c r="C307" s="118" t="s">
        <v>3889</v>
      </c>
      <c r="G307" s="120" t="s">
        <v>787</v>
      </c>
      <c r="H307" s="121" t="s">
        <v>787</v>
      </c>
      <c r="I307" s="135">
        <f t="shared" si="4"/>
        <v>196.5625</v>
      </c>
      <c r="J307" s="122">
        <v>31.45</v>
      </c>
    </row>
    <row r="308" spans="1:10">
      <c r="A308" s="118" t="s">
        <v>3890</v>
      </c>
      <c r="B308" s="119">
        <v>42521</v>
      </c>
      <c r="C308" s="118" t="s">
        <v>3891</v>
      </c>
      <c r="G308" s="120" t="s">
        <v>672</v>
      </c>
      <c r="H308" s="121" t="s">
        <v>672</v>
      </c>
      <c r="I308" s="135">
        <f t="shared" si="4"/>
        <v>215.49999999999997</v>
      </c>
      <c r="J308" s="122">
        <v>34.479999999999997</v>
      </c>
    </row>
    <row r="309" spans="1:10">
      <c r="A309" s="118" t="s">
        <v>3892</v>
      </c>
      <c r="B309" s="119">
        <v>42521</v>
      </c>
      <c r="C309" s="118" t="s">
        <v>3893</v>
      </c>
      <c r="G309" s="120" t="s">
        <v>833</v>
      </c>
      <c r="H309" s="121" t="s">
        <v>833</v>
      </c>
      <c r="I309" s="135">
        <f t="shared" si="4"/>
        <v>310.6875</v>
      </c>
      <c r="J309" s="122">
        <v>49.71</v>
      </c>
    </row>
    <row r="310" spans="1:10">
      <c r="A310" s="118" t="s">
        <v>3894</v>
      </c>
      <c r="B310" s="119">
        <v>42521</v>
      </c>
      <c r="C310" s="118" t="s">
        <v>3895</v>
      </c>
      <c r="G310" s="120" t="s">
        <v>1669</v>
      </c>
      <c r="H310" s="121" t="s">
        <v>1669</v>
      </c>
      <c r="I310" s="135">
        <f t="shared" si="4"/>
        <v>948</v>
      </c>
      <c r="J310" s="122">
        <v>151.68</v>
      </c>
    </row>
    <row r="311" spans="1:10">
      <c r="A311" s="118" t="s">
        <v>2593</v>
      </c>
      <c r="B311" s="119">
        <v>42521</v>
      </c>
      <c r="C311" s="118" t="s">
        <v>3896</v>
      </c>
      <c r="G311" s="120" t="s">
        <v>1697</v>
      </c>
      <c r="H311" s="121" t="s">
        <v>1697</v>
      </c>
      <c r="I311" s="135">
        <f t="shared" si="4"/>
        <v>50.875</v>
      </c>
      <c r="J311" s="122">
        <v>8.14</v>
      </c>
    </row>
    <row r="312" spans="1:10">
      <c r="A312" s="118" t="s">
        <v>2599</v>
      </c>
      <c r="B312" s="119">
        <v>42521</v>
      </c>
      <c r="C312" s="118" t="s">
        <v>3897</v>
      </c>
      <c r="G312" s="120" t="s">
        <v>717</v>
      </c>
      <c r="H312" s="121" t="s">
        <v>717</v>
      </c>
      <c r="I312" s="135">
        <f t="shared" si="4"/>
        <v>422.4375</v>
      </c>
      <c r="J312" s="122">
        <v>67.59</v>
      </c>
    </row>
    <row r="313" spans="1:10">
      <c r="A313" s="118" t="s">
        <v>2602</v>
      </c>
      <c r="B313" s="119">
        <v>42521</v>
      </c>
      <c r="C313" s="118" t="s">
        <v>3898</v>
      </c>
      <c r="G313" s="120" t="s">
        <v>717</v>
      </c>
      <c r="H313" s="121" t="s">
        <v>717</v>
      </c>
      <c r="I313" s="135">
        <f t="shared" si="4"/>
        <v>474.125</v>
      </c>
      <c r="J313" s="122">
        <v>75.86</v>
      </c>
    </row>
    <row r="314" spans="1:10">
      <c r="A314" s="118" t="s">
        <v>2605</v>
      </c>
      <c r="B314" s="119">
        <v>42521</v>
      </c>
      <c r="C314" s="118" t="s">
        <v>3899</v>
      </c>
      <c r="G314" s="120" t="s">
        <v>731</v>
      </c>
      <c r="H314" s="121" t="s">
        <v>731</v>
      </c>
      <c r="I314" s="135">
        <f t="shared" si="4"/>
        <v>56.0625</v>
      </c>
      <c r="J314" s="122">
        <v>8.9700000000000006</v>
      </c>
    </row>
    <row r="315" spans="1:10">
      <c r="A315" s="118" t="s">
        <v>3900</v>
      </c>
      <c r="B315" s="119">
        <v>42521</v>
      </c>
      <c r="C315" s="118" t="s">
        <v>3901</v>
      </c>
      <c r="G315" s="122" t="s">
        <v>672</v>
      </c>
      <c r="H315" s="122" t="s">
        <v>672</v>
      </c>
      <c r="I315" s="135">
        <f t="shared" si="4"/>
        <v>0</v>
      </c>
      <c r="J315" s="122">
        <v>0</v>
      </c>
    </row>
    <row r="316" spans="1:10">
      <c r="A316" s="118" t="s">
        <v>3902</v>
      </c>
      <c r="B316" s="119">
        <v>42521</v>
      </c>
      <c r="C316" s="118" t="s">
        <v>3903</v>
      </c>
      <c r="G316" s="120" t="s">
        <v>2544</v>
      </c>
      <c r="H316" s="121" t="s">
        <v>2544</v>
      </c>
      <c r="I316" s="135">
        <f t="shared" si="4"/>
        <v>482.74999999999994</v>
      </c>
      <c r="J316" s="122">
        <v>77.239999999999995</v>
      </c>
    </row>
    <row r="317" spans="1:10">
      <c r="A317" s="118" t="s">
        <v>3904</v>
      </c>
      <c r="B317" s="119">
        <v>42521</v>
      </c>
      <c r="C317" s="118" t="s">
        <v>3905</v>
      </c>
      <c r="G317" s="120" t="s">
        <v>672</v>
      </c>
      <c r="H317" s="121" t="s">
        <v>672</v>
      </c>
      <c r="I317" s="135">
        <f t="shared" si="4"/>
        <v>215.49999999999997</v>
      </c>
      <c r="J317" s="122">
        <v>34.479999999999997</v>
      </c>
    </row>
    <row r="318" spans="1:10">
      <c r="A318" s="118" t="s">
        <v>3906</v>
      </c>
      <c r="B318" s="119">
        <v>42521</v>
      </c>
      <c r="C318" s="118" t="s">
        <v>3907</v>
      </c>
      <c r="G318" s="120" t="s">
        <v>1669</v>
      </c>
      <c r="H318" s="121" t="s">
        <v>1669</v>
      </c>
      <c r="I318" s="135">
        <f t="shared" si="4"/>
        <v>948</v>
      </c>
      <c r="J318" s="122">
        <v>151.68</v>
      </c>
    </row>
    <row r="319" spans="1:10">
      <c r="A319" s="118" t="s">
        <v>3908</v>
      </c>
      <c r="B319" s="119">
        <v>42521</v>
      </c>
      <c r="C319" s="118" t="s">
        <v>3909</v>
      </c>
      <c r="G319" s="120" t="s">
        <v>1669</v>
      </c>
      <c r="H319" s="121" t="s">
        <v>1669</v>
      </c>
      <c r="I319" s="135">
        <f t="shared" si="4"/>
        <v>948</v>
      </c>
      <c r="J319" s="122">
        <v>151.68</v>
      </c>
    </row>
    <row r="320" spans="1:10">
      <c r="A320" s="118" t="s">
        <v>2608</v>
      </c>
      <c r="B320" s="119">
        <v>42521</v>
      </c>
      <c r="C320" s="118" t="s">
        <v>3910</v>
      </c>
      <c r="G320" s="120" t="s">
        <v>833</v>
      </c>
      <c r="H320" s="121" t="s">
        <v>833</v>
      </c>
      <c r="I320" s="135">
        <f t="shared" si="4"/>
        <v>312.5</v>
      </c>
      <c r="J320" s="122">
        <v>50</v>
      </c>
    </row>
    <row r="321" spans="1:10">
      <c r="A321" s="118" t="s">
        <v>2614</v>
      </c>
      <c r="B321" s="119">
        <v>42521</v>
      </c>
      <c r="C321" s="118" t="s">
        <v>3911</v>
      </c>
      <c r="G321" s="120" t="s">
        <v>703</v>
      </c>
      <c r="H321" s="121" t="s">
        <v>703</v>
      </c>
      <c r="I321" s="135">
        <f t="shared" si="4"/>
        <v>646.3125</v>
      </c>
      <c r="J321" s="122">
        <v>103.41</v>
      </c>
    </row>
    <row r="322" spans="1:10">
      <c r="A322" s="118" t="s">
        <v>3912</v>
      </c>
      <c r="B322" s="119">
        <v>42521</v>
      </c>
      <c r="C322" s="118" t="s">
        <v>3913</v>
      </c>
      <c r="G322" s="120" t="s">
        <v>685</v>
      </c>
      <c r="H322" s="121" t="s">
        <v>685</v>
      </c>
      <c r="I322" s="135">
        <f t="shared" si="4"/>
        <v>307.5</v>
      </c>
      <c r="J322" s="122">
        <v>49.2</v>
      </c>
    </row>
    <row r="323" spans="1:10">
      <c r="A323" s="118" t="s">
        <v>3914</v>
      </c>
      <c r="B323" s="119">
        <v>42521</v>
      </c>
      <c r="C323" s="118" t="s">
        <v>3915</v>
      </c>
      <c r="G323" s="120" t="s">
        <v>833</v>
      </c>
      <c r="H323" s="121" t="s">
        <v>833</v>
      </c>
      <c r="I323" s="135">
        <f t="shared" si="4"/>
        <v>312.5</v>
      </c>
      <c r="J323" s="122">
        <v>50</v>
      </c>
    </row>
    <row r="324" spans="1:10">
      <c r="A324" s="118" t="s">
        <v>3916</v>
      </c>
      <c r="B324" s="119">
        <v>42521</v>
      </c>
      <c r="C324" s="118" t="s">
        <v>3917</v>
      </c>
      <c r="G324" s="120" t="s">
        <v>2544</v>
      </c>
      <c r="H324" s="121" t="s">
        <v>2544</v>
      </c>
      <c r="I324" s="135">
        <f t="shared" si="4"/>
        <v>887.93749999999989</v>
      </c>
      <c r="J324" s="122">
        <v>142.07</v>
      </c>
    </row>
    <row r="325" spans="1:10">
      <c r="A325" s="118" t="s">
        <v>2633</v>
      </c>
      <c r="B325" s="119">
        <v>42521</v>
      </c>
      <c r="C325" s="118" t="s">
        <v>3918</v>
      </c>
      <c r="G325" s="120" t="s">
        <v>1682</v>
      </c>
      <c r="H325" s="121" t="s">
        <v>1682</v>
      </c>
      <c r="I325" s="135">
        <f t="shared" si="4"/>
        <v>67.25</v>
      </c>
      <c r="J325" s="122">
        <v>10.76</v>
      </c>
    </row>
    <row r="326" spans="1:10">
      <c r="A326" s="118" t="s">
        <v>2636</v>
      </c>
      <c r="B326" s="119">
        <v>42521</v>
      </c>
      <c r="C326" s="118" t="s">
        <v>3919</v>
      </c>
      <c r="G326" s="120" t="s">
        <v>666</v>
      </c>
      <c r="H326" s="121" t="s">
        <v>666</v>
      </c>
      <c r="I326" s="135">
        <f t="shared" si="4"/>
        <v>198.25</v>
      </c>
      <c r="J326" s="122">
        <v>31.72</v>
      </c>
    </row>
    <row r="327" spans="1:10">
      <c r="A327" s="118" t="s">
        <v>2639</v>
      </c>
      <c r="B327" s="119">
        <v>42521</v>
      </c>
      <c r="C327" s="118" t="s">
        <v>3920</v>
      </c>
      <c r="G327" s="120" t="s">
        <v>666</v>
      </c>
      <c r="H327" s="121" t="s">
        <v>666</v>
      </c>
      <c r="I327" s="135">
        <f t="shared" ref="I327:I390" si="5">+J327/0.16</f>
        <v>77.5625</v>
      </c>
      <c r="J327" s="122">
        <v>12.41</v>
      </c>
    </row>
    <row r="328" spans="1:10">
      <c r="A328" s="118" t="s">
        <v>2642</v>
      </c>
      <c r="B328" s="119">
        <v>42521</v>
      </c>
      <c r="C328" s="118" t="s">
        <v>3921</v>
      </c>
      <c r="G328" s="120" t="s">
        <v>1682</v>
      </c>
      <c r="H328" s="121" t="s">
        <v>1682</v>
      </c>
      <c r="I328" s="135">
        <f t="shared" si="5"/>
        <v>603.4375</v>
      </c>
      <c r="J328" s="122">
        <v>96.55</v>
      </c>
    </row>
    <row r="329" spans="1:10">
      <c r="A329" s="118" t="s">
        <v>2646</v>
      </c>
      <c r="B329" s="119">
        <v>42521</v>
      </c>
      <c r="C329" s="118" t="s">
        <v>3922</v>
      </c>
      <c r="G329" s="120" t="s">
        <v>687</v>
      </c>
      <c r="H329" s="121" t="s">
        <v>687</v>
      </c>
      <c r="I329" s="135">
        <f t="shared" si="5"/>
        <v>68.9375</v>
      </c>
      <c r="J329" s="122">
        <v>11.03</v>
      </c>
    </row>
    <row r="330" spans="1:10">
      <c r="A330" s="118" t="s">
        <v>2652</v>
      </c>
      <c r="B330" s="119">
        <v>42521</v>
      </c>
      <c r="C330" s="118" t="s">
        <v>3923</v>
      </c>
      <c r="G330" s="120" t="s">
        <v>1012</v>
      </c>
      <c r="H330" s="121" t="s">
        <v>1012</v>
      </c>
      <c r="I330" s="135">
        <f t="shared" si="5"/>
        <v>57.875</v>
      </c>
      <c r="J330" s="122">
        <v>9.26</v>
      </c>
    </row>
    <row r="331" spans="1:10">
      <c r="A331" s="118" t="s">
        <v>2655</v>
      </c>
      <c r="B331" s="119">
        <v>42521</v>
      </c>
      <c r="C331" s="118" t="s">
        <v>3924</v>
      </c>
      <c r="G331" s="120" t="s">
        <v>674</v>
      </c>
      <c r="H331" s="121" t="s">
        <v>674</v>
      </c>
      <c r="I331" s="135">
        <f t="shared" si="5"/>
        <v>214.37499999999997</v>
      </c>
      <c r="J331" s="122">
        <v>34.299999999999997</v>
      </c>
    </row>
    <row r="332" spans="1:10">
      <c r="A332" s="118" t="s">
        <v>2658</v>
      </c>
      <c r="B332" s="119">
        <v>42521</v>
      </c>
      <c r="C332" s="118" t="s">
        <v>3925</v>
      </c>
      <c r="G332" s="122" t="s">
        <v>676</v>
      </c>
      <c r="H332" s="122" t="s">
        <v>676</v>
      </c>
      <c r="I332" s="135">
        <f t="shared" si="5"/>
        <v>0</v>
      </c>
      <c r="J332" s="122">
        <v>0</v>
      </c>
    </row>
    <row r="333" spans="1:10">
      <c r="A333" s="118" t="s">
        <v>2661</v>
      </c>
      <c r="B333" s="119">
        <v>42521</v>
      </c>
      <c r="C333" s="118" t="s">
        <v>3926</v>
      </c>
      <c r="G333" s="120" t="s">
        <v>831</v>
      </c>
      <c r="H333" s="121" t="s">
        <v>831</v>
      </c>
      <c r="I333" s="135">
        <f t="shared" si="5"/>
        <v>137.9375</v>
      </c>
      <c r="J333" s="122">
        <v>22.07</v>
      </c>
    </row>
    <row r="334" spans="1:10">
      <c r="A334" s="118" t="s">
        <v>2664</v>
      </c>
      <c r="B334" s="119">
        <v>42521</v>
      </c>
      <c r="C334" s="118" t="s">
        <v>3927</v>
      </c>
      <c r="G334" s="120" t="s">
        <v>4171</v>
      </c>
      <c r="H334" s="121" t="s">
        <v>4171</v>
      </c>
      <c r="I334" s="135">
        <f t="shared" si="5"/>
        <v>32.75</v>
      </c>
      <c r="J334" s="122">
        <v>5.24</v>
      </c>
    </row>
    <row r="335" spans="1:10">
      <c r="A335" s="118" t="s">
        <v>2667</v>
      </c>
      <c r="B335" s="119">
        <v>42521</v>
      </c>
      <c r="C335" s="118" t="s">
        <v>3928</v>
      </c>
      <c r="G335" s="120" t="s">
        <v>685</v>
      </c>
      <c r="H335" s="121" t="s">
        <v>685</v>
      </c>
      <c r="I335" s="135">
        <f t="shared" si="5"/>
        <v>139.5</v>
      </c>
      <c r="J335" s="122">
        <v>22.32</v>
      </c>
    </row>
    <row r="336" spans="1:10">
      <c r="A336" s="118" t="s">
        <v>2671</v>
      </c>
      <c r="B336" s="119">
        <v>42521</v>
      </c>
      <c r="C336" s="118" t="s">
        <v>3929</v>
      </c>
      <c r="G336" s="120" t="s">
        <v>685</v>
      </c>
      <c r="H336" s="121" t="s">
        <v>685</v>
      </c>
      <c r="I336" s="135">
        <f t="shared" si="5"/>
        <v>246</v>
      </c>
      <c r="J336" s="122">
        <v>39.36</v>
      </c>
    </row>
    <row r="337" spans="1:10">
      <c r="A337" s="118" t="s">
        <v>2674</v>
      </c>
      <c r="B337" s="119">
        <v>42521</v>
      </c>
      <c r="C337" s="118" t="s">
        <v>3930</v>
      </c>
      <c r="G337" s="120" t="s">
        <v>715</v>
      </c>
      <c r="H337" s="121" t="s">
        <v>715</v>
      </c>
      <c r="I337" s="135">
        <f t="shared" si="5"/>
        <v>379.3125</v>
      </c>
      <c r="J337" s="122">
        <v>60.69</v>
      </c>
    </row>
    <row r="338" spans="1:10">
      <c r="A338" s="118" t="s">
        <v>3287</v>
      </c>
      <c r="B338" s="119">
        <v>42521</v>
      </c>
      <c r="C338" s="118" t="s">
        <v>3931</v>
      </c>
      <c r="G338" s="120" t="s">
        <v>693</v>
      </c>
      <c r="H338" s="121" t="s">
        <v>693</v>
      </c>
      <c r="I338" s="135">
        <f t="shared" si="5"/>
        <v>76.5</v>
      </c>
      <c r="J338" s="122">
        <v>12.24</v>
      </c>
    </row>
    <row r="339" spans="1:10">
      <c r="A339" s="118" t="s">
        <v>2678</v>
      </c>
      <c r="B339" s="119">
        <v>42521</v>
      </c>
      <c r="C339" s="118" t="s">
        <v>3932</v>
      </c>
      <c r="G339" s="120" t="s">
        <v>1682</v>
      </c>
      <c r="H339" s="121" t="s">
        <v>1682</v>
      </c>
      <c r="I339" s="135">
        <f t="shared" si="5"/>
        <v>883.625</v>
      </c>
      <c r="J339" s="122">
        <v>141.38</v>
      </c>
    </row>
    <row r="340" spans="1:10">
      <c r="A340" s="118" t="s">
        <v>2682</v>
      </c>
      <c r="B340" s="119">
        <v>42521</v>
      </c>
      <c r="C340" s="118" t="s">
        <v>3933</v>
      </c>
      <c r="G340" s="120" t="s">
        <v>685</v>
      </c>
      <c r="H340" s="121" t="s">
        <v>685</v>
      </c>
      <c r="I340" s="135">
        <f t="shared" si="5"/>
        <v>375.875</v>
      </c>
      <c r="J340" s="122">
        <v>60.14</v>
      </c>
    </row>
    <row r="341" spans="1:10">
      <c r="A341" s="118" t="s">
        <v>2685</v>
      </c>
      <c r="B341" s="119">
        <v>42521</v>
      </c>
      <c r="C341" s="118" t="s">
        <v>3934</v>
      </c>
      <c r="G341" s="120" t="s">
        <v>1687</v>
      </c>
      <c r="H341" s="121" t="s">
        <v>1687</v>
      </c>
      <c r="I341" s="135">
        <f t="shared" si="5"/>
        <v>315.5625</v>
      </c>
      <c r="J341" s="122">
        <v>50.49</v>
      </c>
    </row>
    <row r="342" spans="1:10">
      <c r="A342" s="118" t="s">
        <v>2688</v>
      </c>
      <c r="B342" s="119">
        <v>42521</v>
      </c>
      <c r="C342" s="118" t="s">
        <v>3935</v>
      </c>
      <c r="G342" s="120" t="s">
        <v>682</v>
      </c>
      <c r="H342" s="121" t="s">
        <v>682</v>
      </c>
      <c r="I342" s="135">
        <f t="shared" si="5"/>
        <v>160.875</v>
      </c>
      <c r="J342" s="122">
        <v>25.74</v>
      </c>
    </row>
    <row r="343" spans="1:10">
      <c r="A343" s="118" t="s">
        <v>3936</v>
      </c>
      <c r="B343" s="119">
        <v>42521</v>
      </c>
      <c r="C343" s="118" t="s">
        <v>3937</v>
      </c>
      <c r="G343" s="120" t="s">
        <v>678</v>
      </c>
      <c r="H343" s="121" t="s">
        <v>678</v>
      </c>
      <c r="I343" s="135">
        <f t="shared" si="5"/>
        <v>380</v>
      </c>
      <c r="J343" s="122">
        <v>60.8</v>
      </c>
    </row>
    <row r="344" spans="1:10">
      <c r="A344" s="118" t="s">
        <v>3938</v>
      </c>
      <c r="B344" s="119">
        <v>42521</v>
      </c>
      <c r="C344" s="118" t="s">
        <v>3939</v>
      </c>
      <c r="G344" s="120" t="s">
        <v>2926</v>
      </c>
      <c r="H344" s="121" t="s">
        <v>2926</v>
      </c>
      <c r="I344" s="135">
        <f t="shared" si="5"/>
        <v>105.18749999999999</v>
      </c>
      <c r="J344" s="122">
        <v>16.829999999999998</v>
      </c>
    </row>
    <row r="345" spans="1:10">
      <c r="A345" s="118" t="s">
        <v>3940</v>
      </c>
      <c r="B345" s="119">
        <v>42510</v>
      </c>
      <c r="C345" s="118" t="s">
        <v>3941</v>
      </c>
      <c r="G345" s="120" t="s">
        <v>769</v>
      </c>
      <c r="H345" s="121" t="s">
        <v>769</v>
      </c>
      <c r="I345" s="135">
        <f t="shared" si="5"/>
        <v>98.25</v>
      </c>
      <c r="J345" s="122">
        <v>15.72</v>
      </c>
    </row>
    <row r="346" spans="1:10">
      <c r="A346" s="118" t="s">
        <v>3940</v>
      </c>
      <c r="B346" s="119">
        <v>42510</v>
      </c>
      <c r="C346" s="118" t="s">
        <v>3941</v>
      </c>
      <c r="G346" s="120" t="s">
        <v>769</v>
      </c>
      <c r="H346" s="121" t="s">
        <v>769</v>
      </c>
      <c r="I346" s="135">
        <f t="shared" si="5"/>
        <v>177.5625</v>
      </c>
      <c r="J346" s="122">
        <v>28.41</v>
      </c>
    </row>
    <row r="347" spans="1:10">
      <c r="A347" s="118" t="s">
        <v>3940</v>
      </c>
      <c r="B347" s="119">
        <v>42510</v>
      </c>
      <c r="C347" s="118" t="s">
        <v>3941</v>
      </c>
      <c r="G347" s="120" t="s">
        <v>661</v>
      </c>
      <c r="H347" s="121" t="s">
        <v>661</v>
      </c>
      <c r="I347" s="135">
        <f t="shared" si="5"/>
        <v>328.4375</v>
      </c>
      <c r="J347" s="122">
        <v>52.55</v>
      </c>
    </row>
    <row r="348" spans="1:10">
      <c r="A348" s="118" t="s">
        <v>3940</v>
      </c>
      <c r="B348" s="119">
        <v>42510</v>
      </c>
      <c r="C348" s="118" t="s">
        <v>3941</v>
      </c>
      <c r="G348" s="120" t="s">
        <v>1755</v>
      </c>
      <c r="H348" s="121" t="s">
        <v>1755</v>
      </c>
      <c r="I348" s="135">
        <f t="shared" si="5"/>
        <v>377.125</v>
      </c>
      <c r="J348" s="122">
        <v>60.34</v>
      </c>
    </row>
    <row r="349" spans="1:10">
      <c r="A349" s="118" t="s">
        <v>3940</v>
      </c>
      <c r="B349" s="119">
        <v>42510</v>
      </c>
      <c r="C349" s="118" t="s">
        <v>3941</v>
      </c>
      <c r="G349" s="120" t="s">
        <v>731</v>
      </c>
      <c r="H349" s="121" t="s">
        <v>731</v>
      </c>
      <c r="I349" s="135">
        <f t="shared" si="5"/>
        <v>60.375</v>
      </c>
      <c r="J349" s="122">
        <v>9.66</v>
      </c>
    </row>
    <row r="350" spans="1:10">
      <c r="A350" s="118" t="s">
        <v>3942</v>
      </c>
      <c r="B350" s="119">
        <v>42521</v>
      </c>
      <c r="C350" s="118" t="s">
        <v>3943</v>
      </c>
      <c r="G350" s="120" t="s">
        <v>661</v>
      </c>
      <c r="H350" s="121" t="s">
        <v>661</v>
      </c>
      <c r="I350" s="135">
        <f t="shared" si="5"/>
        <v>396.5625</v>
      </c>
      <c r="J350" s="122">
        <v>63.45</v>
      </c>
    </row>
    <row r="351" spans="1:10">
      <c r="A351" s="118" t="s">
        <v>3942</v>
      </c>
      <c r="B351" s="119">
        <v>42521</v>
      </c>
      <c r="C351" s="118" t="s">
        <v>3943</v>
      </c>
      <c r="G351" s="120" t="s">
        <v>1733</v>
      </c>
      <c r="H351" s="121" t="s">
        <v>1733</v>
      </c>
      <c r="I351" s="135">
        <f t="shared" si="5"/>
        <v>419.00000000000006</v>
      </c>
      <c r="J351" s="122">
        <v>67.040000000000006</v>
      </c>
    </row>
    <row r="352" spans="1:10">
      <c r="A352" s="118" t="s">
        <v>3942</v>
      </c>
      <c r="B352" s="119">
        <v>42521</v>
      </c>
      <c r="C352" s="118" t="s">
        <v>3943</v>
      </c>
      <c r="G352" s="120" t="s">
        <v>737</v>
      </c>
      <c r="H352" s="121" t="s">
        <v>737</v>
      </c>
      <c r="I352" s="135">
        <f t="shared" si="5"/>
        <v>194</v>
      </c>
      <c r="J352" s="122">
        <v>31.04</v>
      </c>
    </row>
    <row r="353" spans="1:10">
      <c r="A353" s="118" t="s">
        <v>3942</v>
      </c>
      <c r="B353" s="119">
        <v>42521</v>
      </c>
      <c r="C353" s="118" t="s">
        <v>3943</v>
      </c>
      <c r="G353" s="120" t="s">
        <v>795</v>
      </c>
      <c r="H353" s="121" t="s">
        <v>795</v>
      </c>
      <c r="I353" s="135">
        <f t="shared" si="5"/>
        <v>69</v>
      </c>
      <c r="J353" s="122">
        <v>11.04</v>
      </c>
    </row>
    <row r="354" spans="1:10">
      <c r="A354" s="118" t="s">
        <v>2691</v>
      </c>
      <c r="B354" s="119">
        <v>42521</v>
      </c>
      <c r="C354" s="118" t="s">
        <v>3944</v>
      </c>
      <c r="G354" s="120" t="s">
        <v>661</v>
      </c>
      <c r="H354" s="121" t="s">
        <v>661</v>
      </c>
      <c r="I354" s="135">
        <f t="shared" si="5"/>
        <v>396.5625</v>
      </c>
      <c r="J354" s="122">
        <v>63.45</v>
      </c>
    </row>
    <row r="355" spans="1:10">
      <c r="A355" s="118" t="s">
        <v>2691</v>
      </c>
      <c r="B355" s="119">
        <v>42521</v>
      </c>
      <c r="C355" s="118" t="s">
        <v>3944</v>
      </c>
      <c r="G355" s="120" t="s">
        <v>1733</v>
      </c>
      <c r="H355" s="121" t="s">
        <v>1733</v>
      </c>
      <c r="I355" s="135">
        <f t="shared" si="5"/>
        <v>502.8125</v>
      </c>
      <c r="J355" s="122">
        <v>80.45</v>
      </c>
    </row>
    <row r="356" spans="1:10">
      <c r="A356" s="118" t="s">
        <v>2691</v>
      </c>
      <c r="B356" s="119">
        <v>42521</v>
      </c>
      <c r="C356" s="118" t="s">
        <v>3944</v>
      </c>
      <c r="G356" s="120" t="s">
        <v>737</v>
      </c>
      <c r="H356" s="121" t="s">
        <v>737</v>
      </c>
      <c r="I356" s="135">
        <f t="shared" si="5"/>
        <v>398.375</v>
      </c>
      <c r="J356" s="122">
        <v>63.74</v>
      </c>
    </row>
    <row r="357" spans="1:10">
      <c r="A357" s="118" t="s">
        <v>2691</v>
      </c>
      <c r="B357" s="119">
        <v>42521</v>
      </c>
      <c r="C357" s="118" t="s">
        <v>3944</v>
      </c>
      <c r="G357" s="120" t="s">
        <v>795</v>
      </c>
      <c r="H357" s="121" t="s">
        <v>795</v>
      </c>
      <c r="I357" s="135">
        <f t="shared" si="5"/>
        <v>69</v>
      </c>
      <c r="J357" s="122">
        <v>11.04</v>
      </c>
    </row>
    <row r="358" spans="1:10">
      <c r="A358" s="118" t="s">
        <v>2694</v>
      </c>
      <c r="B358" s="119">
        <v>42521</v>
      </c>
      <c r="C358" s="118" t="s">
        <v>3945</v>
      </c>
      <c r="G358" s="120" t="s">
        <v>661</v>
      </c>
      <c r="H358" s="121" t="s">
        <v>661</v>
      </c>
      <c r="I358" s="135">
        <f t="shared" si="5"/>
        <v>49.125</v>
      </c>
      <c r="J358" s="122">
        <v>7.86</v>
      </c>
    </row>
    <row r="359" spans="1:10">
      <c r="A359" s="118" t="s">
        <v>2694</v>
      </c>
      <c r="B359" s="119">
        <v>42521</v>
      </c>
      <c r="C359" s="118" t="s">
        <v>3945</v>
      </c>
      <c r="G359" s="120" t="s">
        <v>2802</v>
      </c>
      <c r="H359" s="121" t="s">
        <v>2802</v>
      </c>
      <c r="I359" s="135">
        <f t="shared" si="5"/>
        <v>92.125</v>
      </c>
      <c r="J359" s="122">
        <v>14.74</v>
      </c>
    </row>
    <row r="360" spans="1:10">
      <c r="A360" s="118" t="s">
        <v>2694</v>
      </c>
      <c r="B360" s="119">
        <v>42521</v>
      </c>
      <c r="C360" s="118" t="s">
        <v>3945</v>
      </c>
      <c r="G360" s="120" t="s">
        <v>731</v>
      </c>
      <c r="H360" s="121" t="s">
        <v>731</v>
      </c>
      <c r="I360" s="135">
        <f t="shared" si="5"/>
        <v>56.0625</v>
      </c>
      <c r="J360" s="122">
        <v>8.9700000000000006</v>
      </c>
    </row>
    <row r="361" spans="1:10">
      <c r="A361" s="118" t="s">
        <v>2712</v>
      </c>
      <c r="B361" s="119">
        <v>42521</v>
      </c>
      <c r="C361" s="118" t="s">
        <v>3946</v>
      </c>
      <c r="G361" s="120" t="s">
        <v>769</v>
      </c>
      <c r="H361" s="121" t="s">
        <v>769</v>
      </c>
      <c r="I361" s="135">
        <f t="shared" si="5"/>
        <v>86.187499999999986</v>
      </c>
      <c r="J361" s="122">
        <v>13.79</v>
      </c>
    </row>
    <row r="362" spans="1:10">
      <c r="A362" s="118" t="s">
        <v>2712</v>
      </c>
      <c r="B362" s="119">
        <v>42521</v>
      </c>
      <c r="C362" s="118" t="s">
        <v>3946</v>
      </c>
      <c r="G362" s="120" t="s">
        <v>3546</v>
      </c>
      <c r="H362" s="121" t="s">
        <v>3546</v>
      </c>
      <c r="I362" s="135">
        <f t="shared" si="5"/>
        <v>103.4375</v>
      </c>
      <c r="J362" s="122">
        <v>16.55</v>
      </c>
    </row>
    <row r="363" spans="1:10">
      <c r="A363" s="118" t="s">
        <v>2712</v>
      </c>
      <c r="B363" s="119">
        <v>42521</v>
      </c>
      <c r="C363" s="118" t="s">
        <v>3946</v>
      </c>
      <c r="G363" s="120" t="s">
        <v>661</v>
      </c>
      <c r="H363" s="121" t="s">
        <v>661</v>
      </c>
      <c r="I363" s="135">
        <f t="shared" si="5"/>
        <v>328.4375</v>
      </c>
      <c r="J363" s="122">
        <v>52.55</v>
      </c>
    </row>
    <row r="364" spans="1:10">
      <c r="A364" s="118" t="s">
        <v>2712</v>
      </c>
      <c r="B364" s="119">
        <v>42521</v>
      </c>
      <c r="C364" s="118" t="s">
        <v>3946</v>
      </c>
      <c r="G364" s="120" t="s">
        <v>731</v>
      </c>
      <c r="H364" s="121" t="s">
        <v>731</v>
      </c>
      <c r="I364" s="135">
        <f t="shared" si="5"/>
        <v>181.0625</v>
      </c>
      <c r="J364" s="122">
        <v>28.97</v>
      </c>
    </row>
    <row r="365" spans="1:10">
      <c r="A365" s="118" t="s">
        <v>2712</v>
      </c>
      <c r="B365" s="119">
        <v>42521</v>
      </c>
      <c r="C365" s="118" t="s">
        <v>3946</v>
      </c>
      <c r="G365" s="120" t="s">
        <v>4172</v>
      </c>
      <c r="H365" s="121" t="s">
        <v>4172</v>
      </c>
      <c r="I365" s="135">
        <f t="shared" si="5"/>
        <v>419.00000000000006</v>
      </c>
      <c r="J365" s="122">
        <v>67.040000000000006</v>
      </c>
    </row>
    <row r="366" spans="1:10">
      <c r="A366" s="118" t="s">
        <v>2715</v>
      </c>
      <c r="B366" s="119">
        <v>42521</v>
      </c>
      <c r="C366" s="118" t="s">
        <v>3947</v>
      </c>
      <c r="G366" s="120" t="s">
        <v>661</v>
      </c>
      <c r="H366" s="121" t="s">
        <v>661</v>
      </c>
      <c r="I366" s="135">
        <f t="shared" si="5"/>
        <v>396.5625</v>
      </c>
      <c r="J366" s="122">
        <v>63.45</v>
      </c>
    </row>
    <row r="367" spans="1:10">
      <c r="A367" s="118" t="s">
        <v>2715</v>
      </c>
      <c r="B367" s="119">
        <v>42521</v>
      </c>
      <c r="C367" s="118" t="s">
        <v>3947</v>
      </c>
      <c r="G367" s="120" t="s">
        <v>731</v>
      </c>
      <c r="H367" s="121" t="s">
        <v>731</v>
      </c>
      <c r="I367" s="135">
        <f t="shared" si="5"/>
        <v>56.0625</v>
      </c>
      <c r="J367" s="122">
        <v>8.9700000000000006</v>
      </c>
    </row>
    <row r="368" spans="1:10">
      <c r="A368" s="118" t="s">
        <v>2715</v>
      </c>
      <c r="B368" s="119">
        <v>42521</v>
      </c>
      <c r="C368" s="118" t="s">
        <v>3947</v>
      </c>
      <c r="G368" s="120" t="s">
        <v>737</v>
      </c>
      <c r="H368" s="121" t="s">
        <v>737</v>
      </c>
      <c r="I368" s="135">
        <f t="shared" si="5"/>
        <v>398.375</v>
      </c>
      <c r="J368" s="122">
        <v>63.74</v>
      </c>
    </row>
    <row r="369" spans="1:10">
      <c r="A369" s="118" t="s">
        <v>2715</v>
      </c>
      <c r="B369" s="119">
        <v>42521</v>
      </c>
      <c r="C369" s="118" t="s">
        <v>3947</v>
      </c>
      <c r="G369" s="120" t="s">
        <v>795</v>
      </c>
      <c r="H369" s="121" t="s">
        <v>795</v>
      </c>
      <c r="I369" s="135">
        <f t="shared" si="5"/>
        <v>69</v>
      </c>
      <c r="J369" s="122">
        <v>11.04</v>
      </c>
    </row>
    <row r="370" spans="1:10">
      <c r="A370" s="118" t="s">
        <v>2718</v>
      </c>
      <c r="B370" s="119">
        <v>42521</v>
      </c>
      <c r="C370" s="118" t="s">
        <v>3948</v>
      </c>
      <c r="G370" s="120" t="s">
        <v>731</v>
      </c>
      <c r="H370" s="121" t="s">
        <v>731</v>
      </c>
      <c r="I370" s="135">
        <f t="shared" si="5"/>
        <v>176.75</v>
      </c>
      <c r="J370" s="122">
        <v>28.28</v>
      </c>
    </row>
    <row r="371" spans="1:10">
      <c r="A371" s="118" t="s">
        <v>2718</v>
      </c>
      <c r="B371" s="119">
        <v>42521</v>
      </c>
      <c r="C371" s="118" t="s">
        <v>3948</v>
      </c>
      <c r="G371" s="120" t="s">
        <v>662</v>
      </c>
      <c r="H371" s="121" t="s">
        <v>662</v>
      </c>
      <c r="I371" s="135">
        <f t="shared" si="5"/>
        <v>60.375</v>
      </c>
      <c r="J371" s="122">
        <v>9.66</v>
      </c>
    </row>
    <row r="372" spans="1:10">
      <c r="A372" s="118" t="s">
        <v>2718</v>
      </c>
      <c r="B372" s="119">
        <v>42521</v>
      </c>
      <c r="C372" s="118" t="s">
        <v>3948</v>
      </c>
      <c r="G372" s="120" t="s">
        <v>4173</v>
      </c>
      <c r="H372" s="121" t="s">
        <v>4173</v>
      </c>
      <c r="I372" s="135">
        <f t="shared" si="5"/>
        <v>292</v>
      </c>
      <c r="J372" s="122">
        <v>46.72</v>
      </c>
    </row>
    <row r="373" spans="1:10">
      <c r="A373" s="118" t="s">
        <v>3949</v>
      </c>
      <c r="B373" s="119">
        <v>42521</v>
      </c>
      <c r="C373" s="118" t="s">
        <v>3950</v>
      </c>
      <c r="G373" s="120" t="s">
        <v>660</v>
      </c>
      <c r="H373" s="121" t="s">
        <v>660</v>
      </c>
      <c r="I373" s="135">
        <f t="shared" si="5"/>
        <v>103.4375</v>
      </c>
      <c r="J373" s="122">
        <v>16.55</v>
      </c>
    </row>
    <row r="374" spans="1:10">
      <c r="A374" s="118" t="s">
        <v>3949</v>
      </c>
      <c r="B374" s="119">
        <v>42521</v>
      </c>
      <c r="C374" s="118" t="s">
        <v>3950</v>
      </c>
      <c r="G374" s="120" t="s">
        <v>731</v>
      </c>
      <c r="H374" s="121" t="s">
        <v>731</v>
      </c>
      <c r="I374" s="135">
        <f t="shared" si="5"/>
        <v>176.75</v>
      </c>
      <c r="J374" s="122">
        <v>28.28</v>
      </c>
    </row>
    <row r="375" spans="1:10">
      <c r="A375" s="118" t="s">
        <v>3949</v>
      </c>
      <c r="B375" s="119">
        <v>42521</v>
      </c>
      <c r="C375" s="118" t="s">
        <v>3950</v>
      </c>
      <c r="G375" s="120" t="s">
        <v>662</v>
      </c>
      <c r="H375" s="121" t="s">
        <v>662</v>
      </c>
      <c r="I375" s="135">
        <f t="shared" si="5"/>
        <v>68.9375</v>
      </c>
      <c r="J375" s="122">
        <v>11.03</v>
      </c>
    </row>
    <row r="376" spans="1:10">
      <c r="A376" s="118" t="s">
        <v>3949</v>
      </c>
      <c r="B376" s="119">
        <v>42521</v>
      </c>
      <c r="C376" s="118" t="s">
        <v>3950</v>
      </c>
      <c r="G376" s="120" t="s">
        <v>2727</v>
      </c>
      <c r="H376" s="121" t="s">
        <v>2727</v>
      </c>
      <c r="I376" s="135">
        <f t="shared" si="5"/>
        <v>335.4375</v>
      </c>
      <c r="J376" s="122">
        <v>53.67</v>
      </c>
    </row>
    <row r="377" spans="1:10">
      <c r="A377" s="118" t="s">
        <v>2721</v>
      </c>
      <c r="B377" s="119">
        <v>42521</v>
      </c>
      <c r="C377" s="118" t="s">
        <v>3951</v>
      </c>
      <c r="G377" s="120" t="s">
        <v>661</v>
      </c>
      <c r="H377" s="121" t="s">
        <v>661</v>
      </c>
      <c r="I377" s="135">
        <f t="shared" si="5"/>
        <v>328.4375</v>
      </c>
      <c r="J377" s="122">
        <v>52.55</v>
      </c>
    </row>
    <row r="378" spans="1:10">
      <c r="A378" s="118" t="s">
        <v>2721</v>
      </c>
      <c r="B378" s="119">
        <v>42521</v>
      </c>
      <c r="C378" s="118" t="s">
        <v>3951</v>
      </c>
      <c r="G378" s="120" t="s">
        <v>731</v>
      </c>
      <c r="H378" s="121" t="s">
        <v>731</v>
      </c>
      <c r="I378" s="135">
        <f t="shared" si="5"/>
        <v>120.68749999999999</v>
      </c>
      <c r="J378" s="122">
        <v>19.309999999999999</v>
      </c>
    </row>
    <row r="379" spans="1:10">
      <c r="A379" s="118" t="s">
        <v>2721</v>
      </c>
      <c r="B379" s="119">
        <v>42521</v>
      </c>
      <c r="C379" s="118" t="s">
        <v>3951</v>
      </c>
      <c r="G379" s="120" t="s">
        <v>662</v>
      </c>
      <c r="H379" s="121" t="s">
        <v>662</v>
      </c>
      <c r="I379" s="135">
        <f t="shared" si="5"/>
        <v>51.749999999999993</v>
      </c>
      <c r="J379" s="122">
        <v>8.2799999999999994</v>
      </c>
    </row>
    <row r="380" spans="1:10">
      <c r="A380" s="118" t="s">
        <v>2721</v>
      </c>
      <c r="B380" s="119">
        <v>42521</v>
      </c>
      <c r="C380" s="118" t="s">
        <v>3951</v>
      </c>
      <c r="G380" s="120" t="s">
        <v>767</v>
      </c>
      <c r="H380" s="121" t="s">
        <v>767</v>
      </c>
      <c r="I380" s="135">
        <f t="shared" si="5"/>
        <v>364.5625</v>
      </c>
      <c r="J380" s="122">
        <v>58.33</v>
      </c>
    </row>
    <row r="381" spans="1:10">
      <c r="A381" s="118" t="s">
        <v>2724</v>
      </c>
      <c r="B381" s="119">
        <v>42521</v>
      </c>
      <c r="C381" s="118" t="s">
        <v>3952</v>
      </c>
      <c r="G381" s="120" t="s">
        <v>660</v>
      </c>
      <c r="H381" s="121" t="s">
        <v>660</v>
      </c>
      <c r="I381" s="135">
        <f t="shared" si="5"/>
        <v>14.624999999999998</v>
      </c>
      <c r="J381" s="122">
        <v>2.34</v>
      </c>
    </row>
    <row r="382" spans="1:10">
      <c r="A382" s="118" t="s">
        <v>2724</v>
      </c>
      <c r="B382" s="119">
        <v>42521</v>
      </c>
      <c r="C382" s="118" t="s">
        <v>3952</v>
      </c>
      <c r="G382" s="120" t="s">
        <v>3552</v>
      </c>
      <c r="H382" s="121" t="s">
        <v>3552</v>
      </c>
      <c r="I382" s="135">
        <f t="shared" si="5"/>
        <v>88.8125</v>
      </c>
      <c r="J382" s="122">
        <v>14.21</v>
      </c>
    </row>
    <row r="383" spans="1:10">
      <c r="A383" s="118" t="s">
        <v>2724</v>
      </c>
      <c r="B383" s="119">
        <v>42521</v>
      </c>
      <c r="C383" s="118" t="s">
        <v>3952</v>
      </c>
      <c r="G383" s="120" t="s">
        <v>731</v>
      </c>
      <c r="H383" s="121" t="s">
        <v>731</v>
      </c>
      <c r="I383" s="135">
        <f t="shared" si="5"/>
        <v>176.75</v>
      </c>
      <c r="J383" s="122">
        <v>28.28</v>
      </c>
    </row>
    <row r="384" spans="1:10">
      <c r="A384" s="118" t="s">
        <v>2728</v>
      </c>
      <c r="B384" s="119">
        <v>42521</v>
      </c>
      <c r="C384" s="118" t="s">
        <v>3953</v>
      </c>
      <c r="G384" s="120" t="s">
        <v>660</v>
      </c>
      <c r="H384" s="121" t="s">
        <v>660</v>
      </c>
      <c r="I384" s="135">
        <f t="shared" si="5"/>
        <v>103.4375</v>
      </c>
      <c r="J384" s="122">
        <v>16.55</v>
      </c>
    </row>
    <row r="385" spans="1:10">
      <c r="A385" s="118" t="s">
        <v>2728</v>
      </c>
      <c r="B385" s="119">
        <v>42521</v>
      </c>
      <c r="C385" s="118" t="s">
        <v>3953</v>
      </c>
      <c r="G385" s="120" t="s">
        <v>731</v>
      </c>
      <c r="H385" s="121" t="s">
        <v>731</v>
      </c>
      <c r="I385" s="135">
        <f t="shared" si="5"/>
        <v>176.8125</v>
      </c>
      <c r="J385" s="122">
        <v>28.29</v>
      </c>
    </row>
    <row r="386" spans="1:10">
      <c r="A386" s="118" t="s">
        <v>2728</v>
      </c>
      <c r="B386" s="119">
        <v>42521</v>
      </c>
      <c r="C386" s="118" t="s">
        <v>3953</v>
      </c>
      <c r="G386" s="120" t="s">
        <v>662</v>
      </c>
      <c r="H386" s="121" t="s">
        <v>662</v>
      </c>
      <c r="I386" s="135">
        <f t="shared" si="5"/>
        <v>51.749999999999993</v>
      </c>
      <c r="J386" s="122">
        <v>8.2799999999999994</v>
      </c>
    </row>
    <row r="387" spans="1:10">
      <c r="A387" s="118" t="s">
        <v>2728</v>
      </c>
      <c r="B387" s="119">
        <v>42521</v>
      </c>
      <c r="C387" s="118" t="s">
        <v>3953</v>
      </c>
      <c r="G387" s="120" t="s">
        <v>663</v>
      </c>
      <c r="H387" s="121" t="s">
        <v>663</v>
      </c>
      <c r="I387" s="135">
        <f t="shared" si="5"/>
        <v>360.3125</v>
      </c>
      <c r="J387" s="122">
        <v>57.65</v>
      </c>
    </row>
    <row r="388" spans="1:10">
      <c r="A388" s="118" t="s">
        <v>2731</v>
      </c>
      <c r="B388" s="119">
        <v>42510</v>
      </c>
      <c r="C388" s="118" t="s">
        <v>3954</v>
      </c>
      <c r="G388" s="120" t="s">
        <v>661</v>
      </c>
      <c r="H388" s="121" t="s">
        <v>661</v>
      </c>
      <c r="I388" s="135">
        <f t="shared" si="5"/>
        <v>396.5625</v>
      </c>
      <c r="J388" s="122">
        <v>63.45</v>
      </c>
    </row>
    <row r="389" spans="1:10">
      <c r="A389" s="118" t="s">
        <v>2731</v>
      </c>
      <c r="B389" s="119">
        <v>42510</v>
      </c>
      <c r="C389" s="118" t="s">
        <v>3954</v>
      </c>
      <c r="G389" s="120" t="s">
        <v>4174</v>
      </c>
      <c r="H389" s="121" t="s">
        <v>4174</v>
      </c>
      <c r="I389" s="135">
        <f t="shared" si="5"/>
        <v>624.9375</v>
      </c>
      <c r="J389" s="122">
        <v>99.99</v>
      </c>
    </row>
    <row r="390" spans="1:10">
      <c r="A390" s="118" t="s">
        <v>2731</v>
      </c>
      <c r="B390" s="119">
        <v>42510</v>
      </c>
      <c r="C390" s="118" t="s">
        <v>3954</v>
      </c>
      <c r="G390" s="120" t="s">
        <v>737</v>
      </c>
      <c r="H390" s="121" t="s">
        <v>737</v>
      </c>
      <c r="I390" s="135">
        <f t="shared" si="5"/>
        <v>398.375</v>
      </c>
      <c r="J390" s="122">
        <v>63.74</v>
      </c>
    </row>
    <row r="391" spans="1:10">
      <c r="A391" s="118" t="s">
        <v>2734</v>
      </c>
      <c r="B391" s="119">
        <v>42521</v>
      </c>
      <c r="C391" s="118" t="s">
        <v>3955</v>
      </c>
      <c r="G391" s="120" t="s">
        <v>9</v>
      </c>
      <c r="H391" s="121" t="s">
        <v>9</v>
      </c>
      <c r="I391" s="135">
        <f t="shared" ref="I391:I454" si="6">+J391/0.16</f>
        <v>271.5625</v>
      </c>
      <c r="J391" s="122">
        <v>43.45</v>
      </c>
    </row>
    <row r="392" spans="1:10">
      <c r="A392" s="118" t="s">
        <v>2734</v>
      </c>
      <c r="B392" s="119">
        <v>42521</v>
      </c>
      <c r="C392" s="118" t="s">
        <v>3955</v>
      </c>
      <c r="G392" s="120" t="s">
        <v>661</v>
      </c>
      <c r="H392" s="121" t="s">
        <v>661</v>
      </c>
      <c r="I392" s="135">
        <f t="shared" si="6"/>
        <v>328.4375</v>
      </c>
      <c r="J392" s="122">
        <v>52.55</v>
      </c>
    </row>
    <row r="393" spans="1:10">
      <c r="A393" s="118" t="s">
        <v>2734</v>
      </c>
      <c r="B393" s="119">
        <v>42521</v>
      </c>
      <c r="C393" s="118" t="s">
        <v>3955</v>
      </c>
      <c r="G393" s="120" t="s">
        <v>1743</v>
      </c>
      <c r="H393" s="121" t="s">
        <v>1743</v>
      </c>
      <c r="I393" s="135">
        <f t="shared" si="6"/>
        <v>222.43750000000003</v>
      </c>
      <c r="J393" s="122">
        <v>35.590000000000003</v>
      </c>
    </row>
    <row r="394" spans="1:10">
      <c r="A394" s="118" t="s">
        <v>2734</v>
      </c>
      <c r="B394" s="119">
        <v>42521</v>
      </c>
      <c r="C394" s="118" t="s">
        <v>3955</v>
      </c>
      <c r="G394" s="120" t="s">
        <v>1743</v>
      </c>
      <c r="H394" s="121" t="s">
        <v>1743</v>
      </c>
      <c r="I394" s="135">
        <f t="shared" si="6"/>
        <v>482.8125</v>
      </c>
      <c r="J394" s="122">
        <v>77.25</v>
      </c>
    </row>
    <row r="395" spans="1:10">
      <c r="A395" s="118" t="s">
        <v>2734</v>
      </c>
      <c r="B395" s="119">
        <v>42521</v>
      </c>
      <c r="C395" s="118" t="s">
        <v>3955</v>
      </c>
      <c r="G395" s="120" t="s">
        <v>2876</v>
      </c>
      <c r="H395" s="121" t="s">
        <v>2876</v>
      </c>
      <c r="I395" s="135">
        <f t="shared" si="6"/>
        <v>68.9375</v>
      </c>
      <c r="J395" s="122">
        <v>11.03</v>
      </c>
    </row>
    <row r="396" spans="1:10">
      <c r="A396" s="118" t="s">
        <v>2734</v>
      </c>
      <c r="B396" s="119">
        <v>42521</v>
      </c>
      <c r="C396" s="118" t="s">
        <v>3955</v>
      </c>
      <c r="G396" s="120" t="s">
        <v>4175</v>
      </c>
      <c r="H396" s="121" t="s">
        <v>4175</v>
      </c>
      <c r="I396" s="135">
        <f t="shared" si="6"/>
        <v>123.24999999999999</v>
      </c>
      <c r="J396" s="122">
        <v>19.72</v>
      </c>
    </row>
    <row r="397" spans="1:10">
      <c r="A397" s="118" t="s">
        <v>2734</v>
      </c>
      <c r="B397" s="119">
        <v>42521</v>
      </c>
      <c r="C397" s="118" t="s">
        <v>3955</v>
      </c>
      <c r="G397" s="120" t="s">
        <v>731</v>
      </c>
      <c r="H397" s="121" t="s">
        <v>731</v>
      </c>
      <c r="I397" s="135">
        <f t="shared" si="6"/>
        <v>353.4375</v>
      </c>
      <c r="J397" s="122">
        <v>56.55</v>
      </c>
    </row>
    <row r="398" spans="1:10">
      <c r="A398" s="118" t="s">
        <v>2734</v>
      </c>
      <c r="B398" s="119">
        <v>42521</v>
      </c>
      <c r="C398" s="118" t="s">
        <v>3955</v>
      </c>
      <c r="G398" s="120" t="s">
        <v>4176</v>
      </c>
      <c r="H398" s="121" t="s">
        <v>4176</v>
      </c>
      <c r="I398" s="135">
        <f t="shared" si="6"/>
        <v>794.0625</v>
      </c>
      <c r="J398" s="122">
        <v>127.05</v>
      </c>
    </row>
    <row r="399" spans="1:10">
      <c r="A399" s="118" t="s">
        <v>2734</v>
      </c>
      <c r="B399" s="119">
        <v>42521</v>
      </c>
      <c r="C399" s="118" t="s">
        <v>3955</v>
      </c>
      <c r="G399" s="120" t="s">
        <v>4177</v>
      </c>
      <c r="H399" s="121" t="s">
        <v>4177</v>
      </c>
      <c r="I399" s="135">
        <f t="shared" si="6"/>
        <v>829.6875</v>
      </c>
      <c r="J399" s="122">
        <v>132.75</v>
      </c>
    </row>
    <row r="400" spans="1:10">
      <c r="A400" s="118" t="s">
        <v>2738</v>
      </c>
      <c r="B400" s="119">
        <v>42521</v>
      </c>
      <c r="C400" s="118" t="s">
        <v>3956</v>
      </c>
      <c r="G400" s="120" t="s">
        <v>672</v>
      </c>
      <c r="H400" s="121" t="s">
        <v>672</v>
      </c>
      <c r="I400" s="135">
        <f t="shared" si="6"/>
        <v>215.49999999999997</v>
      </c>
      <c r="J400" s="122">
        <v>34.479999999999997</v>
      </c>
    </row>
    <row r="401" spans="1:10">
      <c r="A401" s="118" t="s">
        <v>3957</v>
      </c>
      <c r="B401" s="119">
        <v>42521</v>
      </c>
      <c r="C401" s="118" t="s">
        <v>3958</v>
      </c>
      <c r="G401" s="120" t="s">
        <v>672</v>
      </c>
      <c r="H401" s="121" t="s">
        <v>672</v>
      </c>
      <c r="I401" s="135">
        <f t="shared" si="6"/>
        <v>215.49999999999997</v>
      </c>
      <c r="J401" s="122">
        <v>34.479999999999997</v>
      </c>
    </row>
    <row r="402" spans="1:10">
      <c r="A402" s="118" t="s">
        <v>2741</v>
      </c>
      <c r="B402" s="119">
        <v>42521</v>
      </c>
      <c r="C402" s="118" t="s">
        <v>3959</v>
      </c>
      <c r="G402" s="120" t="s">
        <v>672</v>
      </c>
      <c r="H402" s="121" t="s">
        <v>672</v>
      </c>
      <c r="I402" s="135">
        <f t="shared" si="6"/>
        <v>215.49999999999997</v>
      </c>
      <c r="J402" s="122">
        <v>34.479999999999997</v>
      </c>
    </row>
    <row r="403" spans="1:10">
      <c r="A403" s="118" t="s">
        <v>2744</v>
      </c>
      <c r="B403" s="119">
        <v>42521</v>
      </c>
      <c r="C403" s="118" t="s">
        <v>3960</v>
      </c>
      <c r="G403" s="120" t="s">
        <v>672</v>
      </c>
      <c r="H403" s="121" t="s">
        <v>672</v>
      </c>
      <c r="I403" s="135">
        <f t="shared" si="6"/>
        <v>215.49999999999997</v>
      </c>
      <c r="J403" s="122">
        <v>34.479999999999997</v>
      </c>
    </row>
    <row r="404" spans="1:10">
      <c r="A404" s="118" t="s">
        <v>2747</v>
      </c>
      <c r="B404" s="119">
        <v>42521</v>
      </c>
      <c r="C404" s="118" t="s">
        <v>3961</v>
      </c>
      <c r="G404" s="120" t="s">
        <v>672</v>
      </c>
      <c r="H404" s="121" t="s">
        <v>672</v>
      </c>
      <c r="I404" s="135">
        <f t="shared" si="6"/>
        <v>215.49999999999997</v>
      </c>
      <c r="J404" s="122">
        <v>34.479999999999997</v>
      </c>
    </row>
    <row r="405" spans="1:10">
      <c r="A405" s="118" t="s">
        <v>2750</v>
      </c>
      <c r="B405" s="119">
        <v>42521</v>
      </c>
      <c r="C405" s="118" t="s">
        <v>3962</v>
      </c>
      <c r="G405" s="120" t="s">
        <v>672</v>
      </c>
      <c r="H405" s="121" t="s">
        <v>672</v>
      </c>
      <c r="I405" s="135">
        <f t="shared" si="6"/>
        <v>215.49999999999997</v>
      </c>
      <c r="J405" s="122">
        <v>34.479999999999997</v>
      </c>
    </row>
    <row r="406" spans="1:10">
      <c r="A406" s="118" t="s">
        <v>1819</v>
      </c>
      <c r="B406" s="119">
        <v>42493</v>
      </c>
      <c r="C406" s="118" t="s">
        <v>3963</v>
      </c>
      <c r="G406" s="122" t="s">
        <v>961</v>
      </c>
      <c r="H406" s="121" t="s">
        <v>1818</v>
      </c>
      <c r="I406" s="135">
        <f t="shared" si="6"/>
        <v>60469.25</v>
      </c>
      <c r="J406" s="124">
        <v>9675.08</v>
      </c>
    </row>
    <row r="407" spans="1:10">
      <c r="A407" s="118" t="s">
        <v>21</v>
      </c>
      <c r="B407" s="119">
        <v>42493</v>
      </c>
      <c r="C407" s="118" t="s">
        <v>3964</v>
      </c>
      <c r="G407" s="122" t="s">
        <v>961</v>
      </c>
      <c r="H407" s="121" t="s">
        <v>1818</v>
      </c>
      <c r="I407" s="135">
        <f t="shared" si="6"/>
        <v>104552.5625</v>
      </c>
      <c r="J407" s="124">
        <v>16728.41</v>
      </c>
    </row>
    <row r="408" spans="1:10">
      <c r="A408" s="118" t="s">
        <v>3022</v>
      </c>
      <c r="B408" s="119">
        <v>42494</v>
      </c>
      <c r="C408" s="118" t="s">
        <v>3966</v>
      </c>
      <c r="G408" s="122" t="s">
        <v>3580</v>
      </c>
      <c r="H408" s="121" t="s">
        <v>3504</v>
      </c>
      <c r="I408" s="135">
        <f t="shared" si="6"/>
        <v>236170.18750000003</v>
      </c>
      <c r="J408" s="124">
        <v>37787.230000000003</v>
      </c>
    </row>
    <row r="409" spans="1:10" s="122" customFormat="1">
      <c r="A409" s="122" t="s">
        <v>3016</v>
      </c>
      <c r="B409" s="123">
        <v>42494</v>
      </c>
      <c r="C409" s="122" t="s">
        <v>3965</v>
      </c>
      <c r="G409" s="122" t="s">
        <v>4188</v>
      </c>
      <c r="H409" s="122" t="s">
        <v>4187</v>
      </c>
      <c r="I409" s="135">
        <f t="shared" si="6"/>
        <v>417.375</v>
      </c>
      <c r="J409" s="124">
        <v>66.78</v>
      </c>
    </row>
    <row r="410" spans="1:10" s="122" customFormat="1">
      <c r="A410" s="122" t="s">
        <v>3016</v>
      </c>
      <c r="B410" s="123">
        <v>42494</v>
      </c>
      <c r="C410" s="122" t="s">
        <v>3965</v>
      </c>
      <c r="G410" s="122" t="s">
        <v>4189</v>
      </c>
      <c r="H410" s="122" t="s">
        <v>4190</v>
      </c>
      <c r="I410" s="135">
        <f t="shared" si="6"/>
        <v>146.5625</v>
      </c>
      <c r="J410" s="124">
        <v>23.45</v>
      </c>
    </row>
    <row r="411" spans="1:10">
      <c r="A411" s="118" t="s">
        <v>1039</v>
      </c>
      <c r="B411" s="119">
        <v>42495</v>
      </c>
      <c r="C411" s="118" t="s">
        <v>3967</v>
      </c>
      <c r="G411" s="122" t="s">
        <v>3586</v>
      </c>
      <c r="H411" s="121" t="s">
        <v>4178</v>
      </c>
      <c r="I411" s="135">
        <f t="shared" si="6"/>
        <v>7300</v>
      </c>
      <c r="J411" s="124">
        <v>1168</v>
      </c>
    </row>
    <row r="412" spans="1:10">
      <c r="A412" s="118" t="s">
        <v>1041</v>
      </c>
      <c r="B412" s="119">
        <v>42495</v>
      </c>
      <c r="C412" s="118" t="s">
        <v>3968</v>
      </c>
      <c r="G412" s="122" t="s">
        <v>3586</v>
      </c>
      <c r="H412" s="121" t="s">
        <v>4178</v>
      </c>
      <c r="I412" s="135">
        <f t="shared" si="6"/>
        <v>1000</v>
      </c>
      <c r="J412" s="122">
        <v>160</v>
      </c>
    </row>
    <row r="413" spans="1:10">
      <c r="A413" s="118" t="s">
        <v>1043</v>
      </c>
      <c r="B413" s="119">
        <v>42495</v>
      </c>
      <c r="C413" s="118" t="s">
        <v>3969</v>
      </c>
      <c r="G413" s="122" t="s">
        <v>964</v>
      </c>
      <c r="H413" s="121" t="s">
        <v>965</v>
      </c>
      <c r="I413" s="135">
        <f t="shared" si="6"/>
        <v>20154.3125</v>
      </c>
      <c r="J413" s="124">
        <v>3224.69</v>
      </c>
    </row>
    <row r="414" spans="1:10">
      <c r="A414" s="118" t="s">
        <v>107</v>
      </c>
      <c r="B414" s="119">
        <v>42496</v>
      </c>
      <c r="C414" s="118" t="s">
        <v>3970</v>
      </c>
      <c r="G414" s="122" t="s">
        <v>3580</v>
      </c>
      <c r="H414" s="121" t="s">
        <v>3504</v>
      </c>
      <c r="I414" s="135">
        <f t="shared" si="6"/>
        <v>170000.0625</v>
      </c>
      <c r="J414" s="124">
        <v>27200.01</v>
      </c>
    </row>
    <row r="415" spans="1:10">
      <c r="A415" s="118" t="s">
        <v>109</v>
      </c>
      <c r="B415" s="119">
        <v>42496</v>
      </c>
      <c r="C415" s="118" t="s">
        <v>3971</v>
      </c>
      <c r="G415" s="122" t="s">
        <v>911</v>
      </c>
      <c r="H415" s="121" t="s">
        <v>912</v>
      </c>
      <c r="I415" s="135">
        <f t="shared" si="6"/>
        <v>45940.75</v>
      </c>
      <c r="J415" s="124">
        <v>7350.52</v>
      </c>
    </row>
    <row r="416" spans="1:10">
      <c r="A416" s="118" t="s">
        <v>1955</v>
      </c>
      <c r="B416" s="119">
        <v>42495</v>
      </c>
      <c r="C416" s="118" t="s">
        <v>3972</v>
      </c>
      <c r="G416" s="122" t="s">
        <v>898</v>
      </c>
      <c r="H416" s="121" t="s">
        <v>899</v>
      </c>
      <c r="I416" s="135">
        <f t="shared" si="6"/>
        <v>3590.75</v>
      </c>
      <c r="J416" s="122">
        <v>574.52</v>
      </c>
    </row>
    <row r="417" spans="1:12">
      <c r="A417" s="118" t="s">
        <v>3973</v>
      </c>
      <c r="B417" s="119">
        <v>42495</v>
      </c>
      <c r="C417" s="118" t="s">
        <v>3974</v>
      </c>
      <c r="G417" s="122" t="s">
        <v>898</v>
      </c>
      <c r="H417" s="121" t="s">
        <v>899</v>
      </c>
      <c r="I417" s="135">
        <f t="shared" si="6"/>
        <v>600</v>
      </c>
      <c r="J417" s="122">
        <v>96</v>
      </c>
    </row>
    <row r="418" spans="1:12">
      <c r="A418" s="118" t="s">
        <v>3975</v>
      </c>
      <c r="B418" s="119">
        <v>42495</v>
      </c>
      <c r="C418" s="118" t="s">
        <v>3976</v>
      </c>
      <c r="G418" s="122" t="s">
        <v>946</v>
      </c>
      <c r="H418" s="121" t="s">
        <v>945</v>
      </c>
      <c r="I418" s="135">
        <f t="shared" si="6"/>
        <v>36890.4375</v>
      </c>
      <c r="J418" s="124">
        <v>5902.47</v>
      </c>
      <c r="K418">
        <v>3934.98</v>
      </c>
      <c r="L418" s="122" t="s">
        <v>4191</v>
      </c>
    </row>
    <row r="419" spans="1:12">
      <c r="A419" s="118" t="s">
        <v>3977</v>
      </c>
      <c r="B419" s="119">
        <v>42495</v>
      </c>
      <c r="C419" s="118" t="s">
        <v>3978</v>
      </c>
      <c r="G419" s="122" t="s">
        <v>943</v>
      </c>
      <c r="H419" s="121" t="s">
        <v>944</v>
      </c>
      <c r="I419" s="135">
        <f t="shared" si="6"/>
        <v>1974.125</v>
      </c>
      <c r="J419" s="122">
        <v>315.86</v>
      </c>
    </row>
    <row r="420" spans="1:12">
      <c r="A420" s="118" t="s">
        <v>3979</v>
      </c>
      <c r="B420" s="119">
        <v>42495</v>
      </c>
      <c r="C420" s="118" t="s">
        <v>3980</v>
      </c>
      <c r="G420" s="122" t="s">
        <v>911</v>
      </c>
      <c r="H420" s="121" t="s">
        <v>912</v>
      </c>
      <c r="I420" s="135">
        <f t="shared" si="6"/>
        <v>14904.6875</v>
      </c>
      <c r="J420" s="124">
        <v>2384.75</v>
      </c>
    </row>
    <row r="421" spans="1:12">
      <c r="A421" s="118" t="s">
        <v>3981</v>
      </c>
      <c r="B421" s="119">
        <v>42495</v>
      </c>
      <c r="C421" s="118" t="s">
        <v>3982</v>
      </c>
      <c r="G421" s="122" t="s">
        <v>930</v>
      </c>
      <c r="H421" s="121" t="s">
        <v>931</v>
      </c>
      <c r="I421" s="135">
        <f t="shared" si="6"/>
        <v>9180</v>
      </c>
      <c r="J421" s="124">
        <v>1468.8</v>
      </c>
    </row>
    <row r="422" spans="1:12">
      <c r="A422" s="118" t="s">
        <v>1985</v>
      </c>
      <c r="B422" s="119">
        <v>42495</v>
      </c>
      <c r="C422" s="118" t="s">
        <v>3983</v>
      </c>
      <c r="G422" s="122" t="s">
        <v>941</v>
      </c>
      <c r="H422" s="121" t="s">
        <v>942</v>
      </c>
      <c r="I422" s="135">
        <f t="shared" si="6"/>
        <v>2250</v>
      </c>
      <c r="J422" s="122">
        <v>360</v>
      </c>
    </row>
    <row r="423" spans="1:12">
      <c r="A423" s="118" t="s">
        <v>113</v>
      </c>
      <c r="B423" s="119">
        <v>42495</v>
      </c>
      <c r="C423" s="118" t="s">
        <v>3984</v>
      </c>
      <c r="G423" s="122" t="s">
        <v>966</v>
      </c>
      <c r="H423" s="121" t="s">
        <v>967</v>
      </c>
      <c r="I423" s="135">
        <f t="shared" si="6"/>
        <v>5041.375</v>
      </c>
      <c r="J423" s="122">
        <v>806.62</v>
      </c>
    </row>
    <row r="424" spans="1:12">
      <c r="A424" s="118" t="s">
        <v>181</v>
      </c>
      <c r="B424" s="119">
        <v>42495</v>
      </c>
      <c r="C424" s="118" t="s">
        <v>3985</v>
      </c>
      <c r="G424" s="122" t="s">
        <v>4202</v>
      </c>
      <c r="H424" s="121" t="s">
        <v>4179</v>
      </c>
      <c r="I424" s="135">
        <f t="shared" si="6"/>
        <v>28900</v>
      </c>
      <c r="J424" s="124">
        <v>4624</v>
      </c>
    </row>
    <row r="425" spans="1:12">
      <c r="A425" s="118" t="s">
        <v>3986</v>
      </c>
      <c r="B425" s="119">
        <v>42495</v>
      </c>
      <c r="C425" s="118" t="s">
        <v>3987</v>
      </c>
      <c r="G425" s="122" t="s">
        <v>4203</v>
      </c>
      <c r="H425" s="121" t="s">
        <v>4180</v>
      </c>
      <c r="I425" s="135">
        <f t="shared" si="6"/>
        <v>9000</v>
      </c>
      <c r="J425" s="124">
        <v>1440</v>
      </c>
    </row>
    <row r="426" spans="1:12">
      <c r="A426" s="118" t="s">
        <v>183</v>
      </c>
      <c r="B426" s="119">
        <v>42495</v>
      </c>
      <c r="C426" s="118" t="s">
        <v>3988</v>
      </c>
      <c r="G426" s="122" t="s">
        <v>1770</v>
      </c>
      <c r="H426" s="121" t="s">
        <v>1642</v>
      </c>
      <c r="I426" s="135">
        <f t="shared" si="6"/>
        <v>11889.375</v>
      </c>
      <c r="J426" s="124">
        <v>1902.3</v>
      </c>
    </row>
    <row r="427" spans="1:12">
      <c r="A427" s="118" t="s">
        <v>185</v>
      </c>
      <c r="B427" s="119">
        <v>42495</v>
      </c>
      <c r="C427" s="118" t="s">
        <v>3989</v>
      </c>
      <c r="G427" s="122" t="s">
        <v>825</v>
      </c>
      <c r="H427" s="121" t="s">
        <v>906</v>
      </c>
      <c r="I427" s="135">
        <f t="shared" si="6"/>
        <v>4482.75</v>
      </c>
      <c r="J427" s="122">
        <v>717.24</v>
      </c>
    </row>
    <row r="428" spans="1:12">
      <c r="A428" s="118" t="s">
        <v>187</v>
      </c>
      <c r="B428" s="119">
        <v>42495</v>
      </c>
      <c r="C428" s="118" t="s">
        <v>3990</v>
      </c>
      <c r="G428" s="122" t="s">
        <v>830</v>
      </c>
      <c r="H428" s="121" t="s">
        <v>1624</v>
      </c>
      <c r="I428" s="135">
        <f t="shared" si="6"/>
        <v>3700</v>
      </c>
      <c r="J428" s="122">
        <v>592</v>
      </c>
    </row>
    <row r="429" spans="1:12">
      <c r="A429" s="118" t="s">
        <v>189</v>
      </c>
      <c r="B429" s="119">
        <v>42495</v>
      </c>
      <c r="C429" s="118" t="s">
        <v>3991</v>
      </c>
      <c r="G429" s="122" t="s">
        <v>725</v>
      </c>
      <c r="H429" s="121" t="s">
        <v>921</v>
      </c>
      <c r="I429" s="135">
        <f t="shared" si="6"/>
        <v>6800</v>
      </c>
      <c r="J429" s="124">
        <v>1088</v>
      </c>
    </row>
    <row r="430" spans="1:12">
      <c r="A430" s="118" t="s">
        <v>191</v>
      </c>
      <c r="B430" s="119">
        <v>42495</v>
      </c>
      <c r="C430" s="118" t="s">
        <v>3992</v>
      </c>
      <c r="G430" s="122" t="s">
        <v>919</v>
      </c>
      <c r="H430" s="121" t="s">
        <v>920</v>
      </c>
      <c r="I430" s="135">
        <f t="shared" si="6"/>
        <v>770</v>
      </c>
      <c r="J430" s="122">
        <v>123.2</v>
      </c>
      <c r="K430" s="122"/>
    </row>
    <row r="431" spans="1:12">
      <c r="A431" s="118" t="s">
        <v>195</v>
      </c>
      <c r="B431" s="119">
        <v>42500</v>
      </c>
      <c r="C431" s="118" t="s">
        <v>3993</v>
      </c>
      <c r="G431" s="122" t="s">
        <v>970</v>
      </c>
      <c r="H431" s="121" t="s">
        <v>971</v>
      </c>
      <c r="I431" s="135">
        <f t="shared" si="6"/>
        <v>6445</v>
      </c>
      <c r="J431" s="124">
        <v>1031.2</v>
      </c>
    </row>
    <row r="432" spans="1:12">
      <c r="A432" s="118" t="s">
        <v>197</v>
      </c>
      <c r="B432" s="119">
        <v>42500</v>
      </c>
      <c r="C432" s="118" t="s">
        <v>3994</v>
      </c>
      <c r="G432" s="122" t="s">
        <v>970</v>
      </c>
      <c r="H432" s="121" t="s">
        <v>971</v>
      </c>
      <c r="I432" s="135">
        <f t="shared" si="6"/>
        <v>10961.75</v>
      </c>
      <c r="J432" s="124">
        <v>1753.88</v>
      </c>
    </row>
    <row r="433" spans="1:12">
      <c r="A433" s="118" t="s">
        <v>2032</v>
      </c>
      <c r="B433" s="119">
        <v>42501</v>
      </c>
      <c r="C433" s="118" t="s">
        <v>3995</v>
      </c>
      <c r="G433" s="122" t="s">
        <v>4192</v>
      </c>
      <c r="H433" s="121" t="s">
        <v>4181</v>
      </c>
      <c r="I433" s="135">
        <f t="shared" si="6"/>
        <v>6500</v>
      </c>
      <c r="J433" s="124">
        <v>1040</v>
      </c>
    </row>
    <row r="434" spans="1:12">
      <c r="A434" s="118" t="s">
        <v>1123</v>
      </c>
      <c r="B434" s="119">
        <v>42501</v>
      </c>
      <c r="C434" s="118" t="s">
        <v>3996</v>
      </c>
      <c r="G434" s="122" t="s">
        <v>961</v>
      </c>
      <c r="H434" s="121" t="s">
        <v>1818</v>
      </c>
      <c r="I434" s="135">
        <f t="shared" si="6"/>
        <v>14964.125000000002</v>
      </c>
      <c r="J434" s="124">
        <v>2394.2600000000002</v>
      </c>
    </row>
    <row r="435" spans="1:12">
      <c r="A435" s="118" t="s">
        <v>213</v>
      </c>
      <c r="B435" s="119">
        <v>42501</v>
      </c>
      <c r="C435" s="118" t="s">
        <v>3997</v>
      </c>
      <c r="G435" s="122" t="s">
        <v>961</v>
      </c>
      <c r="H435" s="121" t="s">
        <v>1818</v>
      </c>
      <c r="I435" s="135">
        <f t="shared" si="6"/>
        <v>5566.9375</v>
      </c>
      <c r="J435" s="122">
        <v>890.71</v>
      </c>
    </row>
    <row r="436" spans="1:12">
      <c r="A436" s="118" t="s">
        <v>1126</v>
      </c>
      <c r="B436" s="119">
        <v>42501</v>
      </c>
      <c r="C436" s="118" t="s">
        <v>3998</v>
      </c>
      <c r="G436" s="122" t="s">
        <v>975</v>
      </c>
      <c r="H436" s="121" t="s">
        <v>974</v>
      </c>
      <c r="I436" s="135">
        <f t="shared" si="6"/>
        <v>133928.625</v>
      </c>
      <c r="J436" s="124">
        <v>21428.58</v>
      </c>
      <c r="K436">
        <v>14285.72</v>
      </c>
      <c r="L436" s="122" t="s">
        <v>4191</v>
      </c>
    </row>
    <row r="437" spans="1:12">
      <c r="A437" s="118" t="s">
        <v>1128</v>
      </c>
      <c r="B437" s="119">
        <v>42501</v>
      </c>
      <c r="C437" s="118" t="s">
        <v>3999</v>
      </c>
      <c r="G437" s="122" t="s">
        <v>976</v>
      </c>
      <c r="H437" s="121" t="s">
        <v>1646</v>
      </c>
      <c r="I437" s="135">
        <f t="shared" si="6"/>
        <v>133928.625</v>
      </c>
      <c r="J437" s="124">
        <v>21428.58</v>
      </c>
      <c r="K437" s="122">
        <v>14285.72</v>
      </c>
      <c r="L437" s="122" t="s">
        <v>4191</v>
      </c>
    </row>
    <row r="438" spans="1:12" s="122" customFormat="1">
      <c r="A438" s="122" t="s">
        <v>554</v>
      </c>
      <c r="B438" s="123">
        <v>42521</v>
      </c>
      <c r="C438" s="122" t="s">
        <v>3707</v>
      </c>
      <c r="G438" s="122" t="s">
        <v>4230</v>
      </c>
      <c r="H438" s="122" t="s">
        <v>4229</v>
      </c>
      <c r="I438" s="135">
        <f t="shared" si="6"/>
        <v>1187.5</v>
      </c>
      <c r="J438" s="124">
        <v>190</v>
      </c>
    </row>
    <row r="439" spans="1:12" s="122" customFormat="1">
      <c r="A439" s="122" t="s">
        <v>554</v>
      </c>
      <c r="B439" s="123">
        <v>42521</v>
      </c>
      <c r="C439" s="122" t="s">
        <v>3707</v>
      </c>
      <c r="G439" s="122" t="s">
        <v>731</v>
      </c>
      <c r="H439" s="122" t="s">
        <v>732</v>
      </c>
      <c r="I439" s="135">
        <f t="shared" si="6"/>
        <v>112.125</v>
      </c>
      <c r="J439" s="124">
        <v>17.940000000000001</v>
      </c>
    </row>
    <row r="440" spans="1:12" s="122" customFormat="1">
      <c r="A440" s="122" t="s">
        <v>554</v>
      </c>
      <c r="B440" s="123">
        <v>42521</v>
      </c>
      <c r="C440" s="122" t="s">
        <v>3707</v>
      </c>
      <c r="G440" s="122" t="s">
        <v>4232</v>
      </c>
      <c r="H440" s="122" t="s">
        <v>4231</v>
      </c>
      <c r="I440" s="135">
        <f t="shared" si="6"/>
        <v>92.375</v>
      </c>
      <c r="J440" s="124">
        <v>14.78</v>
      </c>
    </row>
    <row r="441" spans="1:12" s="122" customFormat="1">
      <c r="A441" s="122" t="s">
        <v>554</v>
      </c>
      <c r="B441" s="123">
        <v>42521</v>
      </c>
      <c r="C441" s="122" t="s">
        <v>3707</v>
      </c>
      <c r="G441" s="122" t="s">
        <v>4233</v>
      </c>
      <c r="H441" s="122" t="s">
        <v>4234</v>
      </c>
      <c r="I441" s="135">
        <f t="shared" si="6"/>
        <v>211.37931034482759</v>
      </c>
      <c r="J441" s="124">
        <f>245.2/1.16*0.16</f>
        <v>33.820689655172416</v>
      </c>
    </row>
    <row r="442" spans="1:12" s="122" customFormat="1">
      <c r="A442" s="122" t="s">
        <v>554</v>
      </c>
      <c r="B442" s="123">
        <v>42521</v>
      </c>
      <c r="C442" s="122" t="s">
        <v>3707</v>
      </c>
      <c r="G442" s="122" t="s">
        <v>4235</v>
      </c>
      <c r="H442" s="122" t="s">
        <v>4236</v>
      </c>
      <c r="I442" s="135">
        <f t="shared" si="6"/>
        <v>96.25</v>
      </c>
      <c r="J442" s="124">
        <v>15.4</v>
      </c>
    </row>
    <row r="443" spans="1:12">
      <c r="A443" s="118" t="s">
        <v>231</v>
      </c>
      <c r="B443" s="119">
        <v>42497</v>
      </c>
      <c r="C443" s="118" t="s">
        <v>4000</v>
      </c>
      <c r="G443" s="122" t="s">
        <v>3580</v>
      </c>
      <c r="H443" s="122" t="s">
        <v>3504</v>
      </c>
      <c r="I443" s="135">
        <f t="shared" si="6"/>
        <v>938.625</v>
      </c>
      <c r="J443" s="122">
        <v>150.18</v>
      </c>
    </row>
    <row r="444" spans="1:12">
      <c r="A444" s="118" t="s">
        <v>1137</v>
      </c>
      <c r="B444" s="119">
        <v>42497</v>
      </c>
      <c r="C444" s="118" t="s">
        <v>4001</v>
      </c>
      <c r="G444" s="122" t="s">
        <v>666</v>
      </c>
      <c r="H444" s="121" t="s">
        <v>665</v>
      </c>
      <c r="I444" s="135">
        <f t="shared" si="6"/>
        <v>1887.0625</v>
      </c>
      <c r="J444" s="122">
        <v>301.93</v>
      </c>
    </row>
    <row r="445" spans="1:12">
      <c r="A445" s="118" t="s">
        <v>1139</v>
      </c>
      <c r="B445" s="119">
        <v>42503</v>
      </c>
      <c r="C445" s="118" t="s">
        <v>4002</v>
      </c>
      <c r="G445" s="59" t="s">
        <v>844</v>
      </c>
      <c r="H445" s="59" t="s">
        <v>845</v>
      </c>
      <c r="I445" s="135">
        <f t="shared" si="6"/>
        <v>836385.125</v>
      </c>
      <c r="J445" s="124">
        <v>133821.62</v>
      </c>
    </row>
    <row r="446" spans="1:12" s="122" customFormat="1">
      <c r="A446" s="122" t="s">
        <v>235</v>
      </c>
      <c r="B446" s="123">
        <v>42503</v>
      </c>
      <c r="C446" s="122" t="s">
        <v>4003</v>
      </c>
      <c r="G446" s="122" t="s">
        <v>2857</v>
      </c>
      <c r="H446" s="122" t="s">
        <v>2858</v>
      </c>
      <c r="I446" s="135">
        <f t="shared" si="6"/>
        <v>3482.75</v>
      </c>
      <c r="J446" s="124">
        <v>557.24</v>
      </c>
    </row>
    <row r="447" spans="1:12" s="122" customFormat="1">
      <c r="A447" s="122" t="s">
        <v>235</v>
      </c>
      <c r="B447" s="123">
        <v>42503</v>
      </c>
      <c r="C447" s="122" t="s">
        <v>4003</v>
      </c>
      <c r="G447" s="122" t="s">
        <v>2860</v>
      </c>
      <c r="H447" s="122" t="s">
        <v>2861</v>
      </c>
      <c r="I447" s="135">
        <f t="shared" si="6"/>
        <v>1200.875</v>
      </c>
      <c r="J447" s="124">
        <v>192.14</v>
      </c>
    </row>
    <row r="448" spans="1:12" s="122" customFormat="1">
      <c r="A448" s="122" t="s">
        <v>235</v>
      </c>
      <c r="B448" s="123">
        <v>42503</v>
      </c>
      <c r="C448" s="122" t="s">
        <v>4003</v>
      </c>
      <c r="G448" s="122" t="s">
        <v>2802</v>
      </c>
      <c r="H448" s="122" t="s">
        <v>4193</v>
      </c>
      <c r="I448" s="135">
        <f t="shared" si="6"/>
        <v>661.6875</v>
      </c>
      <c r="J448" s="124">
        <v>105.87</v>
      </c>
    </row>
    <row r="449" spans="1:10">
      <c r="A449" s="118" t="s">
        <v>3062</v>
      </c>
      <c r="B449" s="119">
        <v>42503</v>
      </c>
      <c r="C449" s="118" t="s">
        <v>4004</v>
      </c>
      <c r="G449" s="122" t="s">
        <v>3580</v>
      </c>
      <c r="H449" s="121" t="s">
        <v>3504</v>
      </c>
      <c r="I449" s="135">
        <f t="shared" si="6"/>
        <v>716926.4375</v>
      </c>
      <c r="J449" s="124">
        <v>114708.23</v>
      </c>
    </row>
    <row r="450" spans="1:10">
      <c r="A450" s="118" t="s">
        <v>3064</v>
      </c>
      <c r="B450" s="119">
        <v>42503</v>
      </c>
      <c r="C450" s="118" t="s">
        <v>4005</v>
      </c>
      <c r="G450" s="122" t="s">
        <v>3580</v>
      </c>
      <c r="H450" s="122" t="s">
        <v>3504</v>
      </c>
      <c r="I450" s="135">
        <f t="shared" si="6"/>
        <v>81669.0625</v>
      </c>
      <c r="J450" s="124">
        <v>13067.05</v>
      </c>
    </row>
    <row r="451" spans="1:10">
      <c r="A451" s="118" t="s">
        <v>1163</v>
      </c>
      <c r="B451" s="119">
        <v>42503</v>
      </c>
      <c r="C451" s="118" t="s">
        <v>4006</v>
      </c>
      <c r="G451" s="122" t="s">
        <v>3580</v>
      </c>
      <c r="H451" s="122" t="s">
        <v>3504</v>
      </c>
      <c r="I451" s="135">
        <f t="shared" si="6"/>
        <v>1870</v>
      </c>
      <c r="J451" s="122">
        <v>299.2</v>
      </c>
    </row>
    <row r="452" spans="1:10">
      <c r="A452" s="118" t="s">
        <v>1165</v>
      </c>
      <c r="B452" s="119">
        <v>42503</v>
      </c>
      <c r="C452" s="118" t="s">
        <v>4007</v>
      </c>
      <c r="G452" s="122" t="s">
        <v>3580</v>
      </c>
      <c r="H452" s="122" t="s">
        <v>3504</v>
      </c>
      <c r="I452" s="135">
        <f t="shared" si="6"/>
        <v>13325.25</v>
      </c>
      <c r="J452" s="124">
        <v>2132.04</v>
      </c>
    </row>
    <row r="453" spans="1:10">
      <c r="A453" s="118" t="s">
        <v>2117</v>
      </c>
      <c r="B453" s="119">
        <v>42501</v>
      </c>
      <c r="C453" s="118" t="s">
        <v>4008</v>
      </c>
      <c r="G453" s="122" t="s">
        <v>725</v>
      </c>
      <c r="H453" s="121" t="s">
        <v>921</v>
      </c>
      <c r="I453" s="135">
        <f t="shared" si="6"/>
        <v>4000</v>
      </c>
      <c r="J453" s="122">
        <v>640</v>
      </c>
    </row>
    <row r="454" spans="1:10">
      <c r="A454" s="118" t="s">
        <v>4009</v>
      </c>
      <c r="B454" s="119">
        <v>42501</v>
      </c>
      <c r="C454" s="118" t="s">
        <v>4010</v>
      </c>
      <c r="G454" s="122" t="s">
        <v>835</v>
      </c>
      <c r="H454" s="121" t="s">
        <v>836</v>
      </c>
      <c r="I454" s="135">
        <f t="shared" si="6"/>
        <v>1900</v>
      </c>
      <c r="J454" s="122">
        <v>304</v>
      </c>
    </row>
    <row r="455" spans="1:10">
      <c r="A455" s="118" t="s">
        <v>4011</v>
      </c>
      <c r="B455" s="119">
        <v>42501</v>
      </c>
      <c r="C455" s="118" t="s">
        <v>4012</v>
      </c>
      <c r="G455" s="122" t="s">
        <v>898</v>
      </c>
      <c r="H455" s="121" t="s">
        <v>899</v>
      </c>
      <c r="I455" s="135">
        <f t="shared" ref="I455:I518" si="7">+J455/0.16</f>
        <v>600</v>
      </c>
      <c r="J455" s="122">
        <v>96</v>
      </c>
    </row>
    <row r="456" spans="1:10">
      <c r="A456" s="118" t="s">
        <v>1922</v>
      </c>
      <c r="B456" s="119">
        <v>42501</v>
      </c>
      <c r="C456" s="118" t="s">
        <v>4013</v>
      </c>
      <c r="G456" s="122" t="s">
        <v>919</v>
      </c>
      <c r="H456" s="121" t="s">
        <v>920</v>
      </c>
      <c r="I456" s="135">
        <f t="shared" si="7"/>
        <v>5586</v>
      </c>
      <c r="J456" s="122">
        <v>893.76</v>
      </c>
    </row>
    <row r="457" spans="1:10">
      <c r="A457" s="118" t="s">
        <v>254</v>
      </c>
      <c r="B457" s="119">
        <v>42501</v>
      </c>
      <c r="C457" s="118" t="s">
        <v>4014</v>
      </c>
      <c r="G457" s="122" t="s">
        <v>897</v>
      </c>
      <c r="H457" s="121" t="s">
        <v>896</v>
      </c>
      <c r="I457" s="135">
        <f t="shared" si="7"/>
        <v>2551.75</v>
      </c>
      <c r="J457" s="122">
        <v>408.28</v>
      </c>
    </row>
    <row r="458" spans="1:10">
      <c r="A458" s="118" t="s">
        <v>267</v>
      </c>
      <c r="B458" s="119">
        <v>42501</v>
      </c>
      <c r="C458" s="118" t="s">
        <v>4015</v>
      </c>
      <c r="G458" s="122" t="s">
        <v>830</v>
      </c>
      <c r="H458" s="121" t="s">
        <v>1624</v>
      </c>
      <c r="I458" s="135">
        <f t="shared" si="7"/>
        <v>5500</v>
      </c>
      <c r="J458" s="122">
        <v>880</v>
      </c>
    </row>
    <row r="459" spans="1:10">
      <c r="A459" s="118" t="s">
        <v>269</v>
      </c>
      <c r="B459" s="119">
        <v>42507</v>
      </c>
      <c r="C459" s="118" t="s">
        <v>4016</v>
      </c>
      <c r="G459" s="122" t="s">
        <v>830</v>
      </c>
      <c r="H459" s="121" t="s">
        <v>1624</v>
      </c>
      <c r="I459" s="135">
        <f t="shared" si="7"/>
        <v>4200</v>
      </c>
      <c r="J459" s="122">
        <v>672</v>
      </c>
    </row>
    <row r="460" spans="1:10">
      <c r="A460" s="118" t="s">
        <v>1181</v>
      </c>
      <c r="B460" s="119">
        <v>42501</v>
      </c>
      <c r="C460" s="118" t="s">
        <v>4017</v>
      </c>
      <c r="G460" s="122" t="s">
        <v>909</v>
      </c>
      <c r="H460" s="121" t="s">
        <v>910</v>
      </c>
      <c r="I460" s="135">
        <f t="shared" si="7"/>
        <v>1360.125</v>
      </c>
      <c r="J460" s="122">
        <v>217.62</v>
      </c>
    </row>
    <row r="461" spans="1:10">
      <c r="A461" s="118" t="s">
        <v>271</v>
      </c>
      <c r="B461" s="119">
        <v>42501</v>
      </c>
      <c r="C461" s="118" t="s">
        <v>4018</v>
      </c>
      <c r="G461" s="122" t="s">
        <v>720</v>
      </c>
      <c r="H461" s="121" t="s">
        <v>721</v>
      </c>
      <c r="I461" s="135">
        <f t="shared" si="7"/>
        <v>1922.4374999999998</v>
      </c>
      <c r="J461" s="122">
        <v>307.58999999999997</v>
      </c>
    </row>
    <row r="462" spans="1:10">
      <c r="A462" s="118" t="s">
        <v>273</v>
      </c>
      <c r="B462" s="119">
        <v>42501</v>
      </c>
      <c r="C462" s="118" t="s">
        <v>4019</v>
      </c>
      <c r="G462" s="122" t="s">
        <v>4204</v>
      </c>
      <c r="H462" s="121" t="s">
        <v>927</v>
      </c>
      <c r="I462" s="135">
        <f t="shared" si="7"/>
        <v>5498.1875</v>
      </c>
      <c r="J462" s="122">
        <v>879.71</v>
      </c>
    </row>
    <row r="463" spans="1:10">
      <c r="A463" s="118" t="s">
        <v>275</v>
      </c>
      <c r="B463" s="119">
        <v>42501</v>
      </c>
      <c r="C463" s="118" t="s">
        <v>4020</v>
      </c>
      <c r="G463" s="122" t="s">
        <v>922</v>
      </c>
      <c r="H463" s="122" t="s">
        <v>958</v>
      </c>
      <c r="I463" s="135">
        <f t="shared" si="7"/>
        <v>9500</v>
      </c>
      <c r="J463" s="124">
        <v>1520</v>
      </c>
    </row>
    <row r="464" spans="1:10">
      <c r="A464" s="118" t="s">
        <v>277</v>
      </c>
      <c r="B464" s="119">
        <v>42501</v>
      </c>
      <c r="C464" s="118" t="s">
        <v>4021</v>
      </c>
      <c r="G464" s="122" t="s">
        <v>687</v>
      </c>
      <c r="H464" s="121" t="s">
        <v>903</v>
      </c>
      <c r="I464" s="135">
        <f t="shared" si="7"/>
        <v>3237.7499999999995</v>
      </c>
      <c r="J464" s="122">
        <v>518.04</v>
      </c>
    </row>
    <row r="465" spans="1:10">
      <c r="A465" s="118" t="s">
        <v>279</v>
      </c>
      <c r="B465" s="119">
        <v>42501</v>
      </c>
      <c r="C465" s="118" t="s">
        <v>4022</v>
      </c>
      <c r="G465" s="122" t="s">
        <v>3586</v>
      </c>
      <c r="H465" s="121" t="s">
        <v>4178</v>
      </c>
      <c r="I465" s="135">
        <f t="shared" si="7"/>
        <v>20000</v>
      </c>
      <c r="J465" s="124">
        <v>3200</v>
      </c>
    </row>
    <row r="466" spans="1:10">
      <c r="A466" s="118" t="s">
        <v>281</v>
      </c>
      <c r="B466" s="119">
        <v>42501</v>
      </c>
      <c r="C466" s="118" t="s">
        <v>4023</v>
      </c>
      <c r="G466" s="122" t="s">
        <v>3580</v>
      </c>
      <c r="H466" s="121" t="s">
        <v>3504</v>
      </c>
      <c r="I466" s="135">
        <f t="shared" si="7"/>
        <v>5714.25</v>
      </c>
      <c r="J466" s="122">
        <v>914.28</v>
      </c>
    </row>
    <row r="467" spans="1:10">
      <c r="A467" s="118" t="s">
        <v>291</v>
      </c>
      <c r="B467" s="119">
        <v>42507</v>
      </c>
      <c r="C467" s="118" t="s">
        <v>4024</v>
      </c>
      <c r="G467" s="122" t="s">
        <v>3580</v>
      </c>
      <c r="H467" s="121" t="s">
        <v>3504</v>
      </c>
      <c r="I467" s="135">
        <f t="shared" si="7"/>
        <v>51332.624999999993</v>
      </c>
      <c r="J467" s="124">
        <v>8213.2199999999993</v>
      </c>
    </row>
    <row r="468" spans="1:10">
      <c r="A468" s="118" t="s">
        <v>293</v>
      </c>
      <c r="B468" s="119">
        <v>42507</v>
      </c>
      <c r="C468" s="118" t="s">
        <v>4025</v>
      </c>
      <c r="G468" s="122" t="s">
        <v>3580</v>
      </c>
      <c r="H468" s="121" t="s">
        <v>3504</v>
      </c>
      <c r="I468" s="135">
        <f t="shared" si="7"/>
        <v>48362</v>
      </c>
      <c r="J468" s="124">
        <v>7737.92</v>
      </c>
    </row>
    <row r="469" spans="1:10">
      <c r="A469" s="118" t="s">
        <v>1217</v>
      </c>
      <c r="B469" s="119">
        <v>42508</v>
      </c>
      <c r="C469" s="118" t="s">
        <v>4026</v>
      </c>
      <c r="G469" s="122" t="s">
        <v>911</v>
      </c>
      <c r="H469" s="121" t="s">
        <v>912</v>
      </c>
      <c r="I469" s="135">
        <f t="shared" si="7"/>
        <v>15620.3125</v>
      </c>
      <c r="J469" s="124">
        <v>2499.25</v>
      </c>
    </row>
    <row r="470" spans="1:10">
      <c r="A470" s="118" t="s">
        <v>1219</v>
      </c>
      <c r="B470" s="119">
        <v>42508</v>
      </c>
      <c r="C470" s="118" t="s">
        <v>4027</v>
      </c>
      <c r="G470" s="122" t="s">
        <v>934</v>
      </c>
      <c r="H470" s="121" t="s">
        <v>935</v>
      </c>
      <c r="I470" s="135">
        <f t="shared" si="7"/>
        <v>115000</v>
      </c>
      <c r="J470" s="124">
        <v>18400</v>
      </c>
    </row>
    <row r="471" spans="1:10">
      <c r="A471" s="118" t="s">
        <v>1221</v>
      </c>
      <c r="B471" s="119">
        <v>42508</v>
      </c>
      <c r="C471" s="118" t="s">
        <v>4028</v>
      </c>
      <c r="G471" s="122" t="s">
        <v>951</v>
      </c>
      <c r="H471" s="121" t="s">
        <v>952</v>
      </c>
      <c r="I471" s="135">
        <f t="shared" si="7"/>
        <v>10286</v>
      </c>
      <c r="J471" s="124">
        <v>1645.76</v>
      </c>
    </row>
    <row r="472" spans="1:10">
      <c r="A472" s="118" t="s">
        <v>1223</v>
      </c>
      <c r="B472" s="119">
        <v>42508</v>
      </c>
      <c r="C472" s="118" t="s">
        <v>4029</v>
      </c>
      <c r="G472" s="122" t="s">
        <v>687</v>
      </c>
      <c r="H472" s="121" t="s">
        <v>903</v>
      </c>
      <c r="I472" s="135">
        <f t="shared" si="7"/>
        <v>1666.4375</v>
      </c>
      <c r="J472" s="122">
        <v>266.63</v>
      </c>
    </row>
    <row r="473" spans="1:10">
      <c r="A473" s="118" t="s">
        <v>1225</v>
      </c>
      <c r="B473" s="119">
        <v>42508</v>
      </c>
      <c r="C473" s="118" t="s">
        <v>4030</v>
      </c>
      <c r="G473" s="122" t="s">
        <v>909</v>
      </c>
      <c r="H473" s="121" t="s">
        <v>910</v>
      </c>
      <c r="I473" s="135">
        <f t="shared" si="7"/>
        <v>711.4375</v>
      </c>
      <c r="J473" s="122">
        <v>113.83</v>
      </c>
    </row>
    <row r="474" spans="1:10">
      <c r="A474" s="118" t="s">
        <v>1227</v>
      </c>
      <c r="B474" s="119">
        <v>42508</v>
      </c>
      <c r="C474" s="118" t="s">
        <v>4031</v>
      </c>
      <c r="G474" s="122" t="s">
        <v>3591</v>
      </c>
      <c r="H474" s="121" t="s">
        <v>3521</v>
      </c>
      <c r="I474" s="135">
        <f t="shared" si="7"/>
        <v>1905.5</v>
      </c>
      <c r="J474" s="122">
        <v>304.88</v>
      </c>
    </row>
    <row r="475" spans="1:10">
      <c r="A475" s="118" t="s">
        <v>1229</v>
      </c>
      <c r="B475" s="119">
        <v>42508</v>
      </c>
      <c r="C475" s="118" t="s">
        <v>4032</v>
      </c>
      <c r="G475" s="122" t="s">
        <v>932</v>
      </c>
      <c r="H475" s="121" t="s">
        <v>4182</v>
      </c>
      <c r="I475" s="135">
        <f t="shared" si="7"/>
        <v>1300</v>
      </c>
      <c r="J475" s="122">
        <v>208</v>
      </c>
    </row>
    <row r="476" spans="1:10">
      <c r="A476" s="118" t="s">
        <v>1231</v>
      </c>
      <c r="B476" s="119">
        <v>42508</v>
      </c>
      <c r="C476" s="118" t="s">
        <v>4033</v>
      </c>
      <c r="G476" s="122" t="s">
        <v>922</v>
      </c>
      <c r="H476" s="121" t="s">
        <v>958</v>
      </c>
      <c r="I476" s="135">
        <f t="shared" si="7"/>
        <v>7300</v>
      </c>
      <c r="J476" s="124">
        <v>1168</v>
      </c>
    </row>
    <row r="477" spans="1:10">
      <c r="A477" s="118" t="s">
        <v>1233</v>
      </c>
      <c r="B477" s="119">
        <v>42508</v>
      </c>
      <c r="C477" s="118" t="s">
        <v>4034</v>
      </c>
      <c r="G477" s="122" t="s">
        <v>924</v>
      </c>
      <c r="H477" s="121" t="s">
        <v>925</v>
      </c>
      <c r="I477" s="135">
        <f t="shared" si="7"/>
        <v>14000</v>
      </c>
      <c r="J477" s="124">
        <v>2240</v>
      </c>
    </row>
    <row r="478" spans="1:10">
      <c r="A478" s="118" t="s">
        <v>1235</v>
      </c>
      <c r="B478" s="119">
        <v>42508</v>
      </c>
      <c r="C478" s="118" t="s">
        <v>4035</v>
      </c>
      <c r="G478" s="122" t="s">
        <v>3589</v>
      </c>
      <c r="H478" s="121" t="s">
        <v>3498</v>
      </c>
      <c r="I478" s="135">
        <f t="shared" si="7"/>
        <v>9000</v>
      </c>
      <c r="J478" s="124">
        <v>1440</v>
      </c>
    </row>
    <row r="479" spans="1:10">
      <c r="A479" s="118" t="s">
        <v>3160</v>
      </c>
      <c r="B479" s="119">
        <v>42508</v>
      </c>
      <c r="C479" s="118" t="s">
        <v>4036</v>
      </c>
      <c r="G479" s="122" t="s">
        <v>919</v>
      </c>
      <c r="H479" s="121" t="s">
        <v>920</v>
      </c>
      <c r="I479" s="135">
        <f t="shared" si="7"/>
        <v>2140.125</v>
      </c>
      <c r="J479" s="122">
        <v>342.42</v>
      </c>
    </row>
    <row r="480" spans="1:10">
      <c r="A480" s="118" t="s">
        <v>2182</v>
      </c>
      <c r="B480" s="119">
        <v>42508</v>
      </c>
      <c r="C480" s="118" t="s">
        <v>4038</v>
      </c>
      <c r="G480" s="122" t="s">
        <v>725</v>
      </c>
      <c r="H480" s="121" t="s">
        <v>921</v>
      </c>
      <c r="I480" s="135">
        <f t="shared" si="7"/>
        <v>4700</v>
      </c>
      <c r="J480" s="122">
        <v>752</v>
      </c>
    </row>
    <row r="481" spans="1:11">
      <c r="A481" s="118" t="s">
        <v>2186</v>
      </c>
      <c r="B481" s="119">
        <v>42508</v>
      </c>
      <c r="C481" s="118" t="s">
        <v>4039</v>
      </c>
      <c r="G481" s="122" t="s">
        <v>904</v>
      </c>
      <c r="H481" s="121" t="s">
        <v>905</v>
      </c>
      <c r="I481" s="135">
        <f t="shared" si="7"/>
        <v>1900</v>
      </c>
      <c r="J481" s="122">
        <v>304</v>
      </c>
    </row>
    <row r="482" spans="1:11">
      <c r="A482" s="118" t="s">
        <v>334</v>
      </c>
      <c r="B482" s="119">
        <v>42508</v>
      </c>
      <c r="C482" s="118" t="s">
        <v>4040</v>
      </c>
      <c r="G482" s="122" t="s">
        <v>3586</v>
      </c>
      <c r="H482" s="121" t="s">
        <v>4178</v>
      </c>
      <c r="I482" s="135">
        <f t="shared" si="7"/>
        <v>2000</v>
      </c>
      <c r="J482" s="122">
        <v>320</v>
      </c>
    </row>
    <row r="483" spans="1:11">
      <c r="A483" s="118" t="s">
        <v>3167</v>
      </c>
      <c r="B483" s="119">
        <v>42508</v>
      </c>
      <c r="C483" s="118" t="s">
        <v>4041</v>
      </c>
      <c r="G483" s="122" t="s">
        <v>895</v>
      </c>
      <c r="H483" s="121" t="s">
        <v>894</v>
      </c>
      <c r="I483" s="135">
        <f t="shared" si="7"/>
        <v>6430</v>
      </c>
      <c r="J483" s="124">
        <v>1028.8</v>
      </c>
    </row>
    <row r="484" spans="1:11">
      <c r="A484" s="118" t="s">
        <v>1245</v>
      </c>
      <c r="B484" s="119">
        <v>42509</v>
      </c>
      <c r="C484" s="118" t="s">
        <v>4042</v>
      </c>
      <c r="G484" s="122" t="s">
        <v>3580</v>
      </c>
      <c r="H484" s="122" t="s">
        <v>3504</v>
      </c>
      <c r="I484" s="135">
        <f t="shared" si="7"/>
        <v>2592</v>
      </c>
      <c r="J484" s="122">
        <v>414.72</v>
      </c>
      <c r="K484" s="122"/>
    </row>
    <row r="485" spans="1:11">
      <c r="A485" s="118" t="s">
        <v>1237</v>
      </c>
      <c r="B485" s="119">
        <v>42509</v>
      </c>
      <c r="C485" s="118" t="s">
        <v>4043</v>
      </c>
      <c r="G485" s="122" t="s">
        <v>3580</v>
      </c>
      <c r="H485" s="122" t="s">
        <v>3504</v>
      </c>
      <c r="I485" s="135">
        <f t="shared" si="7"/>
        <v>1674.5</v>
      </c>
      <c r="J485" s="122">
        <v>267.92</v>
      </c>
    </row>
    <row r="486" spans="1:11">
      <c r="A486" s="118" t="s">
        <v>2246</v>
      </c>
      <c r="B486" s="119">
        <v>42509</v>
      </c>
      <c r="C486" s="118" t="s">
        <v>4044</v>
      </c>
      <c r="G486" s="122" t="s">
        <v>3580</v>
      </c>
      <c r="H486" s="122" t="s">
        <v>3504</v>
      </c>
      <c r="I486" s="135">
        <f t="shared" si="7"/>
        <v>10955.1875</v>
      </c>
      <c r="J486" s="124">
        <v>1752.83</v>
      </c>
    </row>
    <row r="487" spans="1:11">
      <c r="A487" s="118" t="s">
        <v>3140</v>
      </c>
      <c r="B487" s="119">
        <v>42509</v>
      </c>
      <c r="C487" s="118" t="s">
        <v>4045</v>
      </c>
      <c r="G487" s="122" t="s">
        <v>3580</v>
      </c>
      <c r="H487" s="122" t="s">
        <v>3504</v>
      </c>
      <c r="I487" s="135">
        <f t="shared" si="7"/>
        <v>11021.75</v>
      </c>
      <c r="J487" s="124">
        <v>1763.48</v>
      </c>
    </row>
    <row r="488" spans="1:11">
      <c r="A488" s="118" t="s">
        <v>2333</v>
      </c>
      <c r="B488" s="119">
        <v>42509</v>
      </c>
      <c r="C488" s="118" t="s">
        <v>4046</v>
      </c>
      <c r="G488" s="122" t="s">
        <v>3580</v>
      </c>
      <c r="H488" s="122" t="s">
        <v>3504</v>
      </c>
      <c r="I488" s="135">
        <f t="shared" si="7"/>
        <v>30797.4375</v>
      </c>
      <c r="J488" s="124">
        <v>4927.59</v>
      </c>
    </row>
    <row r="489" spans="1:11">
      <c r="A489" s="118" t="s">
        <v>4047</v>
      </c>
      <c r="B489" s="119">
        <v>42509</v>
      </c>
      <c r="C489" s="118" t="s">
        <v>4048</v>
      </c>
      <c r="G489" s="122" t="s">
        <v>3580</v>
      </c>
      <c r="H489" s="122" t="s">
        <v>3504</v>
      </c>
      <c r="I489" s="135">
        <f t="shared" si="7"/>
        <v>4814</v>
      </c>
      <c r="J489" s="122">
        <v>770.24</v>
      </c>
    </row>
    <row r="490" spans="1:11">
      <c r="A490" s="118" t="s">
        <v>376</v>
      </c>
      <c r="B490" s="119">
        <v>42510</v>
      </c>
      <c r="C490" s="118" t="s">
        <v>4049</v>
      </c>
      <c r="G490" s="122" t="s">
        <v>3580</v>
      </c>
      <c r="H490" s="122" t="s">
        <v>3504</v>
      </c>
      <c r="I490" s="135">
        <f t="shared" si="7"/>
        <v>5100</v>
      </c>
      <c r="J490" s="122">
        <v>816</v>
      </c>
    </row>
    <row r="491" spans="1:11">
      <c r="A491" s="118" t="s">
        <v>1260</v>
      </c>
      <c r="B491" s="119">
        <v>42510</v>
      </c>
      <c r="C491" s="118" t="s">
        <v>4050</v>
      </c>
      <c r="G491" s="122" t="s">
        <v>4196</v>
      </c>
      <c r="H491" s="122" t="s">
        <v>4195</v>
      </c>
      <c r="I491" s="135">
        <f t="shared" si="7"/>
        <v>4629.3125</v>
      </c>
      <c r="J491" s="122">
        <v>740.69</v>
      </c>
    </row>
    <row r="492" spans="1:11">
      <c r="A492" s="118" t="s">
        <v>380</v>
      </c>
      <c r="B492" s="119">
        <v>42510</v>
      </c>
      <c r="C492" s="118" t="s">
        <v>4051</v>
      </c>
      <c r="G492" s="122" t="s">
        <v>3580</v>
      </c>
      <c r="H492" s="121" t="s">
        <v>3504</v>
      </c>
      <c r="I492" s="135">
        <f t="shared" si="7"/>
        <v>170562.5</v>
      </c>
      <c r="J492" s="124">
        <v>27290</v>
      </c>
    </row>
    <row r="493" spans="1:11">
      <c r="A493" s="118" t="s">
        <v>382</v>
      </c>
      <c r="B493" s="119">
        <v>42510</v>
      </c>
      <c r="C493" s="118" t="s">
        <v>4052</v>
      </c>
      <c r="G493" s="122" t="s">
        <v>3580</v>
      </c>
      <c r="H493" s="121" t="s">
        <v>3504</v>
      </c>
      <c r="I493" s="135">
        <f t="shared" si="7"/>
        <v>3960</v>
      </c>
      <c r="J493" s="122">
        <v>633.6</v>
      </c>
    </row>
    <row r="494" spans="1:11">
      <c r="A494" s="118" t="s">
        <v>4053</v>
      </c>
      <c r="B494" s="119">
        <v>42513</v>
      </c>
      <c r="C494" s="118" t="s">
        <v>4054</v>
      </c>
      <c r="G494" s="122" t="s">
        <v>3575</v>
      </c>
      <c r="H494" s="122" t="s">
        <v>4197</v>
      </c>
      <c r="I494" s="135">
        <f t="shared" si="7"/>
        <v>65.5</v>
      </c>
      <c r="J494" s="122">
        <v>10.48</v>
      </c>
    </row>
    <row r="495" spans="1:11">
      <c r="A495" s="118" t="s">
        <v>398</v>
      </c>
      <c r="B495" s="119">
        <v>42513</v>
      </c>
      <c r="C495" s="118" t="s">
        <v>4055</v>
      </c>
      <c r="G495" s="122" t="s">
        <v>898</v>
      </c>
      <c r="H495" s="121" t="s">
        <v>899</v>
      </c>
      <c r="I495" s="135">
        <f t="shared" si="7"/>
        <v>3590.75</v>
      </c>
      <c r="J495" s="122">
        <v>574.52</v>
      </c>
    </row>
    <row r="496" spans="1:11">
      <c r="A496" s="118" t="s">
        <v>2405</v>
      </c>
      <c r="B496" s="119">
        <v>42503</v>
      </c>
      <c r="C496" s="118" t="s">
        <v>4056</v>
      </c>
      <c r="G496" s="122" t="s">
        <v>4194</v>
      </c>
      <c r="H496" s="121" t="s">
        <v>4183</v>
      </c>
      <c r="I496" s="135">
        <f t="shared" si="7"/>
        <v>10530</v>
      </c>
      <c r="J496" s="124">
        <v>1684.8</v>
      </c>
    </row>
    <row r="497" spans="1:12">
      <c r="A497" s="118" t="s">
        <v>2415</v>
      </c>
      <c r="B497" s="119">
        <v>42514</v>
      </c>
      <c r="C497" s="118" t="s">
        <v>4057</v>
      </c>
      <c r="G497" s="122" t="s">
        <v>4199</v>
      </c>
      <c r="H497" s="122" t="s">
        <v>4198</v>
      </c>
      <c r="I497" s="135">
        <f t="shared" si="7"/>
        <v>700</v>
      </c>
      <c r="J497" s="122">
        <v>112</v>
      </c>
    </row>
    <row r="498" spans="1:12">
      <c r="A498" s="118" t="s">
        <v>420</v>
      </c>
      <c r="B498" s="119">
        <v>42514</v>
      </c>
      <c r="C498" s="118" t="s">
        <v>4058</v>
      </c>
      <c r="G498" s="122" t="s">
        <v>3533</v>
      </c>
      <c r="H498" s="121" t="s">
        <v>3506</v>
      </c>
      <c r="I498" s="135">
        <f t="shared" si="7"/>
        <v>3760</v>
      </c>
      <c r="J498" s="122">
        <v>601.6</v>
      </c>
    </row>
    <row r="499" spans="1:12">
      <c r="A499" s="118" t="s">
        <v>4059</v>
      </c>
      <c r="B499" s="119">
        <v>42514</v>
      </c>
      <c r="C499" s="118" t="s">
        <v>4060</v>
      </c>
      <c r="G499" s="122" t="s">
        <v>961</v>
      </c>
      <c r="H499" s="121" t="s">
        <v>1818</v>
      </c>
      <c r="I499" s="135">
        <f t="shared" si="7"/>
        <v>6500</v>
      </c>
      <c r="J499" s="124">
        <v>1040</v>
      </c>
    </row>
    <row r="500" spans="1:12">
      <c r="A500" s="118" t="s">
        <v>4061</v>
      </c>
      <c r="B500" s="119">
        <v>42514</v>
      </c>
      <c r="C500" s="118" t="s">
        <v>4062</v>
      </c>
      <c r="G500" s="106" t="s">
        <v>4237</v>
      </c>
      <c r="H500" s="122" t="s">
        <v>4200</v>
      </c>
      <c r="I500" s="135">
        <f t="shared" si="7"/>
        <v>1887.9375</v>
      </c>
      <c r="J500" s="122">
        <v>302.07</v>
      </c>
      <c r="K500" s="17"/>
    </row>
    <row r="501" spans="1:12">
      <c r="A501" s="118" t="s">
        <v>3236</v>
      </c>
      <c r="B501" s="119">
        <v>42513</v>
      </c>
      <c r="C501" s="118" t="s">
        <v>4063</v>
      </c>
      <c r="G501" s="122" t="s">
        <v>3580</v>
      </c>
      <c r="H501" s="122" t="s">
        <v>3504</v>
      </c>
      <c r="I501" s="135">
        <f t="shared" si="7"/>
        <v>39577.375</v>
      </c>
      <c r="J501" s="124">
        <v>6332.38</v>
      </c>
    </row>
    <row r="502" spans="1:12">
      <c r="A502" s="118" t="s">
        <v>1319</v>
      </c>
      <c r="B502" s="119">
        <v>42517</v>
      </c>
      <c r="C502" s="118" t="s">
        <v>4064</v>
      </c>
      <c r="G502" s="122" t="s">
        <v>4201</v>
      </c>
      <c r="H502" s="121" t="s">
        <v>4184</v>
      </c>
      <c r="I502" s="135">
        <f t="shared" si="7"/>
        <v>111729.25</v>
      </c>
      <c r="J502" s="124">
        <v>17876.68</v>
      </c>
    </row>
    <row r="503" spans="1:12">
      <c r="A503" s="118" t="s">
        <v>650</v>
      </c>
      <c r="B503" s="119">
        <v>42515</v>
      </c>
      <c r="C503" s="118" t="s">
        <v>4065</v>
      </c>
      <c r="G503" s="122" t="s">
        <v>911</v>
      </c>
      <c r="H503" s="121" t="s">
        <v>912</v>
      </c>
      <c r="I503" s="135">
        <f t="shared" si="7"/>
        <v>41867.249999999993</v>
      </c>
      <c r="J503" s="122">
        <f>2507.97+3433.93+756.86</f>
        <v>6698.7599999999993</v>
      </c>
    </row>
    <row r="504" spans="1:12">
      <c r="A504" s="118" t="s">
        <v>4066</v>
      </c>
      <c r="B504" s="119">
        <v>42515</v>
      </c>
      <c r="C504" s="118" t="s">
        <v>4067</v>
      </c>
      <c r="G504" s="122" t="s">
        <v>3586</v>
      </c>
      <c r="H504" s="121" t="s">
        <v>4178</v>
      </c>
      <c r="I504" s="135">
        <f t="shared" si="7"/>
        <v>24600</v>
      </c>
      <c r="J504" s="124">
        <v>3936</v>
      </c>
    </row>
    <row r="505" spans="1:12">
      <c r="A505" s="118" t="s">
        <v>4068</v>
      </c>
      <c r="B505" s="119">
        <v>42515</v>
      </c>
      <c r="C505" s="118" t="s">
        <v>4069</v>
      </c>
      <c r="G505" s="122" t="s">
        <v>909</v>
      </c>
      <c r="H505" s="121" t="s">
        <v>910</v>
      </c>
      <c r="I505" s="135">
        <f t="shared" si="7"/>
        <v>3813.875</v>
      </c>
      <c r="J505" s="122">
        <v>610.22</v>
      </c>
    </row>
    <row r="506" spans="1:12">
      <c r="A506" s="118" t="s">
        <v>4070</v>
      </c>
      <c r="B506" s="119">
        <v>42515</v>
      </c>
      <c r="C506" s="118" t="s">
        <v>4071</v>
      </c>
      <c r="G506" s="122" t="s">
        <v>687</v>
      </c>
      <c r="H506" s="121" t="s">
        <v>903</v>
      </c>
      <c r="I506" s="135">
        <f t="shared" si="7"/>
        <v>4226.3125</v>
      </c>
      <c r="J506" s="122">
        <v>676.21</v>
      </c>
    </row>
    <row r="507" spans="1:12">
      <c r="A507" s="118" t="s">
        <v>3227</v>
      </c>
      <c r="B507" s="119">
        <v>42515</v>
      </c>
      <c r="C507" s="118" t="s">
        <v>4072</v>
      </c>
      <c r="G507" s="122" t="s">
        <v>968</v>
      </c>
      <c r="H507" s="121" t="s">
        <v>969</v>
      </c>
      <c r="I507" s="135">
        <f t="shared" si="7"/>
        <v>232.87499999999997</v>
      </c>
      <c r="J507" s="122">
        <v>37.26</v>
      </c>
      <c r="K507">
        <v>4.0999999999999996</v>
      </c>
      <c r="L507" s="122" t="s">
        <v>4205</v>
      </c>
    </row>
    <row r="508" spans="1:12">
      <c r="A508" s="118" t="s">
        <v>3473</v>
      </c>
      <c r="B508" s="119">
        <v>42515</v>
      </c>
      <c r="C508" s="118" t="s">
        <v>4073</v>
      </c>
      <c r="G508" s="122" t="s">
        <v>924</v>
      </c>
      <c r="H508" s="121" t="s">
        <v>925</v>
      </c>
      <c r="I508" s="135">
        <f t="shared" si="7"/>
        <v>3209.5</v>
      </c>
      <c r="J508" s="122">
        <v>513.52</v>
      </c>
    </row>
    <row r="509" spans="1:12">
      <c r="A509" s="118" t="s">
        <v>3474</v>
      </c>
      <c r="B509" s="119">
        <v>42515</v>
      </c>
      <c r="C509" s="118" t="s">
        <v>4074</v>
      </c>
      <c r="G509" s="122" t="s">
        <v>951</v>
      </c>
      <c r="H509" s="121" t="s">
        <v>952</v>
      </c>
      <c r="I509" s="135">
        <f t="shared" si="7"/>
        <v>715</v>
      </c>
      <c r="J509" s="122">
        <v>114.4</v>
      </c>
    </row>
    <row r="510" spans="1:12">
      <c r="A510" s="118" t="s">
        <v>1365</v>
      </c>
      <c r="B510" s="119">
        <v>42515</v>
      </c>
      <c r="C510" s="118" t="s">
        <v>4075</v>
      </c>
      <c r="G510" s="122" t="s">
        <v>720</v>
      </c>
      <c r="H510" s="121" t="s">
        <v>721</v>
      </c>
      <c r="I510" s="135">
        <f t="shared" si="7"/>
        <v>330.875</v>
      </c>
      <c r="J510" s="122">
        <v>52.94</v>
      </c>
    </row>
    <row r="511" spans="1:12">
      <c r="A511" s="118" t="s">
        <v>1367</v>
      </c>
      <c r="B511" s="119">
        <v>42515</v>
      </c>
      <c r="C511" s="118" t="s">
        <v>4076</v>
      </c>
      <c r="G511" s="122" t="s">
        <v>830</v>
      </c>
      <c r="H511" s="121" t="s">
        <v>1624</v>
      </c>
      <c r="I511" s="135">
        <f t="shared" si="7"/>
        <v>3800</v>
      </c>
      <c r="J511" s="122">
        <v>608</v>
      </c>
    </row>
    <row r="512" spans="1:12">
      <c r="A512" s="118" t="s">
        <v>1369</v>
      </c>
      <c r="B512" s="119">
        <v>42515</v>
      </c>
      <c r="C512" s="118" t="s">
        <v>4077</v>
      </c>
      <c r="G512" s="122" t="s">
        <v>1765</v>
      </c>
      <c r="H512" s="121" t="s">
        <v>1621</v>
      </c>
      <c r="I512" s="135">
        <f t="shared" si="7"/>
        <v>7350</v>
      </c>
      <c r="J512" s="124">
        <v>1176</v>
      </c>
    </row>
    <row r="513" spans="1:10">
      <c r="A513" s="118" t="s">
        <v>1371</v>
      </c>
      <c r="B513" s="119">
        <v>42515</v>
      </c>
      <c r="C513" s="118" t="s">
        <v>4078</v>
      </c>
      <c r="G513" s="122" t="s">
        <v>3591</v>
      </c>
      <c r="H513" s="121" t="s">
        <v>3521</v>
      </c>
      <c r="I513" s="135">
        <f t="shared" si="7"/>
        <v>1794.0625</v>
      </c>
      <c r="J513" s="122">
        <v>287.05</v>
      </c>
    </row>
    <row r="514" spans="1:10">
      <c r="A514" s="118" t="s">
        <v>1321</v>
      </c>
      <c r="B514" s="119">
        <v>42515</v>
      </c>
      <c r="C514" s="118" t="s">
        <v>4079</v>
      </c>
      <c r="G514" s="122" t="s">
        <v>4206</v>
      </c>
      <c r="H514" s="121" t="s">
        <v>4185</v>
      </c>
      <c r="I514" s="135">
        <f t="shared" si="7"/>
        <v>13789.5</v>
      </c>
      <c r="J514" s="124">
        <v>2206.3200000000002</v>
      </c>
    </row>
    <row r="515" spans="1:10">
      <c r="A515" s="118" t="s">
        <v>1325</v>
      </c>
      <c r="B515" s="119">
        <v>42515</v>
      </c>
      <c r="C515" s="118" t="s">
        <v>4080</v>
      </c>
      <c r="G515" s="122" t="s">
        <v>725</v>
      </c>
      <c r="H515" s="121" t="s">
        <v>921</v>
      </c>
      <c r="I515" s="135">
        <f t="shared" si="7"/>
        <v>9500</v>
      </c>
      <c r="J515" s="124">
        <v>1520</v>
      </c>
    </row>
    <row r="516" spans="1:10">
      <c r="A516" s="118" t="s">
        <v>1327</v>
      </c>
      <c r="B516" s="119">
        <v>42515</v>
      </c>
      <c r="C516" s="118" t="s">
        <v>4081</v>
      </c>
      <c r="G516" s="122" t="s">
        <v>725</v>
      </c>
      <c r="H516" s="121" t="s">
        <v>921</v>
      </c>
      <c r="I516" s="135">
        <f t="shared" si="7"/>
        <v>1300</v>
      </c>
      <c r="J516" s="122">
        <v>208</v>
      </c>
    </row>
    <row r="517" spans="1:10">
      <c r="A517" s="118" t="s">
        <v>1329</v>
      </c>
      <c r="B517" s="119">
        <v>42515</v>
      </c>
      <c r="C517" s="118" t="s">
        <v>4082</v>
      </c>
      <c r="G517" s="122" t="s">
        <v>825</v>
      </c>
      <c r="H517" s="121" t="s">
        <v>906</v>
      </c>
      <c r="I517" s="135">
        <f t="shared" si="7"/>
        <v>1968.8749999999998</v>
      </c>
      <c r="J517" s="122">
        <v>315.02</v>
      </c>
    </row>
    <row r="518" spans="1:10">
      <c r="A518" s="118" t="s">
        <v>1331</v>
      </c>
      <c r="B518" s="119">
        <v>42515</v>
      </c>
      <c r="C518" s="118" t="s">
        <v>4083</v>
      </c>
      <c r="G518" s="122" t="s">
        <v>898</v>
      </c>
      <c r="H518" s="121" t="s">
        <v>899</v>
      </c>
      <c r="I518" s="135">
        <f t="shared" si="7"/>
        <v>300</v>
      </c>
      <c r="J518" s="122">
        <v>48</v>
      </c>
    </row>
    <row r="519" spans="1:10">
      <c r="A519" s="118" t="s">
        <v>1335</v>
      </c>
      <c r="B519" s="119">
        <v>42495</v>
      </c>
      <c r="C519" s="118" t="s">
        <v>4084</v>
      </c>
      <c r="G519" s="122" t="s">
        <v>898</v>
      </c>
      <c r="H519" s="121" t="s">
        <v>899</v>
      </c>
      <c r="I519" s="135">
        <f t="shared" ref="I519:I536" si="8">+J519/0.16</f>
        <v>2356.875</v>
      </c>
      <c r="J519" s="122">
        <v>377.1</v>
      </c>
    </row>
    <row r="520" spans="1:10">
      <c r="A520" s="118" t="s">
        <v>4085</v>
      </c>
      <c r="B520" s="119">
        <v>42514</v>
      </c>
      <c r="C520" s="118" t="s">
        <v>4086</v>
      </c>
      <c r="G520" s="122" t="s">
        <v>911</v>
      </c>
      <c r="H520" s="122" t="s">
        <v>912</v>
      </c>
      <c r="I520" s="135">
        <f t="shared" si="8"/>
        <v>6118.8125</v>
      </c>
      <c r="J520" s="122">
        <v>979.01</v>
      </c>
    </row>
    <row r="521" spans="1:10">
      <c r="A521" s="118" t="s">
        <v>1609</v>
      </c>
      <c r="B521" s="119">
        <v>42520</v>
      </c>
      <c r="C521" s="118" t="s">
        <v>4087</v>
      </c>
      <c r="G521" s="122" t="s">
        <v>4201</v>
      </c>
      <c r="H521" s="122" t="s">
        <v>4184</v>
      </c>
      <c r="I521" s="135">
        <f t="shared" si="8"/>
        <v>2640</v>
      </c>
      <c r="J521" s="122">
        <v>422.4</v>
      </c>
    </row>
    <row r="522" spans="1:10">
      <c r="A522" s="118" t="s">
        <v>1610</v>
      </c>
      <c r="B522" s="119">
        <v>42520</v>
      </c>
      <c r="C522" s="118" t="s">
        <v>4088</v>
      </c>
      <c r="G522" s="122" t="s">
        <v>4201</v>
      </c>
      <c r="H522" s="121" t="s">
        <v>4184</v>
      </c>
      <c r="I522" s="135">
        <f t="shared" si="8"/>
        <v>1872.5625</v>
      </c>
      <c r="J522" s="122">
        <v>299.61</v>
      </c>
    </row>
    <row r="523" spans="1:10">
      <c r="A523" s="118" t="s">
        <v>1051</v>
      </c>
      <c r="B523" s="119">
        <v>42520</v>
      </c>
      <c r="C523" s="118" t="s">
        <v>4089</v>
      </c>
      <c r="G523" s="122" t="s">
        <v>4201</v>
      </c>
      <c r="H523" s="121" t="s">
        <v>4184</v>
      </c>
      <c r="I523" s="135">
        <f t="shared" si="8"/>
        <v>233547.5</v>
      </c>
      <c r="J523" s="124">
        <v>37367.599999999999</v>
      </c>
    </row>
    <row r="524" spans="1:10">
      <c r="A524" s="118" t="s">
        <v>4090</v>
      </c>
      <c r="B524" s="119">
        <v>42520</v>
      </c>
      <c r="C524" s="118" t="s">
        <v>4091</v>
      </c>
      <c r="G524" s="122" t="s">
        <v>4201</v>
      </c>
      <c r="H524" s="121" t="s">
        <v>4184</v>
      </c>
      <c r="I524" s="135">
        <f t="shared" si="8"/>
        <v>365.9375</v>
      </c>
      <c r="J524" s="122">
        <v>58.55</v>
      </c>
    </row>
    <row r="525" spans="1:10">
      <c r="A525" s="118" t="s">
        <v>4092</v>
      </c>
      <c r="B525" s="119">
        <v>42520</v>
      </c>
      <c r="C525" s="118" t="s">
        <v>4093</v>
      </c>
      <c r="G525" s="122" t="s">
        <v>4201</v>
      </c>
      <c r="H525" s="121" t="s">
        <v>4184</v>
      </c>
      <c r="I525" s="135">
        <f t="shared" si="8"/>
        <v>76451.125</v>
      </c>
      <c r="J525" s="124">
        <v>12232.18</v>
      </c>
    </row>
    <row r="526" spans="1:10">
      <c r="A526" s="118" t="s">
        <v>4094</v>
      </c>
      <c r="B526" s="119">
        <v>42520</v>
      </c>
      <c r="C526" s="118" t="s">
        <v>4095</v>
      </c>
      <c r="G526" s="122" t="s">
        <v>4201</v>
      </c>
      <c r="H526" s="121" t="s">
        <v>4184</v>
      </c>
      <c r="I526" s="135">
        <f t="shared" si="8"/>
        <v>67243.5625</v>
      </c>
      <c r="J526" s="124">
        <v>10758.97</v>
      </c>
    </row>
    <row r="527" spans="1:10">
      <c r="A527" s="118" t="s">
        <v>4096</v>
      </c>
      <c r="B527" s="119">
        <v>42520</v>
      </c>
      <c r="C527" s="118" t="s">
        <v>4097</v>
      </c>
      <c r="G527" s="122" t="s">
        <v>4201</v>
      </c>
      <c r="H527" s="121" t="s">
        <v>4184</v>
      </c>
      <c r="I527" s="135">
        <f t="shared" si="8"/>
        <v>2036.3125</v>
      </c>
      <c r="J527" s="122">
        <v>325.81</v>
      </c>
    </row>
    <row r="528" spans="1:10">
      <c r="A528" s="118" t="s">
        <v>4098</v>
      </c>
      <c r="B528" s="119">
        <v>42521</v>
      </c>
      <c r="C528" s="118" t="s">
        <v>649</v>
      </c>
      <c r="G528" s="107" t="s">
        <v>1002</v>
      </c>
      <c r="H528" s="20" t="s">
        <v>984</v>
      </c>
      <c r="I528" s="135">
        <f t="shared" si="8"/>
        <v>13169.999999999998</v>
      </c>
      <c r="J528" s="124">
        <v>2107.1999999999998</v>
      </c>
    </row>
    <row r="529" spans="1:12">
      <c r="A529" s="118" t="s">
        <v>4099</v>
      </c>
      <c r="B529" s="119">
        <v>42521</v>
      </c>
      <c r="C529" s="118" t="s">
        <v>4100</v>
      </c>
      <c r="G529" s="107" t="s">
        <v>1000</v>
      </c>
      <c r="H529" s="20" t="s">
        <v>999</v>
      </c>
      <c r="I529" s="135">
        <f t="shared" si="8"/>
        <v>84</v>
      </c>
      <c r="J529" s="122">
        <v>13.44</v>
      </c>
    </row>
    <row r="530" spans="1:12">
      <c r="A530" s="118" t="s">
        <v>4101</v>
      </c>
      <c r="B530" s="119">
        <v>42503</v>
      </c>
      <c r="C530" s="122" t="s">
        <v>4102</v>
      </c>
      <c r="G530" s="122" t="s">
        <v>4238</v>
      </c>
      <c r="H530" s="121" t="s">
        <v>4186</v>
      </c>
      <c r="I530" s="135">
        <f t="shared" si="8"/>
        <v>867</v>
      </c>
      <c r="J530" s="122">
        <v>138.72</v>
      </c>
    </row>
    <row r="531" spans="1:12">
      <c r="A531" s="118" t="s">
        <v>4103</v>
      </c>
      <c r="B531" s="119">
        <v>42520</v>
      </c>
      <c r="C531" s="118" t="s">
        <v>4104</v>
      </c>
      <c r="G531" s="107" t="s">
        <v>1002</v>
      </c>
      <c r="H531" s="20" t="s">
        <v>984</v>
      </c>
      <c r="I531" s="135">
        <f t="shared" si="8"/>
        <v>1494.1875</v>
      </c>
      <c r="J531" s="122">
        <v>239.07</v>
      </c>
    </row>
    <row r="532" spans="1:12">
      <c r="A532" s="118" t="s">
        <v>4105</v>
      </c>
      <c r="B532" s="119">
        <v>42521</v>
      </c>
      <c r="C532" s="118" t="s">
        <v>456</v>
      </c>
      <c r="G532" s="122" t="s">
        <v>4226</v>
      </c>
      <c r="H532" s="122" t="s">
        <v>4227</v>
      </c>
      <c r="I532" s="135">
        <f t="shared" si="8"/>
        <v>13878.8125</v>
      </c>
      <c r="J532" s="124">
        <v>2220.61</v>
      </c>
    </row>
    <row r="533" spans="1:12">
      <c r="A533" s="125" t="s">
        <v>4242</v>
      </c>
      <c r="B533" s="126">
        <v>42513</v>
      </c>
      <c r="C533" s="125" t="s">
        <v>4243</v>
      </c>
      <c r="G533" s="131" t="s">
        <v>4239</v>
      </c>
      <c r="H533" s="131" t="s">
        <v>4240</v>
      </c>
      <c r="I533" s="135">
        <f t="shared" si="8"/>
        <v>1587.625</v>
      </c>
      <c r="J533" s="127">
        <v>254.02</v>
      </c>
    </row>
    <row r="534" spans="1:12" s="127" customFormat="1">
      <c r="A534" s="129" t="s">
        <v>4244</v>
      </c>
      <c r="B534" s="130">
        <v>42513</v>
      </c>
      <c r="C534" s="129" t="s">
        <v>4245</v>
      </c>
      <c r="G534" s="131" t="s">
        <v>4239</v>
      </c>
      <c r="H534" s="131" t="s">
        <v>4240</v>
      </c>
      <c r="I534" s="135">
        <f t="shared" si="8"/>
        <v>3571.125</v>
      </c>
      <c r="J534" s="131">
        <v>571.38</v>
      </c>
    </row>
    <row r="535" spans="1:12" s="127" customFormat="1">
      <c r="A535" s="132" t="s">
        <v>1417</v>
      </c>
      <c r="B535" s="133">
        <v>42521</v>
      </c>
      <c r="C535" s="132" t="s">
        <v>4246</v>
      </c>
      <c r="G535" s="135" t="s">
        <v>4239</v>
      </c>
      <c r="H535" s="135" t="s">
        <v>4240</v>
      </c>
      <c r="I535" s="135">
        <f t="shared" si="8"/>
        <v>17974.3125</v>
      </c>
      <c r="J535" s="134">
        <v>2875.89</v>
      </c>
    </row>
    <row r="536" spans="1:12" s="127" customFormat="1">
      <c r="A536" s="135" t="s">
        <v>4247</v>
      </c>
      <c r="B536" s="128">
        <v>42520</v>
      </c>
      <c r="C536" s="135" t="s">
        <v>4248</v>
      </c>
      <c r="G536" s="135" t="s">
        <v>4239</v>
      </c>
      <c r="H536" s="135" t="s">
        <v>4240</v>
      </c>
      <c r="I536" s="135">
        <f t="shared" si="8"/>
        <v>22932</v>
      </c>
      <c r="J536" s="127">
        <v>3669.12</v>
      </c>
    </row>
    <row r="537" spans="1:12" s="127" customFormat="1">
      <c r="B537" s="128"/>
    </row>
    <row r="538" spans="1:12">
      <c r="A538" s="122"/>
      <c r="B538" s="123"/>
      <c r="C538" s="118"/>
      <c r="D538" s="122"/>
      <c r="E538" s="122"/>
      <c r="F538" s="122"/>
      <c r="G538" s="46"/>
      <c r="H538" s="19"/>
      <c r="I538" s="124">
        <f>+SUM(I7:I536)</f>
        <v>27015843.879310343</v>
      </c>
      <c r="J538" s="124">
        <f>+SUM(J7:J536)</f>
        <v>4322535.0206896514</v>
      </c>
    </row>
    <row r="539" spans="1:12">
      <c r="A539" s="122"/>
      <c r="B539" s="122"/>
      <c r="C539" s="122"/>
      <c r="D539" s="122"/>
      <c r="E539" s="122"/>
      <c r="F539" s="122"/>
      <c r="G539" s="122" t="s">
        <v>2853</v>
      </c>
      <c r="H539" s="122"/>
      <c r="I539" s="122"/>
      <c r="J539" s="124">
        <f>4897480.31-598580.05</f>
        <v>4298900.26</v>
      </c>
    </row>
    <row r="540" spans="1:12">
      <c r="A540" s="122" t="s">
        <v>3476</v>
      </c>
      <c r="B540" s="122" t="s">
        <v>3477</v>
      </c>
      <c r="C540" s="122" t="s">
        <v>3478</v>
      </c>
      <c r="D540" s="122" t="s">
        <v>3479</v>
      </c>
      <c r="E540" s="122" t="s">
        <v>3480</v>
      </c>
      <c r="F540" s="122" t="s">
        <v>3481</v>
      </c>
      <c r="G540" s="122" t="s">
        <v>3482</v>
      </c>
      <c r="H540" s="122" t="s">
        <v>3483</v>
      </c>
      <c r="I540" s="122" t="s">
        <v>3480</v>
      </c>
      <c r="J540" s="116">
        <f>+J538-J539</f>
        <v>23634.760689651594</v>
      </c>
    </row>
    <row r="541" spans="1:12">
      <c r="A541" s="135" t="s">
        <v>3633</v>
      </c>
      <c r="B541" s="133">
        <v>42492</v>
      </c>
      <c r="C541" s="135" t="s">
        <v>2205</v>
      </c>
      <c r="D541" s="135"/>
      <c r="E541" s="135"/>
      <c r="F541" s="135"/>
      <c r="G541" s="106" t="s">
        <v>1776</v>
      </c>
      <c r="H541" s="135" t="s">
        <v>2207</v>
      </c>
      <c r="I541" s="135">
        <f>+J541/0.16</f>
        <v>-157217.125</v>
      </c>
      <c r="J541" s="134">
        <v>-25154.74</v>
      </c>
      <c r="L541" s="139" t="s">
        <v>4256</v>
      </c>
    </row>
    <row r="542" spans="1:12">
      <c r="A542" s="122" t="s">
        <v>1243</v>
      </c>
      <c r="B542" s="123">
        <v>42508</v>
      </c>
      <c r="C542" s="122" t="s">
        <v>4037</v>
      </c>
      <c r="D542" s="122"/>
      <c r="E542" s="122"/>
      <c r="F542" s="122"/>
      <c r="G542" s="106" t="s">
        <v>830</v>
      </c>
      <c r="H542" s="122" t="s">
        <v>1624</v>
      </c>
      <c r="I542" s="135">
        <f t="shared" ref="I542" si="9">+J542/0.16</f>
        <v>9500</v>
      </c>
      <c r="J542" s="124">
        <v>1520</v>
      </c>
      <c r="L542" s="139" t="s">
        <v>4253</v>
      </c>
    </row>
    <row r="543" spans="1:12">
      <c r="H543" s="136" t="s">
        <v>4251</v>
      </c>
      <c r="I543" s="25">
        <f>+I538+I542+I541</f>
        <v>26868126.754310343</v>
      </c>
      <c r="J543" s="25">
        <f>+J538+J542+J541</f>
        <v>4298900.2806896511</v>
      </c>
    </row>
    <row r="544" spans="1:12">
      <c r="H544" s="136" t="s">
        <v>1006</v>
      </c>
      <c r="J544" s="137">
        <f>+J543-J539</f>
        <v>2.0689651370048523E-2</v>
      </c>
    </row>
    <row r="545" spans="1:11">
      <c r="J545" s="124"/>
    </row>
    <row r="546" spans="1:11">
      <c r="A546" s="2"/>
      <c r="B546" s="1"/>
      <c r="C546" s="1"/>
      <c r="D546" s="1"/>
      <c r="E546" s="1"/>
      <c r="F546" s="1"/>
      <c r="G546" s="56" t="s">
        <v>0</v>
      </c>
      <c r="H546" s="1"/>
      <c r="I546" s="1"/>
      <c r="J546" s="5"/>
      <c r="K546" s="135"/>
    </row>
    <row r="547" spans="1:11">
      <c r="A547" s="2"/>
      <c r="B547" s="1"/>
      <c r="C547" s="1"/>
      <c r="D547" s="1"/>
      <c r="E547" s="1"/>
      <c r="F547" s="1"/>
      <c r="G547" s="56" t="s">
        <v>4250</v>
      </c>
      <c r="H547" s="1"/>
      <c r="I547" s="1"/>
      <c r="J547" s="5"/>
      <c r="K547" s="135"/>
    </row>
    <row r="548" spans="1:11">
      <c r="A548" s="2"/>
      <c r="B548" s="1"/>
      <c r="C548" s="1"/>
      <c r="D548" s="1"/>
      <c r="E548" s="1"/>
      <c r="F548" s="1"/>
      <c r="G548" s="56" t="s">
        <v>1</v>
      </c>
      <c r="H548" s="1"/>
      <c r="I548" s="1"/>
      <c r="J548" s="5"/>
      <c r="K548" s="135"/>
    </row>
    <row r="549" spans="1:11">
      <c r="A549" s="1"/>
      <c r="B549" s="1"/>
      <c r="C549" s="1"/>
      <c r="D549" s="1"/>
      <c r="E549" s="1"/>
      <c r="F549" s="1"/>
      <c r="G549" s="3"/>
      <c r="H549" s="1"/>
      <c r="I549" s="1"/>
      <c r="J549" s="1"/>
      <c r="K549" s="135"/>
    </row>
    <row r="550" spans="1:11">
      <c r="A550" s="1"/>
      <c r="B550" s="1"/>
      <c r="C550" s="1"/>
      <c r="D550" s="1"/>
      <c r="E550" s="1"/>
      <c r="F550" s="1"/>
      <c r="G550" s="6"/>
      <c r="H550" s="4"/>
      <c r="I550" s="4"/>
      <c r="J550" s="4"/>
      <c r="K550" s="135"/>
    </row>
    <row r="551" spans="1:11" ht="17.25" thickBot="1">
      <c r="A551" s="51"/>
      <c r="B551" s="51"/>
      <c r="C551" s="51" t="s">
        <v>4</v>
      </c>
      <c r="D551" s="51"/>
      <c r="E551" s="51"/>
      <c r="F551" s="51"/>
      <c r="G551" s="52" t="s">
        <v>5</v>
      </c>
      <c r="H551" s="53" t="s">
        <v>6</v>
      </c>
      <c r="I551" s="54" t="s">
        <v>8</v>
      </c>
      <c r="J551" s="55" t="s">
        <v>1008</v>
      </c>
      <c r="K551" s="55" t="s">
        <v>1009</v>
      </c>
    </row>
    <row r="552" spans="1:11">
      <c r="A552" s="37" t="s">
        <v>1010</v>
      </c>
      <c r="B552" s="38">
        <v>85</v>
      </c>
      <c r="C552" s="135"/>
      <c r="D552" s="135"/>
      <c r="E552" s="135"/>
      <c r="F552" s="73"/>
      <c r="G552" s="135" t="s">
        <v>4149</v>
      </c>
      <c r="H552" s="135" t="s">
        <v>4149</v>
      </c>
      <c r="I552" s="109">
        <f>SUMIF($G$7:$G$536,G552,$J$7:$J$536)</f>
        <v>11.03</v>
      </c>
      <c r="J552" s="33">
        <f>+I552/0.16</f>
        <v>68.9375</v>
      </c>
      <c r="K552" s="33"/>
    </row>
    <row r="553" spans="1:11">
      <c r="A553" s="37" t="s">
        <v>1010</v>
      </c>
      <c r="B553" s="38">
        <v>85</v>
      </c>
      <c r="C553" s="135"/>
      <c r="D553" s="135"/>
      <c r="E553" s="135"/>
      <c r="F553" s="135"/>
      <c r="G553" s="135" t="s">
        <v>904</v>
      </c>
      <c r="H553" s="135" t="s">
        <v>905</v>
      </c>
      <c r="I553" s="109">
        <f t="shared" ref="I553:I615" si="10">SUMIF($G$7:$G$536,G553,$J$7:$J$536)</f>
        <v>304</v>
      </c>
      <c r="J553" s="33">
        <f t="shared" ref="J553:J616" si="11">+I553/0.16</f>
        <v>1900</v>
      </c>
      <c r="K553" s="33"/>
    </row>
    <row r="554" spans="1:11">
      <c r="A554" s="37" t="s">
        <v>1010</v>
      </c>
      <c r="B554" s="38">
        <v>85</v>
      </c>
      <c r="C554" s="135"/>
      <c r="D554" s="135"/>
      <c r="E554" s="135"/>
      <c r="F554" s="135"/>
      <c r="G554" s="19" t="s">
        <v>9</v>
      </c>
      <c r="H554" s="19" t="s">
        <v>995</v>
      </c>
      <c r="I554" s="109">
        <f t="shared" si="10"/>
        <v>260.01</v>
      </c>
      <c r="J554" s="33">
        <f t="shared" si="11"/>
        <v>1625.0625</v>
      </c>
      <c r="K554" s="33"/>
    </row>
    <row r="555" spans="1:11">
      <c r="A555" s="37" t="s">
        <v>1010</v>
      </c>
      <c r="B555" s="38">
        <v>85</v>
      </c>
      <c r="G555" s="135" t="s">
        <v>4135</v>
      </c>
      <c r="H555" s="135" t="s">
        <v>4135</v>
      </c>
      <c r="I555" s="109">
        <f t="shared" si="10"/>
        <v>36.299999999999997</v>
      </c>
      <c r="J555" s="33">
        <f t="shared" si="11"/>
        <v>226.87499999999997</v>
      </c>
      <c r="K555" s="135"/>
    </row>
    <row r="556" spans="1:11">
      <c r="A556" s="37" t="s">
        <v>1010</v>
      </c>
      <c r="B556" s="38">
        <v>85</v>
      </c>
      <c r="G556" s="135" t="s">
        <v>787</v>
      </c>
      <c r="H556" s="135" t="s">
        <v>787</v>
      </c>
      <c r="I556" s="109">
        <f t="shared" si="10"/>
        <v>31.45</v>
      </c>
      <c r="J556" s="33">
        <f t="shared" si="11"/>
        <v>196.5625</v>
      </c>
      <c r="K556" s="135"/>
    </row>
    <row r="557" spans="1:11">
      <c r="A557" s="37" t="s">
        <v>1010</v>
      </c>
      <c r="B557" s="38">
        <v>85</v>
      </c>
      <c r="G557" s="106" t="s">
        <v>2870</v>
      </c>
      <c r="H557" s="135" t="s">
        <v>2075</v>
      </c>
      <c r="I557" s="109">
        <f t="shared" si="10"/>
        <v>67938.63</v>
      </c>
      <c r="J557" s="33">
        <f t="shared" si="11"/>
        <v>424616.4375</v>
      </c>
      <c r="K557" s="135"/>
    </row>
    <row r="558" spans="1:11">
      <c r="A558" s="37" t="s">
        <v>1010</v>
      </c>
      <c r="B558" s="38">
        <v>85</v>
      </c>
      <c r="G558" s="135" t="s">
        <v>749</v>
      </c>
      <c r="H558" s="135" t="s">
        <v>749</v>
      </c>
      <c r="I558" s="109">
        <f t="shared" si="10"/>
        <v>300.28999999999996</v>
      </c>
      <c r="J558" s="33">
        <f t="shared" si="11"/>
        <v>1876.8124999999998</v>
      </c>
      <c r="K558" s="135"/>
    </row>
    <row r="559" spans="1:11">
      <c r="A559" s="37" t="s">
        <v>1010</v>
      </c>
      <c r="B559" s="38">
        <v>85</v>
      </c>
      <c r="G559" s="66" t="s">
        <v>985</v>
      </c>
      <c r="H559" s="20" t="s">
        <v>2925</v>
      </c>
      <c r="I559" s="109">
        <f t="shared" si="10"/>
        <v>319.58</v>
      </c>
      <c r="J559" s="33">
        <f t="shared" si="11"/>
        <v>1997.3749999999998</v>
      </c>
      <c r="K559" s="135"/>
    </row>
    <row r="560" spans="1:11">
      <c r="A560" s="37" t="s">
        <v>1010</v>
      </c>
      <c r="B560" s="38">
        <v>85</v>
      </c>
      <c r="G560" s="135" t="s">
        <v>735</v>
      </c>
      <c r="H560" s="135" t="s">
        <v>735</v>
      </c>
      <c r="I560" s="109">
        <f t="shared" si="10"/>
        <v>278.40999999999997</v>
      </c>
      <c r="J560" s="33">
        <f t="shared" si="11"/>
        <v>1740.0624999999998</v>
      </c>
      <c r="K560" s="135"/>
    </row>
    <row r="561" spans="1:11">
      <c r="A561" s="37" t="s">
        <v>1010</v>
      </c>
      <c r="B561" s="38">
        <v>85</v>
      </c>
      <c r="G561" s="135" t="s">
        <v>4156</v>
      </c>
      <c r="H561" s="135" t="s">
        <v>4156</v>
      </c>
      <c r="I561" s="109">
        <f t="shared" si="10"/>
        <v>20.13</v>
      </c>
      <c r="J561" s="33">
        <f t="shared" si="11"/>
        <v>125.81249999999999</v>
      </c>
      <c r="K561" s="135"/>
    </row>
    <row r="562" spans="1:11">
      <c r="A562" s="37" t="s">
        <v>1010</v>
      </c>
      <c r="B562" s="38">
        <v>85</v>
      </c>
      <c r="G562" s="135" t="s">
        <v>3575</v>
      </c>
      <c r="H562" s="135" t="s">
        <v>4197</v>
      </c>
      <c r="I562" s="109">
        <f t="shared" si="10"/>
        <v>10.48</v>
      </c>
      <c r="J562" s="33">
        <f t="shared" si="11"/>
        <v>65.5</v>
      </c>
      <c r="K562" s="135"/>
    </row>
    <row r="563" spans="1:11">
      <c r="A563" s="37" t="s">
        <v>1010</v>
      </c>
      <c r="B563" s="38">
        <v>85</v>
      </c>
      <c r="G563" s="106" t="s">
        <v>890</v>
      </c>
      <c r="H563" s="135" t="s">
        <v>4121</v>
      </c>
      <c r="I563" s="109">
        <f t="shared" si="10"/>
        <v>23938.35</v>
      </c>
      <c r="J563" s="33">
        <f t="shared" si="11"/>
        <v>149614.6875</v>
      </c>
      <c r="K563" s="135"/>
    </row>
    <row r="564" spans="1:11">
      <c r="A564" s="37" t="s">
        <v>1010</v>
      </c>
      <c r="B564" s="38">
        <v>85</v>
      </c>
      <c r="G564" s="135" t="s">
        <v>4238</v>
      </c>
      <c r="H564" s="135" t="s">
        <v>4186</v>
      </c>
      <c r="I564" s="109">
        <f t="shared" si="10"/>
        <v>138.72</v>
      </c>
      <c r="J564" s="33">
        <f t="shared" si="11"/>
        <v>867</v>
      </c>
      <c r="K564" s="135"/>
    </row>
    <row r="565" spans="1:11">
      <c r="A565" s="37" t="s">
        <v>1010</v>
      </c>
      <c r="B565" s="38">
        <v>85</v>
      </c>
      <c r="G565" s="135" t="s">
        <v>670</v>
      </c>
      <c r="H565" s="135" t="s">
        <v>670</v>
      </c>
      <c r="I565" s="109">
        <f t="shared" si="10"/>
        <v>172.29999999999998</v>
      </c>
      <c r="J565" s="33">
        <f t="shared" si="11"/>
        <v>1076.8749999999998</v>
      </c>
      <c r="K565" s="135"/>
    </row>
    <row r="566" spans="1:11">
      <c r="A566" s="37" t="s">
        <v>1010</v>
      </c>
      <c r="B566" s="38">
        <v>85</v>
      </c>
      <c r="G566" s="135" t="s">
        <v>769</v>
      </c>
      <c r="H566" s="135" t="s">
        <v>769</v>
      </c>
      <c r="I566" s="109">
        <f t="shared" si="10"/>
        <v>87.57</v>
      </c>
      <c r="J566" s="33">
        <f t="shared" si="11"/>
        <v>547.3125</v>
      </c>
      <c r="K566" s="135"/>
    </row>
    <row r="567" spans="1:11">
      <c r="A567" s="37" t="s">
        <v>1010</v>
      </c>
      <c r="B567" s="38">
        <v>85</v>
      </c>
      <c r="G567" s="106" t="s">
        <v>874</v>
      </c>
      <c r="H567" s="135" t="s">
        <v>4114</v>
      </c>
      <c r="I567" s="109">
        <f t="shared" si="10"/>
        <v>46518.86</v>
      </c>
      <c r="J567" s="33">
        <f t="shared" si="11"/>
        <v>290742.875</v>
      </c>
      <c r="K567" s="135"/>
    </row>
    <row r="568" spans="1:11">
      <c r="A568" s="37" t="s">
        <v>1010</v>
      </c>
      <c r="B568" s="38">
        <v>85</v>
      </c>
      <c r="G568" s="106" t="s">
        <v>842</v>
      </c>
      <c r="H568" s="135" t="s">
        <v>843</v>
      </c>
      <c r="I568" s="109">
        <f t="shared" si="10"/>
        <v>64722.74</v>
      </c>
      <c r="J568" s="33">
        <f t="shared" si="11"/>
        <v>404517.125</v>
      </c>
      <c r="K568" s="135"/>
    </row>
    <row r="569" spans="1:11">
      <c r="A569" s="37" t="s">
        <v>1010</v>
      </c>
      <c r="B569" s="38">
        <v>85</v>
      </c>
      <c r="G569" s="106" t="s">
        <v>893</v>
      </c>
      <c r="H569" s="135" t="s">
        <v>4127</v>
      </c>
      <c r="I569" s="109">
        <f t="shared" si="10"/>
        <v>40919.39</v>
      </c>
      <c r="J569" s="33">
        <f t="shared" si="11"/>
        <v>255746.1875</v>
      </c>
      <c r="K569" s="135"/>
    </row>
    <row r="570" spans="1:11">
      <c r="A570" s="37" t="s">
        <v>1010</v>
      </c>
      <c r="B570" s="38">
        <v>85</v>
      </c>
      <c r="G570" s="135" t="s">
        <v>3546</v>
      </c>
      <c r="H570" s="135" t="s">
        <v>3546</v>
      </c>
      <c r="I570" s="109">
        <f t="shared" si="10"/>
        <v>16.55</v>
      </c>
      <c r="J570" s="33">
        <f t="shared" si="11"/>
        <v>103.4375</v>
      </c>
      <c r="K570" s="135"/>
    </row>
    <row r="571" spans="1:11">
      <c r="A571" s="37" t="s">
        <v>1010</v>
      </c>
      <c r="B571" s="38">
        <v>85</v>
      </c>
      <c r="G571" s="135" t="s">
        <v>661</v>
      </c>
      <c r="H571" s="19" t="s">
        <v>719</v>
      </c>
      <c r="I571" s="109">
        <f t="shared" si="10"/>
        <v>1374.07</v>
      </c>
      <c r="J571" s="33">
        <f t="shared" si="11"/>
        <v>8587.9375</v>
      </c>
      <c r="K571" s="135"/>
    </row>
    <row r="572" spans="1:11">
      <c r="A572" s="37" t="s">
        <v>1010</v>
      </c>
      <c r="B572" s="38">
        <v>85</v>
      </c>
      <c r="G572" s="135" t="s">
        <v>4150</v>
      </c>
      <c r="H572" s="135" t="s">
        <v>4150</v>
      </c>
      <c r="I572" s="109">
        <f t="shared" si="10"/>
        <v>89.84</v>
      </c>
      <c r="J572" s="33">
        <f t="shared" si="11"/>
        <v>561.5</v>
      </c>
      <c r="K572" s="135"/>
    </row>
    <row r="573" spans="1:11">
      <c r="A573" s="37" t="s">
        <v>1010</v>
      </c>
      <c r="B573" s="38">
        <v>85</v>
      </c>
      <c r="G573" s="135" t="s">
        <v>1743</v>
      </c>
      <c r="H573" s="135" t="s">
        <v>1743</v>
      </c>
      <c r="I573" s="109">
        <f t="shared" si="10"/>
        <v>327.19</v>
      </c>
      <c r="J573" s="33">
        <f t="shared" si="11"/>
        <v>2044.9375</v>
      </c>
      <c r="K573" s="135"/>
    </row>
    <row r="574" spans="1:11">
      <c r="A574" s="37" t="s">
        <v>1010</v>
      </c>
      <c r="B574" s="38">
        <v>85</v>
      </c>
      <c r="G574" s="106" t="s">
        <v>3594</v>
      </c>
      <c r="H574" s="135" t="s">
        <v>4113</v>
      </c>
      <c r="I574" s="109">
        <f t="shared" si="10"/>
        <v>5948.3000000000029</v>
      </c>
      <c r="J574" s="33">
        <f t="shared" si="11"/>
        <v>37176.875000000015</v>
      </c>
      <c r="K574" s="135"/>
    </row>
    <row r="575" spans="1:11">
      <c r="A575" s="37" t="s">
        <v>1010</v>
      </c>
      <c r="B575" s="38">
        <v>85</v>
      </c>
      <c r="G575" s="106" t="s">
        <v>881</v>
      </c>
      <c r="H575" s="135" t="s">
        <v>4107</v>
      </c>
      <c r="I575" s="109">
        <f t="shared" si="10"/>
        <v>54877.619999999995</v>
      </c>
      <c r="J575" s="33">
        <f t="shared" si="11"/>
        <v>342985.12499999994</v>
      </c>
      <c r="K575" s="135"/>
    </row>
    <row r="576" spans="1:11">
      <c r="A576" s="37" t="s">
        <v>1010</v>
      </c>
      <c r="B576" s="38">
        <v>85</v>
      </c>
      <c r="G576" s="135" t="s">
        <v>4136</v>
      </c>
      <c r="H576" s="135" t="s">
        <v>4136</v>
      </c>
      <c r="I576" s="109">
        <f t="shared" si="10"/>
        <v>101.37</v>
      </c>
      <c r="J576" s="33">
        <f t="shared" si="11"/>
        <v>633.5625</v>
      </c>
      <c r="K576" s="135"/>
    </row>
    <row r="577" spans="1:11">
      <c r="A577" s="37" t="s">
        <v>1010</v>
      </c>
      <c r="B577" s="38">
        <v>85</v>
      </c>
      <c r="G577" s="135" t="s">
        <v>3589</v>
      </c>
      <c r="H577" s="135" t="s">
        <v>3498</v>
      </c>
      <c r="I577" s="109">
        <f t="shared" si="10"/>
        <v>1440</v>
      </c>
      <c r="J577" s="33">
        <f t="shared" si="11"/>
        <v>9000</v>
      </c>
      <c r="K577" s="135"/>
    </row>
    <row r="578" spans="1:11">
      <c r="A578" s="37" t="s">
        <v>1010</v>
      </c>
      <c r="B578" s="38">
        <v>85</v>
      </c>
      <c r="G578" s="106" t="s">
        <v>2867</v>
      </c>
      <c r="H578" s="135" t="s">
        <v>4112</v>
      </c>
      <c r="I578" s="109">
        <f t="shared" si="10"/>
        <v>55895.45</v>
      </c>
      <c r="J578" s="33">
        <f t="shared" si="11"/>
        <v>349346.5625</v>
      </c>
      <c r="K578" s="135"/>
    </row>
    <row r="579" spans="1:11">
      <c r="A579" s="37" t="s">
        <v>1010</v>
      </c>
      <c r="B579" s="38">
        <v>85</v>
      </c>
      <c r="G579" s="135" t="s">
        <v>4202</v>
      </c>
      <c r="H579" s="135" t="s">
        <v>4179</v>
      </c>
      <c r="I579" s="109">
        <f t="shared" si="10"/>
        <v>4624</v>
      </c>
      <c r="J579" s="33">
        <f t="shared" si="11"/>
        <v>28900</v>
      </c>
      <c r="K579" s="135"/>
    </row>
    <row r="580" spans="1:11">
      <c r="A580" s="37" t="s">
        <v>1010</v>
      </c>
      <c r="B580" s="38">
        <v>85</v>
      </c>
      <c r="G580" s="107" t="s">
        <v>1002</v>
      </c>
      <c r="H580" s="20" t="s">
        <v>984</v>
      </c>
      <c r="I580" s="109">
        <f t="shared" si="10"/>
        <v>2346.27</v>
      </c>
      <c r="J580" s="33">
        <f t="shared" si="11"/>
        <v>14664.1875</v>
      </c>
      <c r="K580" s="135"/>
    </row>
    <row r="581" spans="1:11">
      <c r="A581" s="37" t="s">
        <v>1010</v>
      </c>
      <c r="B581" s="38">
        <v>85</v>
      </c>
      <c r="G581" s="106" t="s">
        <v>1005</v>
      </c>
      <c r="H581" s="106" t="s">
        <v>4228</v>
      </c>
      <c r="I581" s="109">
        <f t="shared" si="10"/>
        <v>32</v>
      </c>
      <c r="J581" s="33">
        <f t="shared" si="11"/>
        <v>200</v>
      </c>
      <c r="K581" s="135"/>
    </row>
    <row r="582" spans="1:11">
      <c r="A582" s="37" t="s">
        <v>1010</v>
      </c>
      <c r="B582" s="38">
        <v>85</v>
      </c>
      <c r="G582" s="135" t="s">
        <v>4169</v>
      </c>
      <c r="H582" s="135" t="s">
        <v>4169</v>
      </c>
      <c r="I582" s="109">
        <f t="shared" si="10"/>
        <v>35.29</v>
      </c>
      <c r="J582" s="33">
        <f t="shared" si="11"/>
        <v>220.5625</v>
      </c>
      <c r="K582" s="135"/>
    </row>
    <row r="583" spans="1:11">
      <c r="A583" s="37" t="s">
        <v>1010</v>
      </c>
      <c r="B583" s="38">
        <v>85</v>
      </c>
      <c r="G583" s="135" t="s">
        <v>4203</v>
      </c>
      <c r="H583" s="135" t="s">
        <v>4180</v>
      </c>
      <c r="I583" s="109">
        <f t="shared" si="10"/>
        <v>1440</v>
      </c>
      <c r="J583" s="33">
        <f t="shared" si="11"/>
        <v>9000</v>
      </c>
      <c r="K583" s="135"/>
    </row>
    <row r="584" spans="1:11">
      <c r="A584" s="37" t="s">
        <v>1010</v>
      </c>
      <c r="B584" s="38">
        <v>85</v>
      </c>
      <c r="G584" s="107" t="s">
        <v>1000</v>
      </c>
      <c r="H584" s="20" t="s">
        <v>999</v>
      </c>
      <c r="I584" s="109">
        <f t="shared" si="10"/>
        <v>13.44</v>
      </c>
      <c r="J584" s="33">
        <f t="shared" si="11"/>
        <v>84</v>
      </c>
      <c r="K584" s="135"/>
    </row>
    <row r="585" spans="1:11">
      <c r="A585" s="37" t="s">
        <v>1010</v>
      </c>
      <c r="B585" s="37" t="s">
        <v>1011</v>
      </c>
      <c r="G585" s="135" t="s">
        <v>946</v>
      </c>
      <c r="H585" s="135" t="s">
        <v>945</v>
      </c>
      <c r="I585" s="109">
        <f t="shared" si="10"/>
        <v>5902.47</v>
      </c>
      <c r="J585" s="33">
        <f t="shared" si="11"/>
        <v>36890.4375</v>
      </c>
      <c r="K585" s="135">
        <v>3934.98</v>
      </c>
    </row>
    <row r="586" spans="1:11">
      <c r="A586" s="37" t="s">
        <v>1010</v>
      </c>
      <c r="B586" s="38">
        <v>85</v>
      </c>
      <c r="G586" s="135" t="s">
        <v>744</v>
      </c>
      <c r="H586" s="135" t="s">
        <v>744</v>
      </c>
      <c r="I586" s="109">
        <f t="shared" si="10"/>
        <v>83.86</v>
      </c>
      <c r="J586" s="33">
        <f t="shared" si="11"/>
        <v>524.125</v>
      </c>
      <c r="K586" s="135"/>
    </row>
    <row r="587" spans="1:11">
      <c r="A587" s="37" t="s">
        <v>1010</v>
      </c>
      <c r="B587" s="38">
        <v>85</v>
      </c>
      <c r="G587" s="135" t="s">
        <v>831</v>
      </c>
      <c r="H587" s="135" t="s">
        <v>831</v>
      </c>
      <c r="I587" s="109">
        <f t="shared" si="10"/>
        <v>22.07</v>
      </c>
      <c r="J587" s="33">
        <f t="shared" si="11"/>
        <v>137.9375</v>
      </c>
      <c r="K587" s="135"/>
    </row>
    <row r="588" spans="1:11">
      <c r="A588" s="37" t="s">
        <v>1010</v>
      </c>
      <c r="B588" s="38">
        <v>85</v>
      </c>
      <c r="G588" s="135" t="s">
        <v>4137</v>
      </c>
      <c r="H588" s="135" t="s">
        <v>4137</v>
      </c>
      <c r="I588" s="109">
        <f t="shared" si="10"/>
        <v>15.18</v>
      </c>
      <c r="J588" s="33">
        <f t="shared" si="11"/>
        <v>94.875</v>
      </c>
      <c r="K588" s="135"/>
    </row>
    <row r="589" spans="1:11">
      <c r="A589" s="37" t="s">
        <v>1010</v>
      </c>
      <c r="B589" s="38">
        <v>85</v>
      </c>
      <c r="G589" s="135" t="s">
        <v>1755</v>
      </c>
      <c r="H589" s="135" t="s">
        <v>1755</v>
      </c>
      <c r="I589" s="109">
        <f t="shared" si="10"/>
        <v>60.34</v>
      </c>
      <c r="J589" s="33">
        <f t="shared" si="11"/>
        <v>377.125</v>
      </c>
      <c r="K589" s="135"/>
    </row>
    <row r="590" spans="1:11">
      <c r="A590" s="37" t="s">
        <v>1010</v>
      </c>
      <c r="B590" s="38">
        <v>85</v>
      </c>
      <c r="G590" s="135" t="s">
        <v>1693</v>
      </c>
      <c r="H590" s="135" t="s">
        <v>1693</v>
      </c>
      <c r="I590" s="109">
        <f t="shared" si="10"/>
        <v>11.17</v>
      </c>
      <c r="J590" s="33">
        <f t="shared" si="11"/>
        <v>69.8125</v>
      </c>
      <c r="K590" s="135"/>
    </row>
    <row r="591" spans="1:11">
      <c r="A591" s="37" t="s">
        <v>1010</v>
      </c>
      <c r="B591" s="38">
        <v>85</v>
      </c>
      <c r="G591" s="135" t="s">
        <v>4166</v>
      </c>
      <c r="H591" s="135" t="s">
        <v>4166</v>
      </c>
      <c r="I591" s="109">
        <f t="shared" si="10"/>
        <v>6.9</v>
      </c>
      <c r="J591" s="33">
        <f t="shared" si="11"/>
        <v>43.125</v>
      </c>
      <c r="K591" s="135"/>
    </row>
    <row r="592" spans="1:11">
      <c r="A592" s="37" t="s">
        <v>1010</v>
      </c>
      <c r="B592" s="38">
        <v>85</v>
      </c>
      <c r="G592" s="106" t="s">
        <v>862</v>
      </c>
      <c r="H592" s="135" t="s">
        <v>4116</v>
      </c>
      <c r="I592" s="109">
        <f t="shared" si="10"/>
        <v>40178.92</v>
      </c>
      <c r="J592" s="33">
        <f t="shared" si="11"/>
        <v>251118.24999999997</v>
      </c>
      <c r="K592" s="135"/>
    </row>
    <row r="593" spans="1:11">
      <c r="A593" s="37" t="s">
        <v>1010</v>
      </c>
      <c r="B593" s="38">
        <v>85</v>
      </c>
      <c r="G593" s="135" t="s">
        <v>2876</v>
      </c>
      <c r="H593" s="135" t="s">
        <v>2876</v>
      </c>
      <c r="I593" s="109">
        <f t="shared" si="10"/>
        <v>27.03</v>
      </c>
      <c r="J593" s="33">
        <f t="shared" si="11"/>
        <v>168.9375</v>
      </c>
      <c r="K593" s="135"/>
    </row>
    <row r="594" spans="1:11">
      <c r="A594" s="37" t="s">
        <v>1010</v>
      </c>
      <c r="B594" s="38">
        <v>85</v>
      </c>
      <c r="G594" s="135" t="s">
        <v>4138</v>
      </c>
      <c r="H594" s="135" t="s">
        <v>4138</v>
      </c>
      <c r="I594" s="109">
        <f t="shared" si="10"/>
        <v>80.41</v>
      </c>
      <c r="J594" s="33">
        <f t="shared" si="11"/>
        <v>502.56249999999994</v>
      </c>
      <c r="K594" s="135"/>
    </row>
    <row r="595" spans="1:11">
      <c r="A595" s="37" t="s">
        <v>1010</v>
      </c>
      <c r="B595" s="38">
        <v>85</v>
      </c>
      <c r="G595" s="135" t="s">
        <v>2544</v>
      </c>
      <c r="H595" s="135" t="s">
        <v>2544</v>
      </c>
      <c r="I595" s="109">
        <f t="shared" si="10"/>
        <v>219.31</v>
      </c>
      <c r="J595" s="33">
        <f t="shared" si="11"/>
        <v>1370.6875</v>
      </c>
      <c r="K595" s="135"/>
    </row>
    <row r="596" spans="1:11">
      <c r="A596" s="37" t="s">
        <v>1010</v>
      </c>
      <c r="B596" s="38">
        <v>85</v>
      </c>
      <c r="G596" s="135" t="s">
        <v>897</v>
      </c>
      <c r="H596" s="135" t="s">
        <v>896</v>
      </c>
      <c r="I596" s="109">
        <f t="shared" si="10"/>
        <v>408.28</v>
      </c>
      <c r="J596" s="33">
        <f t="shared" si="11"/>
        <v>2551.75</v>
      </c>
      <c r="K596" s="135"/>
    </row>
    <row r="597" spans="1:11">
      <c r="A597" s="37" t="s">
        <v>1010</v>
      </c>
      <c r="B597" s="38">
        <v>85</v>
      </c>
      <c r="G597" s="135" t="s">
        <v>964</v>
      </c>
      <c r="H597" s="135" t="s">
        <v>965</v>
      </c>
      <c r="I597" s="109">
        <f t="shared" si="10"/>
        <v>3224.69</v>
      </c>
      <c r="J597" s="33">
        <f t="shared" si="11"/>
        <v>20154.3125</v>
      </c>
      <c r="K597" s="135"/>
    </row>
    <row r="598" spans="1:11">
      <c r="A598" s="37" t="s">
        <v>1010</v>
      </c>
      <c r="B598" s="38">
        <v>85</v>
      </c>
      <c r="G598" s="135" t="s">
        <v>809</v>
      </c>
      <c r="H598" s="135" t="s">
        <v>809</v>
      </c>
      <c r="I598" s="109">
        <f t="shared" si="10"/>
        <v>12.55</v>
      </c>
      <c r="J598" s="33">
        <f t="shared" si="11"/>
        <v>78.4375</v>
      </c>
      <c r="K598" s="135"/>
    </row>
    <row r="599" spans="1:11">
      <c r="A599" s="37" t="s">
        <v>1010</v>
      </c>
      <c r="B599" s="38">
        <v>85</v>
      </c>
      <c r="G599" s="135" t="s">
        <v>1747</v>
      </c>
      <c r="H599" s="135" t="s">
        <v>1747</v>
      </c>
      <c r="I599" s="109">
        <f t="shared" si="10"/>
        <v>53.64</v>
      </c>
      <c r="J599" s="33">
        <f t="shared" si="11"/>
        <v>335.25</v>
      </c>
      <c r="K599" s="135"/>
    </row>
    <row r="600" spans="1:11">
      <c r="A600" s="37" t="s">
        <v>1010</v>
      </c>
      <c r="B600" s="38">
        <v>85</v>
      </c>
      <c r="G600" s="135" t="s">
        <v>733</v>
      </c>
      <c r="H600" s="135" t="s">
        <v>733</v>
      </c>
      <c r="I600" s="109">
        <f t="shared" si="10"/>
        <v>18.21</v>
      </c>
      <c r="J600" s="33">
        <f t="shared" si="11"/>
        <v>113.8125</v>
      </c>
      <c r="K600" s="135"/>
    </row>
    <row r="601" spans="1:11">
      <c r="A601" s="37" t="s">
        <v>1010</v>
      </c>
      <c r="B601" s="38">
        <v>85</v>
      </c>
      <c r="G601" s="135" t="s">
        <v>4145</v>
      </c>
      <c r="H601" s="135" t="s">
        <v>4145</v>
      </c>
      <c r="I601" s="109">
        <f t="shared" si="10"/>
        <v>88.23</v>
      </c>
      <c r="J601" s="33">
        <f t="shared" si="11"/>
        <v>551.4375</v>
      </c>
      <c r="K601" s="135"/>
    </row>
    <row r="602" spans="1:11">
      <c r="A602" s="37" t="s">
        <v>1010</v>
      </c>
      <c r="B602" s="38">
        <v>85</v>
      </c>
      <c r="G602" s="135" t="s">
        <v>660</v>
      </c>
      <c r="H602" s="135" t="s">
        <v>660</v>
      </c>
      <c r="I602" s="109">
        <f t="shared" si="10"/>
        <v>97.08</v>
      </c>
      <c r="J602" s="33">
        <f t="shared" si="11"/>
        <v>606.75</v>
      </c>
      <c r="K602" s="135"/>
    </row>
    <row r="603" spans="1:11">
      <c r="A603" s="37" t="s">
        <v>1010</v>
      </c>
      <c r="B603" s="38">
        <v>85</v>
      </c>
      <c r="G603" s="135" t="s">
        <v>4144</v>
      </c>
      <c r="H603" s="135" t="s">
        <v>4144</v>
      </c>
      <c r="I603" s="109">
        <f t="shared" si="10"/>
        <v>13.03</v>
      </c>
      <c r="J603" s="33">
        <f t="shared" si="11"/>
        <v>81.4375</v>
      </c>
      <c r="K603" s="135"/>
    </row>
    <row r="604" spans="1:11">
      <c r="A604" s="37" t="s">
        <v>1010</v>
      </c>
      <c r="B604" s="38">
        <v>85</v>
      </c>
      <c r="G604" s="135" t="s">
        <v>4233</v>
      </c>
      <c r="H604" s="135" t="s">
        <v>4234</v>
      </c>
      <c r="I604" s="109">
        <f t="shared" si="10"/>
        <v>33.820689655172416</v>
      </c>
      <c r="J604" s="33">
        <f t="shared" si="11"/>
        <v>211.37931034482759</v>
      </c>
      <c r="K604" s="135"/>
    </row>
    <row r="605" spans="1:11">
      <c r="A605" s="37" t="s">
        <v>1010</v>
      </c>
      <c r="B605" s="38">
        <v>85</v>
      </c>
      <c r="G605" s="135" t="s">
        <v>1687</v>
      </c>
      <c r="H605" s="135" t="s">
        <v>1687</v>
      </c>
      <c r="I605" s="109">
        <f t="shared" si="10"/>
        <v>138.62</v>
      </c>
      <c r="J605" s="33">
        <f t="shared" si="11"/>
        <v>866.375</v>
      </c>
      <c r="K605" s="135"/>
    </row>
    <row r="606" spans="1:11">
      <c r="A606" s="37" t="s">
        <v>1010</v>
      </c>
      <c r="B606" s="38">
        <v>85</v>
      </c>
      <c r="G606" s="135" t="s">
        <v>3550</v>
      </c>
      <c r="H606" s="135" t="s">
        <v>3550</v>
      </c>
      <c r="I606" s="109">
        <f t="shared" si="10"/>
        <v>60.35</v>
      </c>
      <c r="J606" s="33">
        <f t="shared" si="11"/>
        <v>377.1875</v>
      </c>
      <c r="K606" s="135"/>
    </row>
    <row r="607" spans="1:11">
      <c r="A607" s="37" t="s">
        <v>1010</v>
      </c>
      <c r="B607" s="38">
        <v>85</v>
      </c>
      <c r="G607" s="135" t="s">
        <v>1704</v>
      </c>
      <c r="H607" s="135" t="s">
        <v>1704</v>
      </c>
      <c r="I607" s="109">
        <f t="shared" si="10"/>
        <v>4.83</v>
      </c>
      <c r="J607" s="33">
        <f t="shared" si="11"/>
        <v>30.1875</v>
      </c>
      <c r="K607" s="135"/>
    </row>
    <row r="608" spans="1:11">
      <c r="A608" s="37" t="s">
        <v>1010</v>
      </c>
      <c r="B608" s="38">
        <v>85</v>
      </c>
      <c r="G608" s="135" t="s">
        <v>4168</v>
      </c>
      <c r="H608" s="135" t="s">
        <v>4168</v>
      </c>
      <c r="I608" s="109">
        <f t="shared" si="10"/>
        <v>19.850000000000001</v>
      </c>
      <c r="J608" s="33">
        <f t="shared" si="11"/>
        <v>124.0625</v>
      </c>
      <c r="K608" s="135"/>
    </row>
    <row r="609" spans="1:11">
      <c r="A609" s="37" t="s">
        <v>1010</v>
      </c>
      <c r="B609" s="38">
        <v>85</v>
      </c>
      <c r="G609" s="106" t="s">
        <v>2869</v>
      </c>
      <c r="H609" s="135" t="s">
        <v>4120</v>
      </c>
      <c r="I609" s="109">
        <f t="shared" si="10"/>
        <v>55895.57</v>
      </c>
      <c r="J609" s="33">
        <f t="shared" si="11"/>
        <v>349347.3125</v>
      </c>
      <c r="K609" s="135"/>
    </row>
    <row r="610" spans="1:11">
      <c r="A610" s="37" t="s">
        <v>1010</v>
      </c>
      <c r="B610" s="38">
        <v>85</v>
      </c>
      <c r="G610" s="135" t="s">
        <v>4164</v>
      </c>
      <c r="H610" s="135" t="s">
        <v>4164</v>
      </c>
      <c r="I610" s="109">
        <f t="shared" si="10"/>
        <v>13.79</v>
      </c>
      <c r="J610" s="33">
        <f t="shared" si="11"/>
        <v>86.187499999999986</v>
      </c>
      <c r="K610" s="135"/>
    </row>
    <row r="611" spans="1:11">
      <c r="A611" s="37" t="s">
        <v>1010</v>
      </c>
      <c r="B611" s="38">
        <v>85</v>
      </c>
      <c r="G611" s="106" t="s">
        <v>810</v>
      </c>
      <c r="H611" s="135" t="s">
        <v>4123</v>
      </c>
      <c r="I611" s="109">
        <f t="shared" si="10"/>
        <v>65174.81</v>
      </c>
      <c r="J611" s="33">
        <f t="shared" si="11"/>
        <v>407342.5625</v>
      </c>
      <c r="K611" s="135"/>
    </row>
    <row r="612" spans="1:11">
      <c r="A612" s="37" t="s">
        <v>1010</v>
      </c>
      <c r="B612" s="38">
        <v>85</v>
      </c>
      <c r="G612" s="135" t="s">
        <v>4230</v>
      </c>
      <c r="H612" s="135" t="s">
        <v>4229</v>
      </c>
      <c r="I612" s="109">
        <f t="shared" si="10"/>
        <v>190</v>
      </c>
      <c r="J612" s="33">
        <f t="shared" si="11"/>
        <v>1187.5</v>
      </c>
      <c r="K612" s="135"/>
    </row>
    <row r="613" spans="1:11">
      <c r="A613" s="37" t="s">
        <v>1010</v>
      </c>
      <c r="B613" s="38">
        <v>85</v>
      </c>
      <c r="G613" s="135" t="s">
        <v>3552</v>
      </c>
      <c r="H613" s="135" t="s">
        <v>3552</v>
      </c>
      <c r="I613" s="109">
        <f t="shared" si="10"/>
        <v>66.77000000000001</v>
      </c>
      <c r="J613" s="33">
        <f t="shared" si="11"/>
        <v>417.31250000000006</v>
      </c>
      <c r="K613" s="135"/>
    </row>
    <row r="614" spans="1:11">
      <c r="A614" s="37" t="s">
        <v>1010</v>
      </c>
      <c r="B614" s="38">
        <v>85</v>
      </c>
      <c r="G614" s="106" t="s">
        <v>1777</v>
      </c>
      <c r="H614" s="135" t="s">
        <v>4111</v>
      </c>
      <c r="I614" s="109">
        <f t="shared" si="10"/>
        <v>103790.51</v>
      </c>
      <c r="J614" s="33">
        <f t="shared" si="11"/>
        <v>648690.6875</v>
      </c>
      <c r="K614" s="135"/>
    </row>
    <row r="615" spans="1:11">
      <c r="A615" s="37" t="s">
        <v>1010</v>
      </c>
      <c r="B615" s="38">
        <v>85</v>
      </c>
      <c r="G615" s="106" t="s">
        <v>1778</v>
      </c>
      <c r="H615" s="106" t="s">
        <v>4241</v>
      </c>
      <c r="I615" s="109">
        <f t="shared" si="10"/>
        <v>93093.37000000001</v>
      </c>
      <c r="J615" s="33">
        <f t="shared" si="11"/>
        <v>581833.5625</v>
      </c>
      <c r="K615" s="135"/>
    </row>
    <row r="616" spans="1:11">
      <c r="A616" s="37" t="s">
        <v>1010</v>
      </c>
      <c r="B616" s="38">
        <v>85</v>
      </c>
      <c r="G616" s="106" t="s">
        <v>851</v>
      </c>
      <c r="H616" s="135" t="s">
        <v>4131</v>
      </c>
      <c r="I616" s="109">
        <f t="shared" ref="I616:I679" si="12">SUMIF($G$7:$G$536,G616,$J$7:$J$536)</f>
        <v>75147.14</v>
      </c>
      <c r="J616" s="33">
        <f t="shared" si="11"/>
        <v>469669.625</v>
      </c>
      <c r="K616" s="135"/>
    </row>
    <row r="617" spans="1:11">
      <c r="A617" s="37" t="s">
        <v>1010</v>
      </c>
      <c r="B617" s="38">
        <v>85</v>
      </c>
      <c r="G617" s="106" t="s">
        <v>870</v>
      </c>
      <c r="H617" s="135" t="s">
        <v>1614</v>
      </c>
      <c r="I617" s="109">
        <f t="shared" si="12"/>
        <v>64722.6</v>
      </c>
      <c r="J617" s="33">
        <f t="shared" ref="J617:J680" si="13">+I617/0.16</f>
        <v>404516.25</v>
      </c>
      <c r="K617" s="135"/>
    </row>
    <row r="618" spans="1:11">
      <c r="A618" s="37" t="s">
        <v>1010</v>
      </c>
      <c r="B618" s="38">
        <v>85</v>
      </c>
      <c r="G618" s="135" t="s">
        <v>4257</v>
      </c>
      <c r="H618" s="135" t="s">
        <v>4257</v>
      </c>
      <c r="I618" s="109">
        <f t="shared" si="12"/>
        <v>3.17</v>
      </c>
      <c r="J618" s="33">
        <f t="shared" si="13"/>
        <v>19.8125</v>
      </c>
      <c r="K618" s="135"/>
    </row>
    <row r="619" spans="1:11">
      <c r="A619" s="37" t="s">
        <v>1010</v>
      </c>
      <c r="B619" s="38">
        <v>85</v>
      </c>
      <c r="G619" s="135" t="s">
        <v>3557</v>
      </c>
      <c r="H619" s="135" t="s">
        <v>3557</v>
      </c>
      <c r="I619" s="109">
        <f t="shared" si="12"/>
        <v>80.959999999999994</v>
      </c>
      <c r="J619" s="33">
        <f t="shared" si="13"/>
        <v>505.99999999999994</v>
      </c>
      <c r="K619" s="135"/>
    </row>
    <row r="620" spans="1:11">
      <c r="A620" s="37" t="s">
        <v>1010</v>
      </c>
      <c r="B620" s="38">
        <v>85</v>
      </c>
      <c r="G620" s="135" t="s">
        <v>4175</v>
      </c>
      <c r="H620" s="135" t="s">
        <v>4175</v>
      </c>
      <c r="I620" s="109">
        <f t="shared" si="12"/>
        <v>19.72</v>
      </c>
      <c r="J620" s="33">
        <f t="shared" si="13"/>
        <v>123.24999999999999</v>
      </c>
      <c r="K620" s="135"/>
    </row>
    <row r="621" spans="1:11">
      <c r="A621" s="37" t="s">
        <v>1010</v>
      </c>
      <c r="B621" s="38">
        <v>85</v>
      </c>
      <c r="G621" s="135" t="s">
        <v>934</v>
      </c>
      <c r="H621" s="135" t="s">
        <v>935</v>
      </c>
      <c r="I621" s="109">
        <f t="shared" si="12"/>
        <v>18400</v>
      </c>
      <c r="J621" s="33">
        <f t="shared" si="13"/>
        <v>115000</v>
      </c>
      <c r="K621" s="135"/>
    </row>
    <row r="622" spans="1:11">
      <c r="A622" s="37" t="s">
        <v>1010</v>
      </c>
      <c r="B622" s="38">
        <v>85</v>
      </c>
      <c r="G622" s="135" t="s">
        <v>4232</v>
      </c>
      <c r="H622" s="135" t="s">
        <v>4231</v>
      </c>
      <c r="I622" s="109">
        <f t="shared" si="12"/>
        <v>14.78</v>
      </c>
      <c r="J622" s="33">
        <f t="shared" si="13"/>
        <v>92.375</v>
      </c>
      <c r="K622" s="135"/>
    </row>
    <row r="623" spans="1:11">
      <c r="A623" s="37" t="s">
        <v>1010</v>
      </c>
      <c r="B623" s="38">
        <v>85</v>
      </c>
      <c r="G623" s="135" t="s">
        <v>672</v>
      </c>
      <c r="H623" s="135" t="s">
        <v>672</v>
      </c>
      <c r="I623" s="109">
        <f t="shared" si="12"/>
        <v>275.83999999999997</v>
      </c>
      <c r="J623" s="33">
        <f t="shared" si="13"/>
        <v>1723.9999999999998</v>
      </c>
      <c r="K623" s="135"/>
    </row>
    <row r="624" spans="1:11">
      <c r="A624" s="37" t="s">
        <v>1010</v>
      </c>
      <c r="B624" s="38">
        <v>85</v>
      </c>
      <c r="G624" s="135" t="s">
        <v>1669</v>
      </c>
      <c r="H624" s="135" t="s">
        <v>1669</v>
      </c>
      <c r="I624" s="109">
        <f t="shared" si="12"/>
        <v>455.04</v>
      </c>
      <c r="J624" s="33">
        <f t="shared" si="13"/>
        <v>2844</v>
      </c>
      <c r="K624" s="135"/>
    </row>
    <row r="625" spans="1:11">
      <c r="A625" s="37" t="s">
        <v>1010</v>
      </c>
      <c r="B625" s="38">
        <v>85</v>
      </c>
      <c r="G625" s="135" t="s">
        <v>666</v>
      </c>
      <c r="H625" s="135" t="s">
        <v>665</v>
      </c>
      <c r="I625" s="109">
        <f t="shared" si="12"/>
        <v>372.54</v>
      </c>
      <c r="J625" s="33">
        <f t="shared" si="13"/>
        <v>2328.375</v>
      </c>
      <c r="K625" s="135"/>
    </row>
    <row r="626" spans="1:11">
      <c r="A626" s="37" t="s">
        <v>1010</v>
      </c>
      <c r="B626" s="38">
        <v>85</v>
      </c>
      <c r="G626" s="135" t="s">
        <v>4143</v>
      </c>
      <c r="H626" s="135" t="s">
        <v>4143</v>
      </c>
      <c r="I626" s="109">
        <f t="shared" si="12"/>
        <v>27.43</v>
      </c>
      <c r="J626" s="33">
        <f t="shared" si="13"/>
        <v>171.4375</v>
      </c>
      <c r="K626" s="135"/>
    </row>
    <row r="627" spans="1:11">
      <c r="A627" s="37" t="s">
        <v>1010</v>
      </c>
      <c r="B627" s="38">
        <v>85</v>
      </c>
      <c r="G627" s="135" t="s">
        <v>1706</v>
      </c>
      <c r="H627" s="135" t="s">
        <v>1706</v>
      </c>
      <c r="I627" s="109">
        <f t="shared" si="12"/>
        <v>46.93</v>
      </c>
      <c r="J627" s="33">
        <f t="shared" si="13"/>
        <v>293.3125</v>
      </c>
      <c r="K627" s="135"/>
    </row>
    <row r="628" spans="1:11">
      <c r="A628" s="37" t="s">
        <v>1010</v>
      </c>
      <c r="B628" s="38">
        <v>85</v>
      </c>
      <c r="G628" s="135" t="s">
        <v>2802</v>
      </c>
      <c r="H628" s="135" t="s">
        <v>4193</v>
      </c>
      <c r="I628" s="109">
        <f t="shared" si="12"/>
        <v>140.72</v>
      </c>
      <c r="J628" s="33">
        <f t="shared" si="13"/>
        <v>879.5</v>
      </c>
      <c r="K628" s="135"/>
    </row>
    <row r="629" spans="1:11">
      <c r="A629" s="37" t="s">
        <v>1010</v>
      </c>
      <c r="B629" s="38">
        <v>85</v>
      </c>
      <c r="G629" s="135" t="s">
        <v>966</v>
      </c>
      <c r="H629" s="135" t="s">
        <v>967</v>
      </c>
      <c r="I629" s="109">
        <f t="shared" si="12"/>
        <v>806.62</v>
      </c>
      <c r="J629" s="33">
        <f t="shared" si="13"/>
        <v>5041.375</v>
      </c>
      <c r="K629" s="135"/>
    </row>
    <row r="630" spans="1:11">
      <c r="A630" s="37" t="s">
        <v>1010</v>
      </c>
      <c r="B630" s="38">
        <v>85</v>
      </c>
      <c r="G630" s="19" t="s">
        <v>996</v>
      </c>
      <c r="H630" s="19" t="s">
        <v>997</v>
      </c>
      <c r="I630" s="109">
        <f t="shared" si="12"/>
        <v>31.44</v>
      </c>
      <c r="J630" s="33">
        <f t="shared" si="13"/>
        <v>196.5</v>
      </c>
      <c r="K630" s="135"/>
    </row>
    <row r="631" spans="1:11">
      <c r="A631" s="37" t="s">
        <v>1010</v>
      </c>
      <c r="B631" s="38">
        <v>85</v>
      </c>
      <c r="G631" s="135" t="s">
        <v>4189</v>
      </c>
      <c r="H631" s="135" t="s">
        <v>4190</v>
      </c>
      <c r="I631" s="109">
        <f t="shared" si="12"/>
        <v>23.45</v>
      </c>
      <c r="J631" s="33">
        <f t="shared" si="13"/>
        <v>146.5625</v>
      </c>
      <c r="K631" s="135"/>
    </row>
    <row r="632" spans="1:11">
      <c r="A632" s="37" t="s">
        <v>1010</v>
      </c>
      <c r="B632" s="38">
        <v>85</v>
      </c>
      <c r="G632" s="135" t="s">
        <v>833</v>
      </c>
      <c r="H632" s="19" t="s">
        <v>732</v>
      </c>
      <c r="I632" s="109">
        <f t="shared" si="12"/>
        <v>149.71</v>
      </c>
      <c r="J632" s="33">
        <f t="shared" si="13"/>
        <v>935.6875</v>
      </c>
      <c r="K632" s="135"/>
    </row>
    <row r="633" spans="1:11">
      <c r="A633" s="37" t="s">
        <v>1010</v>
      </c>
      <c r="B633" s="38">
        <v>85</v>
      </c>
      <c r="G633" s="135" t="s">
        <v>693</v>
      </c>
      <c r="H633" s="19" t="s">
        <v>732</v>
      </c>
      <c r="I633" s="109">
        <f t="shared" si="12"/>
        <v>40.75</v>
      </c>
      <c r="J633" s="33">
        <f t="shared" si="13"/>
        <v>254.6875</v>
      </c>
      <c r="K633" s="135"/>
    </row>
    <row r="634" spans="1:11">
      <c r="A634" s="37" t="s">
        <v>1010</v>
      </c>
      <c r="B634" s="38">
        <v>85</v>
      </c>
      <c r="G634" s="19" t="s">
        <v>731</v>
      </c>
      <c r="H634" s="19" t="s">
        <v>732</v>
      </c>
      <c r="I634" s="109">
        <f t="shared" si="12"/>
        <v>770.54</v>
      </c>
      <c r="J634" s="33">
        <f t="shared" si="13"/>
        <v>4815.875</v>
      </c>
      <c r="K634" s="135"/>
    </row>
    <row r="635" spans="1:11">
      <c r="A635" s="37" t="s">
        <v>1010</v>
      </c>
      <c r="B635" s="38">
        <v>85</v>
      </c>
      <c r="G635" s="135" t="s">
        <v>1682</v>
      </c>
      <c r="H635" s="135" t="s">
        <v>1682</v>
      </c>
      <c r="I635" s="109">
        <f t="shared" si="12"/>
        <v>280.69</v>
      </c>
      <c r="J635" s="33">
        <f t="shared" si="13"/>
        <v>1754.3125</v>
      </c>
      <c r="K635" s="135"/>
    </row>
    <row r="636" spans="1:11">
      <c r="A636" s="37" t="s">
        <v>1010</v>
      </c>
      <c r="B636" s="38">
        <v>85</v>
      </c>
      <c r="G636" s="135" t="s">
        <v>4167</v>
      </c>
      <c r="H636" s="135" t="s">
        <v>4167</v>
      </c>
      <c r="I636" s="109">
        <f t="shared" si="12"/>
        <v>234.45</v>
      </c>
      <c r="J636" s="33">
        <f t="shared" si="13"/>
        <v>1465.3125</v>
      </c>
      <c r="K636" s="135"/>
    </row>
    <row r="637" spans="1:11">
      <c r="A637" s="37" t="s">
        <v>1010</v>
      </c>
      <c r="B637" s="38">
        <v>85</v>
      </c>
      <c r="G637" s="135" t="s">
        <v>3591</v>
      </c>
      <c r="H637" s="135" t="s">
        <v>3521</v>
      </c>
      <c r="I637" s="109">
        <f t="shared" si="12"/>
        <v>591.93000000000006</v>
      </c>
      <c r="J637" s="33">
        <f t="shared" si="13"/>
        <v>3699.5625000000005</v>
      </c>
      <c r="K637" s="135"/>
    </row>
    <row r="638" spans="1:11">
      <c r="A638" s="37" t="s">
        <v>1010</v>
      </c>
      <c r="B638" s="38">
        <v>85</v>
      </c>
      <c r="G638" s="135" t="s">
        <v>4162</v>
      </c>
      <c r="H638" s="135" t="s">
        <v>4162</v>
      </c>
      <c r="I638" s="109">
        <f t="shared" si="12"/>
        <v>42.37</v>
      </c>
      <c r="J638" s="33">
        <f t="shared" si="13"/>
        <v>264.8125</v>
      </c>
      <c r="K638" s="135"/>
    </row>
    <row r="639" spans="1:11">
      <c r="A639" s="37" t="s">
        <v>1010</v>
      </c>
      <c r="B639" s="38">
        <v>85</v>
      </c>
      <c r="G639" s="135" t="s">
        <v>676</v>
      </c>
      <c r="H639" s="135" t="s">
        <v>676</v>
      </c>
      <c r="I639" s="109">
        <f t="shared" si="12"/>
        <v>0</v>
      </c>
      <c r="J639" s="33">
        <f t="shared" si="13"/>
        <v>0</v>
      </c>
      <c r="K639" s="135"/>
    </row>
    <row r="640" spans="1:11">
      <c r="A640" s="37" t="s">
        <v>1010</v>
      </c>
      <c r="B640" s="38">
        <v>85</v>
      </c>
      <c r="G640" s="135" t="s">
        <v>4176</v>
      </c>
      <c r="H640" s="135" t="s">
        <v>4176</v>
      </c>
      <c r="I640" s="109">
        <f t="shared" si="12"/>
        <v>127.05</v>
      </c>
      <c r="J640" s="33">
        <f t="shared" si="13"/>
        <v>794.0625</v>
      </c>
      <c r="K640" s="135"/>
    </row>
    <row r="641" spans="1:11">
      <c r="A641" s="37" t="s">
        <v>1010</v>
      </c>
      <c r="B641" s="38">
        <v>85</v>
      </c>
      <c r="G641" s="135" t="s">
        <v>951</v>
      </c>
      <c r="H641" s="135" t="s">
        <v>952</v>
      </c>
      <c r="I641" s="109">
        <f t="shared" si="12"/>
        <v>1760.16</v>
      </c>
      <c r="J641" s="33">
        <f t="shared" si="13"/>
        <v>11001</v>
      </c>
      <c r="K641" s="135"/>
    </row>
    <row r="642" spans="1:11">
      <c r="A642" s="37" t="s">
        <v>1010</v>
      </c>
      <c r="B642" s="38">
        <v>85</v>
      </c>
      <c r="G642" s="135" t="s">
        <v>4151</v>
      </c>
      <c r="H642" s="135" t="s">
        <v>4151</v>
      </c>
      <c r="I642" s="109">
        <f t="shared" si="12"/>
        <v>18.62</v>
      </c>
      <c r="J642" s="33">
        <f t="shared" si="13"/>
        <v>116.375</v>
      </c>
      <c r="K642" s="135"/>
    </row>
    <row r="643" spans="1:11">
      <c r="A643" s="37" t="s">
        <v>1010</v>
      </c>
      <c r="B643" s="38">
        <v>85</v>
      </c>
      <c r="G643" s="135" t="s">
        <v>909</v>
      </c>
      <c r="H643" s="135" t="s">
        <v>910</v>
      </c>
      <c r="I643" s="109">
        <f t="shared" si="12"/>
        <v>941.67000000000007</v>
      </c>
      <c r="J643" s="33">
        <f t="shared" si="13"/>
        <v>5885.4375</v>
      </c>
      <c r="K643" s="135"/>
    </row>
    <row r="644" spans="1:11">
      <c r="A644" s="37" t="s">
        <v>1010</v>
      </c>
      <c r="B644" s="38">
        <v>85</v>
      </c>
      <c r="G644" s="135" t="s">
        <v>4172</v>
      </c>
      <c r="H644" s="135" t="s">
        <v>4172</v>
      </c>
      <c r="I644" s="109">
        <f t="shared" si="12"/>
        <v>67.040000000000006</v>
      </c>
      <c r="J644" s="33">
        <f t="shared" si="13"/>
        <v>419.00000000000006</v>
      </c>
      <c r="K644" s="135"/>
    </row>
    <row r="645" spans="1:11">
      <c r="A645" s="37" t="s">
        <v>1010</v>
      </c>
      <c r="B645" s="38">
        <v>85</v>
      </c>
      <c r="G645" s="135" t="s">
        <v>4139</v>
      </c>
      <c r="H645" s="135" t="s">
        <v>4139</v>
      </c>
      <c r="I645" s="109">
        <f t="shared" si="12"/>
        <v>17.66</v>
      </c>
      <c r="J645" s="33">
        <f t="shared" si="13"/>
        <v>110.375</v>
      </c>
      <c r="K645" s="135"/>
    </row>
    <row r="646" spans="1:11">
      <c r="A646" s="37" t="s">
        <v>1010</v>
      </c>
      <c r="B646" s="38">
        <v>85</v>
      </c>
      <c r="G646" s="135" t="s">
        <v>1722</v>
      </c>
      <c r="H646" s="135" t="s">
        <v>1722</v>
      </c>
      <c r="I646" s="109">
        <f t="shared" si="12"/>
        <v>29.65</v>
      </c>
      <c r="J646" s="33">
        <f t="shared" si="13"/>
        <v>185.3125</v>
      </c>
      <c r="K646" s="135"/>
    </row>
    <row r="647" spans="1:11">
      <c r="A647" s="37" t="s">
        <v>1010</v>
      </c>
      <c r="B647" s="38">
        <v>85</v>
      </c>
      <c r="G647" s="135" t="s">
        <v>4153</v>
      </c>
      <c r="H647" s="135" t="s">
        <v>4153</v>
      </c>
      <c r="I647" s="109">
        <f t="shared" si="12"/>
        <v>26.82</v>
      </c>
      <c r="J647" s="33">
        <f t="shared" si="13"/>
        <v>167.625</v>
      </c>
      <c r="K647" s="135"/>
    </row>
    <row r="648" spans="1:11">
      <c r="A648" s="37" t="s">
        <v>1010</v>
      </c>
      <c r="B648" s="38">
        <v>85</v>
      </c>
      <c r="G648" s="135" t="s">
        <v>4219</v>
      </c>
      <c r="H648" s="135" t="s">
        <v>4218</v>
      </c>
      <c r="I648" s="109">
        <f t="shared" si="12"/>
        <v>55.17</v>
      </c>
      <c r="J648" s="33">
        <f t="shared" si="13"/>
        <v>344.8125</v>
      </c>
      <c r="K648" s="135"/>
    </row>
    <row r="649" spans="1:11">
      <c r="A649" s="37" t="s">
        <v>1010</v>
      </c>
      <c r="B649" s="38">
        <v>85</v>
      </c>
      <c r="G649" s="135" t="s">
        <v>4159</v>
      </c>
      <c r="H649" s="135" t="s">
        <v>4159</v>
      </c>
      <c r="I649" s="109">
        <f t="shared" si="12"/>
        <v>73.09</v>
      </c>
      <c r="J649" s="33">
        <f t="shared" si="13"/>
        <v>456.8125</v>
      </c>
      <c r="K649" s="135"/>
    </row>
    <row r="650" spans="1:11">
      <c r="A650" s="37" t="s">
        <v>1010</v>
      </c>
      <c r="B650" s="38">
        <v>85</v>
      </c>
      <c r="G650" s="135" t="s">
        <v>2857</v>
      </c>
      <c r="H650" s="135" t="s">
        <v>2858</v>
      </c>
      <c r="I650" s="109">
        <f t="shared" si="12"/>
        <v>557.24</v>
      </c>
      <c r="J650" s="33">
        <f t="shared" si="13"/>
        <v>3482.75</v>
      </c>
      <c r="K650" s="135"/>
    </row>
    <row r="651" spans="1:11">
      <c r="A651" s="37" t="s">
        <v>1010</v>
      </c>
      <c r="B651" s="38">
        <v>85</v>
      </c>
      <c r="G651" s="135" t="s">
        <v>742</v>
      </c>
      <c r="H651" s="135" t="s">
        <v>742</v>
      </c>
      <c r="I651" s="109">
        <f t="shared" si="12"/>
        <v>73.55</v>
      </c>
      <c r="J651" s="33">
        <f t="shared" si="13"/>
        <v>459.6875</v>
      </c>
      <c r="K651" s="135"/>
    </row>
    <row r="652" spans="1:11">
      <c r="A652" s="37" t="s">
        <v>1010</v>
      </c>
      <c r="B652" s="38">
        <v>85</v>
      </c>
      <c r="G652" s="135" t="s">
        <v>1733</v>
      </c>
      <c r="H652" s="135" t="s">
        <v>1733</v>
      </c>
      <c r="I652" s="109">
        <f t="shared" si="12"/>
        <v>218.42000000000002</v>
      </c>
      <c r="J652" s="33">
        <f t="shared" si="13"/>
        <v>1365.125</v>
      </c>
      <c r="K652" s="135"/>
    </row>
    <row r="653" spans="1:11">
      <c r="A653" s="37" t="s">
        <v>1010</v>
      </c>
      <c r="B653" s="38">
        <v>85</v>
      </c>
      <c r="G653" s="135" t="s">
        <v>4165</v>
      </c>
      <c r="H653" s="135" t="s">
        <v>4165</v>
      </c>
      <c r="I653" s="109">
        <f t="shared" si="12"/>
        <v>9.6</v>
      </c>
      <c r="J653" s="33">
        <f t="shared" si="13"/>
        <v>60</v>
      </c>
      <c r="K653" s="135"/>
    </row>
    <row r="654" spans="1:11">
      <c r="A654" s="37" t="s">
        <v>1010</v>
      </c>
      <c r="B654" s="38">
        <v>85</v>
      </c>
      <c r="G654" s="135" t="s">
        <v>830</v>
      </c>
      <c r="H654" s="135" t="s">
        <v>1624</v>
      </c>
      <c r="I654" s="109">
        <f t="shared" si="12"/>
        <v>2752</v>
      </c>
      <c r="J654" s="33">
        <f t="shared" si="13"/>
        <v>17200</v>
      </c>
      <c r="K654" s="135"/>
    </row>
    <row r="655" spans="1:11">
      <c r="A655" s="37" t="s">
        <v>1010</v>
      </c>
      <c r="B655" s="38">
        <v>85</v>
      </c>
      <c r="G655" s="106" t="s">
        <v>869</v>
      </c>
      <c r="H655" s="134" t="s">
        <v>3514</v>
      </c>
      <c r="I655" s="109">
        <f t="shared" si="12"/>
        <v>60604.14</v>
      </c>
      <c r="J655" s="33">
        <f t="shared" si="13"/>
        <v>378775.875</v>
      </c>
      <c r="K655" s="135"/>
    </row>
    <row r="656" spans="1:11">
      <c r="A656" s="37" t="s">
        <v>1010</v>
      </c>
      <c r="B656" s="38">
        <v>85</v>
      </c>
      <c r="G656" s="135" t="s">
        <v>1701</v>
      </c>
      <c r="H656" s="135" t="s">
        <v>1701</v>
      </c>
      <c r="I656" s="109">
        <f t="shared" si="12"/>
        <v>19.310000000000002</v>
      </c>
      <c r="J656" s="33">
        <f t="shared" si="13"/>
        <v>120.68750000000001</v>
      </c>
      <c r="K656" s="135"/>
    </row>
    <row r="657" spans="1:11">
      <c r="A657" s="37" t="s">
        <v>1010</v>
      </c>
      <c r="B657" s="38">
        <v>85</v>
      </c>
      <c r="G657" s="135" t="s">
        <v>3580</v>
      </c>
      <c r="H657" s="135" t="s">
        <v>3504</v>
      </c>
      <c r="I657" s="109">
        <f t="shared" si="12"/>
        <v>257178.12000000002</v>
      </c>
      <c r="J657" s="33">
        <f t="shared" si="13"/>
        <v>1607363.2500000002</v>
      </c>
      <c r="K657" s="135"/>
    </row>
    <row r="658" spans="1:11">
      <c r="A658" s="37" t="s">
        <v>1010</v>
      </c>
      <c r="B658" s="38">
        <v>85</v>
      </c>
      <c r="G658" s="135" t="s">
        <v>4214</v>
      </c>
      <c r="H658" s="135" t="s">
        <v>4215</v>
      </c>
      <c r="I658" s="109">
        <f t="shared" si="12"/>
        <v>68.959999999999994</v>
      </c>
      <c r="J658" s="33">
        <f t="shared" si="13"/>
        <v>430.99999999999994</v>
      </c>
      <c r="K658" s="135"/>
    </row>
    <row r="659" spans="1:11">
      <c r="A659" s="37" t="s">
        <v>1010</v>
      </c>
      <c r="B659" s="38">
        <v>85</v>
      </c>
      <c r="G659" s="135" t="s">
        <v>1770</v>
      </c>
      <c r="H659" s="135" t="s">
        <v>1642</v>
      </c>
      <c r="I659" s="109">
        <f t="shared" si="12"/>
        <v>1902.3</v>
      </c>
      <c r="J659" s="33">
        <f t="shared" si="13"/>
        <v>11889.375</v>
      </c>
      <c r="K659" s="135"/>
    </row>
    <row r="660" spans="1:11">
      <c r="A660" s="37" t="s">
        <v>1010</v>
      </c>
      <c r="B660" s="38">
        <v>85</v>
      </c>
      <c r="G660" s="135" t="s">
        <v>2484</v>
      </c>
      <c r="H660" s="135" t="s">
        <v>2484</v>
      </c>
      <c r="I660" s="109">
        <f t="shared" si="12"/>
        <v>44.32</v>
      </c>
      <c r="J660" s="33">
        <f t="shared" si="13"/>
        <v>277</v>
      </c>
      <c r="K660" s="135"/>
    </row>
    <row r="661" spans="1:11">
      <c r="A661" s="37" t="s">
        <v>1010</v>
      </c>
      <c r="B661" s="38">
        <v>85</v>
      </c>
      <c r="G661" s="135" t="s">
        <v>1012</v>
      </c>
      <c r="H661" s="135" t="s">
        <v>1012</v>
      </c>
      <c r="I661" s="109">
        <f t="shared" si="12"/>
        <v>9.26</v>
      </c>
      <c r="J661" s="33">
        <f t="shared" si="13"/>
        <v>57.875</v>
      </c>
      <c r="K661" s="135"/>
    </row>
    <row r="662" spans="1:11">
      <c r="A662" s="37" t="s">
        <v>1010</v>
      </c>
      <c r="B662" s="38">
        <v>85</v>
      </c>
      <c r="G662" s="135" t="s">
        <v>662</v>
      </c>
      <c r="H662" s="135" t="s">
        <v>662</v>
      </c>
      <c r="I662" s="109">
        <f t="shared" si="12"/>
        <v>37.25</v>
      </c>
      <c r="J662" s="33">
        <f t="shared" si="13"/>
        <v>232.8125</v>
      </c>
      <c r="K662" s="135"/>
    </row>
    <row r="663" spans="1:11">
      <c r="A663" s="37" t="s">
        <v>1010</v>
      </c>
      <c r="B663" s="38">
        <v>85</v>
      </c>
      <c r="G663" s="135" t="s">
        <v>4140</v>
      </c>
      <c r="H663" s="135" t="s">
        <v>4140</v>
      </c>
      <c r="I663" s="109">
        <f t="shared" si="12"/>
        <v>14.9</v>
      </c>
      <c r="J663" s="33">
        <f t="shared" si="13"/>
        <v>93.125</v>
      </c>
      <c r="K663" s="135"/>
    </row>
    <row r="664" spans="1:11">
      <c r="A664" s="37" t="s">
        <v>1010</v>
      </c>
      <c r="B664" s="38">
        <v>85</v>
      </c>
      <c r="G664" s="135" t="s">
        <v>825</v>
      </c>
      <c r="H664" s="135" t="s">
        <v>906</v>
      </c>
      <c r="I664" s="109">
        <f t="shared" si="12"/>
        <v>1032.26</v>
      </c>
      <c r="J664" s="33">
        <f t="shared" si="13"/>
        <v>6451.625</v>
      </c>
      <c r="K664" s="135"/>
    </row>
    <row r="665" spans="1:11">
      <c r="A665" s="37" t="s">
        <v>1010</v>
      </c>
      <c r="B665" s="38">
        <v>85</v>
      </c>
      <c r="G665" s="135" t="s">
        <v>4174</v>
      </c>
      <c r="H665" s="135" t="s">
        <v>4174</v>
      </c>
      <c r="I665" s="109">
        <f t="shared" si="12"/>
        <v>99.99</v>
      </c>
      <c r="J665" s="33">
        <f t="shared" si="13"/>
        <v>624.9375</v>
      </c>
      <c r="K665" s="135"/>
    </row>
    <row r="666" spans="1:11">
      <c r="A666" s="37" t="s">
        <v>1010</v>
      </c>
      <c r="B666" s="38">
        <v>85</v>
      </c>
      <c r="G666" s="135" t="s">
        <v>930</v>
      </c>
      <c r="H666" s="135" t="s">
        <v>931</v>
      </c>
      <c r="I666" s="109">
        <f t="shared" si="12"/>
        <v>1468.8</v>
      </c>
      <c r="J666" s="33">
        <f t="shared" si="13"/>
        <v>9180</v>
      </c>
      <c r="K666" s="135"/>
    </row>
    <row r="667" spans="1:11">
      <c r="A667" s="37" t="s">
        <v>1010</v>
      </c>
      <c r="B667" s="38">
        <v>85</v>
      </c>
      <c r="G667" s="135" t="s">
        <v>4201</v>
      </c>
      <c r="H667" s="135" t="s">
        <v>4184</v>
      </c>
      <c r="I667" s="109">
        <f t="shared" si="12"/>
        <v>79341.8</v>
      </c>
      <c r="J667" s="33">
        <f t="shared" si="13"/>
        <v>495886.25</v>
      </c>
      <c r="K667" s="135"/>
    </row>
    <row r="668" spans="1:11">
      <c r="A668" s="37" t="s">
        <v>1010</v>
      </c>
      <c r="B668" s="38">
        <v>85</v>
      </c>
      <c r="G668" s="135" t="s">
        <v>2910</v>
      </c>
      <c r="H668" s="135" t="s">
        <v>2910</v>
      </c>
      <c r="I668" s="109">
        <f t="shared" si="12"/>
        <v>105.87</v>
      </c>
      <c r="J668" s="33">
        <f t="shared" si="13"/>
        <v>661.6875</v>
      </c>
      <c r="K668" s="135"/>
    </row>
    <row r="669" spans="1:11">
      <c r="A669" s="37" t="s">
        <v>1010</v>
      </c>
      <c r="B669" s="38">
        <v>85</v>
      </c>
      <c r="G669" s="135" t="s">
        <v>715</v>
      </c>
      <c r="H669" s="135" t="s">
        <v>715</v>
      </c>
      <c r="I669" s="109">
        <f t="shared" si="12"/>
        <v>318.62</v>
      </c>
      <c r="J669" s="33">
        <f t="shared" si="13"/>
        <v>1991.375</v>
      </c>
      <c r="K669" s="135"/>
    </row>
    <row r="670" spans="1:11">
      <c r="A670" s="37" t="s">
        <v>1010</v>
      </c>
      <c r="B670" s="38">
        <v>85</v>
      </c>
      <c r="G670" s="19" t="s">
        <v>991</v>
      </c>
      <c r="H670" s="19" t="s">
        <v>2886</v>
      </c>
      <c r="I670" s="109">
        <f t="shared" si="12"/>
        <v>1945.79</v>
      </c>
      <c r="J670" s="33">
        <f t="shared" si="13"/>
        <v>12161.1875</v>
      </c>
      <c r="K670" s="135"/>
    </row>
    <row r="671" spans="1:11">
      <c r="A671" s="37" t="s">
        <v>1010</v>
      </c>
      <c r="B671" s="38">
        <v>85</v>
      </c>
      <c r="G671" s="135" t="s">
        <v>4173</v>
      </c>
      <c r="H671" s="135" t="s">
        <v>4173</v>
      </c>
      <c r="I671" s="109">
        <f t="shared" si="12"/>
        <v>46.72</v>
      </c>
      <c r="J671" s="33">
        <f t="shared" si="13"/>
        <v>292</v>
      </c>
      <c r="K671" s="135"/>
    </row>
    <row r="672" spans="1:11">
      <c r="A672" s="37" t="s">
        <v>1010</v>
      </c>
      <c r="B672" s="37" t="s">
        <v>1011</v>
      </c>
      <c r="G672" s="135" t="s">
        <v>968</v>
      </c>
      <c r="H672" s="135" t="s">
        <v>969</v>
      </c>
      <c r="I672" s="109">
        <f t="shared" si="12"/>
        <v>37.26</v>
      </c>
      <c r="J672" s="33">
        <f t="shared" si="13"/>
        <v>232.87499999999997</v>
      </c>
      <c r="K672" s="135">
        <v>4.0999999999999996</v>
      </c>
    </row>
    <row r="673" spans="1:11">
      <c r="A673" s="37" t="s">
        <v>1010</v>
      </c>
      <c r="B673" s="38">
        <v>85</v>
      </c>
      <c r="G673" s="135" t="s">
        <v>919</v>
      </c>
      <c r="H673" s="135" t="s">
        <v>920</v>
      </c>
      <c r="I673" s="109">
        <f t="shared" si="12"/>
        <v>1359.38</v>
      </c>
      <c r="J673" s="33">
        <f t="shared" si="13"/>
        <v>8496.125</v>
      </c>
      <c r="K673" s="135"/>
    </row>
    <row r="674" spans="1:11">
      <c r="A674" s="37" t="s">
        <v>1010</v>
      </c>
      <c r="B674" s="38">
        <v>85</v>
      </c>
      <c r="G674" s="135" t="s">
        <v>972</v>
      </c>
      <c r="H674" s="135" t="s">
        <v>972</v>
      </c>
      <c r="I674" s="109">
        <f t="shared" si="12"/>
        <v>12.9</v>
      </c>
      <c r="J674" s="33">
        <f t="shared" si="13"/>
        <v>80.625</v>
      </c>
      <c r="K674" s="135"/>
    </row>
    <row r="675" spans="1:11">
      <c r="A675" s="37" t="s">
        <v>1010</v>
      </c>
      <c r="B675" s="38">
        <v>85</v>
      </c>
      <c r="G675" s="106" t="s">
        <v>1780</v>
      </c>
      <c r="H675" s="135" t="s">
        <v>4106</v>
      </c>
      <c r="I675" s="109">
        <f t="shared" si="12"/>
        <v>116062.23</v>
      </c>
      <c r="J675" s="33">
        <f t="shared" si="13"/>
        <v>725388.9375</v>
      </c>
      <c r="K675" s="135"/>
    </row>
    <row r="676" spans="1:11">
      <c r="A676" s="37" t="s">
        <v>1010</v>
      </c>
      <c r="B676" s="38">
        <v>85</v>
      </c>
      <c r="G676" s="135" t="s">
        <v>895</v>
      </c>
      <c r="H676" s="135" t="s">
        <v>894</v>
      </c>
      <c r="I676" s="109">
        <f t="shared" si="12"/>
        <v>1028.8</v>
      </c>
      <c r="J676" s="33">
        <f t="shared" si="13"/>
        <v>6430</v>
      </c>
      <c r="K676" s="135"/>
    </row>
    <row r="677" spans="1:11">
      <c r="A677" s="37" t="s">
        <v>1010</v>
      </c>
      <c r="B677" s="37" t="s">
        <v>1011</v>
      </c>
      <c r="G677" s="135" t="s">
        <v>976</v>
      </c>
      <c r="H677" s="135" t="s">
        <v>1646</v>
      </c>
      <c r="I677" s="109">
        <f t="shared" si="12"/>
        <v>21428.58</v>
      </c>
      <c r="J677" s="33">
        <f t="shared" si="13"/>
        <v>133928.625</v>
      </c>
      <c r="K677" s="135">
        <v>14285.72</v>
      </c>
    </row>
    <row r="678" spans="1:11">
      <c r="A678" s="37" t="s">
        <v>1010</v>
      </c>
      <c r="B678" s="38">
        <v>85</v>
      </c>
      <c r="G678" s="135" t="s">
        <v>682</v>
      </c>
      <c r="H678" s="135" t="s">
        <v>682</v>
      </c>
      <c r="I678" s="109">
        <f t="shared" si="12"/>
        <v>56</v>
      </c>
      <c r="J678" s="33">
        <f t="shared" si="13"/>
        <v>350</v>
      </c>
      <c r="K678" s="135"/>
    </row>
    <row r="679" spans="1:11">
      <c r="A679" s="37" t="s">
        <v>1010</v>
      </c>
      <c r="B679" s="38">
        <v>85</v>
      </c>
      <c r="G679" s="135" t="s">
        <v>4196</v>
      </c>
      <c r="H679" s="135" t="s">
        <v>4195</v>
      </c>
      <c r="I679" s="109">
        <f t="shared" si="12"/>
        <v>740.69</v>
      </c>
      <c r="J679" s="33">
        <f t="shared" si="13"/>
        <v>4629.3125</v>
      </c>
      <c r="K679" s="135"/>
    </row>
    <row r="680" spans="1:11">
      <c r="A680" s="37" t="s">
        <v>1010</v>
      </c>
      <c r="B680" s="38">
        <v>85</v>
      </c>
      <c r="G680" s="135" t="s">
        <v>4204</v>
      </c>
      <c r="H680" s="135" t="s">
        <v>927</v>
      </c>
      <c r="I680" s="109">
        <f t="shared" ref="I680:I743" si="14">SUMIF($G$7:$G$536,G680,$J$7:$J$536)</f>
        <v>879.71</v>
      </c>
      <c r="J680" s="33">
        <f t="shared" si="13"/>
        <v>5498.1875</v>
      </c>
      <c r="K680" s="135"/>
    </row>
    <row r="681" spans="1:11">
      <c r="A681" s="37" t="s">
        <v>1010</v>
      </c>
      <c r="B681" s="38">
        <v>85</v>
      </c>
      <c r="G681" s="135" t="s">
        <v>4199</v>
      </c>
      <c r="H681" s="135" t="s">
        <v>4198</v>
      </c>
      <c r="I681" s="109">
        <f t="shared" si="14"/>
        <v>112</v>
      </c>
      <c r="J681" s="33">
        <f t="shared" ref="J681:J744" si="15">+I681/0.16</f>
        <v>700</v>
      </c>
      <c r="K681" s="135"/>
    </row>
    <row r="682" spans="1:11">
      <c r="A682" s="37" t="s">
        <v>1010</v>
      </c>
      <c r="B682" s="38">
        <v>85</v>
      </c>
      <c r="G682" s="135" t="s">
        <v>674</v>
      </c>
      <c r="H682" s="135" t="s">
        <v>674</v>
      </c>
      <c r="I682" s="109">
        <f t="shared" si="14"/>
        <v>80.53</v>
      </c>
      <c r="J682" s="33">
        <f t="shared" si="15"/>
        <v>503.3125</v>
      </c>
      <c r="K682" s="135"/>
    </row>
    <row r="683" spans="1:11">
      <c r="A683" s="37" t="s">
        <v>1010</v>
      </c>
      <c r="B683" s="38">
        <v>85</v>
      </c>
      <c r="G683" s="135" t="s">
        <v>4146</v>
      </c>
      <c r="H683" s="135" t="s">
        <v>4146</v>
      </c>
      <c r="I683" s="109">
        <f t="shared" si="14"/>
        <v>102.34</v>
      </c>
      <c r="J683" s="33">
        <f t="shared" si="15"/>
        <v>639.625</v>
      </c>
      <c r="K683" s="135"/>
    </row>
    <row r="684" spans="1:11">
      <c r="A684" s="37" t="s">
        <v>1010</v>
      </c>
      <c r="B684" s="38">
        <v>85</v>
      </c>
      <c r="G684" s="135" t="s">
        <v>703</v>
      </c>
      <c r="H684" s="135" t="s">
        <v>703</v>
      </c>
      <c r="I684" s="109">
        <f t="shared" si="14"/>
        <v>168.81</v>
      </c>
      <c r="J684" s="33">
        <f t="shared" si="15"/>
        <v>1055.0625</v>
      </c>
      <c r="K684" s="135"/>
    </row>
    <row r="685" spans="1:11">
      <c r="A685" s="37" t="s">
        <v>1010</v>
      </c>
      <c r="B685" s="38">
        <v>85</v>
      </c>
      <c r="G685" s="106" t="s">
        <v>860</v>
      </c>
      <c r="H685" s="135" t="s">
        <v>4108</v>
      </c>
      <c r="I685" s="109">
        <f t="shared" si="14"/>
        <v>40919.39</v>
      </c>
      <c r="J685" s="33">
        <f t="shared" si="15"/>
        <v>255746.1875</v>
      </c>
      <c r="K685" s="135"/>
    </row>
    <row r="686" spans="1:11">
      <c r="A686" s="37" t="s">
        <v>1010</v>
      </c>
      <c r="B686" s="38">
        <v>85</v>
      </c>
      <c r="G686" s="135" t="s">
        <v>1765</v>
      </c>
      <c r="H686" s="135" t="s">
        <v>1621</v>
      </c>
      <c r="I686" s="109">
        <f t="shared" si="14"/>
        <v>1176</v>
      </c>
      <c r="J686" s="33">
        <f t="shared" si="15"/>
        <v>7350</v>
      </c>
      <c r="K686" s="135"/>
    </row>
    <row r="687" spans="1:11">
      <c r="A687" s="37" t="s">
        <v>1010</v>
      </c>
      <c r="B687" s="38">
        <v>85</v>
      </c>
      <c r="G687" s="135" t="s">
        <v>4161</v>
      </c>
      <c r="H687" s="135" t="s">
        <v>4161</v>
      </c>
      <c r="I687" s="109">
        <f t="shared" si="14"/>
        <v>6.61</v>
      </c>
      <c r="J687" s="33">
        <f t="shared" si="15"/>
        <v>41.3125</v>
      </c>
      <c r="K687" s="135"/>
    </row>
    <row r="688" spans="1:11">
      <c r="A688" s="37" t="s">
        <v>1010</v>
      </c>
      <c r="B688" s="38">
        <v>85</v>
      </c>
      <c r="G688" s="135" t="s">
        <v>924</v>
      </c>
      <c r="H688" s="135" t="s">
        <v>925</v>
      </c>
      <c r="I688" s="109">
        <f t="shared" si="14"/>
        <v>2753.52</v>
      </c>
      <c r="J688" s="33">
        <f t="shared" si="15"/>
        <v>17209.5</v>
      </c>
      <c r="K688" s="135"/>
    </row>
    <row r="689" spans="1:11">
      <c r="A689" s="37" t="s">
        <v>1010</v>
      </c>
      <c r="B689" s="38">
        <v>85</v>
      </c>
      <c r="G689" s="135" t="s">
        <v>835</v>
      </c>
      <c r="H689" s="135" t="s">
        <v>836</v>
      </c>
      <c r="I689" s="109">
        <f t="shared" si="14"/>
        <v>304</v>
      </c>
      <c r="J689" s="33">
        <f t="shared" si="15"/>
        <v>1900</v>
      </c>
      <c r="K689" s="135"/>
    </row>
    <row r="690" spans="1:11">
      <c r="A690" s="37" t="s">
        <v>1010</v>
      </c>
      <c r="B690" s="38">
        <v>85</v>
      </c>
      <c r="G690" s="135" t="s">
        <v>1697</v>
      </c>
      <c r="H690" s="135" t="s">
        <v>1697</v>
      </c>
      <c r="I690" s="109">
        <f t="shared" si="14"/>
        <v>16.28</v>
      </c>
      <c r="J690" s="33">
        <f t="shared" si="15"/>
        <v>101.75</v>
      </c>
      <c r="K690" s="135"/>
    </row>
    <row r="691" spans="1:11">
      <c r="A691" s="37" t="s">
        <v>1010</v>
      </c>
      <c r="B691" s="37" t="s">
        <v>1011</v>
      </c>
      <c r="G691" s="135" t="s">
        <v>975</v>
      </c>
      <c r="H691" s="135" t="s">
        <v>974</v>
      </c>
      <c r="I691" s="109">
        <f t="shared" si="14"/>
        <v>21428.58</v>
      </c>
      <c r="J691" s="33">
        <f t="shared" si="15"/>
        <v>133928.625</v>
      </c>
      <c r="K691" s="135">
        <v>14285.72</v>
      </c>
    </row>
    <row r="692" spans="1:11">
      <c r="A692" s="37" t="s">
        <v>1010</v>
      </c>
      <c r="B692" s="38">
        <v>85</v>
      </c>
      <c r="G692" s="135" t="s">
        <v>4141</v>
      </c>
      <c r="H692" s="135" t="s">
        <v>4141</v>
      </c>
      <c r="I692" s="109">
        <f t="shared" si="14"/>
        <v>18.62</v>
      </c>
      <c r="J692" s="33">
        <f t="shared" si="15"/>
        <v>116.375</v>
      </c>
      <c r="K692" s="135"/>
    </row>
    <row r="693" spans="1:11">
      <c r="A693" s="37" t="s">
        <v>1010</v>
      </c>
      <c r="B693" s="38">
        <v>85</v>
      </c>
      <c r="G693" s="135" t="s">
        <v>4206</v>
      </c>
      <c r="H693" s="135" t="s">
        <v>4185</v>
      </c>
      <c r="I693" s="109">
        <f t="shared" si="14"/>
        <v>2206.3200000000002</v>
      </c>
      <c r="J693" s="33">
        <f t="shared" si="15"/>
        <v>13789.5</v>
      </c>
      <c r="K693" s="135"/>
    </row>
    <row r="694" spans="1:11">
      <c r="A694" s="37" t="s">
        <v>1010</v>
      </c>
      <c r="B694" s="38">
        <v>85</v>
      </c>
      <c r="G694" s="135" t="s">
        <v>4220</v>
      </c>
      <c r="H694" s="135" t="s">
        <v>4221</v>
      </c>
      <c r="I694" s="109">
        <f t="shared" si="14"/>
        <v>21.03</v>
      </c>
      <c r="J694" s="33">
        <f t="shared" si="15"/>
        <v>131.4375</v>
      </c>
      <c r="K694" s="135"/>
    </row>
    <row r="695" spans="1:11">
      <c r="A695" s="37" t="s">
        <v>1010</v>
      </c>
      <c r="B695" s="38">
        <v>85</v>
      </c>
      <c r="G695" s="106" t="s">
        <v>4212</v>
      </c>
      <c r="H695" s="19" t="s">
        <v>4213</v>
      </c>
      <c r="I695" s="109">
        <f t="shared" si="14"/>
        <v>21.38</v>
      </c>
      <c r="J695" s="33">
        <f t="shared" si="15"/>
        <v>133.625</v>
      </c>
      <c r="K695" s="135"/>
    </row>
    <row r="696" spans="1:11">
      <c r="A696" s="37" t="s">
        <v>1010</v>
      </c>
      <c r="B696" s="38">
        <v>85</v>
      </c>
      <c r="G696" s="135" t="s">
        <v>685</v>
      </c>
      <c r="H696" s="135" t="s">
        <v>685</v>
      </c>
      <c r="I696" s="109">
        <f t="shared" si="14"/>
        <v>200.89999999999998</v>
      </c>
      <c r="J696" s="33">
        <f t="shared" si="15"/>
        <v>1255.6249999999998</v>
      </c>
      <c r="K696" s="135"/>
    </row>
    <row r="697" spans="1:11">
      <c r="A697" s="37" t="s">
        <v>1010</v>
      </c>
      <c r="B697" s="38">
        <v>85</v>
      </c>
      <c r="G697" s="106" t="s">
        <v>1775</v>
      </c>
      <c r="H697" s="135" t="s">
        <v>1995</v>
      </c>
      <c r="I697" s="109">
        <f t="shared" si="14"/>
        <v>22572.67</v>
      </c>
      <c r="J697" s="33">
        <f t="shared" si="15"/>
        <v>141079.1875</v>
      </c>
      <c r="K697" s="135"/>
    </row>
    <row r="698" spans="1:11">
      <c r="A698" s="37" t="s">
        <v>1010</v>
      </c>
      <c r="B698" s="38">
        <v>85</v>
      </c>
      <c r="G698" s="106" t="s">
        <v>838</v>
      </c>
      <c r="H698" s="134" t="s">
        <v>3511</v>
      </c>
      <c r="I698" s="109">
        <f t="shared" si="14"/>
        <v>61482.600000000006</v>
      </c>
      <c r="J698" s="33">
        <f t="shared" si="15"/>
        <v>384266.25</v>
      </c>
      <c r="K698" s="135"/>
    </row>
    <row r="699" spans="1:11">
      <c r="A699" s="37" t="s">
        <v>1010</v>
      </c>
      <c r="B699" s="38">
        <v>85</v>
      </c>
      <c r="G699" s="135" t="s">
        <v>687</v>
      </c>
      <c r="H699" s="135" t="s">
        <v>903</v>
      </c>
      <c r="I699" s="109">
        <f t="shared" si="14"/>
        <v>1474.12</v>
      </c>
      <c r="J699" s="33">
        <f t="shared" si="15"/>
        <v>9213.25</v>
      </c>
      <c r="K699" s="135"/>
    </row>
    <row r="700" spans="1:11">
      <c r="A700" s="37" t="s">
        <v>1010</v>
      </c>
      <c r="B700" s="38">
        <v>85</v>
      </c>
      <c r="G700" s="135" t="s">
        <v>2806</v>
      </c>
      <c r="H700" s="135" t="s">
        <v>2806</v>
      </c>
      <c r="I700" s="109">
        <f t="shared" si="14"/>
        <v>17.600000000000001</v>
      </c>
      <c r="J700" s="33">
        <f t="shared" si="15"/>
        <v>110</v>
      </c>
      <c r="K700" s="135"/>
    </row>
    <row r="701" spans="1:11">
      <c r="A701" s="37" t="s">
        <v>1010</v>
      </c>
      <c r="B701" s="38">
        <v>85</v>
      </c>
      <c r="G701" s="135" t="s">
        <v>725</v>
      </c>
      <c r="H701" s="135" t="s">
        <v>921</v>
      </c>
      <c r="I701" s="109">
        <f t="shared" si="14"/>
        <v>4208</v>
      </c>
      <c r="J701" s="33">
        <f t="shared" si="15"/>
        <v>26300</v>
      </c>
      <c r="K701" s="135"/>
    </row>
    <row r="702" spans="1:11">
      <c r="A702" s="37" t="s">
        <v>1010</v>
      </c>
      <c r="B702" s="38">
        <v>85</v>
      </c>
      <c r="G702" s="135" t="s">
        <v>2926</v>
      </c>
      <c r="H702" s="135" t="s">
        <v>2926</v>
      </c>
      <c r="I702" s="109">
        <f t="shared" si="14"/>
        <v>33.659999999999997</v>
      </c>
      <c r="J702" s="33">
        <f t="shared" si="15"/>
        <v>210.37499999999997</v>
      </c>
      <c r="K702" s="135"/>
    </row>
    <row r="703" spans="1:11">
      <c r="A703" s="37" t="s">
        <v>1010</v>
      </c>
      <c r="B703" s="38">
        <v>85</v>
      </c>
      <c r="G703" s="135" t="s">
        <v>4142</v>
      </c>
      <c r="H703" s="135" t="s">
        <v>4142</v>
      </c>
      <c r="I703" s="109">
        <f t="shared" si="14"/>
        <v>80.45</v>
      </c>
      <c r="J703" s="33">
        <f t="shared" si="15"/>
        <v>502.8125</v>
      </c>
      <c r="K703" s="135"/>
    </row>
    <row r="704" spans="1:11">
      <c r="A704" s="37" t="s">
        <v>1010</v>
      </c>
      <c r="B704" s="38">
        <v>85</v>
      </c>
      <c r="G704" s="135" t="s">
        <v>2860</v>
      </c>
      <c r="H704" s="135" t="s">
        <v>2861</v>
      </c>
      <c r="I704" s="109">
        <f t="shared" si="14"/>
        <v>192.14</v>
      </c>
      <c r="J704" s="33">
        <f t="shared" si="15"/>
        <v>1200.875</v>
      </c>
      <c r="K704" s="135"/>
    </row>
    <row r="705" spans="1:11">
      <c r="A705" s="37" t="s">
        <v>1010</v>
      </c>
      <c r="B705" s="38">
        <v>85</v>
      </c>
      <c r="G705" s="135" t="s">
        <v>4226</v>
      </c>
      <c r="H705" s="135" t="s">
        <v>4227</v>
      </c>
      <c r="I705" s="109">
        <f t="shared" si="14"/>
        <v>2220.61</v>
      </c>
      <c r="J705" s="33">
        <f t="shared" si="15"/>
        <v>13878.8125</v>
      </c>
      <c r="K705" s="135"/>
    </row>
    <row r="706" spans="1:11">
      <c r="A706" s="37" t="s">
        <v>1010</v>
      </c>
      <c r="B706" s="38">
        <v>85</v>
      </c>
      <c r="G706" s="106" t="s">
        <v>4209</v>
      </c>
      <c r="H706" s="135" t="s">
        <v>4119</v>
      </c>
      <c r="I706" s="109">
        <f t="shared" si="14"/>
        <v>31047.01</v>
      </c>
      <c r="J706" s="33">
        <f t="shared" si="15"/>
        <v>194043.8125</v>
      </c>
      <c r="K706" s="135"/>
    </row>
    <row r="707" spans="1:11">
      <c r="A707" s="37" t="s">
        <v>1010</v>
      </c>
      <c r="B707" s="38">
        <v>85</v>
      </c>
      <c r="G707" s="135" t="s">
        <v>823</v>
      </c>
      <c r="H707" s="135" t="s">
        <v>823</v>
      </c>
      <c r="I707" s="109">
        <f t="shared" si="14"/>
        <v>16.829999999999998</v>
      </c>
      <c r="J707" s="33">
        <f t="shared" si="15"/>
        <v>105.18749999999999</v>
      </c>
      <c r="K707" s="135"/>
    </row>
    <row r="708" spans="1:11">
      <c r="A708" s="37" t="s">
        <v>1010</v>
      </c>
      <c r="B708" s="38">
        <v>85</v>
      </c>
      <c r="G708" s="135" t="s">
        <v>4170</v>
      </c>
      <c r="H708" s="135" t="s">
        <v>4170</v>
      </c>
      <c r="I708" s="109">
        <f t="shared" si="14"/>
        <v>49.93</v>
      </c>
      <c r="J708" s="33">
        <f t="shared" si="15"/>
        <v>312.0625</v>
      </c>
      <c r="K708" s="135"/>
    </row>
    <row r="709" spans="1:11">
      <c r="A709" s="37" t="s">
        <v>1010</v>
      </c>
      <c r="B709" s="38">
        <v>85</v>
      </c>
      <c r="G709" s="135" t="s">
        <v>4239</v>
      </c>
      <c r="H709" s="135" t="s">
        <v>4240</v>
      </c>
      <c r="I709" s="109">
        <f t="shared" si="14"/>
        <v>7370.41</v>
      </c>
      <c r="J709" s="33">
        <f t="shared" si="15"/>
        <v>46065.0625</v>
      </c>
      <c r="K709" s="135"/>
    </row>
    <row r="710" spans="1:11">
      <c r="A710" s="37" t="s">
        <v>1010</v>
      </c>
      <c r="B710" s="38">
        <v>85</v>
      </c>
      <c r="G710" s="106" t="s">
        <v>4210</v>
      </c>
      <c r="H710" s="135" t="s">
        <v>4211</v>
      </c>
      <c r="I710" s="109">
        <f t="shared" si="14"/>
        <v>689.66</v>
      </c>
      <c r="J710" s="33">
        <f t="shared" si="15"/>
        <v>4310.375</v>
      </c>
      <c r="K710" s="135"/>
    </row>
    <row r="711" spans="1:11">
      <c r="A711" s="37" t="s">
        <v>1010</v>
      </c>
      <c r="B711" s="38">
        <v>85</v>
      </c>
      <c r="G711" s="135" t="s">
        <v>737</v>
      </c>
      <c r="H711" s="135" t="s">
        <v>737</v>
      </c>
      <c r="I711" s="109">
        <f t="shared" si="14"/>
        <v>540.91999999999996</v>
      </c>
      <c r="J711" s="33">
        <f t="shared" si="15"/>
        <v>3380.7499999999995</v>
      </c>
      <c r="K711" s="135"/>
    </row>
    <row r="712" spans="1:11">
      <c r="A712" s="37" t="s">
        <v>1010</v>
      </c>
      <c r="B712" s="38">
        <v>85</v>
      </c>
      <c r="G712" s="135" t="s">
        <v>4160</v>
      </c>
      <c r="H712" s="135" t="s">
        <v>4160</v>
      </c>
      <c r="I712" s="109">
        <f t="shared" si="14"/>
        <v>63.74</v>
      </c>
      <c r="J712" s="33">
        <f t="shared" si="15"/>
        <v>398.375</v>
      </c>
      <c r="K712" s="135"/>
    </row>
    <row r="713" spans="1:11">
      <c r="A713" s="37" t="s">
        <v>1010</v>
      </c>
      <c r="B713" s="38">
        <v>85</v>
      </c>
      <c r="G713" s="135" t="s">
        <v>898</v>
      </c>
      <c r="H713" s="135" t="s">
        <v>899</v>
      </c>
      <c r="I713" s="109">
        <f t="shared" si="14"/>
        <v>1766.1399999999999</v>
      </c>
      <c r="J713" s="33">
        <f t="shared" si="15"/>
        <v>11038.374999999998</v>
      </c>
      <c r="K713" s="135"/>
    </row>
    <row r="714" spans="1:11">
      <c r="A714" s="37" t="s">
        <v>1010</v>
      </c>
      <c r="B714" s="38">
        <v>85</v>
      </c>
      <c r="G714" s="135" t="s">
        <v>699</v>
      </c>
      <c r="H714" s="135" t="s">
        <v>699</v>
      </c>
      <c r="I714" s="109">
        <f t="shared" si="14"/>
        <v>26.49</v>
      </c>
      <c r="J714" s="33">
        <f t="shared" si="15"/>
        <v>165.5625</v>
      </c>
      <c r="K714" s="135"/>
    </row>
    <row r="715" spans="1:11">
      <c r="A715" s="37" t="s">
        <v>1010</v>
      </c>
      <c r="B715" s="38">
        <v>85</v>
      </c>
      <c r="G715" s="135" t="s">
        <v>4171</v>
      </c>
      <c r="H715" s="135" t="s">
        <v>4171</v>
      </c>
      <c r="I715" s="109">
        <f t="shared" si="14"/>
        <v>5.24</v>
      </c>
      <c r="J715" s="33">
        <f t="shared" si="15"/>
        <v>32.75</v>
      </c>
      <c r="K715" s="135"/>
    </row>
    <row r="716" spans="1:11">
      <c r="A716" s="37" t="s">
        <v>1010</v>
      </c>
      <c r="B716" s="38">
        <v>85</v>
      </c>
      <c r="G716" s="135" t="s">
        <v>4192</v>
      </c>
      <c r="H716" s="135" t="s">
        <v>4181</v>
      </c>
      <c r="I716" s="109">
        <f t="shared" si="14"/>
        <v>1040</v>
      </c>
      <c r="J716" s="33">
        <f t="shared" si="15"/>
        <v>6500</v>
      </c>
      <c r="K716" s="135"/>
    </row>
    <row r="717" spans="1:11">
      <c r="A717" s="37" t="s">
        <v>1010</v>
      </c>
      <c r="B717" s="38">
        <v>85</v>
      </c>
      <c r="G717" s="135" t="s">
        <v>717</v>
      </c>
      <c r="H717" s="135" t="s">
        <v>717</v>
      </c>
      <c r="I717" s="109">
        <f t="shared" si="14"/>
        <v>143.44999999999999</v>
      </c>
      <c r="J717" s="33">
        <f t="shared" si="15"/>
        <v>896.56249999999989</v>
      </c>
      <c r="K717" s="135"/>
    </row>
    <row r="718" spans="1:11">
      <c r="A718" s="37" t="s">
        <v>1010</v>
      </c>
      <c r="B718" s="38">
        <v>85</v>
      </c>
      <c r="G718" s="135" t="s">
        <v>3586</v>
      </c>
      <c r="H718" s="135" t="s">
        <v>4178</v>
      </c>
      <c r="I718" s="109">
        <f t="shared" si="14"/>
        <v>8784</v>
      </c>
      <c r="J718" s="33">
        <f t="shared" si="15"/>
        <v>54900</v>
      </c>
      <c r="K718" s="135"/>
    </row>
    <row r="719" spans="1:11">
      <c r="A719" s="37" t="s">
        <v>1010</v>
      </c>
      <c r="B719" s="38">
        <v>85</v>
      </c>
      <c r="G719" s="135" t="s">
        <v>795</v>
      </c>
      <c r="H719" s="135" t="s">
        <v>795</v>
      </c>
      <c r="I719" s="109">
        <f t="shared" si="14"/>
        <v>59.32</v>
      </c>
      <c r="J719" s="33">
        <f t="shared" si="15"/>
        <v>370.75</v>
      </c>
      <c r="K719" s="135"/>
    </row>
    <row r="720" spans="1:11">
      <c r="A720" s="37" t="s">
        <v>1010</v>
      </c>
      <c r="B720" s="38">
        <v>85</v>
      </c>
      <c r="G720" s="135" t="s">
        <v>3533</v>
      </c>
      <c r="H720" s="135" t="s">
        <v>3506</v>
      </c>
      <c r="I720" s="109">
        <f t="shared" si="14"/>
        <v>601.6</v>
      </c>
      <c r="J720" s="33">
        <f t="shared" si="15"/>
        <v>3760</v>
      </c>
      <c r="K720" s="135"/>
    </row>
    <row r="721" spans="1:11">
      <c r="A721" s="37" t="s">
        <v>1010</v>
      </c>
      <c r="B721" s="38">
        <v>85</v>
      </c>
      <c r="G721" s="135" t="s">
        <v>4147</v>
      </c>
      <c r="H721" s="135" t="s">
        <v>4147</v>
      </c>
      <c r="I721" s="109">
        <f t="shared" si="14"/>
        <v>12</v>
      </c>
      <c r="J721" s="33">
        <f t="shared" si="15"/>
        <v>75</v>
      </c>
      <c r="K721" s="135"/>
    </row>
    <row r="722" spans="1:11">
      <c r="A722" s="37" t="s">
        <v>1010</v>
      </c>
      <c r="B722" s="38">
        <v>85</v>
      </c>
      <c r="G722" s="135" t="s">
        <v>4222</v>
      </c>
      <c r="H722" s="135" t="s">
        <v>4223</v>
      </c>
      <c r="I722" s="109">
        <f t="shared" si="14"/>
        <v>20.69</v>
      </c>
      <c r="J722" s="33">
        <f t="shared" si="15"/>
        <v>129.3125</v>
      </c>
      <c r="K722" s="135"/>
    </row>
    <row r="723" spans="1:11">
      <c r="A723" s="37" t="s">
        <v>1010</v>
      </c>
      <c r="B723" s="38">
        <v>85</v>
      </c>
      <c r="G723" s="135" t="s">
        <v>720</v>
      </c>
      <c r="H723" s="135" t="s">
        <v>721</v>
      </c>
      <c r="I723" s="109">
        <f t="shared" si="14"/>
        <v>360.53</v>
      </c>
      <c r="J723" s="33">
        <f t="shared" si="15"/>
        <v>2253.3125</v>
      </c>
      <c r="K723" s="135"/>
    </row>
    <row r="724" spans="1:11">
      <c r="A724" s="37" t="s">
        <v>1010</v>
      </c>
      <c r="B724" s="38">
        <v>85</v>
      </c>
      <c r="G724" s="135" t="s">
        <v>4163</v>
      </c>
      <c r="H724" s="135" t="s">
        <v>4163</v>
      </c>
      <c r="I724" s="109">
        <f t="shared" si="14"/>
        <v>6.7</v>
      </c>
      <c r="J724" s="33">
        <f t="shared" si="15"/>
        <v>41.875</v>
      </c>
      <c r="K724" s="135"/>
    </row>
    <row r="725" spans="1:11">
      <c r="A725" s="37" t="s">
        <v>1010</v>
      </c>
      <c r="B725" s="38">
        <v>85</v>
      </c>
      <c r="G725" s="135" t="s">
        <v>4152</v>
      </c>
      <c r="H725" s="135" t="s">
        <v>4152</v>
      </c>
      <c r="I725" s="109">
        <f t="shared" si="14"/>
        <v>13.41</v>
      </c>
      <c r="J725" s="33">
        <f t="shared" si="15"/>
        <v>83.8125</v>
      </c>
      <c r="K725" s="135"/>
    </row>
    <row r="726" spans="1:11">
      <c r="A726" s="37" t="s">
        <v>1010</v>
      </c>
      <c r="B726" s="38">
        <v>85</v>
      </c>
      <c r="G726" s="135" t="s">
        <v>911</v>
      </c>
      <c r="H726" s="135" t="s">
        <v>912</v>
      </c>
      <c r="I726" s="109">
        <f t="shared" si="14"/>
        <v>19912.289999999997</v>
      </c>
      <c r="J726" s="33">
        <f t="shared" si="15"/>
        <v>124451.81249999999</v>
      </c>
      <c r="K726" s="135"/>
    </row>
    <row r="727" spans="1:11">
      <c r="A727" s="37" t="s">
        <v>1010</v>
      </c>
      <c r="B727" s="38">
        <v>85</v>
      </c>
      <c r="G727" s="135" t="s">
        <v>767</v>
      </c>
      <c r="H727" s="135" t="s">
        <v>767</v>
      </c>
      <c r="I727" s="109">
        <f t="shared" si="14"/>
        <v>58.33</v>
      </c>
      <c r="J727" s="33">
        <f t="shared" si="15"/>
        <v>364.5625</v>
      </c>
      <c r="K727" s="135"/>
    </row>
    <row r="728" spans="1:11">
      <c r="A728" s="37" t="s">
        <v>1010</v>
      </c>
      <c r="B728" s="38">
        <v>85</v>
      </c>
      <c r="G728" s="135" t="s">
        <v>4235</v>
      </c>
      <c r="H728" s="135" t="s">
        <v>4236</v>
      </c>
      <c r="I728" s="109">
        <f t="shared" si="14"/>
        <v>15.4</v>
      </c>
      <c r="J728" s="33">
        <f t="shared" si="15"/>
        <v>96.25</v>
      </c>
      <c r="K728" s="135"/>
    </row>
    <row r="729" spans="1:11">
      <c r="A729" s="37" t="s">
        <v>1010</v>
      </c>
      <c r="B729" s="38">
        <v>85</v>
      </c>
      <c r="G729" s="135" t="s">
        <v>943</v>
      </c>
      <c r="H729" s="135" t="s">
        <v>944</v>
      </c>
      <c r="I729" s="109">
        <f t="shared" si="14"/>
        <v>315.86</v>
      </c>
      <c r="J729" s="33">
        <f t="shared" si="15"/>
        <v>1974.125</v>
      </c>
      <c r="K729" s="135"/>
    </row>
    <row r="730" spans="1:11">
      <c r="A730" s="37" t="s">
        <v>1010</v>
      </c>
      <c r="B730" s="38">
        <v>85</v>
      </c>
      <c r="G730" s="135" t="s">
        <v>4177</v>
      </c>
      <c r="H730" s="135" t="s">
        <v>4177</v>
      </c>
      <c r="I730" s="109">
        <f t="shared" si="14"/>
        <v>132.75</v>
      </c>
      <c r="J730" s="33">
        <f t="shared" si="15"/>
        <v>829.6875</v>
      </c>
      <c r="K730" s="135"/>
    </row>
    <row r="731" spans="1:11">
      <c r="A731" s="37" t="s">
        <v>1010</v>
      </c>
      <c r="B731" s="38">
        <v>85</v>
      </c>
      <c r="G731" s="135" t="s">
        <v>1705</v>
      </c>
      <c r="H731" s="135" t="s">
        <v>1705</v>
      </c>
      <c r="I731" s="109">
        <f t="shared" si="14"/>
        <v>88.23</v>
      </c>
      <c r="J731" s="33">
        <f t="shared" si="15"/>
        <v>551.4375</v>
      </c>
      <c r="K731" s="135"/>
    </row>
    <row r="732" spans="1:11">
      <c r="A732" s="37" t="s">
        <v>1010</v>
      </c>
      <c r="B732" s="38">
        <v>85</v>
      </c>
      <c r="G732" s="106" t="s">
        <v>4208</v>
      </c>
      <c r="H732" s="135" t="s">
        <v>4126</v>
      </c>
      <c r="I732" s="109">
        <f t="shared" si="14"/>
        <v>40919.39</v>
      </c>
      <c r="J732" s="33">
        <f t="shared" si="15"/>
        <v>255746.1875</v>
      </c>
      <c r="K732" s="135"/>
    </row>
    <row r="733" spans="1:11">
      <c r="A733" s="37" t="s">
        <v>1010</v>
      </c>
      <c r="B733" s="38">
        <v>85</v>
      </c>
      <c r="G733" s="106" t="s">
        <v>4207</v>
      </c>
      <c r="H733" s="135" t="s">
        <v>4128</v>
      </c>
      <c r="I733" s="109">
        <f t="shared" si="14"/>
        <v>27922.95</v>
      </c>
      <c r="J733" s="33">
        <f t="shared" si="15"/>
        <v>174518.4375</v>
      </c>
      <c r="K733" s="135"/>
    </row>
    <row r="734" spans="1:11">
      <c r="A734" s="37" t="s">
        <v>1010</v>
      </c>
      <c r="B734" s="38">
        <v>85</v>
      </c>
      <c r="G734" s="135" t="s">
        <v>4188</v>
      </c>
      <c r="H734" s="135" t="s">
        <v>4187</v>
      </c>
      <c r="I734" s="109">
        <f t="shared" si="14"/>
        <v>66.78</v>
      </c>
      <c r="J734" s="33">
        <f t="shared" si="15"/>
        <v>417.375</v>
      </c>
      <c r="K734" s="135"/>
    </row>
    <row r="735" spans="1:11">
      <c r="A735" s="37" t="s">
        <v>1010</v>
      </c>
      <c r="B735" s="38">
        <v>85</v>
      </c>
      <c r="G735" s="135" t="s">
        <v>4148</v>
      </c>
      <c r="H735" s="135" t="s">
        <v>4148</v>
      </c>
      <c r="I735" s="109">
        <f t="shared" si="14"/>
        <v>103.26</v>
      </c>
      <c r="J735" s="33">
        <f t="shared" si="15"/>
        <v>645.375</v>
      </c>
      <c r="K735" s="135"/>
    </row>
    <row r="736" spans="1:11">
      <c r="A736" s="37" t="s">
        <v>1010</v>
      </c>
      <c r="B736" s="38">
        <v>85</v>
      </c>
      <c r="G736" s="135" t="s">
        <v>2727</v>
      </c>
      <c r="H736" s="135" t="s">
        <v>2727</v>
      </c>
      <c r="I736" s="109">
        <f t="shared" si="14"/>
        <v>214.65000000000003</v>
      </c>
      <c r="J736" s="33">
        <f t="shared" si="15"/>
        <v>1341.5625000000002</v>
      </c>
      <c r="K736" s="135"/>
    </row>
    <row r="737" spans="1:12">
      <c r="A737" s="37" t="s">
        <v>1010</v>
      </c>
      <c r="B737" s="38">
        <v>85</v>
      </c>
      <c r="G737" s="135" t="s">
        <v>2887</v>
      </c>
      <c r="H737" s="135" t="s">
        <v>2888</v>
      </c>
      <c r="I737" s="109">
        <f t="shared" si="14"/>
        <v>22.22</v>
      </c>
      <c r="J737" s="33">
        <f t="shared" si="15"/>
        <v>138.875</v>
      </c>
      <c r="K737" s="135"/>
    </row>
    <row r="738" spans="1:12">
      <c r="A738" s="37" t="s">
        <v>1010</v>
      </c>
      <c r="B738" s="38">
        <v>85</v>
      </c>
      <c r="G738" s="19" t="s">
        <v>764</v>
      </c>
      <c r="H738" s="19" t="s">
        <v>765</v>
      </c>
      <c r="I738" s="109">
        <f t="shared" si="14"/>
        <v>107.26</v>
      </c>
      <c r="J738" s="33">
        <f t="shared" si="15"/>
        <v>670.375</v>
      </c>
      <c r="K738" s="135"/>
    </row>
    <row r="739" spans="1:12">
      <c r="A739" s="37" t="s">
        <v>1010</v>
      </c>
      <c r="B739" s="38">
        <v>85</v>
      </c>
      <c r="G739" s="135" t="s">
        <v>751</v>
      </c>
      <c r="H739" s="135" t="s">
        <v>751</v>
      </c>
      <c r="I739" s="109">
        <f t="shared" si="14"/>
        <v>53.63</v>
      </c>
      <c r="J739" s="33">
        <f t="shared" si="15"/>
        <v>335.1875</v>
      </c>
      <c r="K739" s="135"/>
    </row>
    <row r="740" spans="1:12">
      <c r="A740" s="37" t="s">
        <v>1010</v>
      </c>
      <c r="B740" s="38">
        <v>85</v>
      </c>
      <c r="G740" s="135" t="s">
        <v>663</v>
      </c>
      <c r="H740" s="135" t="s">
        <v>663</v>
      </c>
      <c r="I740" s="109">
        <f t="shared" si="14"/>
        <v>118.02</v>
      </c>
      <c r="J740" s="33">
        <f t="shared" si="15"/>
        <v>737.625</v>
      </c>
      <c r="K740" s="135"/>
    </row>
    <row r="741" spans="1:12">
      <c r="A741" s="37" t="s">
        <v>1010</v>
      </c>
      <c r="B741" s="38">
        <v>85</v>
      </c>
      <c r="G741" s="135" t="s">
        <v>2711</v>
      </c>
      <c r="H741" s="135" t="s">
        <v>2711</v>
      </c>
      <c r="I741" s="109">
        <f t="shared" si="14"/>
        <v>74.11</v>
      </c>
      <c r="J741" s="33">
        <f t="shared" si="15"/>
        <v>463.1875</v>
      </c>
      <c r="K741" s="135"/>
    </row>
    <row r="742" spans="1:12">
      <c r="A742" s="37" t="s">
        <v>1010</v>
      </c>
      <c r="B742" s="38">
        <v>85</v>
      </c>
      <c r="G742" s="135" t="s">
        <v>922</v>
      </c>
      <c r="H742" s="135" t="s">
        <v>958</v>
      </c>
      <c r="I742" s="109">
        <f t="shared" si="14"/>
        <v>2688</v>
      </c>
      <c r="J742" s="33">
        <f t="shared" si="15"/>
        <v>16800</v>
      </c>
      <c r="K742" s="135"/>
    </row>
    <row r="743" spans="1:12">
      <c r="A743" s="37" t="s">
        <v>1010</v>
      </c>
      <c r="B743" s="38">
        <v>85</v>
      </c>
      <c r="G743" s="135" t="s">
        <v>1725</v>
      </c>
      <c r="H743" s="135" t="s">
        <v>1725</v>
      </c>
      <c r="I743" s="109">
        <f t="shared" si="14"/>
        <v>36.4</v>
      </c>
      <c r="J743" s="33">
        <f t="shared" si="15"/>
        <v>227.5</v>
      </c>
      <c r="K743" s="135"/>
    </row>
    <row r="744" spans="1:12">
      <c r="A744" s="37" t="s">
        <v>1010</v>
      </c>
      <c r="B744" s="38">
        <v>85</v>
      </c>
      <c r="G744" s="135" t="s">
        <v>961</v>
      </c>
      <c r="H744" s="135" t="s">
        <v>1818</v>
      </c>
      <c r="I744" s="109">
        <f t="shared" ref="I744:I760" si="16">SUMIF($G$7:$G$536,G744,$J$7:$J$536)</f>
        <v>30728.46</v>
      </c>
      <c r="J744" s="33">
        <f t="shared" si="15"/>
        <v>192052.875</v>
      </c>
      <c r="K744" s="135"/>
    </row>
    <row r="745" spans="1:12">
      <c r="A745" s="37" t="s">
        <v>1010</v>
      </c>
      <c r="B745" s="38">
        <v>85</v>
      </c>
      <c r="G745" s="106" t="s">
        <v>877</v>
      </c>
      <c r="H745" s="135" t="s">
        <v>4124</v>
      </c>
      <c r="I745" s="109">
        <f t="shared" si="16"/>
        <v>55895.57</v>
      </c>
      <c r="J745" s="33">
        <f t="shared" ref="J745:J760" si="17">+I745/0.16</f>
        <v>349347.3125</v>
      </c>
      <c r="K745" s="135"/>
    </row>
    <row r="746" spans="1:12">
      <c r="A746" s="37" t="s">
        <v>1010</v>
      </c>
      <c r="B746" s="38">
        <v>85</v>
      </c>
      <c r="G746" s="135" t="s">
        <v>4216</v>
      </c>
      <c r="H746" s="135" t="s">
        <v>4217</v>
      </c>
      <c r="I746" s="109">
        <f t="shared" si="16"/>
        <v>41.38</v>
      </c>
      <c r="J746" s="33">
        <f t="shared" si="17"/>
        <v>258.625</v>
      </c>
      <c r="K746" s="135"/>
    </row>
    <row r="747" spans="1:12">
      <c r="A747" s="37" t="s">
        <v>1010</v>
      </c>
      <c r="B747" s="38">
        <v>85</v>
      </c>
      <c r="G747" s="135" t="s">
        <v>970</v>
      </c>
      <c r="H747" s="135" t="s">
        <v>971</v>
      </c>
      <c r="I747" s="109">
        <f t="shared" si="16"/>
        <v>2785.08</v>
      </c>
      <c r="J747" s="33">
        <f t="shared" si="17"/>
        <v>17406.75</v>
      </c>
      <c r="K747" s="135"/>
    </row>
    <row r="748" spans="1:12">
      <c r="A748" s="37" t="s">
        <v>1010</v>
      </c>
      <c r="B748" s="38">
        <v>85</v>
      </c>
      <c r="G748" s="59" t="s">
        <v>844</v>
      </c>
      <c r="H748" s="59" t="s">
        <v>845</v>
      </c>
      <c r="I748" s="109">
        <f t="shared" si="16"/>
        <v>2379232.06</v>
      </c>
      <c r="J748" s="33">
        <f t="shared" si="17"/>
        <v>14870200.375</v>
      </c>
      <c r="K748" s="135"/>
    </row>
    <row r="749" spans="1:12">
      <c r="A749" s="37" t="s">
        <v>1010</v>
      </c>
      <c r="B749" s="38">
        <v>85</v>
      </c>
      <c r="G749" s="106" t="s">
        <v>846</v>
      </c>
      <c r="H749" s="135" t="s">
        <v>4110</v>
      </c>
      <c r="I749" s="109">
        <f t="shared" si="16"/>
        <v>33559.74</v>
      </c>
      <c r="J749" s="33">
        <f t="shared" si="17"/>
        <v>209748.37499999997</v>
      </c>
      <c r="K749" s="135"/>
    </row>
    <row r="750" spans="1:12">
      <c r="A750" s="37" t="s">
        <v>1010</v>
      </c>
      <c r="B750" s="38">
        <v>85</v>
      </c>
      <c r="G750" s="106" t="s">
        <v>1776</v>
      </c>
      <c r="H750" s="135" t="s">
        <v>2207</v>
      </c>
      <c r="I750" s="109">
        <f t="shared" si="16"/>
        <v>22572.67</v>
      </c>
      <c r="J750" s="33">
        <f t="shared" si="17"/>
        <v>141079.1875</v>
      </c>
      <c r="K750" s="135"/>
    </row>
    <row r="751" spans="1:12">
      <c r="A751" s="37" t="s">
        <v>1010</v>
      </c>
      <c r="B751" s="38">
        <v>85</v>
      </c>
      <c r="G751" s="135" t="s">
        <v>678</v>
      </c>
      <c r="H751" s="135" t="s">
        <v>678</v>
      </c>
      <c r="I751" s="109">
        <f t="shared" si="16"/>
        <v>121.6</v>
      </c>
      <c r="J751" s="33">
        <f t="shared" si="17"/>
        <v>760</v>
      </c>
      <c r="K751" s="135"/>
    </row>
    <row r="752" spans="1:12">
      <c r="A752" s="37" t="s">
        <v>1010</v>
      </c>
      <c r="B752" s="38">
        <v>85</v>
      </c>
      <c r="G752" s="135" t="s">
        <v>729</v>
      </c>
      <c r="H752" s="135" t="s">
        <v>729</v>
      </c>
      <c r="I752" s="109">
        <f t="shared" si="16"/>
        <v>41.37</v>
      </c>
      <c r="J752" s="33">
        <f t="shared" si="17"/>
        <v>258.5625</v>
      </c>
      <c r="K752" s="135"/>
      <c r="L752" s="109"/>
    </row>
    <row r="753" spans="1:11">
      <c r="A753" s="37" t="s">
        <v>1010</v>
      </c>
      <c r="B753" s="38">
        <v>85</v>
      </c>
      <c r="G753" s="135" t="s">
        <v>4224</v>
      </c>
      <c r="H753" s="135" t="s">
        <v>4225</v>
      </c>
      <c r="I753" s="109">
        <f t="shared" si="16"/>
        <v>43.03</v>
      </c>
      <c r="J753" s="33">
        <f t="shared" si="17"/>
        <v>268.9375</v>
      </c>
      <c r="K753" s="135"/>
    </row>
    <row r="754" spans="1:11">
      <c r="A754" s="37" t="s">
        <v>1010</v>
      </c>
      <c r="B754" s="38">
        <v>85</v>
      </c>
      <c r="G754" s="106" t="s">
        <v>2868</v>
      </c>
      <c r="H754" s="135" t="s">
        <v>3517</v>
      </c>
      <c r="I754" s="109">
        <f t="shared" si="16"/>
        <v>28772.449999999997</v>
      </c>
      <c r="J754" s="33">
        <f t="shared" si="17"/>
        <v>179827.81249999997</v>
      </c>
      <c r="K754" s="135"/>
    </row>
    <row r="755" spans="1:11">
      <c r="A755" s="37" t="s">
        <v>1010</v>
      </c>
      <c r="B755" s="38">
        <v>85</v>
      </c>
      <c r="G755" s="135" t="s">
        <v>932</v>
      </c>
      <c r="H755" s="135" t="s">
        <v>4182</v>
      </c>
      <c r="I755" s="109">
        <f t="shared" si="16"/>
        <v>208</v>
      </c>
      <c r="J755" s="33">
        <f t="shared" si="17"/>
        <v>1300</v>
      </c>
      <c r="K755" s="135"/>
    </row>
    <row r="756" spans="1:11">
      <c r="A756" s="37" t="s">
        <v>1010</v>
      </c>
      <c r="B756" s="38">
        <v>85</v>
      </c>
      <c r="G756" s="135" t="s">
        <v>941</v>
      </c>
      <c r="H756" s="135" t="s">
        <v>942</v>
      </c>
      <c r="I756" s="109">
        <f t="shared" si="16"/>
        <v>360</v>
      </c>
      <c r="J756" s="33">
        <f t="shared" si="17"/>
        <v>2250</v>
      </c>
      <c r="K756" s="135"/>
    </row>
    <row r="757" spans="1:11">
      <c r="A757" s="37" t="s">
        <v>1010</v>
      </c>
      <c r="B757" s="38">
        <v>85</v>
      </c>
      <c r="G757" s="135" t="s">
        <v>4194</v>
      </c>
      <c r="H757" s="135" t="s">
        <v>4183</v>
      </c>
      <c r="I757" s="109">
        <f t="shared" si="16"/>
        <v>1684.8</v>
      </c>
      <c r="J757" s="33">
        <f t="shared" si="17"/>
        <v>10530</v>
      </c>
      <c r="K757" s="135"/>
    </row>
    <row r="758" spans="1:11">
      <c r="A758" s="37" t="s">
        <v>1010</v>
      </c>
      <c r="B758" s="38">
        <v>85</v>
      </c>
      <c r="G758" s="106" t="s">
        <v>4237</v>
      </c>
      <c r="H758" s="135" t="s">
        <v>4200</v>
      </c>
      <c r="I758" s="109">
        <f t="shared" si="16"/>
        <v>302.07</v>
      </c>
      <c r="J758" s="33">
        <f t="shared" si="17"/>
        <v>1887.9375</v>
      </c>
      <c r="K758" s="135"/>
    </row>
    <row r="759" spans="1:11">
      <c r="A759" s="37" t="s">
        <v>1010</v>
      </c>
      <c r="B759" s="38">
        <v>85</v>
      </c>
      <c r="G759" s="135" t="s">
        <v>705</v>
      </c>
      <c r="H759" s="135" t="s">
        <v>705</v>
      </c>
      <c r="I759" s="109">
        <f t="shared" si="16"/>
        <v>59.31</v>
      </c>
      <c r="J759" s="33">
        <f t="shared" si="17"/>
        <v>370.6875</v>
      </c>
      <c r="K759" s="135"/>
    </row>
    <row r="760" spans="1:11">
      <c r="A760" s="37" t="s">
        <v>1010</v>
      </c>
      <c r="B760" s="38">
        <v>85</v>
      </c>
      <c r="G760" s="135" t="s">
        <v>4155</v>
      </c>
      <c r="H760" s="135" t="s">
        <v>4155</v>
      </c>
      <c r="I760" s="109">
        <f t="shared" si="16"/>
        <v>15.86</v>
      </c>
      <c r="J760" s="33">
        <f t="shared" si="17"/>
        <v>99.125</v>
      </c>
      <c r="K760" s="135"/>
    </row>
    <row r="761" spans="1:11">
      <c r="H761" s="136" t="s">
        <v>2854</v>
      </c>
      <c r="I761" s="34">
        <f>+SUM(I552:I760)</f>
        <v>4322535.020689656</v>
      </c>
      <c r="J761" s="34">
        <f>+SUM(J552:J760)</f>
        <v>27015843.879310347</v>
      </c>
      <c r="K761" s="34">
        <f>+SUM(K552:K760)</f>
        <v>32510.519999999997</v>
      </c>
    </row>
    <row r="762" spans="1:11">
      <c r="H762" s="136" t="s">
        <v>4252</v>
      </c>
      <c r="I762" s="137">
        <f>+J538</f>
        <v>4322535.0206896514</v>
      </c>
      <c r="J762" s="137">
        <f>+I538</f>
        <v>27015843.879310343</v>
      </c>
    </row>
    <row r="763" spans="1:11">
      <c r="H763" s="136" t="s">
        <v>1006</v>
      </c>
      <c r="I763" s="137">
        <f>+I761-I762</f>
        <v>0</v>
      </c>
      <c r="J763" s="137">
        <f>+J761-J762</f>
        <v>0</v>
      </c>
    </row>
  </sheetData>
  <autoFilter ref="A6:K532"/>
  <conditionalFormatting sqref="C552">
    <cfRule type="duplicateValues" dxfId="14" priority="9"/>
  </conditionalFormatting>
  <conditionalFormatting sqref="F552">
    <cfRule type="duplicateValues" dxfId="13" priority="8"/>
  </conditionalFormatting>
  <conditionalFormatting sqref="G552:G759">
    <cfRule type="duplicateValues" dxfId="12" priority="12"/>
  </conditionalFormatting>
  <conditionalFormatting sqref="G552:G760">
    <cfRule type="duplicateValues" dxfId="11" priority="6"/>
  </conditionalFormatting>
  <conditionalFormatting sqref="G634">
    <cfRule type="duplicateValues" dxfId="10" priority="5"/>
  </conditionalFormatting>
  <conditionalFormatting sqref="G552:G608"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scale="11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10"/>
  <sheetViews>
    <sheetView workbookViewId="0">
      <selection activeCell="B22" sqref="B22"/>
    </sheetView>
  </sheetViews>
  <sheetFormatPr baseColWidth="10" defaultRowHeight="15"/>
  <cols>
    <col min="1" max="1" width="16.5703125" bestFit="1" customWidth="1"/>
    <col min="2" max="2" width="56.5703125" bestFit="1" customWidth="1"/>
  </cols>
  <sheetData>
    <row r="1" spans="1:3">
      <c r="A1" s="135" t="s">
        <v>4149</v>
      </c>
      <c r="B1" s="135" t="s">
        <v>4149</v>
      </c>
      <c r="C1" s="135"/>
    </row>
    <row r="2" spans="1:3">
      <c r="A2" s="135" t="s">
        <v>904</v>
      </c>
      <c r="B2" s="135" t="s">
        <v>905</v>
      </c>
      <c r="C2" s="135"/>
    </row>
    <row r="3" spans="1:3">
      <c r="A3" s="19" t="s">
        <v>9</v>
      </c>
      <c r="B3" s="19" t="s">
        <v>995</v>
      </c>
      <c r="C3" s="19"/>
    </row>
    <row r="4" spans="1:3">
      <c r="A4" s="135" t="s">
        <v>4135</v>
      </c>
      <c r="B4" s="135" t="s">
        <v>4135</v>
      </c>
      <c r="C4" s="135"/>
    </row>
    <row r="5" spans="1:3">
      <c r="A5" s="135" t="s">
        <v>787</v>
      </c>
      <c r="B5" s="135" t="s">
        <v>787</v>
      </c>
      <c r="C5" s="135"/>
    </row>
    <row r="6" spans="1:3">
      <c r="A6" s="106" t="s">
        <v>2870</v>
      </c>
      <c r="B6" s="135" t="s">
        <v>2075</v>
      </c>
      <c r="C6" s="106"/>
    </row>
    <row r="7" spans="1:3">
      <c r="A7" s="135" t="s">
        <v>749</v>
      </c>
      <c r="B7" s="135" t="s">
        <v>749</v>
      </c>
      <c r="C7" s="135"/>
    </row>
    <row r="8" spans="1:3">
      <c r="A8" s="66" t="s">
        <v>985</v>
      </c>
      <c r="B8" s="20" t="s">
        <v>2925</v>
      </c>
      <c r="C8" s="66"/>
    </row>
    <row r="9" spans="1:3">
      <c r="A9" s="135" t="s">
        <v>735</v>
      </c>
      <c r="B9" s="135" t="s">
        <v>735</v>
      </c>
      <c r="C9" s="135"/>
    </row>
    <row r="10" spans="1:3">
      <c r="A10" s="135" t="s">
        <v>4156</v>
      </c>
      <c r="B10" s="135" t="s">
        <v>4156</v>
      </c>
      <c r="C10" s="135"/>
    </row>
    <row r="11" spans="1:3">
      <c r="A11" s="135" t="s">
        <v>3575</v>
      </c>
      <c r="B11" s="135" t="s">
        <v>4197</v>
      </c>
      <c r="C11" s="135"/>
    </row>
    <row r="12" spans="1:3">
      <c r="A12" s="106" t="s">
        <v>890</v>
      </c>
      <c r="B12" s="135" t="s">
        <v>4121</v>
      </c>
      <c r="C12" s="106"/>
    </row>
    <row r="13" spans="1:3">
      <c r="A13" s="135" t="s">
        <v>4238</v>
      </c>
      <c r="B13" s="135" t="s">
        <v>4186</v>
      </c>
      <c r="C13" s="135"/>
    </row>
    <row r="14" spans="1:3">
      <c r="A14" s="135" t="s">
        <v>670</v>
      </c>
      <c r="B14" s="135" t="s">
        <v>670</v>
      </c>
      <c r="C14" s="135"/>
    </row>
    <row r="15" spans="1:3">
      <c r="A15" s="135" t="s">
        <v>769</v>
      </c>
      <c r="B15" s="135" t="s">
        <v>769</v>
      </c>
      <c r="C15" s="135"/>
    </row>
    <row r="16" spans="1:3">
      <c r="A16" s="106" t="s">
        <v>874</v>
      </c>
      <c r="B16" s="135" t="s">
        <v>4114</v>
      </c>
      <c r="C16" s="106"/>
    </row>
    <row r="17" spans="1:3">
      <c r="A17" s="106" t="s">
        <v>842</v>
      </c>
      <c r="B17" s="135" t="s">
        <v>843</v>
      </c>
      <c r="C17" s="106"/>
    </row>
    <row r="18" spans="1:3">
      <c r="A18" s="106" t="s">
        <v>893</v>
      </c>
      <c r="B18" s="135" t="s">
        <v>4127</v>
      </c>
      <c r="C18" s="106"/>
    </row>
    <row r="19" spans="1:3">
      <c r="A19" s="135" t="s">
        <v>3546</v>
      </c>
      <c r="B19" s="135" t="s">
        <v>3546</v>
      </c>
      <c r="C19" s="135"/>
    </row>
    <row r="20" spans="1:3">
      <c r="A20" s="135" t="s">
        <v>4154</v>
      </c>
      <c r="B20" s="19" t="s">
        <v>719</v>
      </c>
      <c r="C20" s="135"/>
    </row>
    <row r="21" spans="1:3">
      <c r="A21" s="135" t="s">
        <v>4150</v>
      </c>
      <c r="B21" s="135" t="s">
        <v>4150</v>
      </c>
      <c r="C21" s="135"/>
    </row>
    <row r="22" spans="1:3">
      <c r="A22" s="135" t="s">
        <v>1743</v>
      </c>
      <c r="B22" s="135" t="s">
        <v>1743</v>
      </c>
      <c r="C22" s="135"/>
    </row>
    <row r="23" spans="1:3">
      <c r="A23" s="106" t="s">
        <v>3594</v>
      </c>
      <c r="B23" s="135" t="s">
        <v>4113</v>
      </c>
      <c r="C23" s="106"/>
    </row>
    <row r="24" spans="1:3">
      <c r="A24" s="106" t="s">
        <v>881</v>
      </c>
      <c r="B24" s="135" t="s">
        <v>4107</v>
      </c>
      <c r="C24" s="106"/>
    </row>
    <row r="25" spans="1:3">
      <c r="A25" s="135" t="s">
        <v>4136</v>
      </c>
      <c r="B25" s="135" t="s">
        <v>4136</v>
      </c>
      <c r="C25" s="135"/>
    </row>
    <row r="26" spans="1:3">
      <c r="A26" s="135" t="s">
        <v>3589</v>
      </c>
      <c r="B26" s="135" t="s">
        <v>3498</v>
      </c>
      <c r="C26" s="135"/>
    </row>
    <row r="27" spans="1:3">
      <c r="A27" s="106" t="s">
        <v>2867</v>
      </c>
      <c r="B27" s="135" t="s">
        <v>4112</v>
      </c>
      <c r="C27" s="106"/>
    </row>
    <row r="28" spans="1:3">
      <c r="A28" s="135" t="s">
        <v>4202</v>
      </c>
      <c r="B28" s="135" t="s">
        <v>4179</v>
      </c>
      <c r="C28" s="135"/>
    </row>
    <row r="29" spans="1:3">
      <c r="A29" s="107" t="s">
        <v>1002</v>
      </c>
      <c r="B29" s="20" t="s">
        <v>984</v>
      </c>
      <c r="C29" s="107"/>
    </row>
    <row r="30" spans="1:3">
      <c r="A30" s="106" t="s">
        <v>1005</v>
      </c>
      <c r="B30" s="106" t="s">
        <v>4228</v>
      </c>
      <c r="C30" s="106"/>
    </row>
    <row r="31" spans="1:3">
      <c r="A31" s="135" t="s">
        <v>4169</v>
      </c>
      <c r="B31" s="135" t="s">
        <v>4169</v>
      </c>
      <c r="C31" s="135"/>
    </row>
    <row r="32" spans="1:3">
      <c r="A32" s="135" t="s">
        <v>4203</v>
      </c>
      <c r="B32" s="135" t="s">
        <v>4180</v>
      </c>
      <c r="C32" s="135"/>
    </row>
    <row r="33" spans="1:3">
      <c r="A33" s="107" t="s">
        <v>1000</v>
      </c>
      <c r="B33" s="20" t="s">
        <v>999</v>
      </c>
      <c r="C33" s="107"/>
    </row>
    <row r="34" spans="1:3">
      <c r="A34" s="135" t="s">
        <v>946</v>
      </c>
      <c r="B34" s="135" t="s">
        <v>945</v>
      </c>
      <c r="C34" s="135"/>
    </row>
    <row r="35" spans="1:3">
      <c r="A35" s="135" t="s">
        <v>744</v>
      </c>
      <c r="B35" s="135" t="s">
        <v>744</v>
      </c>
      <c r="C35" s="135"/>
    </row>
    <row r="36" spans="1:3">
      <c r="A36" s="135" t="s">
        <v>831</v>
      </c>
      <c r="B36" s="135" t="s">
        <v>831</v>
      </c>
      <c r="C36" s="135"/>
    </row>
    <row r="37" spans="1:3">
      <c r="A37" s="135" t="s">
        <v>4137</v>
      </c>
      <c r="B37" s="135" t="s">
        <v>4137</v>
      </c>
      <c r="C37" s="135"/>
    </row>
    <row r="38" spans="1:3">
      <c r="A38" s="135" t="s">
        <v>1755</v>
      </c>
      <c r="B38" s="135" t="s">
        <v>1755</v>
      </c>
      <c r="C38" s="135"/>
    </row>
    <row r="39" spans="1:3">
      <c r="A39" s="135" t="s">
        <v>4157</v>
      </c>
      <c r="B39" s="135" t="s">
        <v>4157</v>
      </c>
      <c r="C39" s="135"/>
    </row>
    <row r="40" spans="1:3">
      <c r="A40" s="135" t="s">
        <v>4166</v>
      </c>
      <c r="B40" s="135" t="s">
        <v>4166</v>
      </c>
      <c r="C40" s="135"/>
    </row>
    <row r="41" spans="1:3">
      <c r="A41" s="106" t="s">
        <v>862</v>
      </c>
      <c r="B41" s="135" t="s">
        <v>4116</v>
      </c>
      <c r="C41" s="106"/>
    </row>
    <row r="42" spans="1:3">
      <c r="A42" s="135" t="s">
        <v>2876</v>
      </c>
      <c r="B42" s="135" t="s">
        <v>2876</v>
      </c>
      <c r="C42" s="135"/>
    </row>
    <row r="43" spans="1:3">
      <c r="A43" s="135" t="s">
        <v>4138</v>
      </c>
      <c r="B43" s="135" t="s">
        <v>4138</v>
      </c>
      <c r="C43" s="135"/>
    </row>
    <row r="44" spans="1:3">
      <c r="A44" s="135" t="s">
        <v>2544</v>
      </c>
      <c r="B44" s="135" t="s">
        <v>2544</v>
      </c>
      <c r="C44" s="135"/>
    </row>
    <row r="45" spans="1:3">
      <c r="A45" s="135" t="s">
        <v>897</v>
      </c>
      <c r="B45" s="135" t="s">
        <v>896</v>
      </c>
      <c r="C45" s="135"/>
    </row>
    <row r="46" spans="1:3">
      <c r="A46" s="135" t="s">
        <v>964</v>
      </c>
      <c r="B46" s="135" t="s">
        <v>965</v>
      </c>
      <c r="C46" s="135"/>
    </row>
    <row r="47" spans="1:3">
      <c r="A47" s="135" t="s">
        <v>809</v>
      </c>
      <c r="B47" s="135" t="s">
        <v>809</v>
      </c>
      <c r="C47" s="135"/>
    </row>
    <row r="48" spans="1:3">
      <c r="A48" s="135" t="s">
        <v>1747</v>
      </c>
      <c r="B48" s="135" t="s">
        <v>1747</v>
      </c>
      <c r="C48" s="135"/>
    </row>
    <row r="49" spans="1:3">
      <c r="A49" s="135" t="s">
        <v>733</v>
      </c>
      <c r="B49" s="135" t="s">
        <v>733</v>
      </c>
      <c r="C49" s="135"/>
    </row>
    <row r="50" spans="1:3">
      <c r="A50" s="135" t="s">
        <v>4145</v>
      </c>
      <c r="B50" s="135" t="s">
        <v>4145</v>
      </c>
      <c r="C50" s="135"/>
    </row>
    <row r="51" spans="1:3">
      <c r="A51" s="135" t="s">
        <v>660</v>
      </c>
      <c r="B51" s="135" t="s">
        <v>660</v>
      </c>
      <c r="C51" s="135"/>
    </row>
    <row r="52" spans="1:3">
      <c r="A52" s="135" t="s">
        <v>4144</v>
      </c>
      <c r="B52" s="135" t="s">
        <v>4144</v>
      </c>
      <c r="C52" s="135"/>
    </row>
    <row r="53" spans="1:3">
      <c r="A53" s="135" t="s">
        <v>4233</v>
      </c>
      <c r="B53" s="135" t="s">
        <v>4234</v>
      </c>
      <c r="C53" s="135"/>
    </row>
    <row r="54" spans="1:3">
      <c r="A54" s="135" t="s">
        <v>1687</v>
      </c>
      <c r="B54" s="135" t="s">
        <v>1687</v>
      </c>
      <c r="C54" s="135"/>
    </row>
    <row r="55" spans="1:3">
      <c r="A55" s="135" t="s">
        <v>3550</v>
      </c>
      <c r="B55" s="135" t="s">
        <v>3550</v>
      </c>
      <c r="C55" s="135"/>
    </row>
    <row r="56" spans="1:3">
      <c r="A56" s="135" t="s">
        <v>1704</v>
      </c>
      <c r="B56" s="135" t="s">
        <v>1704</v>
      </c>
      <c r="C56" s="135"/>
    </row>
    <row r="57" spans="1:3">
      <c r="A57" s="135" t="s">
        <v>4168</v>
      </c>
      <c r="B57" s="135" t="s">
        <v>4168</v>
      </c>
      <c r="C57" s="135"/>
    </row>
    <row r="58" spans="1:3">
      <c r="A58" s="106" t="s">
        <v>2869</v>
      </c>
      <c r="B58" s="135" t="s">
        <v>4120</v>
      </c>
      <c r="C58" s="106"/>
    </row>
    <row r="59" spans="1:3">
      <c r="A59" s="135" t="s">
        <v>4164</v>
      </c>
      <c r="B59" s="135" t="s">
        <v>4164</v>
      </c>
      <c r="C59" s="135"/>
    </row>
    <row r="60" spans="1:3">
      <c r="A60" s="106" t="s">
        <v>810</v>
      </c>
      <c r="B60" s="135" t="s">
        <v>4123</v>
      </c>
      <c r="C60" s="106"/>
    </row>
    <row r="61" spans="1:3">
      <c r="A61" s="135" t="s">
        <v>4230</v>
      </c>
      <c r="B61" s="135" t="s">
        <v>4229</v>
      </c>
      <c r="C61" s="135"/>
    </row>
    <row r="62" spans="1:3">
      <c r="A62" s="135" t="s">
        <v>3552</v>
      </c>
      <c r="B62" s="135" t="s">
        <v>3552</v>
      </c>
      <c r="C62" s="135"/>
    </row>
    <row r="63" spans="1:3">
      <c r="A63" s="106" t="s">
        <v>1777</v>
      </c>
      <c r="B63" s="135" t="s">
        <v>4111</v>
      </c>
      <c r="C63" s="106"/>
    </row>
    <row r="64" spans="1:3">
      <c r="A64" s="106" t="s">
        <v>1778</v>
      </c>
      <c r="B64" s="106" t="s">
        <v>4241</v>
      </c>
      <c r="C64" s="106"/>
    </row>
    <row r="65" spans="1:3">
      <c r="A65" s="106" t="s">
        <v>851</v>
      </c>
      <c r="B65" s="135" t="s">
        <v>4131</v>
      </c>
      <c r="C65" s="106"/>
    </row>
    <row r="66" spans="1:3">
      <c r="A66" s="106" t="s">
        <v>870</v>
      </c>
      <c r="B66" s="135" t="s">
        <v>1614</v>
      </c>
      <c r="C66" s="106"/>
    </row>
    <row r="67" spans="1:3">
      <c r="A67" s="135" t="s">
        <v>4158</v>
      </c>
      <c r="B67" s="135" t="s">
        <v>4158</v>
      </c>
      <c r="C67" s="135"/>
    </row>
    <row r="68" spans="1:3">
      <c r="A68" s="135" t="s">
        <v>3557</v>
      </c>
      <c r="B68" s="135" t="s">
        <v>3557</v>
      </c>
      <c r="C68" s="135"/>
    </row>
    <row r="69" spans="1:3">
      <c r="A69" s="135" t="s">
        <v>4175</v>
      </c>
      <c r="B69" s="135" t="s">
        <v>4175</v>
      </c>
      <c r="C69" s="135"/>
    </row>
    <row r="70" spans="1:3">
      <c r="A70" s="135" t="s">
        <v>934</v>
      </c>
      <c r="B70" s="135" t="s">
        <v>935</v>
      </c>
      <c r="C70" s="135"/>
    </row>
    <row r="71" spans="1:3">
      <c r="A71" s="135" t="s">
        <v>4232</v>
      </c>
      <c r="B71" s="135" t="s">
        <v>4231</v>
      </c>
      <c r="C71" s="135"/>
    </row>
    <row r="72" spans="1:3">
      <c r="A72" s="135" t="s">
        <v>672</v>
      </c>
      <c r="B72" s="135" t="s">
        <v>672</v>
      </c>
      <c r="C72" s="135"/>
    </row>
    <row r="73" spans="1:3">
      <c r="A73" s="135" t="s">
        <v>1669</v>
      </c>
      <c r="B73" s="135" t="s">
        <v>1669</v>
      </c>
      <c r="C73" s="135"/>
    </row>
    <row r="74" spans="1:3">
      <c r="A74" s="135" t="s">
        <v>666</v>
      </c>
      <c r="B74" s="135" t="s">
        <v>665</v>
      </c>
      <c r="C74" s="135"/>
    </row>
    <row r="75" spans="1:3">
      <c r="A75" s="135" t="s">
        <v>4143</v>
      </c>
      <c r="B75" s="135" t="s">
        <v>4143</v>
      </c>
      <c r="C75" s="135"/>
    </row>
    <row r="76" spans="1:3">
      <c r="A76" s="135" t="s">
        <v>1706</v>
      </c>
      <c r="B76" s="135" t="s">
        <v>1706</v>
      </c>
      <c r="C76" s="135"/>
    </row>
    <row r="77" spans="1:3">
      <c r="A77" s="135" t="s">
        <v>2802</v>
      </c>
      <c r="B77" s="135" t="s">
        <v>4193</v>
      </c>
      <c r="C77" s="135"/>
    </row>
    <row r="78" spans="1:3">
      <c r="A78" s="135" t="s">
        <v>966</v>
      </c>
      <c r="B78" s="135" t="s">
        <v>967</v>
      </c>
      <c r="C78" s="135"/>
    </row>
    <row r="79" spans="1:3">
      <c r="A79" s="19" t="s">
        <v>996</v>
      </c>
      <c r="B79" s="19" t="s">
        <v>997</v>
      </c>
      <c r="C79" s="19"/>
    </row>
    <row r="80" spans="1:3">
      <c r="A80" s="135" t="s">
        <v>4189</v>
      </c>
      <c r="B80" s="135" t="s">
        <v>4190</v>
      </c>
      <c r="C80" s="135"/>
    </row>
    <row r="81" spans="1:3">
      <c r="A81" s="135" t="s">
        <v>833</v>
      </c>
      <c r="B81" s="19" t="s">
        <v>732</v>
      </c>
      <c r="C81" s="135"/>
    </row>
    <row r="82" spans="1:3">
      <c r="A82" s="135" t="s">
        <v>693</v>
      </c>
      <c r="B82" s="19" t="s">
        <v>732</v>
      </c>
      <c r="C82" s="135"/>
    </row>
    <row r="83" spans="1:3">
      <c r="A83" s="19" t="s">
        <v>731</v>
      </c>
      <c r="B83" s="19" t="s">
        <v>732</v>
      </c>
      <c r="C83" s="19"/>
    </row>
    <row r="84" spans="1:3">
      <c r="A84" s="135" t="s">
        <v>1682</v>
      </c>
      <c r="B84" s="135" t="s">
        <v>1682</v>
      </c>
      <c r="C84" s="135"/>
    </row>
    <row r="85" spans="1:3">
      <c r="A85" s="135" t="s">
        <v>4167</v>
      </c>
      <c r="B85" s="135" t="s">
        <v>4167</v>
      </c>
      <c r="C85" s="135"/>
    </row>
    <row r="86" spans="1:3">
      <c r="A86" s="135" t="s">
        <v>3591</v>
      </c>
      <c r="B86" s="135" t="s">
        <v>3521</v>
      </c>
      <c r="C86" s="135"/>
    </row>
    <row r="87" spans="1:3">
      <c r="A87" s="135" t="s">
        <v>4162</v>
      </c>
      <c r="B87" s="135" t="s">
        <v>4162</v>
      </c>
      <c r="C87" s="135"/>
    </row>
    <row r="88" spans="1:3">
      <c r="A88" s="135" t="s">
        <v>676</v>
      </c>
      <c r="B88" s="135" t="s">
        <v>676</v>
      </c>
      <c r="C88" s="135"/>
    </row>
    <row r="89" spans="1:3">
      <c r="A89" s="135" t="s">
        <v>4176</v>
      </c>
      <c r="B89" s="135" t="s">
        <v>4176</v>
      </c>
      <c r="C89" s="135"/>
    </row>
    <row r="90" spans="1:3">
      <c r="A90" s="135" t="s">
        <v>951</v>
      </c>
      <c r="B90" s="135" t="s">
        <v>952</v>
      </c>
      <c r="C90" s="135"/>
    </row>
    <row r="91" spans="1:3">
      <c r="A91" s="135" t="s">
        <v>4151</v>
      </c>
      <c r="B91" s="135" t="s">
        <v>4151</v>
      </c>
      <c r="C91" s="135"/>
    </row>
    <row r="92" spans="1:3">
      <c r="A92" s="135" t="s">
        <v>909</v>
      </c>
      <c r="B92" s="135" t="s">
        <v>910</v>
      </c>
      <c r="C92" s="135"/>
    </row>
    <row r="93" spans="1:3">
      <c r="A93" s="135" t="s">
        <v>4172</v>
      </c>
      <c r="B93" s="135" t="s">
        <v>4172</v>
      </c>
      <c r="C93" s="135"/>
    </row>
    <row r="94" spans="1:3">
      <c r="A94" s="135" t="s">
        <v>4139</v>
      </c>
      <c r="B94" s="135" t="s">
        <v>4139</v>
      </c>
      <c r="C94" s="135"/>
    </row>
    <row r="95" spans="1:3">
      <c r="A95" s="135" t="s">
        <v>1722</v>
      </c>
      <c r="B95" s="135" t="s">
        <v>1722</v>
      </c>
      <c r="C95" s="135"/>
    </row>
    <row r="96" spans="1:3">
      <c r="A96" s="135" t="s">
        <v>4153</v>
      </c>
      <c r="B96" s="135" t="s">
        <v>4153</v>
      </c>
      <c r="C96" s="135"/>
    </row>
    <row r="97" spans="1:3">
      <c r="A97" s="135" t="s">
        <v>4219</v>
      </c>
      <c r="B97" s="135" t="s">
        <v>4218</v>
      </c>
      <c r="C97" s="135"/>
    </row>
    <row r="98" spans="1:3">
      <c r="A98" s="135" t="s">
        <v>4159</v>
      </c>
      <c r="B98" s="135" t="s">
        <v>4159</v>
      </c>
      <c r="C98" s="135"/>
    </row>
    <row r="99" spans="1:3">
      <c r="A99" s="135" t="s">
        <v>2857</v>
      </c>
      <c r="B99" s="135" t="s">
        <v>2858</v>
      </c>
      <c r="C99" s="135"/>
    </row>
    <row r="100" spans="1:3">
      <c r="A100" s="135" t="s">
        <v>742</v>
      </c>
      <c r="B100" s="135" t="s">
        <v>742</v>
      </c>
      <c r="C100" s="135"/>
    </row>
    <row r="101" spans="1:3">
      <c r="A101" s="135" t="s">
        <v>1733</v>
      </c>
      <c r="B101" s="135" t="s">
        <v>1733</v>
      </c>
      <c r="C101" s="135"/>
    </row>
    <row r="102" spans="1:3">
      <c r="A102" s="135" t="s">
        <v>4165</v>
      </c>
      <c r="B102" s="135" t="s">
        <v>4165</v>
      </c>
      <c r="C102" s="135"/>
    </row>
    <row r="103" spans="1:3">
      <c r="A103" s="135" t="s">
        <v>830</v>
      </c>
      <c r="B103" s="135" t="s">
        <v>1624</v>
      </c>
      <c r="C103" s="135"/>
    </row>
    <row r="104" spans="1:3">
      <c r="A104" s="106" t="s">
        <v>869</v>
      </c>
      <c r="B104" s="134" t="s">
        <v>3514</v>
      </c>
      <c r="C104" s="106"/>
    </row>
    <row r="105" spans="1:3">
      <c r="A105" s="135" t="s">
        <v>1701</v>
      </c>
      <c r="B105" s="135" t="s">
        <v>1701</v>
      </c>
      <c r="C105" s="135"/>
    </row>
    <row r="106" spans="1:3">
      <c r="A106" s="135" t="s">
        <v>3580</v>
      </c>
      <c r="B106" s="135" t="s">
        <v>3504</v>
      </c>
      <c r="C106" s="135"/>
    </row>
    <row r="107" spans="1:3">
      <c r="A107" s="135" t="s">
        <v>4214</v>
      </c>
      <c r="B107" s="135" t="s">
        <v>4215</v>
      </c>
      <c r="C107" s="135"/>
    </row>
    <row r="108" spans="1:3">
      <c r="A108" s="135" t="s">
        <v>1770</v>
      </c>
      <c r="B108" s="135" t="s">
        <v>1642</v>
      </c>
      <c r="C108" s="135"/>
    </row>
    <row r="109" spans="1:3">
      <c r="A109" s="135" t="s">
        <v>2484</v>
      </c>
      <c r="B109" s="135" t="s">
        <v>2484</v>
      </c>
      <c r="C109" s="135"/>
    </row>
    <row r="110" spans="1:3">
      <c r="A110" s="135" t="s">
        <v>1012</v>
      </c>
      <c r="B110" s="135" t="s">
        <v>1012</v>
      </c>
      <c r="C110" s="135"/>
    </row>
    <row r="111" spans="1:3">
      <c r="A111" s="135" t="s">
        <v>662</v>
      </c>
      <c r="B111" s="135" t="s">
        <v>662</v>
      </c>
      <c r="C111" s="135"/>
    </row>
    <row r="112" spans="1:3">
      <c r="A112" s="135" t="s">
        <v>4140</v>
      </c>
      <c r="B112" s="135" t="s">
        <v>4140</v>
      </c>
      <c r="C112" s="135"/>
    </row>
    <row r="113" spans="1:3">
      <c r="A113" s="135" t="s">
        <v>825</v>
      </c>
      <c r="B113" s="135" t="s">
        <v>906</v>
      </c>
      <c r="C113" s="135"/>
    </row>
    <row r="114" spans="1:3">
      <c r="A114" s="135" t="s">
        <v>4174</v>
      </c>
      <c r="B114" s="135" t="s">
        <v>4174</v>
      </c>
      <c r="C114" s="135"/>
    </row>
    <row r="115" spans="1:3">
      <c r="A115" s="135" t="s">
        <v>930</v>
      </c>
      <c r="B115" s="135" t="s">
        <v>931</v>
      </c>
      <c r="C115" s="135"/>
    </row>
    <row r="116" spans="1:3">
      <c r="A116" s="135" t="s">
        <v>4201</v>
      </c>
      <c r="B116" s="135" t="s">
        <v>4184</v>
      </c>
      <c r="C116" s="135"/>
    </row>
    <row r="117" spans="1:3">
      <c r="A117" s="135" t="s">
        <v>2910</v>
      </c>
      <c r="B117" s="135" t="s">
        <v>2910</v>
      </c>
      <c r="C117" s="135"/>
    </row>
    <row r="118" spans="1:3">
      <c r="A118" s="135" t="s">
        <v>715</v>
      </c>
      <c r="B118" s="135" t="s">
        <v>715</v>
      </c>
      <c r="C118" s="135"/>
    </row>
    <row r="119" spans="1:3">
      <c r="A119" s="19" t="s">
        <v>991</v>
      </c>
      <c r="B119" s="19" t="s">
        <v>2886</v>
      </c>
      <c r="C119" s="19"/>
    </row>
    <row r="120" spans="1:3">
      <c r="A120" s="135" t="s">
        <v>4173</v>
      </c>
      <c r="B120" s="135" t="s">
        <v>4173</v>
      </c>
      <c r="C120" s="135"/>
    </row>
    <row r="121" spans="1:3">
      <c r="A121" s="135" t="s">
        <v>968</v>
      </c>
      <c r="B121" s="135" t="s">
        <v>969</v>
      </c>
      <c r="C121" s="135"/>
    </row>
    <row r="122" spans="1:3">
      <c r="A122" s="135" t="s">
        <v>919</v>
      </c>
      <c r="B122" s="135" t="s">
        <v>920</v>
      </c>
      <c r="C122" s="135"/>
    </row>
    <row r="123" spans="1:3">
      <c r="A123" s="135" t="s">
        <v>972</v>
      </c>
      <c r="B123" s="135" t="s">
        <v>972</v>
      </c>
      <c r="C123" s="135"/>
    </row>
    <row r="124" spans="1:3">
      <c r="A124" s="106" t="s">
        <v>1780</v>
      </c>
      <c r="B124" s="135" t="s">
        <v>4106</v>
      </c>
      <c r="C124" s="106"/>
    </row>
    <row r="125" spans="1:3">
      <c r="A125" s="135" t="s">
        <v>895</v>
      </c>
      <c r="B125" s="135" t="s">
        <v>894</v>
      </c>
      <c r="C125" s="135"/>
    </row>
    <row r="126" spans="1:3">
      <c r="A126" s="135" t="s">
        <v>976</v>
      </c>
      <c r="B126" s="135" t="s">
        <v>1646</v>
      </c>
      <c r="C126" s="135"/>
    </row>
    <row r="127" spans="1:3">
      <c r="A127" s="135" t="s">
        <v>682</v>
      </c>
      <c r="B127" s="135" t="s">
        <v>682</v>
      </c>
      <c r="C127" s="135"/>
    </row>
    <row r="128" spans="1:3">
      <c r="A128" s="135" t="s">
        <v>4196</v>
      </c>
      <c r="B128" s="135" t="s">
        <v>4195</v>
      </c>
      <c r="C128" s="135"/>
    </row>
    <row r="129" spans="1:3">
      <c r="A129" s="135" t="s">
        <v>4204</v>
      </c>
      <c r="B129" s="135" t="s">
        <v>927</v>
      </c>
      <c r="C129" s="135"/>
    </row>
    <row r="130" spans="1:3">
      <c r="A130" s="135" t="s">
        <v>4199</v>
      </c>
      <c r="B130" s="135" t="s">
        <v>4198</v>
      </c>
      <c r="C130" s="135"/>
    </row>
    <row r="131" spans="1:3">
      <c r="A131" s="135" t="s">
        <v>674</v>
      </c>
      <c r="B131" s="135" t="s">
        <v>674</v>
      </c>
      <c r="C131" s="135"/>
    </row>
    <row r="132" spans="1:3">
      <c r="A132" s="135" t="s">
        <v>4146</v>
      </c>
      <c r="B132" s="135" t="s">
        <v>4146</v>
      </c>
      <c r="C132" s="135"/>
    </row>
    <row r="133" spans="1:3">
      <c r="A133" s="135" t="s">
        <v>703</v>
      </c>
      <c r="B133" s="135" t="s">
        <v>703</v>
      </c>
      <c r="C133" s="135"/>
    </row>
    <row r="134" spans="1:3">
      <c r="A134" s="106" t="s">
        <v>860</v>
      </c>
      <c r="B134" s="135" t="s">
        <v>4108</v>
      </c>
      <c r="C134" s="106"/>
    </row>
    <row r="135" spans="1:3">
      <c r="A135" s="135" t="s">
        <v>1765</v>
      </c>
      <c r="B135" s="135" t="s">
        <v>1621</v>
      </c>
      <c r="C135" s="135"/>
    </row>
    <row r="136" spans="1:3">
      <c r="A136" s="135" t="s">
        <v>4161</v>
      </c>
      <c r="B136" s="135" t="s">
        <v>4161</v>
      </c>
      <c r="C136" s="135"/>
    </row>
    <row r="137" spans="1:3">
      <c r="A137" s="135" t="s">
        <v>924</v>
      </c>
      <c r="B137" s="135" t="s">
        <v>925</v>
      </c>
      <c r="C137" s="135"/>
    </row>
    <row r="138" spans="1:3">
      <c r="A138" s="135" t="s">
        <v>835</v>
      </c>
      <c r="B138" s="135" t="s">
        <v>836</v>
      </c>
      <c r="C138" s="135"/>
    </row>
    <row r="139" spans="1:3">
      <c r="A139" s="135" t="s">
        <v>1697</v>
      </c>
      <c r="B139" s="135" t="s">
        <v>1697</v>
      </c>
      <c r="C139" s="135"/>
    </row>
    <row r="140" spans="1:3">
      <c r="A140" s="135" t="s">
        <v>975</v>
      </c>
      <c r="B140" s="135" t="s">
        <v>974</v>
      </c>
      <c r="C140" s="135"/>
    </row>
    <row r="141" spans="1:3">
      <c r="A141" s="135" t="s">
        <v>4141</v>
      </c>
      <c r="B141" s="135" t="s">
        <v>4141</v>
      </c>
      <c r="C141" s="135"/>
    </row>
    <row r="142" spans="1:3">
      <c r="A142" s="135" t="s">
        <v>4206</v>
      </c>
      <c r="B142" s="135" t="s">
        <v>4185</v>
      </c>
      <c r="C142" s="135"/>
    </row>
    <row r="143" spans="1:3">
      <c r="A143" s="135" t="s">
        <v>4220</v>
      </c>
      <c r="B143" s="135" t="s">
        <v>4221</v>
      </c>
      <c r="C143" s="135"/>
    </row>
    <row r="144" spans="1:3">
      <c r="A144" s="106" t="s">
        <v>4212</v>
      </c>
      <c r="B144" s="19" t="s">
        <v>4213</v>
      </c>
      <c r="C144" s="106"/>
    </row>
    <row r="145" spans="1:3">
      <c r="A145" s="135" t="s">
        <v>685</v>
      </c>
      <c r="B145" s="135" t="s">
        <v>685</v>
      </c>
      <c r="C145" s="135"/>
    </row>
    <row r="146" spans="1:3">
      <c r="A146" s="106" t="s">
        <v>1775</v>
      </c>
      <c r="B146" s="135" t="s">
        <v>1995</v>
      </c>
      <c r="C146" s="106"/>
    </row>
    <row r="147" spans="1:3">
      <c r="A147" s="106" t="s">
        <v>838</v>
      </c>
      <c r="B147" s="134" t="s">
        <v>3511</v>
      </c>
      <c r="C147" s="106"/>
    </row>
    <row r="148" spans="1:3">
      <c r="A148" s="135" t="s">
        <v>687</v>
      </c>
      <c r="B148" s="135" t="s">
        <v>903</v>
      </c>
      <c r="C148" s="135"/>
    </row>
    <row r="149" spans="1:3">
      <c r="A149" s="135" t="s">
        <v>2806</v>
      </c>
      <c r="B149" s="135" t="s">
        <v>2806</v>
      </c>
      <c r="C149" s="135"/>
    </row>
    <row r="150" spans="1:3">
      <c r="A150" s="135" t="s">
        <v>725</v>
      </c>
      <c r="B150" s="135" t="s">
        <v>921</v>
      </c>
      <c r="C150" s="135"/>
    </row>
    <row r="151" spans="1:3">
      <c r="A151" s="135" t="s">
        <v>2926</v>
      </c>
      <c r="B151" s="135" t="s">
        <v>2926</v>
      </c>
      <c r="C151" s="135"/>
    </row>
    <row r="152" spans="1:3">
      <c r="A152" s="135" t="s">
        <v>4142</v>
      </c>
      <c r="B152" s="135" t="s">
        <v>4142</v>
      </c>
      <c r="C152" s="135"/>
    </row>
    <row r="153" spans="1:3">
      <c r="A153" s="135" t="s">
        <v>2860</v>
      </c>
      <c r="B153" s="135" t="s">
        <v>2861</v>
      </c>
      <c r="C153" s="135"/>
    </row>
    <row r="154" spans="1:3">
      <c r="A154" s="135" t="s">
        <v>4226</v>
      </c>
      <c r="B154" s="135" t="s">
        <v>4227</v>
      </c>
      <c r="C154" s="135"/>
    </row>
    <row r="155" spans="1:3">
      <c r="A155" s="106" t="s">
        <v>4209</v>
      </c>
      <c r="B155" s="135" t="s">
        <v>4119</v>
      </c>
      <c r="C155" s="106"/>
    </row>
    <row r="156" spans="1:3">
      <c r="A156" s="135" t="s">
        <v>823</v>
      </c>
      <c r="B156" s="135" t="s">
        <v>823</v>
      </c>
      <c r="C156" s="135"/>
    </row>
    <row r="157" spans="1:3">
      <c r="A157" s="135" t="s">
        <v>4170</v>
      </c>
      <c r="B157" s="135" t="s">
        <v>4170</v>
      </c>
      <c r="C157" s="135"/>
    </row>
    <row r="158" spans="1:3">
      <c r="A158" s="135" t="s">
        <v>4239</v>
      </c>
      <c r="B158" s="135" t="s">
        <v>4240</v>
      </c>
      <c r="C158" s="135"/>
    </row>
    <row r="159" spans="1:3">
      <c r="A159" s="106" t="s">
        <v>4210</v>
      </c>
      <c r="B159" s="135" t="s">
        <v>4211</v>
      </c>
      <c r="C159" s="106"/>
    </row>
    <row r="160" spans="1:3">
      <c r="A160" s="135" t="s">
        <v>737</v>
      </c>
      <c r="B160" s="135" t="s">
        <v>737</v>
      </c>
      <c r="C160" s="135"/>
    </row>
    <row r="161" spans="1:3">
      <c r="A161" s="135" t="s">
        <v>4160</v>
      </c>
      <c r="B161" s="135" t="s">
        <v>4160</v>
      </c>
      <c r="C161" s="135"/>
    </row>
    <row r="162" spans="1:3">
      <c r="A162" s="135" t="s">
        <v>898</v>
      </c>
      <c r="B162" s="135" t="s">
        <v>899</v>
      </c>
      <c r="C162" s="135"/>
    </row>
    <row r="163" spans="1:3">
      <c r="A163" s="135" t="s">
        <v>699</v>
      </c>
      <c r="B163" s="135" t="s">
        <v>699</v>
      </c>
      <c r="C163" s="135"/>
    </row>
    <row r="164" spans="1:3">
      <c r="A164" s="135" t="s">
        <v>4171</v>
      </c>
      <c r="B164" s="135" t="s">
        <v>4171</v>
      </c>
      <c r="C164" s="135"/>
    </row>
    <row r="165" spans="1:3">
      <c r="A165" s="135" t="s">
        <v>4192</v>
      </c>
      <c r="B165" s="135" t="s">
        <v>4181</v>
      </c>
      <c r="C165" s="135"/>
    </row>
    <row r="166" spans="1:3">
      <c r="A166" s="135" t="s">
        <v>717</v>
      </c>
      <c r="B166" s="135" t="s">
        <v>717</v>
      </c>
      <c r="C166" s="135"/>
    </row>
    <row r="167" spans="1:3">
      <c r="A167" s="135" t="s">
        <v>3586</v>
      </c>
      <c r="B167" s="135" t="s">
        <v>4178</v>
      </c>
      <c r="C167" s="135"/>
    </row>
    <row r="168" spans="1:3">
      <c r="A168" s="135" t="s">
        <v>795</v>
      </c>
      <c r="B168" s="135" t="s">
        <v>795</v>
      </c>
      <c r="C168" s="135"/>
    </row>
    <row r="169" spans="1:3">
      <c r="A169" s="135" t="s">
        <v>3533</v>
      </c>
      <c r="B169" s="135" t="s">
        <v>3506</v>
      </c>
      <c r="C169" s="135"/>
    </row>
    <row r="170" spans="1:3">
      <c r="A170" s="135" t="s">
        <v>4147</v>
      </c>
      <c r="B170" s="135" t="s">
        <v>4147</v>
      </c>
      <c r="C170" s="135"/>
    </row>
    <row r="171" spans="1:3">
      <c r="A171" s="135" t="s">
        <v>4222</v>
      </c>
      <c r="B171" s="135" t="s">
        <v>4223</v>
      </c>
      <c r="C171" s="135"/>
    </row>
    <row r="172" spans="1:3">
      <c r="A172" s="135" t="s">
        <v>720</v>
      </c>
      <c r="B172" s="135" t="s">
        <v>721</v>
      </c>
      <c r="C172" s="135"/>
    </row>
    <row r="173" spans="1:3">
      <c r="A173" s="135" t="s">
        <v>4163</v>
      </c>
      <c r="B173" s="135" t="s">
        <v>4163</v>
      </c>
      <c r="C173" s="135"/>
    </row>
    <row r="174" spans="1:3">
      <c r="A174" s="135" t="s">
        <v>4152</v>
      </c>
      <c r="B174" s="135" t="s">
        <v>4152</v>
      </c>
      <c r="C174" s="135"/>
    </row>
    <row r="175" spans="1:3">
      <c r="A175" s="135" t="s">
        <v>911</v>
      </c>
      <c r="B175" s="135" t="s">
        <v>912</v>
      </c>
      <c r="C175" s="135"/>
    </row>
    <row r="176" spans="1:3">
      <c r="A176" s="135" t="s">
        <v>767</v>
      </c>
      <c r="B176" s="135" t="s">
        <v>767</v>
      </c>
      <c r="C176" s="135"/>
    </row>
    <row r="177" spans="1:3">
      <c r="A177" s="135" t="s">
        <v>4235</v>
      </c>
      <c r="B177" s="135" t="s">
        <v>4236</v>
      </c>
      <c r="C177" s="135"/>
    </row>
    <row r="178" spans="1:3">
      <c r="A178" s="135" t="s">
        <v>943</v>
      </c>
      <c r="B178" s="135" t="s">
        <v>944</v>
      </c>
      <c r="C178" s="135"/>
    </row>
    <row r="179" spans="1:3">
      <c r="A179" s="135" t="s">
        <v>4177</v>
      </c>
      <c r="B179" s="135" t="s">
        <v>4177</v>
      </c>
      <c r="C179" s="135"/>
    </row>
    <row r="180" spans="1:3">
      <c r="A180" s="135" t="s">
        <v>1705</v>
      </c>
      <c r="B180" s="135" t="s">
        <v>1705</v>
      </c>
      <c r="C180" s="135"/>
    </row>
    <row r="181" spans="1:3">
      <c r="A181" s="106" t="s">
        <v>4208</v>
      </c>
      <c r="B181" s="135" t="s">
        <v>4126</v>
      </c>
      <c r="C181" s="106"/>
    </row>
    <row r="182" spans="1:3">
      <c r="A182" s="106" t="s">
        <v>4207</v>
      </c>
      <c r="B182" s="135" t="s">
        <v>4128</v>
      </c>
      <c r="C182" s="106"/>
    </row>
    <row r="183" spans="1:3">
      <c r="A183" s="135" t="s">
        <v>4188</v>
      </c>
      <c r="B183" s="135" t="s">
        <v>4187</v>
      </c>
      <c r="C183" s="135"/>
    </row>
    <row r="184" spans="1:3">
      <c r="A184" s="135" t="s">
        <v>4148</v>
      </c>
      <c r="B184" s="135" t="s">
        <v>4148</v>
      </c>
      <c r="C184" s="135"/>
    </row>
    <row r="185" spans="1:3">
      <c r="A185" s="135" t="s">
        <v>2727</v>
      </c>
      <c r="B185" s="135" t="s">
        <v>2727</v>
      </c>
      <c r="C185" s="135"/>
    </row>
    <row r="186" spans="1:3">
      <c r="A186" s="135" t="s">
        <v>2887</v>
      </c>
      <c r="B186" s="135" t="s">
        <v>2888</v>
      </c>
      <c r="C186" s="135"/>
    </row>
    <row r="187" spans="1:3">
      <c r="A187" s="19" t="s">
        <v>764</v>
      </c>
      <c r="B187" s="19" t="s">
        <v>765</v>
      </c>
      <c r="C187" s="19"/>
    </row>
    <row r="188" spans="1:3">
      <c r="A188" s="135" t="s">
        <v>751</v>
      </c>
      <c r="B188" s="135" t="s">
        <v>751</v>
      </c>
      <c r="C188" s="135"/>
    </row>
    <row r="189" spans="1:3">
      <c r="A189" s="135" t="s">
        <v>663</v>
      </c>
      <c r="B189" s="135" t="s">
        <v>663</v>
      </c>
      <c r="C189" s="135"/>
    </row>
    <row r="190" spans="1:3">
      <c r="A190" s="135" t="s">
        <v>2711</v>
      </c>
      <c r="B190" s="135" t="s">
        <v>2711</v>
      </c>
      <c r="C190" s="135"/>
    </row>
    <row r="191" spans="1:3">
      <c r="A191" s="135" t="s">
        <v>922</v>
      </c>
      <c r="B191" s="135" t="s">
        <v>958</v>
      </c>
      <c r="C191" s="135"/>
    </row>
    <row r="192" spans="1:3">
      <c r="A192" s="135" t="s">
        <v>1725</v>
      </c>
      <c r="B192" s="135" t="s">
        <v>1725</v>
      </c>
      <c r="C192" s="135"/>
    </row>
    <row r="193" spans="1:3">
      <c r="A193" s="135" t="s">
        <v>961</v>
      </c>
      <c r="B193" s="135" t="s">
        <v>1818</v>
      </c>
      <c r="C193" s="135"/>
    </row>
    <row r="194" spans="1:3">
      <c r="A194" s="106" t="s">
        <v>877</v>
      </c>
      <c r="B194" s="135" t="s">
        <v>4124</v>
      </c>
      <c r="C194" s="106"/>
    </row>
    <row r="195" spans="1:3">
      <c r="A195" s="135" t="s">
        <v>4216</v>
      </c>
      <c r="B195" s="135" t="s">
        <v>4217</v>
      </c>
      <c r="C195" s="135"/>
    </row>
    <row r="196" spans="1:3">
      <c r="A196" s="135" t="s">
        <v>970</v>
      </c>
      <c r="B196" s="135" t="s">
        <v>971</v>
      </c>
      <c r="C196" s="135"/>
    </row>
    <row r="197" spans="1:3">
      <c r="A197" s="59" t="s">
        <v>844</v>
      </c>
      <c r="B197" s="59" t="s">
        <v>845</v>
      </c>
      <c r="C197" s="59"/>
    </row>
    <row r="198" spans="1:3">
      <c r="A198" s="106" t="s">
        <v>846</v>
      </c>
      <c r="B198" s="135" t="s">
        <v>4110</v>
      </c>
      <c r="C198" s="106"/>
    </row>
    <row r="199" spans="1:3">
      <c r="A199" s="106" t="s">
        <v>1776</v>
      </c>
      <c r="B199" s="135" t="s">
        <v>2207</v>
      </c>
      <c r="C199" s="106"/>
    </row>
    <row r="200" spans="1:3">
      <c r="A200" s="135" t="s">
        <v>678</v>
      </c>
      <c r="B200" s="135" t="s">
        <v>678</v>
      </c>
      <c r="C200" s="135"/>
    </row>
    <row r="201" spans="1:3">
      <c r="A201" s="135" t="s">
        <v>729</v>
      </c>
      <c r="B201" s="135" t="s">
        <v>729</v>
      </c>
      <c r="C201" s="135"/>
    </row>
    <row r="202" spans="1:3">
      <c r="A202" s="135" t="s">
        <v>4224</v>
      </c>
      <c r="B202" s="135" t="s">
        <v>4225</v>
      </c>
      <c r="C202" s="135"/>
    </row>
    <row r="203" spans="1:3">
      <c r="A203" s="106" t="s">
        <v>2868</v>
      </c>
      <c r="B203" s="135" t="s">
        <v>3517</v>
      </c>
      <c r="C203" s="106"/>
    </row>
    <row r="204" spans="1:3">
      <c r="A204" s="135" t="s">
        <v>932</v>
      </c>
      <c r="B204" s="135" t="s">
        <v>4182</v>
      </c>
      <c r="C204" s="135"/>
    </row>
    <row r="205" spans="1:3">
      <c r="A205" s="135" t="s">
        <v>941</v>
      </c>
      <c r="B205" s="135" t="s">
        <v>942</v>
      </c>
      <c r="C205" s="135"/>
    </row>
    <row r="206" spans="1:3">
      <c r="A206" s="135" t="s">
        <v>4194</v>
      </c>
      <c r="B206" s="135" t="s">
        <v>4183</v>
      </c>
      <c r="C206" s="135"/>
    </row>
    <row r="207" spans="1:3">
      <c r="A207" s="106" t="s">
        <v>4237</v>
      </c>
      <c r="B207" s="135" t="s">
        <v>4200</v>
      </c>
      <c r="C207" s="106"/>
    </row>
    <row r="208" spans="1:3">
      <c r="A208" s="135" t="s">
        <v>705</v>
      </c>
      <c r="B208" s="135" t="s">
        <v>705</v>
      </c>
      <c r="C208" s="135"/>
    </row>
    <row r="209" spans="1:3">
      <c r="A209" s="135" t="s">
        <v>4155</v>
      </c>
      <c r="B209" s="135" t="s">
        <v>4155</v>
      </c>
      <c r="C209" s="135"/>
    </row>
    <row r="210" spans="1:3">
      <c r="A210" s="135"/>
      <c r="B210" s="135"/>
    </row>
  </sheetData>
  <sortState ref="A1:B533">
    <sortCondition ref="A1:A533"/>
  </sortState>
  <conditionalFormatting sqref="A1:A210">
    <cfRule type="duplicateValues" dxfId="8" priority="82"/>
  </conditionalFormatting>
  <conditionalFormatting sqref="A83">
    <cfRule type="duplicateValues" dxfId="7" priority="3"/>
  </conditionalFormatting>
  <conditionalFormatting sqref="C1:C57">
    <cfRule type="duplicateValues" dxfId="6" priority="2"/>
  </conditionalFormatting>
  <conditionalFormatting sqref="C1:C209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PRV ENE</vt:lpstr>
      <vt:lpstr>FEB</vt:lpstr>
      <vt:lpstr>PRV FEB</vt:lpstr>
      <vt:lpstr>MARZ</vt:lpstr>
      <vt:lpstr>ABRIL</vt:lpstr>
      <vt:lpstr>PRV ABRIL</vt:lpstr>
      <vt:lpstr>MAYO</vt:lpstr>
      <vt:lpstr>PRV MAY</vt:lpstr>
      <vt:lpstr>JUN</vt:lpstr>
      <vt:lpstr>PRV JUN</vt:lpstr>
      <vt:lpstr>JUL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2016-07-19T17:29:59Z</cp:lastPrinted>
  <dcterms:created xsi:type="dcterms:W3CDTF">2016-02-22T17:56:59Z</dcterms:created>
  <dcterms:modified xsi:type="dcterms:W3CDTF">2016-08-15T21:17:36Z</dcterms:modified>
</cp:coreProperties>
</file>