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 defaultThemeVersion="124226"/>
  <bookViews>
    <workbookView xWindow="480" yWindow="285" windowWidth="20730" windowHeight="9915" activeTab="4"/>
  </bookViews>
  <sheets>
    <sheet name="DIC.2015" sheetId="1" r:id="rId1"/>
    <sheet name="ENERO" sheetId="3" r:id="rId2"/>
    <sheet name="FEBRERO" sheetId="5" r:id="rId3"/>
    <sheet name="MARZO" sheetId="6" r:id="rId4"/>
    <sheet name="ABRIL" sheetId="7" r:id="rId5"/>
    <sheet name="MAYO" sheetId="8" r:id="rId6"/>
    <sheet name="JUNIO" sheetId="10" r:id="rId7"/>
    <sheet name="Hoja2" sheetId="9" r:id="rId8"/>
  </sheets>
  <definedNames>
    <definedName name="_xlnm._FilterDatabase" localSheetId="4" hidden="1">ABRIL!$A$7:$S$181</definedName>
    <definedName name="_xlnm._FilterDatabase" localSheetId="6" hidden="1">JUNIO!$A$7:$S$218</definedName>
    <definedName name="_xlnm._FilterDatabase" localSheetId="5" hidden="1">MAYO!$A$7:$S$208</definedName>
  </definedNames>
  <calcPr calcId="125725"/>
</workbook>
</file>

<file path=xl/calcChain.xml><?xml version="1.0" encoding="utf-8"?>
<calcChain xmlns="http://schemas.openxmlformats.org/spreadsheetml/2006/main">
  <c r="G181" i="10"/>
  <c r="H181" s="1"/>
  <c r="G130"/>
  <c r="H130" s="1"/>
  <c r="G56"/>
  <c r="H56" s="1"/>
  <c r="G49"/>
  <c r="H49" s="1"/>
  <c r="G46"/>
  <c r="H46" s="1"/>
  <c r="G387"/>
  <c r="H387" s="1"/>
  <c r="G385"/>
  <c r="H385" s="1"/>
  <c r="G382"/>
  <c r="H382" s="1"/>
  <c r="G380"/>
  <c r="H380" s="1"/>
  <c r="G378"/>
  <c r="H378" s="1"/>
  <c r="G376"/>
  <c r="H376" s="1"/>
  <c r="G369"/>
  <c r="H369" s="1"/>
  <c r="G367"/>
  <c r="H367" s="1"/>
  <c r="G365"/>
  <c r="H365" s="1"/>
  <c r="G355"/>
  <c r="H355" s="1"/>
  <c r="G351"/>
  <c r="H351" s="1"/>
  <c r="G349"/>
  <c r="H349" s="1"/>
  <c r="G347"/>
  <c r="H347" s="1"/>
  <c r="G345"/>
  <c r="H345" s="1"/>
  <c r="G343"/>
  <c r="H343" s="1"/>
  <c r="G341"/>
  <c r="H341" s="1"/>
  <c r="G339"/>
  <c r="H339" s="1"/>
  <c r="G337"/>
  <c r="H337" s="1"/>
  <c r="G335"/>
  <c r="H335" s="1"/>
  <c r="G333"/>
  <c r="H333" s="1"/>
  <c r="G331"/>
  <c r="H331" s="1"/>
  <c r="G329"/>
  <c r="H329" s="1"/>
  <c r="G327"/>
  <c r="H327" s="1"/>
  <c r="G325"/>
  <c r="H325" s="1"/>
  <c r="G323"/>
  <c r="H323" s="1"/>
  <c r="G321"/>
  <c r="H321" s="1"/>
  <c r="G318"/>
  <c r="H318" s="1"/>
  <c r="G316"/>
  <c r="H316" s="1"/>
  <c r="G313"/>
  <c r="H313" s="1"/>
  <c r="G311"/>
  <c r="H311" s="1"/>
  <c r="G309"/>
  <c r="H309" s="1"/>
  <c r="G306"/>
  <c r="H306" s="1"/>
  <c r="G298"/>
  <c r="H298" s="1"/>
  <c r="H296"/>
  <c r="G295"/>
  <c r="H295" s="1"/>
  <c r="G293"/>
  <c r="H293" s="1"/>
  <c r="G290"/>
  <c r="H290" s="1"/>
  <c r="G283"/>
  <c r="H283" s="1"/>
  <c r="G281"/>
  <c r="H281" s="1"/>
  <c r="G276"/>
  <c r="H276" s="1"/>
  <c r="G271"/>
  <c r="H271" s="1"/>
  <c r="G269"/>
  <c r="H269" s="1"/>
  <c r="G264"/>
  <c r="H264" s="1"/>
  <c r="G262"/>
  <c r="H262" s="1"/>
  <c r="G260"/>
  <c r="H260" s="1"/>
  <c r="G257"/>
  <c r="H257" s="1"/>
  <c r="H256"/>
  <c r="G255"/>
  <c r="H255" s="1"/>
  <c r="G251"/>
  <c r="H251" s="1"/>
  <c r="G249"/>
  <c r="H249" s="1"/>
  <c r="G247"/>
  <c r="H247" s="1"/>
  <c r="F246"/>
  <c r="F245"/>
  <c r="G232"/>
  <c r="H232" s="1"/>
  <c r="G220"/>
  <c r="H220" s="1"/>
  <c r="G217"/>
  <c r="H217" s="1"/>
  <c r="G213"/>
  <c r="H213" s="1"/>
  <c r="F210"/>
  <c r="G204" s="1"/>
  <c r="H204" s="1"/>
  <c r="F202"/>
  <c r="G201" s="1"/>
  <c r="H201" s="1"/>
  <c r="G190"/>
  <c r="H190" s="1"/>
  <c r="H188"/>
  <c r="G186"/>
  <c r="H186" s="1"/>
  <c r="G184"/>
  <c r="H184" s="1"/>
  <c r="G179"/>
  <c r="H179" s="1"/>
  <c r="G177"/>
  <c r="H177" s="1"/>
  <c r="G172"/>
  <c r="H172" s="1"/>
  <c r="G163"/>
  <c r="H163" s="1"/>
  <c r="F153"/>
  <c r="G150" s="1"/>
  <c r="H150" s="1"/>
  <c r="G147"/>
  <c r="H147" s="1"/>
  <c r="G145"/>
  <c r="H145" s="1"/>
  <c r="G143"/>
  <c r="H143" s="1"/>
  <c r="G141"/>
  <c r="H141" s="1"/>
  <c r="G125"/>
  <c r="H125" s="1"/>
  <c r="J119"/>
  <c r="G117"/>
  <c r="H117" s="1"/>
  <c r="G115"/>
  <c r="H115" s="1"/>
  <c r="G113"/>
  <c r="H113" s="1"/>
  <c r="G110"/>
  <c r="H110" s="1"/>
  <c r="G108"/>
  <c r="H108" s="1"/>
  <c r="G105"/>
  <c r="H105" s="1"/>
  <c r="G103"/>
  <c r="H103" s="1"/>
  <c r="G101"/>
  <c r="H101" s="1"/>
  <c r="G94"/>
  <c r="H94" s="1"/>
  <c r="G92"/>
  <c r="H92" s="1"/>
  <c r="G82"/>
  <c r="H82" s="1"/>
  <c r="G80"/>
  <c r="H80" s="1"/>
  <c r="G78"/>
  <c r="H78" s="1"/>
  <c r="G73"/>
  <c r="H73" s="1"/>
  <c r="G63"/>
  <c r="H63" s="1"/>
  <c r="G60"/>
  <c r="H60" s="1"/>
  <c r="G58"/>
  <c r="H58" s="1"/>
  <c r="G54"/>
  <c r="H54" s="1"/>
  <c r="G44"/>
  <c r="H44" s="1"/>
  <c r="G33"/>
  <c r="H33" s="1"/>
  <c r="G31"/>
  <c r="H31" s="1"/>
  <c r="H30"/>
  <c r="H28"/>
  <c r="G27"/>
  <c r="H27" s="1"/>
  <c r="H26"/>
  <c r="H25"/>
  <c r="G24"/>
  <c r="H24" s="1"/>
  <c r="G12"/>
  <c r="H12" s="1"/>
  <c r="G9"/>
  <c r="H9" s="1"/>
  <c r="G102" i="8"/>
  <c r="H102" s="1"/>
  <c r="G254"/>
  <c r="G261"/>
  <c r="G377"/>
  <c r="H377" s="1"/>
  <c r="G375"/>
  <c r="H375" s="1"/>
  <c r="G372"/>
  <c r="H372" s="1"/>
  <c r="G370"/>
  <c r="H370" s="1"/>
  <c r="G359"/>
  <c r="G244" i="10" l="1"/>
  <c r="H244" s="1"/>
  <c r="G393"/>
  <c r="G395" s="1"/>
  <c r="G288" i="8"/>
  <c r="G247"/>
  <c r="G241"/>
  <c r="G222"/>
  <c r="G210"/>
  <c r="G203"/>
  <c r="F200"/>
  <c r="G180"/>
  <c r="G176"/>
  <c r="G154"/>
  <c r="G122"/>
  <c r="G97"/>
  <c r="G86"/>
  <c r="G74"/>
  <c r="G44"/>
  <c r="G41" l="1"/>
  <c r="H41" s="1"/>
  <c r="G32"/>
  <c r="G368"/>
  <c r="H368" s="1"/>
  <c r="G366"/>
  <c r="H366" s="1"/>
  <c r="H359"/>
  <c r="G357"/>
  <c r="H357" s="1"/>
  <c r="G355"/>
  <c r="H355" s="1"/>
  <c r="G345"/>
  <c r="H345" s="1"/>
  <c r="G341"/>
  <c r="H341" s="1"/>
  <c r="G339"/>
  <c r="H339" s="1"/>
  <c r="G337"/>
  <c r="H337" s="1"/>
  <c r="G335"/>
  <c r="H335" s="1"/>
  <c r="G333"/>
  <c r="H333" s="1"/>
  <c r="G331"/>
  <c r="H331" s="1"/>
  <c r="G329"/>
  <c r="H329" s="1"/>
  <c r="G327"/>
  <c r="H327" s="1"/>
  <c r="G325"/>
  <c r="H325" s="1"/>
  <c r="G323"/>
  <c r="H323" s="1"/>
  <c r="G321"/>
  <c r="H321" s="1"/>
  <c r="G319"/>
  <c r="H319" s="1"/>
  <c r="G317"/>
  <c r="H317" s="1"/>
  <c r="G315"/>
  <c r="H315" s="1"/>
  <c r="G313"/>
  <c r="H313" s="1"/>
  <c r="G311"/>
  <c r="H311" s="1"/>
  <c r="G308"/>
  <c r="H308" s="1"/>
  <c r="G306"/>
  <c r="H306" s="1"/>
  <c r="G303"/>
  <c r="H303" s="1"/>
  <c r="G301"/>
  <c r="H301" s="1"/>
  <c r="G299"/>
  <c r="H299" s="1"/>
  <c r="G296"/>
  <c r="H296" s="1"/>
  <c r="H288"/>
  <c r="H286"/>
  <c r="G285"/>
  <c r="H285" s="1"/>
  <c r="G283"/>
  <c r="H283" s="1"/>
  <c r="G280"/>
  <c r="H280" s="1"/>
  <c r="G273"/>
  <c r="H273" s="1"/>
  <c r="G271"/>
  <c r="H271" s="1"/>
  <c r="G266"/>
  <c r="H266" s="1"/>
  <c r="H261"/>
  <c r="G259"/>
  <c r="H259" s="1"/>
  <c r="H254"/>
  <c r="G252"/>
  <c r="H252" s="1"/>
  <c r="G250"/>
  <c r="H250" s="1"/>
  <c r="H247"/>
  <c r="H246"/>
  <c r="G245"/>
  <c r="H245" s="1"/>
  <c r="H241"/>
  <c r="G239"/>
  <c r="H239" s="1"/>
  <c r="G237"/>
  <c r="H237" s="1"/>
  <c r="F236"/>
  <c r="F235"/>
  <c r="G234" s="1"/>
  <c r="H234" s="1"/>
  <c r="H222"/>
  <c r="H210"/>
  <c r="G207"/>
  <c r="H207" s="1"/>
  <c r="H203"/>
  <c r="G194"/>
  <c r="H194" s="1"/>
  <c r="F192"/>
  <c r="G191" s="1"/>
  <c r="H191" s="1"/>
  <c r="H180"/>
  <c r="H178"/>
  <c r="H176"/>
  <c r="G174"/>
  <c r="H174" s="1"/>
  <c r="G172"/>
  <c r="H172" s="1"/>
  <c r="G170"/>
  <c r="H170" s="1"/>
  <c r="G168"/>
  <c r="H168" s="1"/>
  <c r="G163"/>
  <c r="H163" s="1"/>
  <c r="H154"/>
  <c r="F144"/>
  <c r="G138"/>
  <c r="H138" s="1"/>
  <c r="G136"/>
  <c r="H136" s="1"/>
  <c r="G134"/>
  <c r="H134" s="1"/>
  <c r="G132"/>
  <c r="H132" s="1"/>
  <c r="H122"/>
  <c r="G117"/>
  <c r="H117" s="1"/>
  <c r="J111"/>
  <c r="G109"/>
  <c r="H109" s="1"/>
  <c r="G107"/>
  <c r="H107" s="1"/>
  <c r="G105"/>
  <c r="H105" s="1"/>
  <c r="G100"/>
  <c r="H100" s="1"/>
  <c r="H97"/>
  <c r="G95"/>
  <c r="H95" s="1"/>
  <c r="G93"/>
  <c r="H93" s="1"/>
  <c r="H86"/>
  <c r="G84"/>
  <c r="H84" s="1"/>
  <c r="H74"/>
  <c r="G72"/>
  <c r="H72" s="1"/>
  <c r="G70"/>
  <c r="H70" s="1"/>
  <c r="G65"/>
  <c r="H65" s="1"/>
  <c r="G55"/>
  <c r="H55" s="1"/>
  <c r="G52"/>
  <c r="H52" s="1"/>
  <c r="G50"/>
  <c r="H50" s="1"/>
  <c r="G48"/>
  <c r="H48" s="1"/>
  <c r="H44"/>
  <c r="G30"/>
  <c r="H30" s="1"/>
  <c r="H29"/>
  <c r="H28"/>
  <c r="G27"/>
  <c r="H27" s="1"/>
  <c r="H26"/>
  <c r="H25"/>
  <c r="G24"/>
  <c r="H24" s="1"/>
  <c r="G12"/>
  <c r="H12" s="1"/>
  <c r="G9"/>
  <c r="H9" s="1"/>
  <c r="F176" i="7"/>
  <c r="H32" i="8" l="1"/>
  <c r="G383"/>
  <c r="G141"/>
  <c r="H141" s="1"/>
  <c r="G385" l="1"/>
  <c r="G321" i="7"/>
  <c r="H321" s="1"/>
  <c r="G319"/>
  <c r="H319" s="1"/>
  <c r="G316"/>
  <c r="H316" s="1"/>
  <c r="G302"/>
  <c r="H302" s="1"/>
  <c r="G298"/>
  <c r="G276"/>
  <c r="H276" s="1"/>
  <c r="G265"/>
  <c r="H265" s="1"/>
  <c r="G245"/>
  <c r="G216"/>
  <c r="H216" s="1"/>
  <c r="G193" l="1"/>
  <c r="G183"/>
  <c r="G177" l="1"/>
  <c r="G168"/>
  <c r="G137"/>
  <c r="G107"/>
  <c r="G102"/>
  <c r="G94"/>
  <c r="G92"/>
  <c r="H92" s="1"/>
  <c r="G90"/>
  <c r="H90" s="1"/>
  <c r="G88"/>
  <c r="H88" s="1"/>
  <c r="G84"/>
  <c r="H84" s="1"/>
  <c r="G66"/>
  <c r="G57"/>
  <c r="H57" s="1"/>
  <c r="G47"/>
  <c r="G314" l="1"/>
  <c r="H314" s="1"/>
  <c r="G312"/>
  <c r="H312" s="1"/>
  <c r="H298"/>
  <c r="G296"/>
  <c r="H296" s="1"/>
  <c r="G294"/>
  <c r="H294" s="1"/>
  <c r="G292"/>
  <c r="H292" s="1"/>
  <c r="G290"/>
  <c r="H290" s="1"/>
  <c r="G288"/>
  <c r="H288" s="1"/>
  <c r="G286"/>
  <c r="H286" s="1"/>
  <c r="G284"/>
  <c r="H284" s="1"/>
  <c r="G282"/>
  <c r="H282" s="1"/>
  <c r="G280"/>
  <c r="H280" s="1"/>
  <c r="G278"/>
  <c r="H278" s="1"/>
  <c r="G274"/>
  <c r="H274" s="1"/>
  <c r="G272"/>
  <c r="H272" s="1"/>
  <c r="G270"/>
  <c r="H270" s="1"/>
  <c r="G268"/>
  <c r="H268" s="1"/>
  <c r="G263"/>
  <c r="H263" s="1"/>
  <c r="G260"/>
  <c r="H260" s="1"/>
  <c r="G258"/>
  <c r="H258" s="1"/>
  <c r="G256"/>
  <c r="H256" s="1"/>
  <c r="G253"/>
  <c r="H253" s="1"/>
  <c r="H245"/>
  <c r="H243"/>
  <c r="G242"/>
  <c r="H242" s="1"/>
  <c r="G240"/>
  <c r="H240" s="1"/>
  <c r="G237"/>
  <c r="H237" s="1"/>
  <c r="G230"/>
  <c r="H230" s="1"/>
  <c r="G228"/>
  <c r="H228" s="1"/>
  <c r="G225"/>
  <c r="H225" s="1"/>
  <c r="G222"/>
  <c r="H222" s="1"/>
  <c r="G220"/>
  <c r="H220" s="1"/>
  <c r="G218"/>
  <c r="H218" s="1"/>
  <c r="G214"/>
  <c r="H214" s="1"/>
  <c r="G212"/>
  <c r="H212" s="1"/>
  <c r="H211"/>
  <c r="G210"/>
  <c r="H210" s="1"/>
  <c r="G208"/>
  <c r="H208" s="1"/>
  <c r="G206"/>
  <c r="H206" s="1"/>
  <c r="G204"/>
  <c r="H204" s="1"/>
  <c r="F203"/>
  <c r="F202"/>
  <c r="H193"/>
  <c r="H183"/>
  <c r="G180"/>
  <c r="H180" s="1"/>
  <c r="H177"/>
  <c r="H168"/>
  <c r="F166"/>
  <c r="G165" s="1"/>
  <c r="H165" s="1"/>
  <c r="G158"/>
  <c r="H158" s="1"/>
  <c r="H157"/>
  <c r="G156"/>
  <c r="H156" s="1"/>
  <c r="G154"/>
  <c r="H154" s="1"/>
  <c r="G152"/>
  <c r="H152" s="1"/>
  <c r="G150"/>
  <c r="H150" s="1"/>
  <c r="G148"/>
  <c r="H148" s="1"/>
  <c r="G143"/>
  <c r="H143" s="1"/>
  <c r="H137"/>
  <c r="F128"/>
  <c r="G125" s="1"/>
  <c r="G122"/>
  <c r="H122" s="1"/>
  <c r="G120"/>
  <c r="H120" s="1"/>
  <c r="G118"/>
  <c r="H118" s="1"/>
  <c r="G116"/>
  <c r="H116" s="1"/>
  <c r="H107"/>
  <c r="H102"/>
  <c r="J96"/>
  <c r="H94"/>
  <c r="G86"/>
  <c r="H86" s="1"/>
  <c r="G82"/>
  <c r="H82" s="1"/>
  <c r="G77"/>
  <c r="H77" s="1"/>
  <c r="G75"/>
  <c r="H75" s="1"/>
  <c r="H66"/>
  <c r="G64"/>
  <c r="H64" s="1"/>
  <c r="G62"/>
  <c r="H62" s="1"/>
  <c r="H47"/>
  <c r="G44"/>
  <c r="H44" s="1"/>
  <c r="G42"/>
  <c r="H42" s="1"/>
  <c r="G40"/>
  <c r="H40" s="1"/>
  <c r="G38"/>
  <c r="H38" s="1"/>
  <c r="G29"/>
  <c r="H29" s="1"/>
  <c r="G27"/>
  <c r="H27" s="1"/>
  <c r="H26"/>
  <c r="H25"/>
  <c r="G24"/>
  <c r="H24" s="1"/>
  <c r="H23"/>
  <c r="H22"/>
  <c r="G21"/>
  <c r="H21" s="1"/>
  <c r="G12"/>
  <c r="H12" s="1"/>
  <c r="G9"/>
  <c r="H9" s="1"/>
  <c r="G324" l="1"/>
  <c r="G326" s="1"/>
  <c r="G201"/>
  <c r="H201" s="1"/>
  <c r="H125" l="1"/>
  <c r="G85" i="3"/>
  <c r="F164" i="6"/>
  <c r="G305"/>
  <c r="H305" s="1"/>
  <c r="G303"/>
  <c r="H303" s="1"/>
  <c r="G301"/>
  <c r="H301" s="1"/>
  <c r="G299"/>
  <c r="H299" s="1"/>
  <c r="G297"/>
  <c r="H297" s="1"/>
  <c r="G295"/>
  <c r="H295" s="1"/>
  <c r="G276"/>
  <c r="H276" s="1"/>
  <c r="G272"/>
  <c r="H272" s="1"/>
  <c r="G266"/>
  <c r="H266" s="1"/>
  <c r="G243" l="1"/>
  <c r="H243" s="1"/>
  <c r="G269"/>
  <c r="H269" s="1"/>
  <c r="G228" l="1"/>
  <c r="G223"/>
  <c r="G216"/>
  <c r="G171"/>
  <c r="G165"/>
  <c r="H165" s="1"/>
  <c r="G156"/>
  <c r="G138" l="1"/>
  <c r="G134"/>
  <c r="H134" s="1"/>
  <c r="H26"/>
  <c r="H25"/>
  <c r="H23"/>
  <c r="H22"/>
  <c r="H20"/>
  <c r="H19"/>
  <c r="H18"/>
  <c r="H17"/>
  <c r="H16"/>
  <c r="H15"/>
  <c r="H14"/>
  <c r="H13"/>
  <c r="H11"/>
  <c r="H10"/>
  <c r="H137"/>
  <c r="G129"/>
  <c r="H129" s="1"/>
  <c r="G121"/>
  <c r="G118"/>
  <c r="H118" s="1"/>
  <c r="G89"/>
  <c r="G98"/>
  <c r="H98" s="1"/>
  <c r="G77"/>
  <c r="H77" s="1"/>
  <c r="G48"/>
  <c r="H48" s="1"/>
  <c r="G44"/>
  <c r="H44" s="1"/>
  <c r="G21"/>
  <c r="H21" s="1"/>
  <c r="G12"/>
  <c r="H12" s="1"/>
  <c r="G293" l="1"/>
  <c r="H293" s="1"/>
  <c r="G291"/>
  <c r="H291" s="1"/>
  <c r="G289"/>
  <c r="H289" s="1"/>
  <c r="G286"/>
  <c r="H286" s="1"/>
  <c r="G284"/>
  <c r="H284" s="1"/>
  <c r="G282"/>
  <c r="H282" s="1"/>
  <c r="G280"/>
  <c r="H280" s="1"/>
  <c r="G278"/>
  <c r="H278" s="1"/>
  <c r="G274"/>
  <c r="H274" s="1"/>
  <c r="G258"/>
  <c r="H258" s="1"/>
  <c r="G255"/>
  <c r="H255" s="1"/>
  <c r="G248"/>
  <c r="H248" s="1"/>
  <c r="H246"/>
  <c r="G245"/>
  <c r="H245" s="1"/>
  <c r="G239"/>
  <c r="H239" s="1"/>
  <c r="G260"/>
  <c r="H260" s="1"/>
  <c r="H228"/>
  <c r="G226"/>
  <c r="H226" s="1"/>
  <c r="H223"/>
  <c r="H216"/>
  <c r="G214"/>
  <c r="H214" s="1"/>
  <c r="G212"/>
  <c r="H212" s="1"/>
  <c r="G210"/>
  <c r="H210" s="1"/>
  <c r="G206"/>
  <c r="H206" s="1"/>
  <c r="H204"/>
  <c r="G203"/>
  <c r="H203" s="1"/>
  <c r="G201"/>
  <c r="H201" s="1"/>
  <c r="G199"/>
  <c r="H199" s="1"/>
  <c r="G196"/>
  <c r="H196" s="1"/>
  <c r="F195"/>
  <c r="F194"/>
  <c r="G186"/>
  <c r="H186" s="1"/>
  <c r="H171"/>
  <c r="H170"/>
  <c r="G167"/>
  <c r="H167" s="1"/>
  <c r="H156"/>
  <c r="F154"/>
  <c r="G153" s="1"/>
  <c r="H153" s="1"/>
  <c r="H138"/>
  <c r="G136"/>
  <c r="H136" s="1"/>
  <c r="G132"/>
  <c r="H132" s="1"/>
  <c r="G126"/>
  <c r="H126" s="1"/>
  <c r="H121"/>
  <c r="F110"/>
  <c r="G107" s="1"/>
  <c r="H107" s="1"/>
  <c r="G104"/>
  <c r="H104" s="1"/>
  <c r="G102"/>
  <c r="H102" s="1"/>
  <c r="G100"/>
  <c r="H100" s="1"/>
  <c r="H89"/>
  <c r="G87"/>
  <c r="H87" s="1"/>
  <c r="J84"/>
  <c r="G83"/>
  <c r="H83" s="1"/>
  <c r="G80"/>
  <c r="H80" s="1"/>
  <c r="G72"/>
  <c r="H72" s="1"/>
  <c r="G69"/>
  <c r="H69" s="1"/>
  <c r="G61"/>
  <c r="H61" s="1"/>
  <c r="G59"/>
  <c r="H59" s="1"/>
  <c r="G56"/>
  <c r="H56" s="1"/>
  <c r="G52"/>
  <c r="H52" s="1"/>
  <c r="G42"/>
  <c r="H42" s="1"/>
  <c r="G40"/>
  <c r="H40" s="1"/>
  <c r="G38"/>
  <c r="H38" s="1"/>
  <c r="G30"/>
  <c r="H30" s="1"/>
  <c r="G27"/>
  <c r="H27" s="1"/>
  <c r="G24"/>
  <c r="H24" s="1"/>
  <c r="G9"/>
  <c r="H9" s="1"/>
  <c r="G193" l="1"/>
  <c r="H193" s="1"/>
  <c r="G237" i="5"/>
  <c r="H237" s="1"/>
  <c r="G235"/>
  <c r="H235" s="1"/>
  <c r="G233"/>
  <c r="H233" s="1"/>
  <c r="G228"/>
  <c r="G222"/>
  <c r="G218"/>
  <c r="G209"/>
  <c r="G202"/>
  <c r="G199"/>
  <c r="G197"/>
  <c r="G193"/>
  <c r="H193" s="1"/>
  <c r="G191"/>
  <c r="G186"/>
  <c r="G184"/>
  <c r="H184" s="1"/>
  <c r="G181"/>
  <c r="G176"/>
  <c r="G170"/>
  <c r="G163"/>
  <c r="G161"/>
  <c r="G159"/>
  <c r="G156"/>
  <c r="G146"/>
  <c r="G137"/>
  <c r="G133"/>
  <c r="G125"/>
  <c r="G110"/>
  <c r="G108"/>
  <c r="G106"/>
  <c r="H106" s="1"/>
  <c r="G103"/>
  <c r="G99"/>
  <c r="G88"/>
  <c r="G84"/>
  <c r="G75"/>
  <c r="G73"/>
  <c r="G67"/>
  <c r="G64"/>
  <c r="G59"/>
  <c r="G48"/>
  <c r="G41"/>
  <c r="G37"/>
  <c r="G34"/>
  <c r="G32"/>
  <c r="G30"/>
  <c r="G28"/>
  <c r="G24"/>
  <c r="G12"/>
  <c r="G86"/>
  <c r="G230"/>
  <c r="H230" s="1"/>
  <c r="G192" i="3"/>
  <c r="G308" i="6" l="1"/>
  <c r="G310" s="1"/>
  <c r="H161" i="5"/>
  <c r="H156"/>
  <c r="H41" l="1"/>
  <c r="H228"/>
  <c r="G226"/>
  <c r="G224"/>
  <c r="H224" s="1"/>
  <c r="H222"/>
  <c r="H218"/>
  <c r="H216"/>
  <c r="G214"/>
  <c r="H214" s="1"/>
  <c r="G212"/>
  <c r="H212" s="1"/>
  <c r="H209"/>
  <c r="H200"/>
  <c r="H199"/>
  <c r="H197"/>
  <c r="G195"/>
  <c r="H195" s="1"/>
  <c r="H191"/>
  <c r="H186"/>
  <c r="H176"/>
  <c r="G174"/>
  <c r="H174" s="1"/>
  <c r="G172"/>
  <c r="H172" s="1"/>
  <c r="H170"/>
  <c r="G166"/>
  <c r="H166" s="1"/>
  <c r="H164"/>
  <c r="H163"/>
  <c r="H159"/>
  <c r="F155"/>
  <c r="F154"/>
  <c r="H146"/>
  <c r="H137"/>
  <c r="H136"/>
  <c r="H133"/>
  <c r="H125"/>
  <c r="F123"/>
  <c r="H103"/>
  <c r="H99"/>
  <c r="F94"/>
  <c r="H88"/>
  <c r="H84"/>
  <c r="G82"/>
  <c r="H75"/>
  <c r="J68"/>
  <c r="H67"/>
  <c r="H64"/>
  <c r="H59"/>
  <c r="G56"/>
  <c r="H48"/>
  <c r="G44"/>
  <c r="H37"/>
  <c r="H32"/>
  <c r="H28"/>
  <c r="H24"/>
  <c r="G21"/>
  <c r="G18"/>
  <c r="G9"/>
  <c r="G87" i="3"/>
  <c r="G106"/>
  <c r="G184"/>
  <c r="H184" s="1"/>
  <c r="G186"/>
  <c r="H186" s="1"/>
  <c r="G216"/>
  <c r="H216" s="1"/>
  <c r="G218"/>
  <c r="H218" s="1"/>
  <c r="G214"/>
  <c r="G220"/>
  <c r="G204"/>
  <c r="H204" s="1"/>
  <c r="G177"/>
  <c r="G163"/>
  <c r="G148"/>
  <c r="G131"/>
  <c r="G129"/>
  <c r="G121"/>
  <c r="G108"/>
  <c r="G103"/>
  <c r="G78"/>
  <c r="G76"/>
  <c r="G71"/>
  <c r="G68"/>
  <c r="G57"/>
  <c r="G50"/>
  <c r="G44"/>
  <c r="G34"/>
  <c r="G122" i="5" l="1"/>
  <c r="H122" s="1"/>
  <c r="G153"/>
  <c r="H153" s="1"/>
  <c r="G91"/>
  <c r="H91" s="1"/>
  <c r="H226"/>
  <c r="G240" l="1"/>
  <c r="G242" s="1"/>
  <c r="G30" i="3"/>
  <c r="G28"/>
  <c r="H28" s="1"/>
  <c r="G22"/>
  <c r="H22" s="1"/>
  <c r="G19"/>
  <c r="G16"/>
  <c r="G12"/>
  <c r="H214"/>
  <c r="G212"/>
  <c r="H212" s="1"/>
  <c r="G208"/>
  <c r="H208" s="1"/>
  <c r="H206"/>
  <c r="G202"/>
  <c r="H202" s="1"/>
  <c r="G199"/>
  <c r="H199" s="1"/>
  <c r="H191"/>
  <c r="G190"/>
  <c r="H190" s="1"/>
  <c r="G188"/>
  <c r="H188" s="1"/>
  <c r="G179"/>
  <c r="H179" s="1"/>
  <c r="G173"/>
  <c r="H173" s="1"/>
  <c r="G171"/>
  <c r="H171" s="1"/>
  <c r="G169"/>
  <c r="H169" s="1"/>
  <c r="G167"/>
  <c r="H167" s="1"/>
  <c r="H163"/>
  <c r="H161"/>
  <c r="G160"/>
  <c r="H160" s="1"/>
  <c r="G158"/>
  <c r="H158" s="1"/>
  <c r="F157"/>
  <c r="F156"/>
  <c r="H148"/>
  <c r="H131"/>
  <c r="H130"/>
  <c r="H129"/>
  <c r="H121"/>
  <c r="F119"/>
  <c r="H103"/>
  <c r="G99"/>
  <c r="H99" s="1"/>
  <c r="F93"/>
  <c r="G90" s="1"/>
  <c r="H87"/>
  <c r="G83"/>
  <c r="H83" s="1"/>
  <c r="G81"/>
  <c r="H78"/>
  <c r="J71"/>
  <c r="J72" s="1"/>
  <c r="H71"/>
  <c r="H68"/>
  <c r="G60"/>
  <c r="H60" s="1"/>
  <c r="H50"/>
  <c r="G42"/>
  <c r="H42" s="1"/>
  <c r="G37"/>
  <c r="H37" s="1"/>
  <c r="G32"/>
  <c r="H32" s="1"/>
  <c r="G9"/>
  <c r="G153" i="1"/>
  <c r="H153" s="1"/>
  <c r="H151"/>
  <c r="G151"/>
  <c r="G149"/>
  <c r="H149" s="1"/>
  <c r="H147"/>
  <c r="G147"/>
  <c r="G145"/>
  <c r="H145" s="1"/>
  <c r="H143"/>
  <c r="G143"/>
  <c r="G140"/>
  <c r="H140" s="1"/>
  <c r="H139"/>
  <c r="G138"/>
  <c r="H138" s="1"/>
  <c r="G136"/>
  <c r="H136" s="1"/>
  <c r="G131"/>
  <c r="H131" s="1"/>
  <c r="G123"/>
  <c r="H123" s="1"/>
  <c r="G121"/>
  <c r="H121" s="1"/>
  <c r="G119"/>
  <c r="H119" s="1"/>
  <c r="G117"/>
  <c r="H117" s="1"/>
  <c r="G114"/>
  <c r="H114" s="1"/>
  <c r="H112"/>
  <c r="G111"/>
  <c r="H111" s="1"/>
  <c r="H109"/>
  <c r="G109"/>
  <c r="F108"/>
  <c r="G106" s="1"/>
  <c r="H106" s="1"/>
  <c r="F107"/>
  <c r="G102"/>
  <c r="H102" s="1"/>
  <c r="G85"/>
  <c r="H85" s="1"/>
  <c r="H84"/>
  <c r="G83"/>
  <c r="H83" s="1"/>
  <c r="G77"/>
  <c r="H77" s="1"/>
  <c r="F76"/>
  <c r="G75"/>
  <c r="H75" s="1"/>
  <c r="G73"/>
  <c r="H73" s="1"/>
  <c r="G68"/>
  <c r="H68" s="1"/>
  <c r="F62"/>
  <c r="G59" s="1"/>
  <c r="H59" s="1"/>
  <c r="G56"/>
  <c r="H56" s="1"/>
  <c r="G54"/>
  <c r="H54" s="1"/>
  <c r="G52"/>
  <c r="G50"/>
  <c r="H50" s="1"/>
  <c r="J48"/>
  <c r="J49" s="1"/>
  <c r="G48"/>
  <c r="H48" s="1"/>
  <c r="G46"/>
  <c r="H46" s="1"/>
  <c r="G38"/>
  <c r="H38" s="1"/>
  <c r="G32"/>
  <c r="H32" s="1"/>
  <c r="G30"/>
  <c r="H30" s="1"/>
  <c r="G25"/>
  <c r="H25" s="1"/>
  <c r="G23"/>
  <c r="G21"/>
  <c r="H21" s="1"/>
  <c r="G17"/>
  <c r="H17" s="1"/>
  <c r="G14"/>
  <c r="G12"/>
  <c r="G9"/>
  <c r="G155" i="3" l="1"/>
  <c r="H155" s="1"/>
  <c r="G118"/>
  <c r="H118" s="1"/>
  <c r="H90"/>
  <c r="G156" i="1"/>
  <c r="G158" s="1"/>
  <c r="G224" i="3" l="1"/>
  <c r="G226" s="1"/>
</calcChain>
</file>

<file path=xl/sharedStrings.xml><?xml version="1.0" encoding="utf-8"?>
<sst xmlns="http://schemas.openxmlformats.org/spreadsheetml/2006/main" count="3019" uniqueCount="1043">
  <si>
    <t>ALECSA CELAYA S DE RL DE CV</t>
  </si>
  <si>
    <t>CONCILIACION CONTABLE CTA 302</t>
  </si>
  <si>
    <t>SALDO AL 31 DE DICIEMBRE</t>
  </si>
  <si>
    <t>PROVEEDORES VARIOS</t>
  </si>
  <si>
    <t>POLIZA</t>
  </si>
  <si>
    <t>FECHA</t>
  </si>
  <si>
    <t>FACTURA</t>
  </si>
  <si>
    <t>IMPORTE</t>
  </si>
  <si>
    <t>TOTAL</t>
  </si>
  <si>
    <t>OBSERVACIONES</t>
  </si>
  <si>
    <t>302-D100000</t>
  </si>
  <si>
    <t>TOYOTA MOTORS SALES DE MEXICO</t>
  </si>
  <si>
    <t>302-D100002</t>
  </si>
  <si>
    <t>GARCIA OLIVOS MARIA TERESA</t>
  </si>
  <si>
    <t>D  3,065</t>
  </si>
  <si>
    <t>D  3,066</t>
  </si>
  <si>
    <t>302-D100003</t>
  </si>
  <si>
    <t>OFFICE DEPOT DE MEXICO</t>
  </si>
  <si>
    <t>D  2,718</t>
  </si>
  <si>
    <t>302-D100024</t>
  </si>
  <si>
    <t>IMPRESIONES FINAS DEL CENTRO SA DE CV</t>
  </si>
  <si>
    <t>D  3,034</t>
  </si>
  <si>
    <t>T-1742</t>
  </si>
  <si>
    <t>E-87 12/01/16</t>
  </si>
  <si>
    <t>D  3,037</t>
  </si>
  <si>
    <t>302-D100039</t>
  </si>
  <si>
    <t>TOYOTA FINANCIAL SERVICES DE MEXICO</t>
  </si>
  <si>
    <t>D  2,309</t>
  </si>
  <si>
    <t>P000010411</t>
  </si>
  <si>
    <t>D    500</t>
  </si>
  <si>
    <t>INTHIPABRL</t>
  </si>
  <si>
    <t>D  2,953</t>
  </si>
  <si>
    <t>PPDIC00002</t>
  </si>
  <si>
    <t>302-D100129</t>
  </si>
  <si>
    <t>LIDERAZGO AUTOMOTRIZ DE PUEBLA SA</t>
  </si>
  <si>
    <t>E    293</t>
  </si>
  <si>
    <t>TRANSF.</t>
  </si>
  <si>
    <t>PAGO DUPLICADO DE FACT D52234, SE PAGO CON CH-15601 EL 3/02/15 Y TRANSFERENCIA EL 16/01/15 SOLICITAR DEVOLUCION</t>
  </si>
  <si>
    <t>302-D100133</t>
  </si>
  <si>
    <t>MONROY ESTRADA FELIPE</t>
  </si>
  <si>
    <t>E    296</t>
  </si>
  <si>
    <t>CH-16979</t>
  </si>
  <si>
    <t>I336  11/01/16</t>
  </si>
  <si>
    <t>SE RECUPERO EL PAGO DUPLICADO EN ENERO</t>
  </si>
  <si>
    <t>302-D100193</t>
  </si>
  <si>
    <t>ASILO DE ANCIANOS DE CELAYA, AC</t>
  </si>
  <si>
    <t>D  2,930</t>
  </si>
  <si>
    <t>D  2,285</t>
  </si>
  <si>
    <t>D    231</t>
  </si>
  <si>
    <t>302-D100223</t>
  </si>
  <si>
    <t xml:space="preserve"> IPSOS BIMSA SA DE CV</t>
  </si>
  <si>
    <t>D  3,253</t>
  </si>
  <si>
    <t>T-1770</t>
  </si>
  <si>
    <t>E191 26/01/16</t>
  </si>
  <si>
    <t>302-D100336</t>
  </si>
  <si>
    <t>DTMAC COMERCIALIZADORA SA DE CV</t>
  </si>
  <si>
    <t>D  2286</t>
  </si>
  <si>
    <t>NO SE PAGO FACT COMPLETA</t>
  </si>
  <si>
    <t>NO ESTA</t>
  </si>
  <si>
    <t>D  3,410</t>
  </si>
  <si>
    <t>B000003553</t>
  </si>
  <si>
    <t>D  3,411</t>
  </si>
  <si>
    <t>B000003417</t>
  </si>
  <si>
    <t>D  3,412</t>
  </si>
  <si>
    <t>B000003256</t>
  </si>
  <si>
    <t>D  3,413</t>
  </si>
  <si>
    <t>B000003111</t>
  </si>
  <si>
    <t>302-D100359</t>
  </si>
  <si>
    <t>CENTRO DE REHABILITACION LA ASUNCION</t>
  </si>
  <si>
    <t>D  2,928</t>
  </si>
  <si>
    <t>D  2,929</t>
  </si>
  <si>
    <t>D  2,284</t>
  </si>
  <si>
    <t>D  2,731</t>
  </si>
  <si>
    <t>D  2,680</t>
  </si>
  <si>
    <t>D  3,354</t>
  </si>
  <si>
    <t>D  1,854</t>
  </si>
  <si>
    <t>302-D100528</t>
  </si>
  <si>
    <t>SIND INDL TRAB PEQ Y MED IND TALLER</t>
  </si>
  <si>
    <t>E    129</t>
  </si>
  <si>
    <t>CH-16898</t>
  </si>
  <si>
    <t>302-D100579</t>
  </si>
  <si>
    <t>SEVIBA SA DE CV</t>
  </si>
  <si>
    <t>D  2,723</t>
  </si>
  <si>
    <t>A000030727</t>
  </si>
  <si>
    <t>302-D100635</t>
  </si>
  <si>
    <t>CONSULTORES Y ASESORES INTEGRALES</t>
  </si>
  <si>
    <t>DIF.</t>
  </si>
  <si>
    <t>302-D100636</t>
  </si>
  <si>
    <t>REDPACK, SE DE CV</t>
  </si>
  <si>
    <t>D  2,722</t>
  </si>
  <si>
    <t>ERG0191224</t>
  </si>
  <si>
    <t>302-D100419</t>
  </si>
  <si>
    <t>INMOBILIARIA FEMAZE, SA DE CV</t>
  </si>
  <si>
    <t>D  3,409</t>
  </si>
  <si>
    <t>BAJA CH</t>
  </si>
  <si>
    <t>302-D100744</t>
  </si>
  <si>
    <t>EXAGONO SOFTWARE, SA DE CV</t>
  </si>
  <si>
    <t>D  1,812</t>
  </si>
  <si>
    <t>ABRIL 2012</t>
  </si>
  <si>
    <t>D  1,775</t>
  </si>
  <si>
    <t xml:space="preserve"> MAYO</t>
  </si>
  <si>
    <t>302-D100751</t>
  </si>
  <si>
    <t>GRUPO ECOLOGICA, SA DE CV</t>
  </si>
  <si>
    <t>GRUPO ECOL</t>
  </si>
  <si>
    <t>F/2003</t>
  </si>
  <si>
    <t>SALDO 2014</t>
  </si>
  <si>
    <t>D  2,853</t>
  </si>
  <si>
    <t>D  2,854</t>
  </si>
  <si>
    <t>A000002063</t>
  </si>
  <si>
    <t>D  2,719</t>
  </si>
  <si>
    <t>D  2,720</t>
  </si>
  <si>
    <t>D  3,050</t>
  </si>
  <si>
    <t>302-D100764</t>
  </si>
  <si>
    <t>MARCOZER SA DE CV</t>
  </si>
  <si>
    <t>CARRASCO AMAYA DIEGO</t>
  </si>
  <si>
    <t>D  2,554</t>
  </si>
  <si>
    <t>S000030046</t>
  </si>
  <si>
    <t>D  2,555</t>
  </si>
  <si>
    <t>S000030474</t>
  </si>
  <si>
    <t>D  3,035</t>
  </si>
  <si>
    <t>S000039191</t>
  </si>
  <si>
    <t>T-1739</t>
  </si>
  <si>
    <t>E84 21/01/16</t>
  </si>
  <si>
    <t>302-D100766</t>
  </si>
  <si>
    <t>SEPULVEDA MARTINEZ VICTOR MANUEL</t>
  </si>
  <si>
    <t>D    989</t>
  </si>
  <si>
    <t>302-D100948</t>
  </si>
  <si>
    <t>1915 AUDITORIA Y FINANZAS, SC</t>
  </si>
  <si>
    <t>D     2276</t>
  </si>
  <si>
    <t>DEVOLUCION</t>
  </si>
  <si>
    <t xml:space="preserve"> 302-D101048</t>
  </si>
  <si>
    <t xml:space="preserve"> BALBUENA SALAZAR PATRICIA</t>
  </si>
  <si>
    <t>D  2,123</t>
  </si>
  <si>
    <t>D  2,432</t>
  </si>
  <si>
    <t>D  2,927</t>
  </si>
  <si>
    <t>F197930202</t>
  </si>
  <si>
    <t>D  1,947</t>
  </si>
  <si>
    <t>GY11460302</t>
  </si>
  <si>
    <t>D  3,236</t>
  </si>
  <si>
    <t>FA05542902</t>
  </si>
  <si>
    <t>302-D101120</t>
  </si>
  <si>
    <t>CMG EXCELENCIA EN SERVICIO S DE RL DE C</t>
  </si>
  <si>
    <t>D  2,398</t>
  </si>
  <si>
    <t>302-D101137</t>
  </si>
  <si>
    <t>OCHOA NOLASCO GUILLERMO</t>
  </si>
  <si>
    <t>D  1,095</t>
  </si>
  <si>
    <t>D  1,097</t>
  </si>
  <si>
    <t>D  1,098</t>
  </si>
  <si>
    <t>D  2,481</t>
  </si>
  <si>
    <t>D  1,736</t>
  </si>
  <si>
    <t>D  1,834</t>
  </si>
  <si>
    <t>D  1,886</t>
  </si>
  <si>
    <t>D  1,890</t>
  </si>
  <si>
    <t>F000000302</t>
  </si>
  <si>
    <t>D  2,053</t>
  </si>
  <si>
    <t>D  2,941</t>
  </si>
  <si>
    <t>D  2,942</t>
  </si>
  <si>
    <t>D  2,943</t>
  </si>
  <si>
    <t>D  2,946</t>
  </si>
  <si>
    <t>F000000307</t>
  </si>
  <si>
    <t>D  2,947</t>
  </si>
  <si>
    <t>F000000308</t>
  </si>
  <si>
    <t>D  2,948</t>
  </si>
  <si>
    <t>F000000309</t>
  </si>
  <si>
    <t>302-D101227</t>
  </si>
  <si>
    <t>ROTO CRISTALES Y PARTES SA DE CV</t>
  </si>
  <si>
    <t>D  1,442</t>
  </si>
  <si>
    <t>D  1,575</t>
  </si>
  <si>
    <t>D  1,606</t>
  </si>
  <si>
    <t>302-D101272</t>
  </si>
  <si>
    <t>REYES MORALES ARELI</t>
  </si>
  <si>
    <t>D  1,777</t>
  </si>
  <si>
    <t>A000000385</t>
  </si>
  <si>
    <t>D  2,660</t>
  </si>
  <si>
    <t>A000000395</t>
  </si>
  <si>
    <t>302-D101289</t>
  </si>
  <si>
    <t>OCHOA AVILES ULISES</t>
  </si>
  <si>
    <t>D  1,174</t>
  </si>
  <si>
    <t>302-D101359</t>
  </si>
  <si>
    <t>MORA SOLANO NICOLAS</t>
  </si>
  <si>
    <t>D    223</t>
  </si>
  <si>
    <t>0054-TCU15</t>
  </si>
  <si>
    <t>302-D101412</t>
  </si>
  <si>
    <t xml:space="preserve">QUALIA TECH SA DE CV </t>
  </si>
  <si>
    <t>D  3,353</t>
  </si>
  <si>
    <t>302-D101414</t>
  </si>
  <si>
    <t>DRIDCO MEXICO SA DE CV</t>
  </si>
  <si>
    <t>D  2510</t>
  </si>
  <si>
    <t>302-D101473</t>
  </si>
  <si>
    <t>ALCOCER RODRIGUEZ GUILLERMO</t>
  </si>
  <si>
    <t>D  2,833</t>
  </si>
  <si>
    <t>0154-TCU15</t>
  </si>
  <si>
    <t>302-D101476</t>
  </si>
  <si>
    <t>VASQUEZ ALCANTARA YAZMIN IVONNE</t>
  </si>
  <si>
    <t>D  3,040</t>
  </si>
  <si>
    <t>302-D101482</t>
  </si>
  <si>
    <t>MONTERO RAMIREZ ELIUD</t>
  </si>
  <si>
    <t>D  1,683</t>
  </si>
  <si>
    <t>A000000372</t>
  </si>
  <si>
    <t>D  2,113</t>
  </si>
  <si>
    <t>A000000387</t>
  </si>
  <si>
    <t>D  2,576</t>
  </si>
  <si>
    <t>A000000389</t>
  </si>
  <si>
    <t>D  2,661</t>
  </si>
  <si>
    <t>A000000391</t>
  </si>
  <si>
    <t>D  2,664</t>
  </si>
  <si>
    <t>A000000392</t>
  </si>
  <si>
    <t>D  2,684</t>
  </si>
  <si>
    <t>A000000390</t>
  </si>
  <si>
    <t>D  2,710</t>
  </si>
  <si>
    <t>A000000393</t>
  </si>
  <si>
    <t>302-D101540</t>
  </si>
  <si>
    <t>2LM NACIONAL SA DE CV</t>
  </si>
  <si>
    <t>D    284</t>
  </si>
  <si>
    <t>A000000263</t>
  </si>
  <si>
    <t>D  1,100</t>
  </si>
  <si>
    <t>A000000375</t>
  </si>
  <si>
    <t>D  2,144</t>
  </si>
  <si>
    <t>A000000433</t>
  </si>
  <si>
    <t>D  2,145</t>
  </si>
  <si>
    <t>A000000431</t>
  </si>
  <si>
    <t>302-D101557</t>
  </si>
  <si>
    <t>OPERADORA OMX SA DE CV</t>
  </si>
  <si>
    <t>D    707</t>
  </si>
  <si>
    <t>P007847</t>
  </si>
  <si>
    <t>302-D101573</t>
  </si>
  <si>
    <t xml:space="preserve">MEXICO INYECCION DE COMBUSTIBLE SA </t>
  </si>
  <si>
    <t>D    258</t>
  </si>
  <si>
    <t>302-D101686</t>
  </si>
  <si>
    <t>PRODUCTOS MOBILES SA DE CV</t>
  </si>
  <si>
    <t>D  2,154</t>
  </si>
  <si>
    <t>D  2,709</t>
  </si>
  <si>
    <t>302-D101717</t>
  </si>
  <si>
    <t>NOTARIA PUBLICA 32 SC</t>
  </si>
  <si>
    <t>D  3,252</t>
  </si>
  <si>
    <t>CFDI004026</t>
  </si>
  <si>
    <t>302-D101763</t>
  </si>
  <si>
    <t>VAZQUEZ PAREDES MATEO</t>
  </si>
  <si>
    <t>D  2,588</t>
  </si>
  <si>
    <t>M000000083</t>
  </si>
  <si>
    <t>302-D101764</t>
  </si>
  <si>
    <t>ENLACE TPE SA DE CV</t>
  </si>
  <si>
    <t>D  2,979</t>
  </si>
  <si>
    <t>302-D101781</t>
  </si>
  <si>
    <t>URIBE HURTADO LUIS ALBERTO</t>
  </si>
  <si>
    <t>D  1,637</t>
  </si>
  <si>
    <t>0132-TCU15</t>
  </si>
  <si>
    <t>302-D101785</t>
  </si>
  <si>
    <t>TRANSPORTADORA AUTOMOTRIZ DEL PACIF</t>
  </si>
  <si>
    <t>D  2,940</t>
  </si>
  <si>
    <t>302-D101805</t>
  </si>
  <si>
    <t>RIVERA PEÑA MARGARITA</t>
  </si>
  <si>
    <t>D  2,357</t>
  </si>
  <si>
    <t>0152-TCU15</t>
  </si>
  <si>
    <t>SUMA</t>
  </si>
  <si>
    <t>ESTADOS FINANCIEROS</t>
  </si>
  <si>
    <t>DIF</t>
  </si>
  <si>
    <t>SALDO AL 31 DE ENERO</t>
  </si>
  <si>
    <t>D  2,118</t>
  </si>
  <si>
    <t>D  2,220</t>
  </si>
  <si>
    <t>D  2,221</t>
  </si>
  <si>
    <t>302-D10002</t>
  </si>
  <si>
    <t>LUBRIANTES DEL BAJIO SA DE CV</t>
  </si>
  <si>
    <t>D  2,462</t>
  </si>
  <si>
    <t>D  2,656</t>
  </si>
  <si>
    <t>INTPPENE0</t>
  </si>
  <si>
    <t>D  2,703</t>
  </si>
  <si>
    <t>D  2,704</t>
  </si>
  <si>
    <t>302-D100076</t>
  </si>
  <si>
    <t xml:space="preserve">INDUSTRIA DISEÑADOR DE AUTOPARTES </t>
  </si>
  <si>
    <t xml:space="preserve">UNITED AUTO DE AGUASCALIENTES S DE CV </t>
  </si>
  <si>
    <t>D  2,700</t>
  </si>
  <si>
    <t>302-D100117</t>
  </si>
  <si>
    <t>D     40</t>
  </si>
  <si>
    <t>D  2,641</t>
  </si>
  <si>
    <t>P00001299</t>
  </si>
  <si>
    <t>D  2,642</t>
  </si>
  <si>
    <t>D  2,643</t>
  </si>
  <si>
    <t>P00001300</t>
  </si>
  <si>
    <t>D  2,644</t>
  </si>
  <si>
    <t>302-D100330</t>
  </si>
  <si>
    <t>D  2,911</t>
  </si>
  <si>
    <t>B00000370</t>
  </si>
  <si>
    <t>302-D10035</t>
  </si>
  <si>
    <t>CAMARA NACIONAL DE COMERCIO SERVICIOS</t>
  </si>
  <si>
    <t>D  2,487</t>
  </si>
  <si>
    <t>B00000402</t>
  </si>
  <si>
    <t>D  2,464</t>
  </si>
  <si>
    <t>B00000236</t>
  </si>
  <si>
    <t>D  2,117</t>
  </si>
  <si>
    <t>A00003122</t>
  </si>
  <si>
    <t>D  2,119</t>
  </si>
  <si>
    <t>A00003104</t>
  </si>
  <si>
    <t>D  2,574</t>
  </si>
  <si>
    <t>A00003127</t>
  </si>
  <si>
    <t>D  2,726</t>
  </si>
  <si>
    <t>A00003135</t>
  </si>
  <si>
    <t>302-D100594</t>
  </si>
  <si>
    <t xml:space="preserve">SERVICIO AUDITORIO S.A DE C.V </t>
  </si>
  <si>
    <t>D  2,633</t>
  </si>
  <si>
    <t>D    387</t>
  </si>
  <si>
    <t>P00001268</t>
  </si>
  <si>
    <t>D  2,115</t>
  </si>
  <si>
    <t>D  2,116</t>
  </si>
  <si>
    <t>D  2,222</t>
  </si>
  <si>
    <t>A00000023</t>
  </si>
  <si>
    <t>302-D100893</t>
  </si>
  <si>
    <t>GOMEZ ROCHA JAIME</t>
  </si>
  <si>
    <t>D  1,222</t>
  </si>
  <si>
    <t>B00000015</t>
  </si>
  <si>
    <t>D  1,635</t>
  </si>
  <si>
    <t>D  2,197</t>
  </si>
  <si>
    <t>D  2,202</t>
  </si>
  <si>
    <t>D  2,518</t>
  </si>
  <si>
    <t>B00000014</t>
  </si>
  <si>
    <t>D  2,523</t>
  </si>
  <si>
    <t>D  2,583</t>
  </si>
  <si>
    <t>B00000017</t>
  </si>
  <si>
    <t>D  2,607</t>
  </si>
  <si>
    <t>B00000016</t>
  </si>
  <si>
    <t>D  2,634</t>
  </si>
  <si>
    <t>D  2,460</t>
  </si>
  <si>
    <t>A00000232</t>
  </si>
  <si>
    <t>D    972</t>
  </si>
  <si>
    <t>D  2,683</t>
  </si>
  <si>
    <t>GS1239350</t>
  </si>
  <si>
    <t>D  1,073</t>
  </si>
  <si>
    <t>D  1,132</t>
  </si>
  <si>
    <t>D  1,556</t>
  </si>
  <si>
    <t>D  1,643</t>
  </si>
  <si>
    <t>D  1,686</t>
  </si>
  <si>
    <t>D  2,134</t>
  </si>
  <si>
    <t>F00000033</t>
  </si>
  <si>
    <t>D  2,201</t>
  </si>
  <si>
    <t>D  2,204</t>
  </si>
  <si>
    <t>F00000034</t>
  </si>
  <si>
    <t>D  2,393</t>
  </si>
  <si>
    <t>D  2,567</t>
  </si>
  <si>
    <t>D  1,678</t>
  </si>
  <si>
    <t>D  2,219</t>
  </si>
  <si>
    <t>D  1,634</t>
  </si>
  <si>
    <t>D  2,483</t>
  </si>
  <si>
    <t>D  2,458</t>
  </si>
  <si>
    <t>A00000044</t>
  </si>
  <si>
    <t>D  2,459</t>
  </si>
  <si>
    <t>D  2,461</t>
  </si>
  <si>
    <t>302-D101499</t>
  </si>
  <si>
    <t>SOTERO ARANDA ARANDA FERRO</t>
  </si>
  <si>
    <t>E     58</t>
  </si>
  <si>
    <t>T-1725</t>
  </si>
  <si>
    <t>302-D101622</t>
  </si>
  <si>
    <t>GRANJA LOPEZ ANDRES</t>
  </si>
  <si>
    <t>D  2,724</t>
  </si>
  <si>
    <t>D  2,725</t>
  </si>
  <si>
    <t>302-D100696</t>
  </si>
  <si>
    <t xml:space="preserve">JUAREZ ARREDONDO ARMANDO </t>
  </si>
  <si>
    <t>302-D100719</t>
  </si>
  <si>
    <t>302-D100850</t>
  </si>
  <si>
    <t xml:space="preserve">AUDATEX LTN S DE RL DE CV </t>
  </si>
  <si>
    <t>302-D101750</t>
  </si>
  <si>
    <t>ALCANTAR CHAVEZ LINO ZENON</t>
  </si>
  <si>
    <t>302-D101782</t>
  </si>
  <si>
    <t>CORTEZ PERAZA DIEGO</t>
  </si>
  <si>
    <t xml:space="preserve">REWEB FACTURE MAS CON INTERNET SA DE CV </t>
  </si>
  <si>
    <t>D  2,517</t>
  </si>
  <si>
    <t>302-D101825</t>
  </si>
  <si>
    <t>302-D101824</t>
  </si>
  <si>
    <t xml:space="preserve">DEANDA RAMIREZ  RAFAEL </t>
  </si>
  <si>
    <t>D  2,162</t>
  </si>
  <si>
    <t>0020-TCU1</t>
  </si>
  <si>
    <t>302-D101815</t>
  </si>
  <si>
    <t>MENDOZA HERNANDEZ ARTURO</t>
  </si>
  <si>
    <t>D    891</t>
  </si>
  <si>
    <t>FE0000094</t>
  </si>
  <si>
    <t>D  2,446</t>
  </si>
  <si>
    <t>B00000013</t>
  </si>
  <si>
    <t>D  2,385</t>
  </si>
  <si>
    <t>D  2,904</t>
  </si>
  <si>
    <t>P00001408</t>
  </si>
  <si>
    <t>SALDO AL 29 DE FEBRERO</t>
  </si>
  <si>
    <t>D  1,841</t>
  </si>
  <si>
    <t>D  2,199</t>
  </si>
  <si>
    <t>D  2,578</t>
  </si>
  <si>
    <t>D  2,471</t>
  </si>
  <si>
    <t>INTPPFEBRE</t>
  </si>
  <si>
    <t>D  2,394</t>
  </si>
  <si>
    <t>ZE01486582</t>
  </si>
  <si>
    <t>D  1,400</t>
  </si>
  <si>
    <t>D  2,837</t>
  </si>
  <si>
    <t>B000003883</t>
  </si>
  <si>
    <t>D  1,840</t>
  </si>
  <si>
    <t>A000031659</t>
  </si>
  <si>
    <t>D  1,842</t>
  </si>
  <si>
    <t>A000031516</t>
  </si>
  <si>
    <t>D  2,196</t>
  </si>
  <si>
    <t>A000031820</t>
  </si>
  <si>
    <t>A000031959</t>
  </si>
  <si>
    <t>D  2,635</t>
  </si>
  <si>
    <t>A000031911</t>
  </si>
  <si>
    <t>D  2,148</t>
  </si>
  <si>
    <t>P000013325</t>
  </si>
  <si>
    <t>D  1,489</t>
  </si>
  <si>
    <t>NOM0010216</t>
  </si>
  <si>
    <t>E    281</t>
  </si>
  <si>
    <t>BBVA-TRANS</t>
  </si>
  <si>
    <t>D      1</t>
  </si>
  <si>
    <t>BAJA PROV</t>
  </si>
  <si>
    <t>D  1,447</t>
  </si>
  <si>
    <t>D  1,483</t>
  </si>
  <si>
    <t xml:space="preserve">DIFEERENCIA </t>
  </si>
  <si>
    <t>D  2,577</t>
  </si>
  <si>
    <t>P000014085</t>
  </si>
  <si>
    <t>D  1,707</t>
  </si>
  <si>
    <t>B000000201</t>
  </si>
  <si>
    <t>D  1,713</t>
  </si>
  <si>
    <t>D  1,733</t>
  </si>
  <si>
    <t>B000000210</t>
  </si>
  <si>
    <t>D  1,741</t>
  </si>
  <si>
    <t>B000000211</t>
  </si>
  <si>
    <t>D  1,843</t>
  </si>
  <si>
    <t>B000000177</t>
  </si>
  <si>
    <t>D  1,862</t>
  </si>
  <si>
    <t>B000000208</t>
  </si>
  <si>
    <t>D  2,020</t>
  </si>
  <si>
    <t>B000000206</t>
  </si>
  <si>
    <t>D  2,230</t>
  </si>
  <si>
    <t>B000000216</t>
  </si>
  <si>
    <t>D    330</t>
  </si>
  <si>
    <t>B000000178</t>
  </si>
  <si>
    <t>D    331</t>
  </si>
  <si>
    <t>B000000181</t>
  </si>
  <si>
    <t>D    654</t>
  </si>
  <si>
    <t>B000000183</t>
  </si>
  <si>
    <t>D  2,659</t>
  </si>
  <si>
    <t>F006162501</t>
  </si>
  <si>
    <t>D  2,786</t>
  </si>
  <si>
    <t>P13526-7</t>
  </si>
  <si>
    <t>D  1,580</t>
  </si>
  <si>
    <t>D  2,147</t>
  </si>
  <si>
    <t>D  2,149</t>
  </si>
  <si>
    <t>D  1,705</t>
  </si>
  <si>
    <t>D    328</t>
  </si>
  <si>
    <t>D  2,017</t>
  </si>
  <si>
    <t>D  2,404</t>
  </si>
  <si>
    <t xml:space="preserve">STERLING ARANA EUGENIO RICARDO         </t>
  </si>
  <si>
    <t>D  1,676</t>
  </si>
  <si>
    <t>A000000148</t>
  </si>
  <si>
    <t>02-D101336</t>
  </si>
  <si>
    <t>FIGUEROA CORNEJO MA. DEL RAYO</t>
  </si>
  <si>
    <t>D  2,842</t>
  </si>
  <si>
    <t>D    644</t>
  </si>
  <si>
    <t>A000000461</t>
  </si>
  <si>
    <t>D  1,858</t>
  </si>
  <si>
    <t>A000000485</t>
  </si>
  <si>
    <t>D  1,868</t>
  </si>
  <si>
    <t>A000000487</t>
  </si>
  <si>
    <t>D  2,335</t>
  </si>
  <si>
    <t>A000000493</t>
  </si>
  <si>
    <t>D  1,581</t>
  </si>
  <si>
    <t>D  2,041</t>
  </si>
  <si>
    <t>0033-TCU16</t>
  </si>
  <si>
    <t>02-D101524</t>
  </si>
  <si>
    <t>AGUERRERO SANCHEZ MARIA TERESA</t>
  </si>
  <si>
    <t>D  2,139</t>
  </si>
  <si>
    <t>E    150</t>
  </si>
  <si>
    <t>T-1763</t>
  </si>
  <si>
    <t>D  2,223</t>
  </si>
  <si>
    <t>no esta la f-1280</t>
  </si>
  <si>
    <t>D  1,653</t>
  </si>
  <si>
    <t>D  1,717</t>
  </si>
  <si>
    <t>D  2,364</t>
  </si>
  <si>
    <t>D  2,203</t>
  </si>
  <si>
    <t>302-D101839</t>
  </si>
  <si>
    <t>ALSE MEXICANA SA DE CV</t>
  </si>
  <si>
    <t>D  2,159</t>
  </si>
  <si>
    <t>A000006809</t>
  </si>
  <si>
    <t>302-D100814</t>
  </si>
  <si>
    <t>IMPULSORA DE TRANSPORTES DE TRANSPORTES MEXICANOS</t>
  </si>
  <si>
    <t>D  2,841</t>
  </si>
  <si>
    <t>CELAD22654</t>
  </si>
  <si>
    <t>302-D101840</t>
  </si>
  <si>
    <t>APEREZ CANO LAURA</t>
  </si>
  <si>
    <t>0034-TCU16</t>
  </si>
  <si>
    <t>302-D101841</t>
  </si>
  <si>
    <t>AGALINDO RAMIREZ YOLANDA CRISTINA</t>
  </si>
  <si>
    <t>D  2,457</t>
  </si>
  <si>
    <t>0035-TCU16</t>
  </si>
  <si>
    <t>SALDO AL 31 DE MARZO</t>
  </si>
  <si>
    <t xml:space="preserve">D  2,118 , D  2,220 Y D  2,221  </t>
  </si>
  <si>
    <t>DIF EN PAGO DE (E  58) 05/02/16</t>
  </si>
  <si>
    <t>D  1,063</t>
  </si>
  <si>
    <t>D  1,078</t>
  </si>
  <si>
    <t>D  1,709</t>
  </si>
  <si>
    <t>D  1,729</t>
  </si>
  <si>
    <t>D  1,730</t>
  </si>
  <si>
    <t>D  2,689</t>
  </si>
  <si>
    <t>302-D100008</t>
  </si>
  <si>
    <t>FERRETERIA MODELO DEL BAJIO SA DE C</t>
  </si>
  <si>
    <t>D  1,504</t>
  </si>
  <si>
    <t>D  2,859</t>
  </si>
  <si>
    <t>D000022299</t>
  </si>
  <si>
    <t>D  2,860</t>
  </si>
  <si>
    <t>D000022600</t>
  </si>
  <si>
    <t>D  2,861</t>
  </si>
  <si>
    <t>D000022425</t>
  </si>
  <si>
    <t>D  2,876</t>
  </si>
  <si>
    <t>D000022363</t>
  </si>
  <si>
    <t>D  2,687</t>
  </si>
  <si>
    <t>INTPPMARZO</t>
  </si>
  <si>
    <t>302-D100180</t>
  </si>
  <si>
    <t>DURAN MEJIA ARMANDO</t>
  </si>
  <si>
    <t>A000000482</t>
  </si>
  <si>
    <t>D  2,982</t>
  </si>
  <si>
    <t>A000000483</t>
  </si>
  <si>
    <t>D  2,983</t>
  </si>
  <si>
    <t>A000000490</t>
  </si>
  <si>
    <t>D  1,272</t>
  </si>
  <si>
    <t>DIFERENCIA EN D 2849</t>
  </si>
  <si>
    <t>SALCEDO MORENO JANITZI</t>
  </si>
  <si>
    <t>D  2,552</t>
  </si>
  <si>
    <t>P000013817</t>
  </si>
  <si>
    <t>302-D10374</t>
  </si>
  <si>
    <t xml:space="preserve">ARTLUX SA DE CV </t>
  </si>
  <si>
    <t>B000017866</t>
  </si>
  <si>
    <t>D  1,213</t>
  </si>
  <si>
    <t>B000002576</t>
  </si>
  <si>
    <t>D  1,229</t>
  </si>
  <si>
    <t>A000032063</t>
  </si>
  <si>
    <t>D  1,724</t>
  </si>
  <si>
    <t>A000032183</t>
  </si>
  <si>
    <t>A000032305</t>
  </si>
  <si>
    <t>D  1,988</t>
  </si>
  <si>
    <t>D  2,877</t>
  </si>
  <si>
    <t>NOMSEM1316</t>
  </si>
  <si>
    <t>D  1,726</t>
  </si>
  <si>
    <t>EWRG195576</t>
  </si>
  <si>
    <t>D  1,068</t>
  </si>
  <si>
    <t>D  1,069</t>
  </si>
  <si>
    <t>D  1,070</t>
  </si>
  <si>
    <t>D  1,727</t>
  </si>
  <si>
    <t>D  1,728</t>
  </si>
  <si>
    <t>D  2,306</t>
  </si>
  <si>
    <t>D  2,308</t>
  </si>
  <si>
    <t>A000002617</t>
  </si>
  <si>
    <t>302-D100757</t>
  </si>
  <si>
    <t>JC IMAGEN AUTOMOTRIZ, S.A. DE C.V.</t>
  </si>
  <si>
    <t>D  1,786</t>
  </si>
  <si>
    <t>D  2,558</t>
  </si>
  <si>
    <t>S000041220</t>
  </si>
  <si>
    <t>302-D100781</t>
  </si>
  <si>
    <t>RODRIGUEZ VENEGAS JUAN MANUEL</t>
  </si>
  <si>
    <t>D  1,998</t>
  </si>
  <si>
    <t>FEB0025946</t>
  </si>
  <si>
    <t>302-D100842</t>
  </si>
  <si>
    <t>ANTONIO SANCHEZ RAMOS</t>
  </si>
  <si>
    <t>E    195</t>
  </si>
  <si>
    <t>CH-17341</t>
  </si>
  <si>
    <t>.</t>
  </si>
  <si>
    <t>D  1,375</t>
  </si>
  <si>
    <t>B000000234</t>
  </si>
  <si>
    <t>D  2,244</t>
  </si>
  <si>
    <t>B000000241</t>
  </si>
  <si>
    <t>D  2,347</t>
  </si>
  <si>
    <t>B000000223</t>
  </si>
  <si>
    <t>D  2,504</t>
  </si>
  <si>
    <t>B000000240</t>
  </si>
  <si>
    <t>D  2,630</t>
  </si>
  <si>
    <t>B000000243</t>
  </si>
  <si>
    <t>D  2,690</t>
  </si>
  <si>
    <t>B000000180</t>
  </si>
  <si>
    <t>D  2,691</t>
  </si>
  <si>
    <t>B000000187</t>
  </si>
  <si>
    <t>D  2,692</t>
  </si>
  <si>
    <t>B000000242</t>
  </si>
  <si>
    <t>D  2,706</t>
  </si>
  <si>
    <t>B000000190</t>
  </si>
  <si>
    <t>D  2,707</t>
  </si>
  <si>
    <t>B000000229</t>
  </si>
  <si>
    <t>D  2,708</t>
  </si>
  <si>
    <t>B000000233</t>
  </si>
  <si>
    <t>D  2,560</t>
  </si>
  <si>
    <t>A000002423</t>
  </si>
  <si>
    <t>302-D101118</t>
  </si>
  <si>
    <t>MYSTERY SHOPPER MEXICO, S.A. DE C.V</t>
  </si>
  <si>
    <t>D  2,997</t>
  </si>
  <si>
    <t>D  1,417</t>
  </si>
  <si>
    <t>D  1,542</t>
  </si>
  <si>
    <t>D  1,981</t>
  </si>
  <si>
    <t>S000001514</t>
  </si>
  <si>
    <t>D  2,094</t>
  </si>
  <si>
    <t>D  2,097</t>
  </si>
  <si>
    <t>D  2,372</t>
  </si>
  <si>
    <t>D  2,374</t>
  </si>
  <si>
    <t>D  2,463</t>
  </si>
  <si>
    <t>D  1,543</t>
  </si>
  <si>
    <t>D  2,336</t>
  </si>
  <si>
    <t>D  1,405</t>
  </si>
  <si>
    <t>A000000520</t>
  </si>
  <si>
    <t>D  1,407</t>
  </si>
  <si>
    <t>A000000521</t>
  </si>
  <si>
    <t>D  1,430</t>
  </si>
  <si>
    <t>A000000522</t>
  </si>
  <si>
    <t>D  1,787</t>
  </si>
  <si>
    <t>A000000519</t>
  </si>
  <si>
    <t>D  2,305</t>
  </si>
  <si>
    <t>A000000524</t>
  </si>
  <si>
    <t>D  1,716</t>
  </si>
  <si>
    <t>A000000658</t>
  </si>
  <si>
    <t>A000000660</t>
  </si>
  <si>
    <t>D  1,718</t>
  </si>
  <si>
    <t>A000000662</t>
  </si>
  <si>
    <t>D  1,719</t>
  </si>
  <si>
    <t>A000000659</t>
  </si>
  <si>
    <t>D  1,720</t>
  </si>
  <si>
    <t>A000000661</t>
  </si>
  <si>
    <t>D  1,721</t>
  </si>
  <si>
    <t>A000000663</t>
  </si>
  <si>
    <t>302-D101524</t>
  </si>
  <si>
    <t>302-D101300</t>
  </si>
  <si>
    <t>302-D101572</t>
  </si>
  <si>
    <t>PROSAFIN, S.A. DE C.V.</t>
  </si>
  <si>
    <t>E     68</t>
  </si>
  <si>
    <t>CH-15291</t>
  </si>
  <si>
    <t>D  1,067</t>
  </si>
  <si>
    <t>D  1,083</t>
  </si>
  <si>
    <t>D  2,780</t>
  </si>
  <si>
    <t>P13610</t>
  </si>
  <si>
    <t>D  2,302</t>
  </si>
  <si>
    <t>D  2,300</t>
  </si>
  <si>
    <t>M000000455</t>
  </si>
  <si>
    <t>D  2,304</t>
  </si>
  <si>
    <t>M000000300</t>
  </si>
  <si>
    <t>D  2,559</t>
  </si>
  <si>
    <t>SILVA RAMOS GILDARDO</t>
  </si>
  <si>
    <t>D  2,556</t>
  </si>
  <si>
    <t>302-D101770</t>
  </si>
  <si>
    <t>D  2,366</t>
  </si>
  <si>
    <t>D  2,855</t>
  </si>
  <si>
    <t>302-D101842</t>
  </si>
  <si>
    <t>LUMICENTRO SA DE CV</t>
  </si>
  <si>
    <t>E     21</t>
  </si>
  <si>
    <t>T-1874</t>
  </si>
  <si>
    <t xml:space="preserve">DUPLICADO </t>
  </si>
  <si>
    <t>302-D101847</t>
  </si>
  <si>
    <t>ALDANA OROZCO RAMON</t>
  </si>
  <si>
    <t>D    537</t>
  </si>
  <si>
    <t>0040-TCU16</t>
  </si>
  <si>
    <t>D  1,032</t>
  </si>
  <si>
    <t>0043-TCU16</t>
  </si>
  <si>
    <t>302-D101850</t>
  </si>
  <si>
    <t>GARCIA HERRERA GUSTAVO</t>
  </si>
  <si>
    <t>302-D101853</t>
  </si>
  <si>
    <t>GARCIA ARGUELLES FRANCISCO</t>
  </si>
  <si>
    <t>D  1,722</t>
  </si>
  <si>
    <t>A000000019</t>
  </si>
  <si>
    <t>302-D101860</t>
  </si>
  <si>
    <t>D  2,345</t>
  </si>
  <si>
    <t>0050-TCU16</t>
  </si>
  <si>
    <t>302-D101862</t>
  </si>
  <si>
    <t>SANCHEZ RAMOS ANTONIO</t>
  </si>
  <si>
    <t>FLORES JIMENEZ RODRIGO</t>
  </si>
  <si>
    <t>D  2,662</t>
  </si>
  <si>
    <t>0052-TCU16</t>
  </si>
  <si>
    <t>NO SUMA BIEN EL SISTEMA</t>
  </si>
  <si>
    <t>SALDO AL 30 DE ABRIL</t>
  </si>
  <si>
    <t>D  2,856</t>
  </si>
  <si>
    <t>P000014061</t>
  </si>
  <si>
    <t>D  2,915</t>
  </si>
  <si>
    <t>P000014308</t>
  </si>
  <si>
    <t>DIF EN PAGO DE (E 166) 05/02/16</t>
  </si>
  <si>
    <t>D    300</t>
  </si>
  <si>
    <t>D    551</t>
  </si>
  <si>
    <t>D  1,373</t>
  </si>
  <si>
    <t>D  2,666</t>
  </si>
  <si>
    <t>D  2,670</t>
  </si>
  <si>
    <t>D  2,821</t>
  </si>
  <si>
    <t>302-D100028</t>
  </si>
  <si>
    <t>D  1,810</t>
  </si>
  <si>
    <t>D  2,810</t>
  </si>
  <si>
    <t>P000014044</t>
  </si>
  <si>
    <t>D  2,811</t>
  </si>
  <si>
    <t>P000014042</t>
  </si>
  <si>
    <t>D  1,028</t>
  </si>
  <si>
    <t>ZE01490266</t>
  </si>
  <si>
    <t>D     75</t>
  </si>
  <si>
    <t>D    158</t>
  </si>
  <si>
    <t>D    325</t>
  </si>
  <si>
    <t>D    455</t>
  </si>
  <si>
    <t>D    862</t>
  </si>
  <si>
    <t>D  1,652</t>
  </si>
  <si>
    <t>D  3,078</t>
  </si>
  <si>
    <t>D  3,080</t>
  </si>
  <si>
    <t>B000004141</t>
  </si>
  <si>
    <t>302-D100374</t>
  </si>
  <si>
    <t>302-D100518</t>
  </si>
  <si>
    <t>GOMEZ ROCHA DEL BAJIO S.A. DE C.V.</t>
  </si>
  <si>
    <t>D  2,128</t>
  </si>
  <si>
    <t>B000000267</t>
  </si>
  <si>
    <t>302-D100543</t>
  </si>
  <si>
    <t>GALAZ, YAMAZAKI, RUIZ URQUIZA, S.C.</t>
  </si>
  <si>
    <t>D    974</t>
  </si>
  <si>
    <t>MEX0197801</t>
  </si>
  <si>
    <t>302-D100568</t>
  </si>
  <si>
    <t>BERNAL VALLE TERESA LIZBETH</t>
  </si>
  <si>
    <t>D  1,077</t>
  </si>
  <si>
    <t>302-D100576</t>
  </si>
  <si>
    <t>MAPFRE TEPEYAC SA</t>
  </si>
  <si>
    <t>D  3,087</t>
  </si>
  <si>
    <t>AJUSTES</t>
  </si>
  <si>
    <t>D  1,369</t>
  </si>
  <si>
    <t>A000032687</t>
  </si>
  <si>
    <t>D  1,851</t>
  </si>
  <si>
    <t>A000032812</t>
  </si>
  <si>
    <t>D  2,781</t>
  </si>
  <si>
    <t>A000032937</t>
  </si>
  <si>
    <t>D    301</t>
  </si>
  <si>
    <t>A000032368</t>
  </si>
  <si>
    <t>D    302</t>
  </si>
  <si>
    <t>A000032485</t>
  </si>
  <si>
    <t>D    647</t>
  </si>
  <si>
    <t>A000032581</t>
  </si>
  <si>
    <t>DIFERENCIA PAGO (E   171)</t>
  </si>
  <si>
    <t>D    983</t>
  </si>
  <si>
    <t>D    984</t>
  </si>
  <si>
    <t>D  1,824</t>
  </si>
  <si>
    <t>F000000277</t>
  </si>
  <si>
    <t>D  2,818</t>
  </si>
  <si>
    <t>D    425</t>
  </si>
  <si>
    <t>D    550</t>
  </si>
  <si>
    <t>D  1,371</t>
  </si>
  <si>
    <t>D  1,372</t>
  </si>
  <si>
    <t>D  1,610</t>
  </si>
  <si>
    <t>A000002727</t>
  </si>
  <si>
    <t>D  2,667</t>
  </si>
  <si>
    <t>D    705</t>
  </si>
  <si>
    <t>D  1,306</t>
  </si>
  <si>
    <t>D  1,699</t>
  </si>
  <si>
    <t>D  2,422</t>
  </si>
  <si>
    <t>D  1,832</t>
  </si>
  <si>
    <t>S000041827</t>
  </si>
  <si>
    <t>D    546</t>
  </si>
  <si>
    <t>B000000224</t>
  </si>
  <si>
    <t>B000000278</t>
  </si>
  <si>
    <t>D  1,829</t>
  </si>
  <si>
    <t>B000000280</t>
  </si>
  <si>
    <t>D  2,039</t>
  </si>
  <si>
    <t>B000000281</t>
  </si>
  <si>
    <t>D  2,735</t>
  </si>
  <si>
    <t>B000000283</t>
  </si>
  <si>
    <t>D  2,758</t>
  </si>
  <si>
    <t>B000000277</t>
  </si>
  <si>
    <t>D  2,817</t>
  </si>
  <si>
    <t>A000002491</t>
  </si>
  <si>
    <t>D  2,820</t>
  </si>
  <si>
    <t>D  1,297</t>
  </si>
  <si>
    <t>D  2,127</t>
  </si>
  <si>
    <t>D  2,130</t>
  </si>
  <si>
    <t>D  2,400</t>
  </si>
  <si>
    <t>D  2,767</t>
  </si>
  <si>
    <t>D  1,711</t>
  </si>
  <si>
    <t>D  1,723</t>
  </si>
  <si>
    <t>D  2,274</t>
  </si>
  <si>
    <t>302-D101448</t>
  </si>
  <si>
    <t>CAMPERO CRUZ ALFONSO</t>
  </si>
  <si>
    <t>D  2,814</t>
  </si>
  <si>
    <t>A000000574</t>
  </si>
  <si>
    <t>A000000573</t>
  </si>
  <si>
    <t>D  2,092</t>
  </si>
  <si>
    <t>E    256</t>
  </si>
  <si>
    <t>DUPLICADO</t>
  </si>
  <si>
    <t>D  1,853</t>
  </si>
  <si>
    <t>D  1,855</t>
  </si>
  <si>
    <t>D  2,665</t>
  </si>
  <si>
    <t>E    209</t>
  </si>
  <si>
    <t>T-2074</t>
  </si>
  <si>
    <t xml:space="preserve">DIFERENCIA EN PAGO </t>
  </si>
  <si>
    <t>D  2,823</t>
  </si>
  <si>
    <t>302-D101769</t>
  </si>
  <si>
    <t>ENERMAX DEL BAJIO S DE RL DE CV</t>
  </si>
  <si>
    <t>D  1,021</t>
  </si>
  <si>
    <t>D    975</t>
  </si>
  <si>
    <t>302-D101789</t>
  </si>
  <si>
    <t>RIOS RAMIREZ VALENTIN</t>
  </si>
  <si>
    <t>D  2,914</t>
  </si>
  <si>
    <t>D  1,082</t>
  </si>
  <si>
    <t>A000007305</t>
  </si>
  <si>
    <t>D    170</t>
  </si>
  <si>
    <t>A000000020</t>
  </si>
  <si>
    <t>D    547</t>
  </si>
  <si>
    <t>A000000026</t>
  </si>
  <si>
    <t>D  2,669</t>
  </si>
  <si>
    <t>A000000030</t>
  </si>
  <si>
    <t>302-D101857</t>
  </si>
  <si>
    <t>RODRIGUEZ ANGELES PEDRO GILBERTO</t>
  </si>
  <si>
    <t>D    420</t>
  </si>
  <si>
    <t>AAA0019705</t>
  </si>
  <si>
    <t>D    422</t>
  </si>
  <si>
    <t>AAA0000116</t>
  </si>
  <si>
    <t>D    457</t>
  </si>
  <si>
    <t>D    539</t>
  </si>
  <si>
    <t>AAA0000014</t>
  </si>
  <si>
    <t>D    540</t>
  </si>
  <si>
    <t>AAA0000134</t>
  </si>
  <si>
    <t>D    541</t>
  </si>
  <si>
    <t>AAA0011197</t>
  </si>
  <si>
    <t>D    545</t>
  </si>
  <si>
    <t>AAA0000001</t>
  </si>
  <si>
    <t>D  2,412</t>
  </si>
  <si>
    <t>AA00000018</t>
  </si>
  <si>
    <t>D  2,420</t>
  </si>
  <si>
    <t>AAA0000017</t>
  </si>
  <si>
    <t>302-D101868</t>
  </si>
  <si>
    <t>GRUPO RAMAHA S.C.</t>
  </si>
  <si>
    <t>D  1,478</t>
  </si>
  <si>
    <t>D  2,562</t>
  </si>
  <si>
    <t>NOM2020416</t>
  </si>
  <si>
    <t>DIFERENCIA EN EGRESOS 239</t>
  </si>
  <si>
    <t>302-D101875</t>
  </si>
  <si>
    <t>NEOCOM SA DE CV</t>
  </si>
  <si>
    <t>D  2,834</t>
  </si>
  <si>
    <t>D  2,832</t>
  </si>
  <si>
    <t>A000004220</t>
  </si>
  <si>
    <t>302-D101876</t>
  </si>
  <si>
    <t>BARCENAS GONZALEZ ENRIQUE</t>
  </si>
  <si>
    <t>PENDIENTE ||</t>
  </si>
  <si>
    <t>D  2,192</t>
  </si>
  <si>
    <t>P000014366</t>
  </si>
  <si>
    <t>D  2,696</t>
  </si>
  <si>
    <t>DIF EN PAGO NO ESTA.(E2229)</t>
  </si>
  <si>
    <t>D  1,026</t>
  </si>
  <si>
    <t>D  1,031</t>
  </si>
  <si>
    <t>D  1,033</t>
  </si>
  <si>
    <t>D  1,362</t>
  </si>
  <si>
    <t>D  1,514</t>
  </si>
  <si>
    <t>D  2,229</t>
  </si>
  <si>
    <t>D    834</t>
  </si>
  <si>
    <t>D  1,435</t>
  </si>
  <si>
    <t>P000014386</t>
  </si>
  <si>
    <t>D  2,693</t>
  </si>
  <si>
    <t>P000014388</t>
  </si>
  <si>
    <t>302-D100060</t>
  </si>
  <si>
    <t>SECRETARIA DE FINANZAS INVERSION Y</t>
  </si>
  <si>
    <t>E     56</t>
  </si>
  <si>
    <t>CH-17125</t>
  </si>
  <si>
    <t>D  1,237</t>
  </si>
  <si>
    <t>ZE01493425</t>
  </si>
  <si>
    <t>D  1,240</t>
  </si>
  <si>
    <t>ZE01493155</t>
  </si>
  <si>
    <t>D    525</t>
  </si>
  <si>
    <t>D    542</t>
  </si>
  <si>
    <t>D    800</t>
  </si>
  <si>
    <t>D  1,263</t>
  </si>
  <si>
    <t>D  2,647</t>
  </si>
  <si>
    <t>B000004292</t>
  </si>
  <si>
    <t>D      2</t>
  </si>
  <si>
    <t>DONATIVO</t>
  </si>
  <si>
    <t>D  1,418</t>
  </si>
  <si>
    <t>E     61</t>
  </si>
  <si>
    <t>CH-13023</t>
  </si>
  <si>
    <t>D  2,158</t>
  </si>
  <si>
    <t>B000002781</t>
  </si>
  <si>
    <t>D  1,433</t>
  </si>
  <si>
    <t>MEX0201833</t>
  </si>
  <si>
    <t>D  1,025</t>
  </si>
  <si>
    <t>A000033223</t>
  </si>
  <si>
    <t>D  1,520</t>
  </si>
  <si>
    <t>A000033313</t>
  </si>
  <si>
    <t>D  2,227</t>
  </si>
  <si>
    <t>A000033436</t>
  </si>
  <si>
    <t>E    267</t>
  </si>
  <si>
    <t>CH-17565</t>
  </si>
  <si>
    <t xml:space="preserve">A QUE FAC SE APLICA </t>
  </si>
  <si>
    <t>D    836</t>
  </si>
  <si>
    <t>D  2,738</t>
  </si>
  <si>
    <t>ERG0201195</t>
  </si>
  <si>
    <t>D  1,022</t>
  </si>
  <si>
    <t>D  1,034</t>
  </si>
  <si>
    <t>D  1,036</t>
  </si>
  <si>
    <t>D  1,359</t>
  </si>
  <si>
    <t>D  1,360</t>
  </si>
  <si>
    <t>D  2,226</t>
  </si>
  <si>
    <t>D  2,228</t>
  </si>
  <si>
    <t>A000002848</t>
  </si>
  <si>
    <t>D  2,736</t>
  </si>
  <si>
    <t>D    145</t>
  </si>
  <si>
    <t>D  1,772</t>
  </si>
  <si>
    <t>S000042556</t>
  </si>
  <si>
    <t>D    791</t>
  </si>
  <si>
    <t>CELAD23675</t>
  </si>
  <si>
    <t>D    831</t>
  </si>
  <si>
    <t>P000014098</t>
  </si>
  <si>
    <t>D    832</t>
  </si>
  <si>
    <t>P000014099</t>
  </si>
  <si>
    <t>P000014646</t>
  </si>
  <si>
    <t>D    713</t>
  </si>
  <si>
    <t>B000000291</t>
  </si>
  <si>
    <t>D    745</t>
  </si>
  <si>
    <t>B000000292</t>
  </si>
  <si>
    <t>D    963</t>
  </si>
  <si>
    <t>B000000288</t>
  </si>
  <si>
    <t>D  1,515</t>
  </si>
  <si>
    <t>B000000295</t>
  </si>
  <si>
    <t>D  2,012</t>
  </si>
  <si>
    <t>B000000303</t>
  </si>
  <si>
    <t>D  2,014</t>
  </si>
  <si>
    <t>B000000302</t>
  </si>
  <si>
    <t>D  2,015</t>
  </si>
  <si>
    <t>B000000298</t>
  </si>
  <si>
    <t>D  2,538</t>
  </si>
  <si>
    <t>B000000305</t>
  </si>
  <si>
    <t>D  2,695</t>
  </si>
  <si>
    <t>A000002554</t>
  </si>
  <si>
    <t>D  2,933</t>
  </si>
  <si>
    <t>D    150</t>
  </si>
  <si>
    <t>D  1,374</t>
  </si>
  <si>
    <t>D    746</t>
  </si>
  <si>
    <t>D    873</t>
  </si>
  <si>
    <t>D  2,029</t>
  </si>
  <si>
    <t>D  2,206</t>
  </si>
  <si>
    <t>D    930</t>
  </si>
  <si>
    <t>D    961</t>
  </si>
  <si>
    <t>D  1,816</t>
  </si>
  <si>
    <t>D  1,984</t>
  </si>
  <si>
    <t>D  2,013</t>
  </si>
  <si>
    <t>D  2,532</t>
  </si>
  <si>
    <t>D  2,631</t>
  </si>
  <si>
    <t>D    362</t>
  </si>
  <si>
    <t>D  2,798</t>
  </si>
  <si>
    <t>D  2,799</t>
  </si>
  <si>
    <t>D  2,740</t>
  </si>
  <si>
    <t>D  2,757</t>
  </si>
  <si>
    <t>D    144</t>
  </si>
  <si>
    <t>A000000578</t>
  </si>
  <si>
    <t>D  1,287</t>
  </si>
  <si>
    <t>A000000586</t>
  </si>
  <si>
    <t>D  2,391</t>
  </si>
  <si>
    <t>A000000599</t>
  </si>
  <si>
    <t>D  2,623</t>
  </si>
  <si>
    <t>A000000601</t>
  </si>
  <si>
    <t>D  1,238</t>
  </si>
  <si>
    <t>D  1,401</t>
  </si>
  <si>
    <t>D  1,921</t>
  </si>
  <si>
    <t>D  1,773</t>
  </si>
  <si>
    <t>D  1,516</t>
  </si>
  <si>
    <t>D  1,517</t>
  </si>
  <si>
    <t>D  1,518</t>
  </si>
  <si>
    <t>D    631</t>
  </si>
  <si>
    <t>D    950</t>
  </si>
  <si>
    <t>D  1,037</t>
  </si>
  <si>
    <t>M000000611</t>
  </si>
  <si>
    <t>D  2,800</t>
  </si>
  <si>
    <t>D    829</t>
  </si>
  <si>
    <t>D  1,519</t>
  </si>
  <si>
    <t>A000000048</t>
  </si>
  <si>
    <t>D  2,737</t>
  </si>
  <si>
    <t>A000000055</t>
  </si>
  <si>
    <t>D  1,009</t>
  </si>
  <si>
    <t>AAA0017733</t>
  </si>
  <si>
    <t>D  1,015</t>
  </si>
  <si>
    <t>F000405519</t>
  </si>
  <si>
    <t>D  1,444</t>
  </si>
  <si>
    <t>AAA0000112</t>
  </si>
  <si>
    <t>D  2,091</t>
  </si>
  <si>
    <t>AAA0000144</t>
  </si>
  <si>
    <t>D  2,795</t>
  </si>
  <si>
    <t>F-00000457</t>
  </si>
  <si>
    <t>D  1,440</t>
  </si>
  <si>
    <t>P000014340</t>
  </si>
  <si>
    <t>D  2,796</t>
  </si>
  <si>
    <t>F-00000676</t>
  </si>
  <si>
    <t>IMSS000216</t>
  </si>
  <si>
    <t>D    889</t>
  </si>
  <si>
    <t>NOMSEM1916</t>
  </si>
  <si>
    <t>DIFERENCIA EN PAGO</t>
  </si>
  <si>
    <t>302-D101882</t>
  </si>
  <si>
    <t>SANCHEZ CARDENAS ARMANDO</t>
  </si>
  <si>
    <t>E    219</t>
  </si>
  <si>
    <t>CH-17573</t>
  </si>
  <si>
    <t>INGENIERIA FISCAL LABORAL SC</t>
  </si>
  <si>
    <t>P000014359</t>
  </si>
  <si>
    <t>D  2,931</t>
  </si>
  <si>
    <t>SEMANA 22</t>
  </si>
  <si>
    <t>302-D101884</t>
  </si>
  <si>
    <t>302-D101885</t>
  </si>
  <si>
    <t>REPRESENTACIONES DYCO Y ASOCIADOS S</t>
  </si>
  <si>
    <t>D  2,185</t>
  </si>
  <si>
    <t>302-D101891</t>
  </si>
  <si>
    <t>JUAREZ GUERRERO MARIA VANESSA</t>
  </si>
  <si>
    <t>0082-TCU16</t>
  </si>
  <si>
    <t>302-D100559</t>
  </si>
  <si>
    <t>MHMG ABOGADOS SC</t>
  </si>
  <si>
    <t>D  2,184</t>
  </si>
  <si>
    <t>SALDO AL 30 DE JUNIO</t>
  </si>
  <si>
    <t>D  2,686</t>
  </si>
  <si>
    <t>P000014824</t>
  </si>
  <si>
    <t>D    874</t>
  </si>
  <si>
    <t>D    876</t>
  </si>
  <si>
    <t>D  2,542</t>
  </si>
  <si>
    <t>E      9</t>
  </si>
  <si>
    <t>CH-17602</t>
  </si>
  <si>
    <t>E     76</t>
  </si>
  <si>
    <t>D    651</t>
  </si>
  <si>
    <t>D    792</t>
  </si>
  <si>
    <t>D    802</t>
  </si>
  <si>
    <t>D  1,379</t>
  </si>
  <si>
    <t>E    254</t>
  </si>
  <si>
    <t>CH-17727</t>
  </si>
  <si>
    <t>D  2,945</t>
  </si>
  <si>
    <t>P000014841</t>
  </si>
  <si>
    <t>P000014837</t>
  </si>
  <si>
    <t xml:space="preserve">DIFERENCIA EN CH CO CONTRARRECIBO </t>
  </si>
  <si>
    <t>302-D100063</t>
  </si>
  <si>
    <t>SNAP-ON SUN DE MEXICO SA DE CV</t>
  </si>
  <si>
    <t>D  2,825</t>
  </si>
  <si>
    <t>ARV0069968</t>
  </si>
  <si>
    <t>D    748</t>
  </si>
  <si>
    <t>ZE01495104</t>
  </si>
  <si>
    <t>ZE01495788</t>
  </si>
  <si>
    <t>ZE01496510</t>
  </si>
  <si>
    <t>D  2,396</t>
  </si>
  <si>
    <t>ZE01496515</t>
  </si>
  <si>
    <t>302-D100126</t>
  </si>
  <si>
    <t>ATOYOMOTORS S.A DE C.V.</t>
  </si>
  <si>
    <t>D  1,948</t>
  </si>
  <si>
    <t>INCA001396</t>
  </si>
  <si>
    <t>DA00001795</t>
  </si>
  <si>
    <t>D  2,944</t>
  </si>
  <si>
    <t>D  1,923</t>
  </si>
  <si>
    <t>A000033931</t>
  </si>
  <si>
    <t>D  2,541</t>
  </si>
  <si>
    <t>A000034075</t>
  </si>
  <si>
    <t>D    656</t>
  </si>
  <si>
    <t>D  1,305</t>
  </si>
  <si>
    <t>D  2,030</t>
  </si>
  <si>
    <t>D  2,674</t>
  </si>
  <si>
    <t>D    877</t>
  </si>
  <si>
    <t>D  2,379</t>
  </si>
  <si>
    <t>D    752</t>
  </si>
  <si>
    <t>D  1,680</t>
  </si>
  <si>
    <t>S000043148</t>
  </si>
  <si>
    <t>D  2,027</t>
  </si>
  <si>
    <t>CELAD24076</t>
  </si>
  <si>
    <t>SE DIO EXTRA ESTE COMPLEMENTO</t>
  </si>
</sst>
</file>

<file path=xl/styles.xml><?xml version="1.0" encoding="utf-8"?>
<styleSheet xmlns="http://schemas.openxmlformats.org/spreadsheetml/2006/main">
  <numFmts count="4">
    <numFmt numFmtId="164" formatCode="_-* #,##0.00_-;\-* #,##0.00_-;_-* \-??_-;_-@_-"/>
    <numFmt numFmtId="165" formatCode="dd/mmm"/>
    <numFmt numFmtId="166" formatCode="dd/mm/yy;@"/>
    <numFmt numFmtId="167" formatCode="dd/mm/yy"/>
  </numFmts>
  <fonts count="2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1"/>
    </font>
    <font>
      <b/>
      <sz val="10"/>
      <color rgb="FFC0000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0"/>
      <name val="Arial"/>
      <family val="2"/>
    </font>
    <font>
      <b/>
      <sz val="10"/>
      <color indexed="9"/>
      <name val="Arial"/>
      <family val="2"/>
      <charset val="1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  <charset val="1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164" fontId="6" fillId="0" borderId="0" applyFill="0" applyBorder="0" applyAlignment="0" applyProtection="0"/>
    <xf numFmtId="0" fontId="5" fillId="0" borderId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0" fontId="6" fillId="0" borderId="0"/>
    <xf numFmtId="0" fontId="6" fillId="0" borderId="0"/>
  </cellStyleXfs>
  <cellXfs count="143">
    <xf numFmtId="0" fontId="0" fillId="0" borderId="0" xfId="0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left"/>
    </xf>
    <xf numFmtId="164" fontId="7" fillId="0" borderId="0" xfId="1" applyFont="1" applyFill="1" applyBorder="1" applyAlignment="1" applyProtection="1">
      <alignment horizontal="center"/>
    </xf>
    <xf numFmtId="0" fontId="0" fillId="0" borderId="0" xfId="0" applyBorder="1"/>
    <xf numFmtId="164" fontId="6" fillId="0" borderId="0" xfId="1" applyBorder="1"/>
    <xf numFmtId="164" fontId="9" fillId="0" borderId="0" xfId="1" applyFont="1" applyFill="1" applyBorder="1" applyAlignment="1" applyProtection="1"/>
    <xf numFmtId="165" fontId="7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 applyBorder="1"/>
    <xf numFmtId="0" fontId="7" fillId="0" borderId="0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164" fontId="6" fillId="0" borderId="0" xfId="1" applyFill="1" applyBorder="1" applyAlignment="1" applyProtection="1"/>
    <xf numFmtId="0" fontId="7" fillId="0" borderId="0" xfId="0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164" fontId="12" fillId="0" borderId="0" xfId="1" applyFont="1" applyFill="1" applyBorder="1" applyAlignment="1" applyProtection="1">
      <alignment horizontal="center"/>
    </xf>
    <xf numFmtId="164" fontId="7" fillId="0" borderId="0" xfId="1" applyFont="1" applyFill="1" applyBorder="1" applyAlignment="1" applyProtection="1">
      <alignment horizontal="center"/>
    </xf>
    <xf numFmtId="0" fontId="13" fillId="2" borderId="0" xfId="0" applyFont="1" applyFill="1" applyBorder="1"/>
    <xf numFmtId="14" fontId="0" fillId="0" borderId="0" xfId="0" applyNumberFormat="1"/>
    <xf numFmtId="164" fontId="6" fillId="0" borderId="0" xfId="1"/>
    <xf numFmtId="4" fontId="7" fillId="0" borderId="0" xfId="1" applyNumberFormat="1" applyFont="1" applyFill="1" applyBorder="1" applyAlignment="1" applyProtection="1"/>
    <xf numFmtId="4" fontId="9" fillId="0" borderId="0" xfId="1" applyNumberFormat="1" applyFont="1" applyFill="1" applyBorder="1" applyAlignment="1" applyProtection="1"/>
    <xf numFmtId="0" fontId="5" fillId="0" borderId="0" xfId="2"/>
    <xf numFmtId="14" fontId="5" fillId="0" borderId="0" xfId="2" applyNumberFormat="1"/>
    <xf numFmtId="4" fontId="5" fillId="0" borderId="0" xfId="2" applyNumberFormat="1"/>
    <xf numFmtId="4" fontId="7" fillId="0" borderId="0" xfId="1" applyNumberFormat="1" applyFont="1" applyFill="1" applyBorder="1" applyAlignment="1" applyProtection="1">
      <alignment horizontal="center"/>
    </xf>
    <xf numFmtId="4" fontId="0" fillId="0" borderId="0" xfId="0" applyNumberFormat="1"/>
    <xf numFmtId="4" fontId="0" fillId="0" borderId="0" xfId="0" applyNumberFormat="1" applyBorder="1"/>
    <xf numFmtId="0" fontId="0" fillId="0" borderId="0" xfId="0" applyFill="1" applyBorder="1"/>
    <xf numFmtId="166" fontId="0" fillId="0" borderId="0" xfId="0" applyNumberForma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164" fontId="6" fillId="0" borderId="0" xfId="1" applyFill="1" applyBorder="1"/>
    <xf numFmtId="164" fontId="6" fillId="0" borderId="0" xfId="1" applyFill="1"/>
    <xf numFmtId="4" fontId="9" fillId="0" borderId="0" xfId="1" applyNumberFormat="1" applyFont="1" applyFill="1" applyBorder="1" applyAlignment="1" applyProtection="1">
      <alignment horizontal="center"/>
    </xf>
    <xf numFmtId="0" fontId="15" fillId="3" borderId="0" xfId="0" applyFont="1" applyFill="1" applyBorder="1"/>
    <xf numFmtId="16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left"/>
    </xf>
    <xf numFmtId="4" fontId="7" fillId="0" borderId="0" xfId="0" applyNumberFormat="1" applyFont="1" applyFill="1" applyBorder="1"/>
    <xf numFmtId="0" fontId="0" fillId="4" borderId="0" xfId="0" applyFill="1" applyBorder="1"/>
    <xf numFmtId="0" fontId="16" fillId="0" borderId="0" xfId="2" applyFont="1"/>
    <xf numFmtId="4" fontId="0" fillId="0" borderId="0" xfId="0" applyNumberFormat="1" applyFont="1" applyFill="1" applyBorder="1"/>
    <xf numFmtId="0" fontId="17" fillId="0" borderId="0" xfId="0" applyFont="1"/>
    <xf numFmtId="4" fontId="17" fillId="0" borderId="0" xfId="1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4" fillId="0" borderId="0" xfId="0" applyFont="1" applyBorder="1" applyAlignment="1">
      <alignment horizontal="left"/>
    </xf>
    <xf numFmtId="0" fontId="15" fillId="0" borderId="0" xfId="0" applyFont="1" applyFill="1" applyBorder="1"/>
    <xf numFmtId="0" fontId="12" fillId="0" borderId="0" xfId="0" applyFont="1" applyFill="1" applyBorder="1"/>
    <xf numFmtId="0" fontId="5" fillId="0" borderId="0" xfId="2" applyFill="1"/>
    <xf numFmtId="14" fontId="5" fillId="0" borderId="0" xfId="2" applyNumberFormat="1" applyFill="1"/>
    <xf numFmtId="4" fontId="17" fillId="0" borderId="0" xfId="0" applyNumberFormat="1" applyFont="1" applyFill="1" applyBorder="1"/>
    <xf numFmtId="4" fontId="17" fillId="0" borderId="0" xfId="0" applyNumberFormat="1" applyFont="1" applyBorder="1" applyAlignment="1">
      <alignment horizontal="center"/>
    </xf>
    <xf numFmtId="4" fontId="7" fillId="0" borderId="0" xfId="1" applyNumberFormat="1" applyFont="1" applyFill="1" applyBorder="1" applyAlignment="1" applyProtection="1">
      <alignment horizontal="right"/>
    </xf>
    <xf numFmtId="167" fontId="0" fillId="0" borderId="0" xfId="0" applyNumberFormat="1" applyBorder="1"/>
    <xf numFmtId="4" fontId="9" fillId="0" borderId="0" xfId="0" applyNumberFormat="1" applyFont="1" applyFill="1" applyBorder="1"/>
    <xf numFmtId="167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13" fillId="0" borderId="0" xfId="0" applyFont="1" applyFill="1" applyBorder="1"/>
    <xf numFmtId="0" fontId="13" fillId="2" borderId="0" xfId="0" applyNumberFormat="1" applyFont="1" applyFill="1" applyBorder="1"/>
    <xf numFmtId="0" fontId="7" fillId="0" borderId="0" xfId="0" applyNumberFormat="1" applyFont="1" applyFill="1" applyBorder="1"/>
    <xf numFmtId="4" fontId="0" fillId="0" borderId="0" xfId="0" applyNumberFormat="1" applyFill="1" applyBorder="1"/>
    <xf numFmtId="164" fontId="6" fillId="4" borderId="0" xfId="1" applyFill="1" applyBorder="1"/>
    <xf numFmtId="4" fontId="0" fillId="0" borderId="0" xfId="0" applyNumberFormat="1" applyFill="1" applyBorder="1" applyAlignment="1">
      <alignment horizontal="center"/>
    </xf>
    <xf numFmtId="49" fontId="0" fillId="0" borderId="0" xfId="0" applyNumberFormat="1" applyFont="1" applyBorder="1" applyAlignment="1">
      <alignment horizontal="left"/>
    </xf>
    <xf numFmtId="0" fontId="0" fillId="0" borderId="0" xfId="0" applyFill="1"/>
    <xf numFmtId="4" fontId="5" fillId="0" borderId="0" xfId="2" applyNumberFormat="1" applyFill="1"/>
    <xf numFmtId="4" fontId="0" fillId="0" borderId="0" xfId="0" applyNumberFormat="1" applyBorder="1" applyAlignment="1">
      <alignment horizontal="center"/>
    </xf>
    <xf numFmtId="4" fontId="18" fillId="0" borderId="0" xfId="1" applyNumberFormat="1" applyFont="1" applyFill="1" applyBorder="1" applyAlignment="1" applyProtection="1"/>
    <xf numFmtId="4" fontId="0" fillId="0" borderId="0" xfId="0" applyNumberFormat="1" applyFill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2" fillId="0" borderId="0" xfId="0" applyFont="1"/>
    <xf numFmtId="4" fontId="12" fillId="0" borderId="0" xfId="0" applyNumberFormat="1" applyFont="1" applyFill="1"/>
    <xf numFmtId="0" fontId="5" fillId="0" borderId="0" xfId="2"/>
    <xf numFmtId="14" fontId="5" fillId="0" borderId="0" xfId="2" applyNumberFormat="1"/>
    <xf numFmtId="0" fontId="5" fillId="0" borderId="0" xfId="2"/>
    <xf numFmtId="14" fontId="5" fillId="0" borderId="0" xfId="2" applyNumberFormat="1"/>
    <xf numFmtId="0" fontId="5" fillId="0" borderId="0" xfId="2"/>
    <xf numFmtId="4" fontId="5" fillId="0" borderId="0" xfId="2" applyNumberFormat="1"/>
    <xf numFmtId="0" fontId="5" fillId="0" borderId="0" xfId="2"/>
    <xf numFmtId="14" fontId="5" fillId="0" borderId="0" xfId="2" applyNumberFormat="1"/>
    <xf numFmtId="0" fontId="5" fillId="0" borderId="0" xfId="2"/>
    <xf numFmtId="14" fontId="5" fillId="0" borderId="0" xfId="2" applyNumberFormat="1"/>
    <xf numFmtId="0" fontId="5" fillId="0" borderId="0" xfId="2"/>
    <xf numFmtId="14" fontId="5" fillId="0" borderId="0" xfId="2" applyNumberFormat="1"/>
    <xf numFmtId="0" fontId="5" fillId="0" borderId="0" xfId="2"/>
    <xf numFmtId="14" fontId="5" fillId="0" borderId="0" xfId="2" applyNumberFormat="1"/>
    <xf numFmtId="0" fontId="5" fillId="0" borderId="0" xfId="2"/>
    <xf numFmtId="14" fontId="5" fillId="0" borderId="0" xfId="2" applyNumberFormat="1"/>
    <xf numFmtId="4" fontId="5" fillId="0" borderId="0" xfId="2" applyNumberFormat="1"/>
    <xf numFmtId="0" fontId="5" fillId="0" borderId="0" xfId="2"/>
    <xf numFmtId="14" fontId="5" fillId="0" borderId="0" xfId="2" applyNumberFormat="1"/>
    <xf numFmtId="0" fontId="5" fillId="0" borderId="0" xfId="2"/>
    <xf numFmtId="14" fontId="5" fillId="0" borderId="0" xfId="2" applyNumberFormat="1"/>
    <xf numFmtId="4" fontId="5" fillId="0" borderId="0" xfId="2" applyNumberFormat="1"/>
    <xf numFmtId="0" fontId="5" fillId="0" borderId="0" xfId="2"/>
    <xf numFmtId="14" fontId="5" fillId="0" borderId="0" xfId="2" applyNumberFormat="1"/>
    <xf numFmtId="0" fontId="5" fillId="0" borderId="0" xfId="2"/>
    <xf numFmtId="14" fontId="5" fillId="0" borderId="0" xfId="2" applyNumberFormat="1"/>
    <xf numFmtId="0" fontId="5" fillId="0" borderId="0" xfId="2"/>
    <xf numFmtId="4" fontId="7" fillId="5" borderId="0" xfId="1" applyNumberFormat="1" applyFont="1" applyFill="1" applyBorder="1" applyAlignment="1" applyProtection="1"/>
    <xf numFmtId="4" fontId="7" fillId="5" borderId="0" xfId="0" applyNumberFormat="1" applyFont="1" applyFill="1" applyBorder="1"/>
    <xf numFmtId="4" fontId="7" fillId="5" borderId="0" xfId="1" applyNumberFormat="1" applyFont="1" applyFill="1" applyBorder="1" applyAlignment="1" applyProtection="1">
      <alignment horizontal="right"/>
    </xf>
    <xf numFmtId="4" fontId="12" fillId="5" borderId="0" xfId="0" applyNumberFormat="1" applyFont="1" applyFill="1" applyBorder="1"/>
    <xf numFmtId="0" fontId="4" fillId="0" borderId="0" xfId="2" applyFont="1"/>
    <xf numFmtId="164" fontId="7" fillId="0" borderId="0" xfId="1" applyFont="1" applyFill="1" applyBorder="1" applyAlignment="1" applyProtection="1">
      <alignment horizontal="center"/>
    </xf>
    <xf numFmtId="4" fontId="12" fillId="0" borderId="0" xfId="0" applyNumberFormat="1" applyFont="1" applyFill="1" applyBorder="1"/>
    <xf numFmtId="0" fontId="19" fillId="5" borderId="0" xfId="0" applyFont="1" applyFill="1"/>
    <xf numFmtId="164" fontId="7" fillId="0" borderId="0" xfId="1" applyFont="1" applyFill="1" applyBorder="1" applyAlignment="1" applyProtection="1">
      <alignment horizontal="center"/>
    </xf>
    <xf numFmtId="0" fontId="20" fillId="0" borderId="0" xfId="2" applyFont="1"/>
    <xf numFmtId="14" fontId="20" fillId="0" borderId="0" xfId="2" applyNumberFormat="1" applyFont="1"/>
    <xf numFmtId="164" fontId="0" fillId="0" borderId="0" xfId="1" applyFont="1"/>
    <xf numFmtId="0" fontId="0" fillId="0" borderId="0" xfId="0" applyFont="1"/>
    <xf numFmtId="4" fontId="0" fillId="0" borderId="0" xfId="0" applyNumberFormat="1" applyFont="1" applyBorder="1"/>
    <xf numFmtId="166" fontId="9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164" fontId="9" fillId="0" borderId="0" xfId="1" applyFont="1" applyBorder="1"/>
    <xf numFmtId="4" fontId="9" fillId="0" borderId="0" xfId="0" applyNumberFormat="1" applyFont="1"/>
    <xf numFmtId="4" fontId="9" fillId="0" borderId="0" xfId="0" applyNumberFormat="1" applyFont="1" applyBorder="1"/>
    <xf numFmtId="0" fontId="9" fillId="0" borderId="0" xfId="0" applyFont="1"/>
    <xf numFmtId="4" fontId="0" fillId="0" borderId="0" xfId="0" applyNumberFormat="1" applyFont="1"/>
    <xf numFmtId="14" fontId="0" fillId="0" borderId="0" xfId="0" applyNumberFormat="1" applyFont="1"/>
    <xf numFmtId="0" fontId="3" fillId="0" borderId="0" xfId="2" applyFont="1"/>
    <xf numFmtId="0" fontId="0" fillId="0" borderId="0" xfId="0" applyFont="1" applyFill="1"/>
    <xf numFmtId="14" fontId="0" fillId="0" borderId="0" xfId="0" applyNumberFormat="1" applyFill="1"/>
    <xf numFmtId="164" fontId="7" fillId="0" borderId="0" xfId="1" applyFont="1" applyFill="1" applyBorder="1" applyAlignment="1" applyProtection="1">
      <alignment horizontal="center"/>
    </xf>
    <xf numFmtId="164" fontId="7" fillId="0" borderId="0" xfId="1" applyFont="1" applyFill="1" applyBorder="1" applyAlignment="1" applyProtection="1">
      <alignment horizontal="center"/>
    </xf>
    <xf numFmtId="0" fontId="2" fillId="0" borderId="0" xfId="2" applyFont="1"/>
    <xf numFmtId="164" fontId="7" fillId="0" borderId="0" xfId="1" applyFont="1" applyFill="1" applyBorder="1" applyAlignment="1" applyProtection="1">
      <alignment horizontal="center"/>
    </xf>
    <xf numFmtId="4" fontId="21" fillId="0" borderId="0" xfId="1" applyNumberFormat="1" applyFont="1" applyFill="1" applyBorder="1" applyAlignment="1" applyProtection="1">
      <alignment horizontal="center"/>
    </xf>
    <xf numFmtId="0" fontId="1" fillId="0" borderId="0" xfId="2" applyFont="1"/>
    <xf numFmtId="164" fontId="7" fillId="0" borderId="0" xfId="1" applyFont="1" applyFill="1" applyBorder="1" applyAlignment="1" applyProtection="1">
      <alignment horizontal="center"/>
    </xf>
    <xf numFmtId="20" fontId="0" fillId="0" borderId="0" xfId="0" applyNumberFormat="1"/>
    <xf numFmtId="4" fontId="0" fillId="5" borderId="0" xfId="0" applyNumberFormat="1" applyFill="1"/>
    <xf numFmtId="0" fontId="0" fillId="5" borderId="0" xfId="0" applyFill="1"/>
    <xf numFmtId="4" fontId="7" fillId="0" borderId="0" xfId="1" applyNumberFormat="1" applyFont="1" applyFill="1" applyBorder="1" applyAlignment="1" applyProtection="1">
      <alignment horizontal="left"/>
    </xf>
    <xf numFmtId="0" fontId="13" fillId="5" borderId="0" xfId="0" applyFont="1" applyFill="1" applyBorder="1"/>
    <xf numFmtId="14" fontId="0" fillId="5" borderId="0" xfId="0" applyNumberFormat="1" applyFill="1"/>
    <xf numFmtId="4" fontId="7" fillId="5" borderId="0" xfId="1" applyNumberFormat="1" applyFont="1" applyFill="1" applyBorder="1" applyAlignment="1" applyProtection="1">
      <alignment horizontal="center"/>
    </xf>
    <xf numFmtId="164" fontId="9" fillId="5" borderId="0" xfId="1" applyFont="1" applyFill="1" applyBorder="1" applyAlignment="1" applyProtection="1"/>
    <xf numFmtId="4" fontId="0" fillId="5" borderId="0" xfId="0" applyNumberFormat="1" applyFill="1" applyBorder="1"/>
    <xf numFmtId="164" fontId="7" fillId="0" borderId="0" xfId="1" applyFont="1" applyFill="1" applyBorder="1" applyAlignment="1" applyProtection="1">
      <alignment horizontal="center"/>
    </xf>
    <xf numFmtId="0" fontId="19" fillId="0" borderId="0" xfId="0" applyFont="1"/>
  </cellXfs>
  <cellStyles count="7">
    <cellStyle name="Millares" xfId="1" builtinId="3"/>
    <cellStyle name="Millares 2" xfId="3"/>
    <cellStyle name="Millares 3" xfId="4"/>
    <cellStyle name="Normal" xfId="0" builtinId="0"/>
    <cellStyle name="Normal 2" xfId="2"/>
    <cellStyle name="Normal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8"/>
  <sheetViews>
    <sheetView topLeftCell="A117" workbookViewId="0">
      <selection activeCell="J11" sqref="J11"/>
    </sheetView>
  </sheetViews>
  <sheetFormatPr baseColWidth="10" defaultRowHeight="12.75" outlineLevelRow="1"/>
  <cols>
    <col min="1" max="1" width="12.5703125" customWidth="1"/>
    <col min="2" max="2" width="40.42578125" customWidth="1"/>
    <col min="5" max="5" width="11.42578125" customWidth="1"/>
    <col min="6" max="6" width="12.42578125" style="20" bestFit="1" customWidth="1"/>
    <col min="7" max="7" width="11.7109375" style="64" customWidth="1"/>
    <col min="8" max="8" width="12.42578125" bestFit="1" customWidth="1"/>
    <col min="10" max="10" width="18.28515625" bestFit="1" customWidth="1"/>
  </cols>
  <sheetData>
    <row r="1" spans="1:12">
      <c r="A1" s="1"/>
      <c r="B1" s="2"/>
      <c r="C1" s="3" t="s">
        <v>0</v>
      </c>
      <c r="D1" s="4"/>
      <c r="E1" s="5"/>
      <c r="F1" s="6"/>
      <c r="G1" s="7"/>
      <c r="H1" s="4"/>
      <c r="I1" s="4"/>
      <c r="K1" s="7"/>
      <c r="L1" s="5"/>
    </row>
    <row r="2" spans="1:12">
      <c r="A2" s="1"/>
      <c r="B2" s="2"/>
      <c r="C2" s="3" t="s">
        <v>1</v>
      </c>
      <c r="D2" s="8"/>
      <c r="E2" s="5"/>
      <c r="F2" s="6"/>
      <c r="G2" s="7"/>
      <c r="H2" s="4"/>
      <c r="I2" s="4"/>
      <c r="K2" s="7"/>
      <c r="L2" s="5"/>
    </row>
    <row r="3" spans="1:12">
      <c r="A3" s="1"/>
      <c r="B3" s="2"/>
      <c r="C3" s="9" t="s">
        <v>2</v>
      </c>
      <c r="D3" s="8"/>
      <c r="E3" s="5"/>
      <c r="F3" s="6"/>
      <c r="G3" s="7"/>
      <c r="H3" s="4"/>
      <c r="I3" s="4"/>
      <c r="K3" s="7"/>
      <c r="L3" s="5"/>
    </row>
    <row r="4" spans="1:12">
      <c r="A4" s="1"/>
      <c r="B4" s="2"/>
      <c r="C4" s="5"/>
      <c r="D4" s="8"/>
      <c r="E4" s="5"/>
      <c r="F4" s="6"/>
      <c r="G4" s="7"/>
      <c r="H4" s="4"/>
      <c r="I4" s="4"/>
      <c r="K4" s="7"/>
      <c r="L4" s="5"/>
    </row>
    <row r="5" spans="1:12">
      <c r="A5" s="1"/>
      <c r="B5" s="2"/>
      <c r="C5" s="5"/>
      <c r="D5" s="8"/>
      <c r="E5" s="5"/>
      <c r="F5" s="6"/>
      <c r="G5" s="7"/>
      <c r="H5" s="4"/>
      <c r="I5" s="4"/>
      <c r="K5" s="7"/>
      <c r="L5" s="5"/>
    </row>
    <row r="6" spans="1:12">
      <c r="A6" s="10"/>
      <c r="B6" s="10"/>
      <c r="C6" s="10"/>
      <c r="D6" s="11"/>
      <c r="E6" s="12"/>
      <c r="F6" s="13"/>
      <c r="G6" s="7"/>
      <c r="H6" s="4"/>
      <c r="I6" s="4"/>
      <c r="K6" s="7"/>
      <c r="L6" s="5"/>
    </row>
    <row r="7" spans="1:1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4" t="s">
        <v>8</v>
      </c>
      <c r="H7" s="141" t="s">
        <v>9</v>
      </c>
      <c r="I7" s="141"/>
      <c r="K7" s="7"/>
      <c r="L7" s="5"/>
    </row>
    <row r="8" spans="1:12">
      <c r="A8" s="18" t="s">
        <v>10</v>
      </c>
      <c r="B8" s="18" t="s">
        <v>11</v>
      </c>
      <c r="D8" s="19"/>
      <c r="G8" s="21">
        <v>-921047.7</v>
      </c>
      <c r="H8" s="21"/>
      <c r="I8" s="4"/>
      <c r="K8" s="7"/>
      <c r="L8" s="5"/>
    </row>
    <row r="9" spans="1:12">
      <c r="A9" s="18" t="s">
        <v>12</v>
      </c>
      <c r="B9" s="18" t="s">
        <v>13</v>
      </c>
      <c r="D9" s="19"/>
      <c r="G9" s="21">
        <f>+F10+F11</f>
        <v>4409</v>
      </c>
      <c r="H9" s="22"/>
      <c r="I9" s="4"/>
      <c r="K9" s="7"/>
      <c r="L9" s="5"/>
    </row>
    <row r="10" spans="1:12" ht="15">
      <c r="A10" s="5"/>
      <c r="B10" s="5"/>
      <c r="C10" s="23" t="s">
        <v>14</v>
      </c>
      <c r="D10" s="24">
        <v>42368</v>
      </c>
      <c r="E10" s="23">
        <v>15902</v>
      </c>
      <c r="F10" s="25">
        <v>2659</v>
      </c>
      <c r="G10" s="22"/>
      <c r="H10" s="22"/>
      <c r="I10" s="4"/>
      <c r="K10" s="7"/>
      <c r="L10" s="5"/>
    </row>
    <row r="11" spans="1:12" ht="15">
      <c r="A11" s="5"/>
      <c r="B11" s="5"/>
      <c r="C11" s="23" t="s">
        <v>15</v>
      </c>
      <c r="D11" s="24">
        <v>42368</v>
      </c>
      <c r="E11" s="23">
        <v>741</v>
      </c>
      <c r="F11" s="25">
        <v>1750</v>
      </c>
      <c r="G11" s="22"/>
      <c r="H11" s="22"/>
      <c r="I11" s="4"/>
      <c r="K11" s="7"/>
      <c r="L11" s="5"/>
    </row>
    <row r="12" spans="1:12">
      <c r="A12" s="18" t="s">
        <v>16</v>
      </c>
      <c r="B12" s="18" t="s">
        <v>17</v>
      </c>
      <c r="D12" s="19"/>
      <c r="G12" s="21">
        <f>+F13</f>
        <v>794.1</v>
      </c>
      <c r="H12" s="22"/>
      <c r="I12" s="4"/>
      <c r="K12" s="7"/>
      <c r="L12" s="5"/>
    </row>
    <row r="13" spans="1:12" ht="15">
      <c r="A13" s="5"/>
      <c r="B13" s="5"/>
      <c r="C13" s="23" t="s">
        <v>18</v>
      </c>
      <c r="D13" s="24">
        <v>42368</v>
      </c>
      <c r="E13" s="23">
        <v>5496960</v>
      </c>
      <c r="F13" s="23">
        <v>794.1</v>
      </c>
      <c r="G13" s="22"/>
      <c r="H13" s="22"/>
      <c r="I13" s="4"/>
      <c r="K13" s="7"/>
      <c r="L13" s="5"/>
    </row>
    <row r="14" spans="1:12">
      <c r="A14" s="18" t="s">
        <v>19</v>
      </c>
      <c r="B14" s="18" t="s">
        <v>20</v>
      </c>
      <c r="D14" s="19"/>
      <c r="G14" s="21">
        <f>SUM(F15:F16)</f>
        <v>9622.2000000000007</v>
      </c>
      <c r="H14" s="26"/>
      <c r="I14" s="26"/>
      <c r="J14" s="27"/>
      <c r="K14" s="7"/>
      <c r="L14" s="28"/>
    </row>
    <row r="15" spans="1:12" ht="15" hidden="1" outlineLevel="1">
      <c r="A15" s="5"/>
      <c r="B15" s="5"/>
      <c r="C15" s="23" t="s">
        <v>21</v>
      </c>
      <c r="D15" s="24">
        <v>42368</v>
      </c>
      <c r="E15" s="23">
        <v>2674</v>
      </c>
      <c r="F15" s="20">
        <v>4988</v>
      </c>
      <c r="G15" s="22"/>
      <c r="H15" s="22" t="s">
        <v>22</v>
      </c>
      <c r="I15" s="26" t="s">
        <v>23</v>
      </c>
      <c r="J15" s="27"/>
      <c r="K15" s="7"/>
      <c r="L15" s="28"/>
    </row>
    <row r="16" spans="1:12" ht="15" hidden="1" outlineLevel="1">
      <c r="A16" s="5"/>
      <c r="B16" s="5"/>
      <c r="C16" s="23" t="s">
        <v>24</v>
      </c>
      <c r="D16" s="24">
        <v>42368</v>
      </c>
      <c r="E16" s="23">
        <v>2671</v>
      </c>
      <c r="F16" s="20">
        <v>4634.2</v>
      </c>
      <c r="G16" s="22"/>
      <c r="H16" s="22" t="s">
        <v>22</v>
      </c>
      <c r="I16" s="26" t="s">
        <v>23</v>
      </c>
      <c r="J16" s="27"/>
      <c r="K16" s="7"/>
      <c r="L16" s="28"/>
    </row>
    <row r="17" spans="1:12" collapsed="1">
      <c r="A17" s="18" t="s">
        <v>25</v>
      </c>
      <c r="B17" s="18" t="s">
        <v>26</v>
      </c>
      <c r="C17" s="29"/>
      <c r="D17" s="30"/>
      <c r="E17" s="31"/>
      <c r="F17" s="32"/>
      <c r="G17" s="21">
        <f>SUM(F18:F20)-0.04</f>
        <v>713190.36999999988</v>
      </c>
      <c r="H17" s="26">
        <f>G17/1.16*0.16</f>
        <v>98371.085517241387</v>
      </c>
      <c r="I17" s="26"/>
      <c r="J17" s="27"/>
      <c r="K17" s="7"/>
      <c r="L17" s="28"/>
    </row>
    <row r="18" spans="1:12" ht="15" hidden="1" outlineLevel="1">
      <c r="A18" s="2"/>
      <c r="B18" s="2"/>
      <c r="C18" s="23" t="s">
        <v>27</v>
      </c>
      <c r="D18" s="24">
        <v>42094</v>
      </c>
      <c r="E18" s="23" t="s">
        <v>28</v>
      </c>
      <c r="F18" s="33">
        <v>187500</v>
      </c>
      <c r="G18" s="34"/>
      <c r="H18" s="34"/>
      <c r="I18" s="34"/>
      <c r="J18" s="27"/>
      <c r="K18" s="7"/>
      <c r="L18" s="28"/>
    </row>
    <row r="19" spans="1:12" ht="15" hidden="1" outlineLevel="1">
      <c r="A19" s="2"/>
      <c r="B19" s="2"/>
      <c r="C19" s="23" t="s">
        <v>29</v>
      </c>
      <c r="D19" s="24">
        <v>42106</v>
      </c>
      <c r="E19" s="23" t="s">
        <v>30</v>
      </c>
      <c r="F19" s="33">
        <v>105757.35</v>
      </c>
      <c r="G19" s="34"/>
      <c r="H19" s="26"/>
      <c r="I19" s="26"/>
      <c r="J19" s="27"/>
      <c r="K19" s="7"/>
      <c r="L19" s="28"/>
    </row>
    <row r="20" spans="1:12" ht="15" hidden="1" outlineLevel="1">
      <c r="A20" s="2"/>
      <c r="B20" s="2"/>
      <c r="C20" s="23" t="s">
        <v>31</v>
      </c>
      <c r="D20" s="24">
        <v>42368</v>
      </c>
      <c r="E20" s="23" t="s">
        <v>32</v>
      </c>
      <c r="F20" s="33">
        <v>419933.06</v>
      </c>
      <c r="G20" s="34"/>
      <c r="H20" s="26"/>
      <c r="I20" s="26"/>
      <c r="J20" s="27"/>
      <c r="K20" s="7"/>
      <c r="L20" s="28"/>
    </row>
    <row r="21" spans="1:12" collapsed="1">
      <c r="A21" s="35" t="s">
        <v>33</v>
      </c>
      <c r="B21" s="35" t="s">
        <v>34</v>
      </c>
      <c r="C21" s="5"/>
      <c r="D21" s="36"/>
      <c r="E21" s="37"/>
      <c r="F21" s="6"/>
      <c r="G21" s="38">
        <f>SUM(F22)</f>
        <v>-1200</v>
      </c>
      <c r="H21" s="26">
        <f>G21/1.16*0.16</f>
        <v>-165.51724137931038</v>
      </c>
      <c r="I21" s="26"/>
      <c r="J21" s="27"/>
      <c r="K21" s="7"/>
      <c r="L21" s="28"/>
    </row>
    <row r="22" spans="1:12" ht="15" hidden="1" outlineLevel="1">
      <c r="A22" s="39"/>
      <c r="B22" s="39"/>
      <c r="C22" s="40" t="s">
        <v>35</v>
      </c>
      <c r="D22" s="24">
        <v>42385</v>
      </c>
      <c r="E22" s="40" t="s">
        <v>36</v>
      </c>
      <c r="F22" s="33">
        <v>-1200</v>
      </c>
      <c r="G22" s="41"/>
      <c r="H22" s="42" t="s">
        <v>37</v>
      </c>
      <c r="I22" s="26"/>
      <c r="J22" s="42"/>
      <c r="K22" s="7"/>
      <c r="L22" s="28"/>
    </row>
    <row r="23" spans="1:12" collapsed="1">
      <c r="A23" s="35" t="s">
        <v>38</v>
      </c>
      <c r="B23" s="35" t="s">
        <v>39</v>
      </c>
      <c r="D23" s="19"/>
      <c r="G23" s="38">
        <f>SUM(F24)</f>
        <v>-4976.3999999999996</v>
      </c>
      <c r="H23" s="26"/>
      <c r="I23" s="26"/>
      <c r="K23" s="7"/>
      <c r="L23" s="28"/>
    </row>
    <row r="24" spans="1:12" ht="15" hidden="1" outlineLevel="1">
      <c r="A24" s="29"/>
      <c r="B24" s="29"/>
      <c r="C24" s="23" t="s">
        <v>40</v>
      </c>
      <c r="D24" s="24">
        <v>42360</v>
      </c>
      <c r="E24" s="23" t="s">
        <v>41</v>
      </c>
      <c r="F24" s="20">
        <v>-4976.3999999999996</v>
      </c>
      <c r="G24" s="43"/>
      <c r="H24" s="43" t="s">
        <v>42</v>
      </c>
      <c r="I24" s="42" t="s">
        <v>43</v>
      </c>
      <c r="J24" s="42"/>
      <c r="K24" s="7"/>
      <c r="L24" s="28"/>
    </row>
    <row r="25" spans="1:12" collapsed="1">
      <c r="A25" s="44" t="s">
        <v>44</v>
      </c>
      <c r="B25" s="44" t="s">
        <v>45</v>
      </c>
      <c r="C25" s="5"/>
      <c r="D25" s="36"/>
      <c r="E25" s="45"/>
      <c r="F25" s="6"/>
      <c r="G25" s="38">
        <f>+F26+F27+F28</f>
        <v>3000</v>
      </c>
      <c r="H25" s="26">
        <f>G25/1.16*0.16</f>
        <v>413.79310344827587</v>
      </c>
      <c r="I25" s="26"/>
      <c r="K25" s="7"/>
      <c r="L25" s="28"/>
    </row>
    <row r="26" spans="1:12" ht="15">
      <c r="A26" s="46"/>
      <c r="B26" s="46"/>
      <c r="C26" s="23" t="s">
        <v>46</v>
      </c>
      <c r="D26" s="24">
        <v>42031</v>
      </c>
      <c r="E26" s="23">
        <v>1801</v>
      </c>
      <c r="F26" s="25">
        <v>1000</v>
      </c>
      <c r="G26" s="38"/>
      <c r="H26" s="26"/>
      <c r="I26" s="26"/>
      <c r="K26" s="7"/>
      <c r="L26" s="28"/>
    </row>
    <row r="27" spans="1:12" ht="15">
      <c r="A27" s="46"/>
      <c r="B27" s="46"/>
      <c r="C27" s="23" t="s">
        <v>47</v>
      </c>
      <c r="D27" s="24">
        <v>42062</v>
      </c>
      <c r="E27" s="23">
        <v>1874</v>
      </c>
      <c r="F27" s="25">
        <v>1000</v>
      </c>
      <c r="G27" s="38"/>
      <c r="H27" s="26"/>
      <c r="I27" s="26"/>
      <c r="K27" s="7"/>
      <c r="L27" s="28"/>
    </row>
    <row r="28" spans="1:12" ht="15">
      <c r="A28" s="46"/>
      <c r="B28" s="46"/>
      <c r="C28" s="23" t="s">
        <v>48</v>
      </c>
      <c r="D28" s="24">
        <v>42067</v>
      </c>
      <c r="E28" s="23">
        <v>1939</v>
      </c>
      <c r="F28" s="25">
        <v>1000</v>
      </c>
      <c r="G28" s="38"/>
      <c r="H28" s="26"/>
      <c r="I28" s="26"/>
      <c r="K28" s="7"/>
      <c r="L28" s="28"/>
    </row>
    <row r="29" spans="1:12" ht="15" hidden="1" outlineLevel="1">
      <c r="A29" s="47"/>
      <c r="B29" s="47"/>
      <c r="C29" s="48"/>
      <c r="D29" s="49"/>
      <c r="E29" s="48"/>
      <c r="G29" s="50"/>
      <c r="H29" s="26"/>
      <c r="I29" s="26"/>
      <c r="K29" s="7"/>
      <c r="L29" s="28"/>
    </row>
    <row r="30" spans="1:12" ht="16.5" customHeight="1" collapsed="1">
      <c r="A30" s="18" t="s">
        <v>49</v>
      </c>
      <c r="B30" s="18" t="s">
        <v>50</v>
      </c>
      <c r="C30" s="5"/>
      <c r="D30" s="36"/>
      <c r="E30" s="45"/>
      <c r="F30" s="6"/>
      <c r="G30" s="38">
        <f>SUM(F31:F31)</f>
        <v>4391.3</v>
      </c>
      <c r="H30" s="26">
        <f>G30/1.16*0.16</f>
        <v>605.69655172413798</v>
      </c>
      <c r="I30" s="26"/>
      <c r="J30" s="27"/>
      <c r="K30" s="7"/>
      <c r="L30" s="28"/>
    </row>
    <row r="31" spans="1:12" ht="14.25" hidden="1" customHeight="1" outlineLevel="1">
      <c r="A31" s="5"/>
      <c r="B31" s="5"/>
      <c r="C31" s="23" t="s">
        <v>51</v>
      </c>
      <c r="D31" s="24">
        <v>42368</v>
      </c>
      <c r="E31" s="23">
        <v>36393</v>
      </c>
      <c r="F31" s="20">
        <v>4391.3</v>
      </c>
      <c r="G31" s="50"/>
      <c r="H31" s="50" t="s">
        <v>52</v>
      </c>
      <c r="I31" s="51" t="s">
        <v>53</v>
      </c>
      <c r="J31" s="27"/>
      <c r="K31" s="7"/>
      <c r="L31" s="28"/>
    </row>
    <row r="32" spans="1:12" collapsed="1">
      <c r="A32" s="18" t="s">
        <v>54</v>
      </c>
      <c r="B32" s="18" t="s">
        <v>55</v>
      </c>
      <c r="C32" s="5"/>
      <c r="D32" s="36"/>
      <c r="E32" s="45"/>
      <c r="F32" s="6"/>
      <c r="G32" s="52">
        <f>SUM(F33:F37)</f>
        <v>92404.32</v>
      </c>
      <c r="H32" s="26">
        <f>G32/1.16*0.16</f>
        <v>12745.423448275864</v>
      </c>
      <c r="I32" s="26"/>
      <c r="J32" s="27"/>
      <c r="K32" s="7"/>
      <c r="L32" s="28"/>
    </row>
    <row r="33" spans="1:13" hidden="1" outlineLevel="1">
      <c r="A33" s="2"/>
      <c r="B33" s="2"/>
      <c r="C33" s="53" t="s">
        <v>56</v>
      </c>
      <c r="D33" s="36">
        <v>41529</v>
      </c>
      <c r="E33" s="34" t="s">
        <v>57</v>
      </c>
      <c r="F33" s="6">
        <v>15137</v>
      </c>
      <c r="G33" s="50"/>
      <c r="H33" s="50" t="s">
        <v>58</v>
      </c>
      <c r="I33" s="26"/>
      <c r="K33" s="7"/>
      <c r="L33" s="28"/>
    </row>
    <row r="34" spans="1:13" ht="15" hidden="1" outlineLevel="1">
      <c r="A34" s="2"/>
      <c r="B34" s="2"/>
      <c r="C34" s="23" t="s">
        <v>59</v>
      </c>
      <c r="D34" s="24">
        <v>42369</v>
      </c>
      <c r="E34" s="23" t="s">
        <v>60</v>
      </c>
      <c r="F34" s="25">
        <v>26892</v>
      </c>
      <c r="G34" s="50"/>
      <c r="H34" s="26"/>
      <c r="I34" s="26"/>
      <c r="K34" s="7"/>
      <c r="L34" s="28"/>
    </row>
    <row r="35" spans="1:13" ht="15" hidden="1" outlineLevel="1">
      <c r="A35" s="2"/>
      <c r="B35" s="2"/>
      <c r="C35" s="23" t="s">
        <v>61</v>
      </c>
      <c r="D35" s="24">
        <v>42369</v>
      </c>
      <c r="E35" s="23" t="s">
        <v>62</v>
      </c>
      <c r="F35" s="25">
        <v>3654</v>
      </c>
      <c r="G35" s="50"/>
      <c r="H35" s="26"/>
      <c r="I35" s="26"/>
      <c r="K35" s="7"/>
      <c r="L35" s="28"/>
    </row>
    <row r="36" spans="1:13" ht="15" hidden="1" outlineLevel="1">
      <c r="A36" s="2"/>
      <c r="B36" s="2"/>
      <c r="C36" s="23" t="s">
        <v>63</v>
      </c>
      <c r="D36" s="24">
        <v>42369</v>
      </c>
      <c r="E36" s="23" t="s">
        <v>64</v>
      </c>
      <c r="F36" s="25">
        <v>17457</v>
      </c>
      <c r="G36" s="50"/>
      <c r="H36" s="26"/>
      <c r="I36" s="26"/>
      <c r="K36" s="7"/>
      <c r="L36" s="28"/>
    </row>
    <row r="37" spans="1:13" ht="14.25" hidden="1" customHeight="1" outlineLevel="1">
      <c r="A37" s="2"/>
      <c r="B37" s="2"/>
      <c r="C37" s="23" t="s">
        <v>65</v>
      </c>
      <c r="D37" s="24">
        <v>42369</v>
      </c>
      <c r="E37" s="23" t="s">
        <v>66</v>
      </c>
      <c r="F37" s="25">
        <v>29264.32</v>
      </c>
      <c r="G37" s="50"/>
      <c r="H37" s="26"/>
      <c r="I37" s="26"/>
      <c r="K37" s="7"/>
      <c r="L37" s="28"/>
    </row>
    <row r="38" spans="1:13" collapsed="1">
      <c r="A38" s="18" t="s">
        <v>67</v>
      </c>
      <c r="B38" s="18" t="s">
        <v>68</v>
      </c>
      <c r="C38" s="5"/>
      <c r="D38" s="36"/>
      <c r="E38" s="37"/>
      <c r="F38" s="6"/>
      <c r="G38" s="38">
        <f>SUM(F39:F45)</f>
        <v>4600</v>
      </c>
      <c r="H38" s="26">
        <f>G38/1.16*0.16</f>
        <v>634.48275862068976</v>
      </c>
      <c r="I38" s="26"/>
      <c r="K38" s="7"/>
      <c r="L38" s="28"/>
    </row>
    <row r="39" spans="1:13" ht="15" hidden="1" customHeight="1" outlineLevel="1">
      <c r="A39" s="2"/>
      <c r="B39" s="2"/>
      <c r="C39" s="23" t="s">
        <v>69</v>
      </c>
      <c r="D39" s="24">
        <v>42034</v>
      </c>
      <c r="E39" s="23">
        <v>1801</v>
      </c>
      <c r="F39" s="25">
        <v>1000</v>
      </c>
      <c r="G39" s="54"/>
      <c r="H39" s="54"/>
      <c r="I39" s="26"/>
      <c r="K39" s="7"/>
      <c r="L39" s="28"/>
    </row>
    <row r="40" spans="1:13" ht="15" hidden="1" customHeight="1" outlineLevel="1">
      <c r="A40" s="2"/>
      <c r="B40" s="2"/>
      <c r="C40" s="23" t="s">
        <v>70</v>
      </c>
      <c r="D40" s="24">
        <v>42034</v>
      </c>
      <c r="E40" s="23">
        <v>1801</v>
      </c>
      <c r="F40" s="25">
        <v>1000</v>
      </c>
      <c r="G40" s="54"/>
      <c r="H40" s="26"/>
      <c r="I40" s="26"/>
      <c r="K40" s="7"/>
      <c r="L40" s="28"/>
    </row>
    <row r="41" spans="1:13" ht="15" hidden="1" customHeight="1" outlineLevel="1">
      <c r="A41" s="2"/>
      <c r="B41" s="2"/>
      <c r="C41" s="23" t="s">
        <v>71</v>
      </c>
      <c r="D41" s="24">
        <v>42062</v>
      </c>
      <c r="E41" s="23">
        <v>1874</v>
      </c>
      <c r="F41" s="25">
        <v>1000</v>
      </c>
      <c r="G41" s="54"/>
      <c r="H41" s="26"/>
      <c r="I41" s="26"/>
      <c r="K41" s="7"/>
      <c r="L41" s="28"/>
    </row>
    <row r="42" spans="1:13" ht="15" hidden="1" customHeight="1" outlineLevel="1">
      <c r="A42" s="2"/>
      <c r="B42" s="2"/>
      <c r="C42" s="23" t="s">
        <v>72</v>
      </c>
      <c r="D42" s="24">
        <v>42215</v>
      </c>
      <c r="E42" s="23">
        <v>2226</v>
      </c>
      <c r="F42" s="25">
        <v>1000</v>
      </c>
      <c r="G42" s="54"/>
      <c r="H42" s="26"/>
      <c r="I42" s="26"/>
      <c r="K42" s="7"/>
      <c r="L42" s="28"/>
    </row>
    <row r="43" spans="1:13" ht="15" hidden="1" customHeight="1" outlineLevel="1">
      <c r="A43" s="2"/>
      <c r="B43" s="2"/>
      <c r="C43" s="23" t="s">
        <v>73</v>
      </c>
      <c r="D43" s="24">
        <v>42338</v>
      </c>
      <c r="E43" s="23">
        <v>323</v>
      </c>
      <c r="F43" s="23">
        <v>200</v>
      </c>
      <c r="G43" s="54"/>
      <c r="H43" s="26"/>
      <c r="I43" s="26"/>
      <c r="K43" s="7"/>
      <c r="L43" s="28"/>
    </row>
    <row r="44" spans="1:13" ht="15" hidden="1" customHeight="1" outlineLevel="1">
      <c r="A44" s="2"/>
      <c r="B44" s="2"/>
      <c r="C44" s="23" t="s">
        <v>74</v>
      </c>
      <c r="D44" s="24">
        <v>42368</v>
      </c>
      <c r="E44" s="23">
        <v>335</v>
      </c>
      <c r="F44" s="23">
        <v>200</v>
      </c>
      <c r="G44" s="54"/>
      <c r="H44" s="26"/>
      <c r="I44" s="26"/>
      <c r="K44" s="7"/>
      <c r="L44" s="28"/>
    </row>
    <row r="45" spans="1:13" ht="15" hidden="1" customHeight="1" outlineLevel="1">
      <c r="A45" s="2"/>
      <c r="B45" s="2"/>
      <c r="C45" s="23" t="s">
        <v>75</v>
      </c>
      <c r="D45" s="24">
        <v>42301</v>
      </c>
      <c r="E45" s="23">
        <v>305</v>
      </c>
      <c r="F45" s="20">
        <v>200</v>
      </c>
      <c r="G45" s="54"/>
      <c r="H45" s="26"/>
      <c r="I45" s="26"/>
      <c r="K45" s="7"/>
      <c r="L45" s="28"/>
    </row>
    <row r="46" spans="1:13" collapsed="1">
      <c r="A46" s="18" t="s">
        <v>76</v>
      </c>
      <c r="B46" s="18" t="s">
        <v>77</v>
      </c>
      <c r="C46" s="55"/>
      <c r="D46" s="30"/>
      <c r="E46" s="56"/>
      <c r="F46" s="32"/>
      <c r="G46" s="38">
        <f>SUM(F47:F47)</f>
        <v>500</v>
      </c>
      <c r="H46" s="26">
        <f>G46/1.16*0.16</f>
        <v>68.965517241379317</v>
      </c>
      <c r="I46" s="26"/>
      <c r="K46" s="7"/>
      <c r="L46" s="28"/>
    </row>
    <row r="47" spans="1:13" ht="15" hidden="1" outlineLevel="1">
      <c r="A47" s="2"/>
      <c r="B47" s="10"/>
      <c r="C47" s="23" t="s">
        <v>78</v>
      </c>
      <c r="D47" s="24">
        <v>42352</v>
      </c>
      <c r="E47" s="23" t="s">
        <v>79</v>
      </c>
      <c r="F47" s="6">
        <v>500</v>
      </c>
      <c r="G47" s="38"/>
      <c r="H47" s="26"/>
      <c r="I47" s="26"/>
      <c r="K47" s="7"/>
      <c r="L47" s="28"/>
    </row>
    <row r="48" spans="1:13" ht="15" collapsed="1">
      <c r="A48" s="18" t="s">
        <v>80</v>
      </c>
      <c r="B48" s="18" t="s">
        <v>81</v>
      </c>
      <c r="C48" s="5"/>
      <c r="D48" s="36"/>
      <c r="E48" s="45"/>
      <c r="F48" s="6"/>
      <c r="G48" s="21">
        <f>SUM(F49:F49)</f>
        <v>28149.18</v>
      </c>
      <c r="H48" s="26">
        <f>G48/1.16*0.16</f>
        <v>3882.6455172413798</v>
      </c>
      <c r="I48" s="26"/>
      <c r="J48" s="27">
        <f>180.01/1.16</f>
        <v>155.18103448275863</v>
      </c>
      <c r="K48" s="23"/>
      <c r="L48" s="24"/>
      <c r="M48" s="23"/>
    </row>
    <row r="49" spans="1:13" ht="15">
      <c r="A49" s="57"/>
      <c r="B49" s="57"/>
      <c r="C49" s="23" t="s">
        <v>82</v>
      </c>
      <c r="D49" s="24">
        <v>42368</v>
      </c>
      <c r="E49" s="23" t="s">
        <v>83</v>
      </c>
      <c r="F49" s="25">
        <v>28149.18</v>
      </c>
      <c r="G49" s="21"/>
      <c r="H49" s="26"/>
      <c r="I49" s="26"/>
      <c r="J49" s="27">
        <f>+J48*0.16</f>
        <v>24.828965517241382</v>
      </c>
      <c r="K49" s="23"/>
      <c r="L49" s="24"/>
      <c r="M49" s="23"/>
    </row>
    <row r="50" spans="1:13">
      <c r="A50" s="58" t="s">
        <v>84</v>
      </c>
      <c r="B50" s="18" t="s">
        <v>85</v>
      </c>
      <c r="C50" s="5"/>
      <c r="D50" s="36"/>
      <c r="E50" s="45"/>
      <c r="F50" s="6"/>
      <c r="G50" s="52">
        <f>+SUM(F51:F51)</f>
        <v>7546.08</v>
      </c>
      <c r="H50" s="26">
        <f>G50/1.16*0.16</f>
        <v>1040.8386206896553</v>
      </c>
      <c r="I50" s="26"/>
      <c r="J50" s="27"/>
      <c r="K50" s="7"/>
      <c r="L50" s="28"/>
    </row>
    <row r="51" spans="1:13" hidden="1" outlineLevel="1">
      <c r="A51" s="59"/>
      <c r="B51" s="2"/>
      <c r="C51" s="5"/>
      <c r="D51" s="36"/>
      <c r="E51" s="45" t="s">
        <v>86</v>
      </c>
      <c r="F51" s="6">
        <v>7546.08</v>
      </c>
      <c r="G51" s="52"/>
      <c r="H51" s="26"/>
      <c r="I51" s="26"/>
      <c r="J51" s="27"/>
      <c r="K51" s="7"/>
      <c r="L51" s="28"/>
    </row>
    <row r="52" spans="1:13" ht="15" collapsed="1">
      <c r="A52" s="58" t="s">
        <v>87</v>
      </c>
      <c r="B52" s="18" t="s">
        <v>88</v>
      </c>
      <c r="C52" s="23"/>
      <c r="D52" s="24"/>
      <c r="E52" s="23"/>
      <c r="G52" s="52">
        <f>+SUM(F53)</f>
        <v>5102.5</v>
      </c>
      <c r="H52" s="26"/>
      <c r="I52" s="26"/>
      <c r="J52" s="27"/>
      <c r="K52" s="7"/>
      <c r="L52" s="28"/>
    </row>
    <row r="53" spans="1:13" ht="15" hidden="1" outlineLevel="1">
      <c r="A53" s="10"/>
      <c r="B53" s="10"/>
      <c r="C53" s="23" t="s">
        <v>89</v>
      </c>
      <c r="D53" s="24">
        <v>42368</v>
      </c>
      <c r="E53" s="23" t="s">
        <v>90</v>
      </c>
      <c r="F53" s="20">
        <v>5102.5</v>
      </c>
      <c r="G53" s="60"/>
      <c r="H53" s="26"/>
      <c r="I53" s="26"/>
      <c r="J53" s="27"/>
      <c r="K53" s="7"/>
      <c r="L53" s="28"/>
    </row>
    <row r="54" spans="1:13" collapsed="1">
      <c r="A54" s="18" t="s">
        <v>91</v>
      </c>
      <c r="B54" s="18" t="s">
        <v>92</v>
      </c>
      <c r="C54" s="5"/>
      <c r="D54" s="36"/>
      <c r="E54" s="45"/>
      <c r="F54" s="61"/>
      <c r="G54" s="21">
        <f>SUM(F55:F55)</f>
        <v>29000</v>
      </c>
      <c r="H54" s="26">
        <f>G54/1.16*0.16</f>
        <v>4000</v>
      </c>
      <c r="I54" s="26"/>
      <c r="K54" s="7"/>
      <c r="L54" s="28"/>
    </row>
    <row r="55" spans="1:13" ht="15" hidden="1" outlineLevel="1">
      <c r="A55" s="10"/>
      <c r="B55" s="10"/>
      <c r="C55" s="23" t="s">
        <v>93</v>
      </c>
      <c r="D55" s="24">
        <v>42369</v>
      </c>
      <c r="E55" s="23" t="s">
        <v>94</v>
      </c>
      <c r="F55" s="25">
        <v>29000</v>
      </c>
      <c r="G55" s="41"/>
      <c r="H55" s="62"/>
      <c r="I55" s="62"/>
      <c r="K55" s="7"/>
      <c r="L55" s="28"/>
    </row>
    <row r="56" spans="1:13" collapsed="1">
      <c r="A56" s="18" t="s">
        <v>95</v>
      </c>
      <c r="B56" s="18" t="s">
        <v>96</v>
      </c>
      <c r="C56" s="5"/>
      <c r="D56" s="36"/>
      <c r="E56" s="63"/>
      <c r="F56" s="6"/>
      <c r="G56" s="21">
        <f>SUM(F56:F58)</f>
        <v>2760.8</v>
      </c>
      <c r="H56" s="26">
        <f>G56/1.16*0.16</f>
        <v>380.80000000000007</v>
      </c>
      <c r="I56" s="26"/>
      <c r="J56" s="27"/>
      <c r="K56" s="7"/>
      <c r="L56" s="28"/>
    </row>
    <row r="57" spans="1:13" hidden="1" outlineLevel="1">
      <c r="A57" s="10"/>
      <c r="B57" s="10"/>
      <c r="C57" s="5" t="s">
        <v>97</v>
      </c>
      <c r="D57" s="36">
        <v>41029</v>
      </c>
      <c r="E57" s="63" t="s">
        <v>98</v>
      </c>
      <c r="F57" s="6">
        <v>1380.4</v>
      </c>
      <c r="G57" s="22"/>
      <c r="H57" s="26"/>
      <c r="I57" s="26"/>
      <c r="J57" s="27"/>
      <c r="K57" s="7"/>
      <c r="L57" s="28"/>
    </row>
    <row r="58" spans="1:13" hidden="1" outlineLevel="1">
      <c r="A58" s="5"/>
      <c r="B58" s="5"/>
      <c r="C58" s="5" t="s">
        <v>99</v>
      </c>
      <c r="D58" s="36">
        <v>41060</v>
      </c>
      <c r="E58" s="37" t="s">
        <v>100</v>
      </c>
      <c r="F58" s="6">
        <v>1380.4</v>
      </c>
      <c r="G58" s="41"/>
      <c r="H58" s="26"/>
      <c r="I58" s="26"/>
      <c r="J58" s="27"/>
      <c r="K58" s="7"/>
      <c r="L58" s="28"/>
    </row>
    <row r="59" spans="1:13" collapsed="1">
      <c r="A59" s="44" t="s">
        <v>101</v>
      </c>
      <c r="B59" s="44" t="s">
        <v>102</v>
      </c>
      <c r="C59" s="29"/>
      <c r="D59" s="30"/>
      <c r="E59" s="31"/>
      <c r="F59" s="32"/>
      <c r="G59" s="21">
        <f>SUM(F60:F67)+0.12</f>
        <v>10935.270000000002</v>
      </c>
      <c r="H59" s="26">
        <f>G59/1.16*0.16</f>
        <v>1508.3131034482763</v>
      </c>
      <c r="I59" s="26"/>
      <c r="J59" s="27"/>
      <c r="K59" s="7"/>
      <c r="L59" s="28"/>
    </row>
    <row r="60" spans="1:13" hidden="1" outlineLevel="1">
      <c r="A60" s="10"/>
      <c r="B60" s="10"/>
      <c r="C60" s="10"/>
      <c r="D60" s="36">
        <v>40317</v>
      </c>
      <c r="E60" s="45" t="s">
        <v>103</v>
      </c>
      <c r="F60" s="13">
        <v>2608.88</v>
      </c>
      <c r="G60" s="21"/>
      <c r="H60" s="26"/>
      <c r="I60" s="26"/>
      <c r="J60" s="27"/>
      <c r="K60" s="7"/>
      <c r="L60" s="28"/>
    </row>
    <row r="61" spans="1:13" hidden="1" outlineLevel="1">
      <c r="A61" s="10"/>
      <c r="B61" s="10"/>
      <c r="C61" s="10"/>
      <c r="D61" s="36">
        <v>40350</v>
      </c>
      <c r="E61" s="45" t="s">
        <v>104</v>
      </c>
      <c r="F61" s="13">
        <v>2894.36</v>
      </c>
      <c r="G61" s="21"/>
      <c r="H61" s="26"/>
      <c r="I61" s="26"/>
      <c r="J61" s="27"/>
      <c r="K61" s="7"/>
      <c r="L61" s="28"/>
    </row>
    <row r="62" spans="1:13" hidden="1" outlineLevel="1">
      <c r="A62" s="10"/>
      <c r="B62" s="10"/>
      <c r="D62" s="19"/>
      <c r="E62" s="31" t="s">
        <v>105</v>
      </c>
      <c r="F62" s="20">
        <f>6001.98-F60-F61</f>
        <v>498.73999999999933</v>
      </c>
      <c r="H62" s="26"/>
      <c r="I62" s="26"/>
      <c r="J62" s="27"/>
      <c r="K62" s="7"/>
      <c r="L62" s="28"/>
    </row>
    <row r="63" spans="1:13" ht="15" hidden="1" outlineLevel="1">
      <c r="A63" s="10"/>
      <c r="B63" s="10"/>
      <c r="C63" s="23" t="s">
        <v>106</v>
      </c>
      <c r="D63" s="24">
        <v>42277</v>
      </c>
      <c r="E63" s="23">
        <v>18689</v>
      </c>
      <c r="F63" s="65">
        <v>1727.94</v>
      </c>
      <c r="H63" s="26"/>
      <c r="I63" s="26"/>
      <c r="J63" s="27"/>
      <c r="K63" s="7"/>
      <c r="L63" s="28"/>
    </row>
    <row r="64" spans="1:13" ht="18" hidden="1" customHeight="1" outlineLevel="1">
      <c r="A64" s="10"/>
      <c r="B64" s="10"/>
      <c r="C64" s="23" t="s">
        <v>107</v>
      </c>
      <c r="D64" s="24">
        <v>42277</v>
      </c>
      <c r="E64" s="23" t="s">
        <v>108</v>
      </c>
      <c r="F64" s="48">
        <v>997.6</v>
      </c>
      <c r="H64" s="26"/>
      <c r="I64" s="26"/>
      <c r="J64" s="27"/>
      <c r="K64" s="7"/>
      <c r="L64" s="28"/>
    </row>
    <row r="65" spans="1:12" ht="18" hidden="1" customHeight="1" outlineLevel="1">
      <c r="A65" s="10"/>
      <c r="B65" s="10"/>
      <c r="C65" s="23" t="s">
        <v>109</v>
      </c>
      <c r="D65" s="24">
        <v>42368</v>
      </c>
      <c r="E65" s="23">
        <v>20359</v>
      </c>
      <c r="F65" s="20">
        <v>464</v>
      </c>
      <c r="H65" s="26"/>
      <c r="I65" s="26"/>
      <c r="J65" s="27"/>
      <c r="K65" s="7"/>
      <c r="L65" s="28"/>
    </row>
    <row r="66" spans="1:12" ht="15" hidden="1" outlineLevel="1">
      <c r="A66" s="10"/>
      <c r="B66" s="10"/>
      <c r="C66" s="23" t="s">
        <v>110</v>
      </c>
      <c r="D66" s="24">
        <v>42368</v>
      </c>
      <c r="E66" s="23">
        <v>20492</v>
      </c>
      <c r="F66" s="20">
        <v>224.03</v>
      </c>
      <c r="H66" s="26"/>
      <c r="I66" s="26"/>
      <c r="J66" s="27"/>
      <c r="K66" s="7"/>
      <c r="L66" s="28"/>
    </row>
    <row r="67" spans="1:12" ht="15" hidden="1" outlineLevel="1">
      <c r="A67" s="10"/>
      <c r="B67" s="10"/>
      <c r="C67" s="23" t="s">
        <v>111</v>
      </c>
      <c r="D67" s="24">
        <v>42369</v>
      </c>
      <c r="E67" s="23">
        <v>20354</v>
      </c>
      <c r="F67" s="20">
        <v>1519.6</v>
      </c>
      <c r="H67" s="26"/>
      <c r="I67" s="26"/>
      <c r="J67" s="27"/>
      <c r="K67" s="7"/>
      <c r="L67" s="28"/>
    </row>
    <row r="68" spans="1:12" collapsed="1">
      <c r="A68" s="18" t="s">
        <v>112</v>
      </c>
      <c r="B68" s="18" t="s">
        <v>113</v>
      </c>
      <c r="C68" s="5"/>
      <c r="D68" s="36"/>
      <c r="E68" s="45"/>
      <c r="F68" s="6"/>
      <c r="G68" s="21">
        <f>SUM(F69:F72)</f>
        <v>11723.79</v>
      </c>
      <c r="H68" s="26">
        <f>G68/1.16*0.16</f>
        <v>1617.0744827586209</v>
      </c>
      <c r="I68" s="26"/>
      <c r="J68" s="27"/>
      <c r="K68" s="57"/>
      <c r="L68" s="57" t="s">
        <v>114</v>
      </c>
    </row>
    <row r="69" spans="1:12" ht="13.5" hidden="1" customHeight="1" outlineLevel="1">
      <c r="A69" s="5"/>
      <c r="B69" s="5"/>
      <c r="C69" t="s">
        <v>115</v>
      </c>
      <c r="D69" s="19">
        <v>42004</v>
      </c>
      <c r="E69" t="s">
        <v>116</v>
      </c>
      <c r="F69" s="20">
        <v>1411.25</v>
      </c>
      <c r="G69" s="41"/>
      <c r="H69" s="66"/>
      <c r="I69" s="66"/>
      <c r="J69" s="27"/>
      <c r="K69" s="7"/>
      <c r="L69" s="28"/>
    </row>
    <row r="70" spans="1:12" hidden="1" outlineLevel="1">
      <c r="A70" s="5"/>
      <c r="B70" s="5"/>
      <c r="C70" t="s">
        <v>117</v>
      </c>
      <c r="D70" s="19">
        <v>42004</v>
      </c>
      <c r="E70" t="s">
        <v>118</v>
      </c>
      <c r="F70" s="20">
        <v>2309.33</v>
      </c>
      <c r="G70" s="41"/>
      <c r="H70" s="66"/>
      <c r="I70" s="66"/>
      <c r="J70" s="27"/>
      <c r="K70" s="7"/>
      <c r="L70" s="28"/>
    </row>
    <row r="71" spans="1:12" hidden="1" outlineLevel="1">
      <c r="A71" s="5"/>
      <c r="B71" s="5"/>
      <c r="D71" s="19"/>
      <c r="E71" t="s">
        <v>105</v>
      </c>
      <c r="F71" s="20">
        <v>361.04</v>
      </c>
      <c r="G71" s="41"/>
      <c r="H71" s="66"/>
      <c r="I71" s="66"/>
      <c r="J71" s="27"/>
      <c r="K71" s="7"/>
      <c r="L71" s="28"/>
    </row>
    <row r="72" spans="1:12" ht="15" hidden="1" outlineLevel="1">
      <c r="A72" s="5"/>
      <c r="B72" s="5"/>
      <c r="C72" s="23" t="s">
        <v>119</v>
      </c>
      <c r="D72" s="24">
        <v>42368</v>
      </c>
      <c r="E72" s="23" t="s">
        <v>120</v>
      </c>
      <c r="F72" s="20">
        <v>7642.17</v>
      </c>
      <c r="G72" s="60"/>
      <c r="H72" s="60" t="s">
        <v>121</v>
      </c>
      <c r="I72" s="66" t="s">
        <v>122</v>
      </c>
      <c r="J72" s="27"/>
      <c r="K72" s="7"/>
      <c r="L72" s="28"/>
    </row>
    <row r="73" spans="1:12" collapsed="1">
      <c r="A73" s="18" t="s">
        <v>123</v>
      </c>
      <c r="B73" s="18" t="s">
        <v>124</v>
      </c>
      <c r="C73" s="5"/>
      <c r="D73" s="36"/>
      <c r="E73" s="37"/>
      <c r="F73" s="6"/>
      <c r="G73" s="21">
        <f>SUM(F74:F74)</f>
        <v>1378.07</v>
      </c>
      <c r="H73" s="26">
        <f>G73/1.16*0.16</f>
        <v>190.0786206896552</v>
      </c>
      <c r="I73" s="26"/>
      <c r="J73" s="27"/>
      <c r="K73" s="7"/>
      <c r="L73" s="28"/>
    </row>
    <row r="74" spans="1:12" ht="15" hidden="1" outlineLevel="1">
      <c r="A74" s="10"/>
      <c r="B74" s="10"/>
      <c r="C74" s="23" t="s">
        <v>125</v>
      </c>
      <c r="D74" s="24">
        <v>42291</v>
      </c>
      <c r="E74" s="23"/>
      <c r="F74" s="20">
        <v>1378.07</v>
      </c>
      <c r="G74" s="22"/>
      <c r="H74" s="26"/>
      <c r="I74" s="26"/>
      <c r="J74" s="27"/>
      <c r="K74" s="7"/>
      <c r="L74" s="28"/>
    </row>
    <row r="75" spans="1:12" collapsed="1">
      <c r="A75" s="18" t="s">
        <v>126</v>
      </c>
      <c r="B75" s="18" t="s">
        <v>127</v>
      </c>
      <c r="C75" s="5"/>
      <c r="D75" s="36"/>
      <c r="E75" s="45"/>
      <c r="F75" s="6"/>
      <c r="G75" s="21">
        <f>SUM(F76:F76)</f>
        <v>15355.349999999999</v>
      </c>
      <c r="H75" s="26">
        <f>G75/1.16*0.16</f>
        <v>2117.9793103448274</v>
      </c>
      <c r="I75" s="26"/>
      <c r="J75" s="27"/>
      <c r="K75" s="7"/>
      <c r="L75" s="28"/>
    </row>
    <row r="76" spans="1:12" hidden="1" outlineLevel="1">
      <c r="A76" s="10"/>
      <c r="B76" s="10"/>
      <c r="C76" s="5" t="s">
        <v>128</v>
      </c>
      <c r="D76" s="36">
        <v>41517</v>
      </c>
      <c r="E76" s="37" t="s">
        <v>129</v>
      </c>
      <c r="F76" s="6">
        <f>38903.35-16240-7308</f>
        <v>15355.349999999999</v>
      </c>
      <c r="G76" s="22"/>
      <c r="H76" s="26"/>
      <c r="I76" s="26"/>
      <c r="J76" s="27"/>
      <c r="K76" s="7"/>
      <c r="L76" s="28"/>
    </row>
    <row r="77" spans="1:12" collapsed="1">
      <c r="A77" s="18" t="s">
        <v>130</v>
      </c>
      <c r="B77" s="18" t="s">
        <v>131</v>
      </c>
      <c r="C77" s="5"/>
      <c r="D77" s="36"/>
      <c r="E77" s="45"/>
      <c r="F77" s="6"/>
      <c r="G77" s="21">
        <f>SUM(F78:F82)</f>
        <v>4236.09</v>
      </c>
      <c r="H77" s="26">
        <f>G77/1.16*0.16</f>
        <v>584.2882758620691</v>
      </c>
      <c r="I77" s="21"/>
      <c r="J77" s="27"/>
      <c r="K77" s="7"/>
      <c r="L77" s="28"/>
    </row>
    <row r="78" spans="1:12" hidden="1" outlineLevel="1">
      <c r="A78" s="10"/>
      <c r="B78" s="10"/>
      <c r="C78" t="s">
        <v>132</v>
      </c>
      <c r="D78" s="19">
        <v>42275</v>
      </c>
      <c r="E78">
        <v>4349</v>
      </c>
      <c r="F78" s="33">
        <v>92.34</v>
      </c>
      <c r="G78" s="21"/>
      <c r="H78" s="26"/>
      <c r="I78" s="26"/>
      <c r="J78" s="27"/>
      <c r="K78" s="7"/>
      <c r="L78" s="28"/>
    </row>
    <row r="79" spans="1:12" hidden="1" outlineLevel="1">
      <c r="A79" s="10"/>
      <c r="B79" s="10"/>
      <c r="C79" t="s">
        <v>133</v>
      </c>
      <c r="D79" s="19">
        <v>42277</v>
      </c>
      <c r="E79">
        <v>9021</v>
      </c>
      <c r="F79" s="33">
        <v>577.79999999999995</v>
      </c>
      <c r="G79" s="67"/>
      <c r="H79" s="26"/>
      <c r="I79" s="21">
        <v>4238.59</v>
      </c>
      <c r="J79" s="27"/>
      <c r="K79" s="7"/>
      <c r="L79" s="28"/>
    </row>
    <row r="80" spans="1:12" hidden="1" outlineLevel="1">
      <c r="A80" s="10"/>
      <c r="B80" s="10"/>
      <c r="C80" t="s">
        <v>134</v>
      </c>
      <c r="D80" s="19">
        <v>42308</v>
      </c>
      <c r="E80" t="s">
        <v>135</v>
      </c>
      <c r="F80" s="33">
        <v>613.4</v>
      </c>
      <c r="G80" s="67"/>
      <c r="H80" s="26"/>
      <c r="I80" s="26"/>
      <c r="J80" s="27"/>
      <c r="K80" s="7"/>
      <c r="L80" s="28"/>
    </row>
    <row r="81" spans="1:12" hidden="1" outlineLevel="1">
      <c r="A81" s="10"/>
      <c r="B81" s="10"/>
      <c r="C81" t="s">
        <v>136</v>
      </c>
      <c r="D81" s="19">
        <v>42333</v>
      </c>
      <c r="E81" t="s">
        <v>137</v>
      </c>
      <c r="F81" s="33">
        <v>2812.55</v>
      </c>
      <c r="G81" s="67"/>
      <c r="H81" s="26"/>
      <c r="I81" s="26"/>
      <c r="J81" s="27"/>
      <c r="K81" s="7"/>
      <c r="L81" s="28"/>
    </row>
    <row r="82" spans="1:12" ht="14.25" hidden="1" customHeight="1" outlineLevel="1">
      <c r="A82" s="10"/>
      <c r="B82" s="10"/>
      <c r="C82" t="s">
        <v>138</v>
      </c>
      <c r="D82" s="19">
        <v>42369</v>
      </c>
      <c r="E82" t="s">
        <v>139</v>
      </c>
      <c r="F82" s="33">
        <v>140</v>
      </c>
      <c r="G82" s="67"/>
      <c r="H82" s="26"/>
      <c r="I82" s="26"/>
      <c r="J82" s="23"/>
      <c r="K82" s="24"/>
      <c r="L82" s="23"/>
    </row>
    <row r="83" spans="1:12" collapsed="1">
      <c r="A83" s="18" t="s">
        <v>140</v>
      </c>
      <c r="B83" s="18" t="s">
        <v>141</v>
      </c>
      <c r="C83" s="5"/>
      <c r="D83" s="36"/>
      <c r="E83" s="45"/>
      <c r="F83" s="6"/>
      <c r="G83" s="21">
        <f>SUM(F84:F84)-0.03</f>
        <v>5549.9800000000005</v>
      </c>
      <c r="H83" s="26">
        <f>G83/1.16*0.16</f>
        <v>765.51448275862094</v>
      </c>
      <c r="I83" s="26"/>
      <c r="K83" s="7"/>
      <c r="L83" s="28"/>
    </row>
    <row r="84" spans="1:12" ht="15" hidden="1" outlineLevel="1">
      <c r="A84" s="10"/>
      <c r="B84" s="10"/>
      <c r="C84" s="23" t="s">
        <v>142</v>
      </c>
      <c r="D84" s="24">
        <v>42366</v>
      </c>
      <c r="E84" s="23">
        <v>11998</v>
      </c>
      <c r="F84" s="20">
        <v>5550.01</v>
      </c>
      <c r="G84" s="21"/>
      <c r="H84" s="26">
        <f>G84/1.16*0.16</f>
        <v>0</v>
      </c>
      <c r="I84" s="26"/>
      <c r="K84" s="7"/>
      <c r="L84" s="28"/>
    </row>
    <row r="85" spans="1:12" collapsed="1">
      <c r="A85" s="18" t="s">
        <v>143</v>
      </c>
      <c r="B85" s="18" t="s">
        <v>144</v>
      </c>
      <c r="C85" s="5"/>
      <c r="D85" s="36"/>
      <c r="E85" s="45"/>
      <c r="F85" s="6"/>
      <c r="G85" s="21">
        <f>SUM(F86:F101)</f>
        <v>49171.5</v>
      </c>
      <c r="H85" s="26">
        <f>G85/1.16*0.16</f>
        <v>6782.2758620689656</v>
      </c>
      <c r="I85" s="26"/>
      <c r="K85" s="7"/>
      <c r="L85" s="28"/>
    </row>
    <row r="86" spans="1:12" hidden="1" outlineLevel="1">
      <c r="A86" s="10"/>
      <c r="B86" s="10"/>
      <c r="D86" s="19"/>
      <c r="E86" t="s">
        <v>105</v>
      </c>
      <c r="F86" s="20">
        <v>-810</v>
      </c>
      <c r="G86" s="21"/>
      <c r="H86" s="26"/>
      <c r="I86" s="26"/>
      <c r="K86" s="7"/>
      <c r="L86" s="28"/>
    </row>
    <row r="87" spans="1:12" ht="15" hidden="1" outlineLevel="1">
      <c r="A87" s="10"/>
      <c r="B87" s="10"/>
      <c r="C87" s="23" t="s">
        <v>145</v>
      </c>
      <c r="D87" s="24">
        <v>42172</v>
      </c>
      <c r="E87" s="23">
        <v>163</v>
      </c>
      <c r="F87" s="25">
        <v>3944</v>
      </c>
      <c r="G87" s="21"/>
      <c r="H87" s="26"/>
      <c r="I87" s="26"/>
      <c r="K87" s="7"/>
      <c r="L87" s="28"/>
    </row>
    <row r="88" spans="1:12" ht="15" hidden="1" outlineLevel="1">
      <c r="A88" s="10"/>
      <c r="B88" s="10"/>
      <c r="C88" s="23" t="s">
        <v>146</v>
      </c>
      <c r="D88" s="24">
        <v>42172</v>
      </c>
      <c r="E88" s="23">
        <v>166</v>
      </c>
      <c r="F88" s="25">
        <v>4872</v>
      </c>
      <c r="G88" s="21"/>
      <c r="H88" s="26"/>
      <c r="I88" s="26"/>
      <c r="J88" s="27"/>
      <c r="K88" s="7"/>
      <c r="L88" s="28"/>
    </row>
    <row r="89" spans="1:12" ht="15" hidden="1" outlineLevel="1">
      <c r="A89" s="10"/>
      <c r="B89" s="10"/>
      <c r="C89" s="23" t="s">
        <v>147</v>
      </c>
      <c r="D89" s="24">
        <v>42172</v>
      </c>
      <c r="E89" s="23">
        <v>165</v>
      </c>
      <c r="F89" s="25">
        <v>1044</v>
      </c>
      <c r="G89" s="21"/>
      <c r="H89" s="26"/>
      <c r="I89" s="26"/>
      <c r="K89" s="7"/>
      <c r="L89" s="28"/>
    </row>
    <row r="90" spans="1:12" ht="15" hidden="1" outlineLevel="1">
      <c r="A90" s="10"/>
      <c r="B90" s="10"/>
      <c r="C90" s="23" t="s">
        <v>148</v>
      </c>
      <c r="D90" s="49">
        <v>42307</v>
      </c>
      <c r="E90" s="48">
        <v>257</v>
      </c>
      <c r="F90" s="65">
        <v>4640</v>
      </c>
      <c r="G90" s="21"/>
      <c r="H90" s="26"/>
      <c r="I90" s="26"/>
      <c r="K90" s="7"/>
      <c r="L90" s="28"/>
    </row>
    <row r="91" spans="1:12" ht="15" hidden="1" outlineLevel="1">
      <c r="A91" s="10"/>
      <c r="B91" s="10"/>
      <c r="C91" s="23" t="s">
        <v>149</v>
      </c>
      <c r="D91" s="49">
        <v>42357</v>
      </c>
      <c r="E91" s="48">
        <v>310</v>
      </c>
      <c r="F91" s="65">
        <v>1667.5</v>
      </c>
      <c r="G91" s="21"/>
      <c r="H91" s="26"/>
      <c r="I91" s="26"/>
      <c r="K91" s="7"/>
      <c r="L91" s="28"/>
    </row>
    <row r="92" spans="1:12" ht="15" hidden="1" outlineLevel="1">
      <c r="A92" s="10"/>
      <c r="B92" s="10"/>
      <c r="C92" s="23" t="s">
        <v>150</v>
      </c>
      <c r="D92" s="24">
        <v>42359</v>
      </c>
      <c r="E92" s="23">
        <v>305</v>
      </c>
      <c r="F92" s="25">
        <v>4060</v>
      </c>
      <c r="G92" s="21"/>
      <c r="H92" s="26"/>
      <c r="I92" s="26"/>
      <c r="K92" s="7"/>
      <c r="L92" s="28"/>
    </row>
    <row r="93" spans="1:12" ht="15" hidden="1" outlineLevel="1">
      <c r="A93" s="10"/>
      <c r="B93" s="10"/>
      <c r="C93" s="23" t="s">
        <v>151</v>
      </c>
      <c r="D93" s="24">
        <v>42359</v>
      </c>
      <c r="E93" s="23">
        <v>299</v>
      </c>
      <c r="F93" s="25">
        <v>5800</v>
      </c>
      <c r="G93" s="21"/>
      <c r="H93" s="26"/>
      <c r="I93" s="26"/>
      <c r="K93" s="7"/>
      <c r="L93" s="28"/>
    </row>
    <row r="94" spans="1:12" ht="15" hidden="1" outlineLevel="1">
      <c r="A94" s="10"/>
      <c r="B94" s="10"/>
      <c r="C94" s="23" t="s">
        <v>152</v>
      </c>
      <c r="D94" s="24">
        <v>42359</v>
      </c>
      <c r="E94" s="23" t="s">
        <v>153</v>
      </c>
      <c r="F94" s="25">
        <v>1160</v>
      </c>
      <c r="G94" s="21"/>
      <c r="H94" s="26"/>
      <c r="I94" s="26"/>
      <c r="K94" s="7"/>
      <c r="L94" s="28"/>
    </row>
    <row r="95" spans="1:12" ht="15" hidden="1" outlineLevel="1">
      <c r="A95" s="10"/>
      <c r="B95" s="10"/>
      <c r="C95" s="23" t="s">
        <v>154</v>
      </c>
      <c r="D95" s="24">
        <v>42360</v>
      </c>
      <c r="E95" s="23">
        <v>313</v>
      </c>
      <c r="F95" s="25">
        <v>3248</v>
      </c>
      <c r="G95" s="21"/>
      <c r="H95" s="26"/>
      <c r="I95" s="26"/>
      <c r="K95" s="7"/>
      <c r="L95" s="28"/>
    </row>
    <row r="96" spans="1:12" ht="15" hidden="1" outlineLevel="1">
      <c r="A96" s="10"/>
      <c r="B96" s="10"/>
      <c r="C96" s="23" t="s">
        <v>155</v>
      </c>
      <c r="D96" s="24">
        <v>42369</v>
      </c>
      <c r="E96" s="23">
        <v>306</v>
      </c>
      <c r="F96" s="25">
        <v>4060</v>
      </c>
      <c r="G96" s="21"/>
      <c r="H96" s="26"/>
      <c r="I96" s="26"/>
      <c r="K96" s="7"/>
      <c r="L96" s="28"/>
    </row>
    <row r="97" spans="1:12" ht="15" hidden="1" outlineLevel="1">
      <c r="A97" s="10"/>
      <c r="B97" s="10"/>
      <c r="C97" s="23" t="s">
        <v>156</v>
      </c>
      <c r="D97" s="24">
        <v>42369</v>
      </c>
      <c r="E97" s="23">
        <v>316</v>
      </c>
      <c r="F97" s="25">
        <v>2436</v>
      </c>
      <c r="G97" s="21"/>
      <c r="H97" s="26"/>
      <c r="I97" s="26"/>
      <c r="K97" s="7"/>
      <c r="L97" s="28"/>
    </row>
    <row r="98" spans="1:12" ht="15" hidden="1" outlineLevel="1">
      <c r="A98" s="10"/>
      <c r="B98" s="10"/>
      <c r="C98" s="23" t="s">
        <v>157</v>
      </c>
      <c r="D98" s="24">
        <v>42369</v>
      </c>
      <c r="E98" s="23">
        <v>312</v>
      </c>
      <c r="F98" s="25">
        <v>5626</v>
      </c>
      <c r="G98" s="21"/>
      <c r="H98" s="26"/>
      <c r="I98" s="26"/>
      <c r="K98" s="7"/>
      <c r="L98" s="28"/>
    </row>
    <row r="99" spans="1:12" ht="15" hidden="1" outlineLevel="1">
      <c r="A99" s="10"/>
      <c r="B99" s="10"/>
      <c r="C99" s="23" t="s">
        <v>158</v>
      </c>
      <c r="D99" s="24">
        <v>42369</v>
      </c>
      <c r="E99" s="23" t="s">
        <v>159</v>
      </c>
      <c r="F99" s="25">
        <v>2552</v>
      </c>
      <c r="G99" s="21"/>
      <c r="H99" s="26"/>
      <c r="I99" s="26"/>
      <c r="K99" s="7"/>
      <c r="L99" s="28"/>
    </row>
    <row r="100" spans="1:12" ht="15" hidden="1" outlineLevel="1">
      <c r="A100" s="10"/>
      <c r="B100" s="10"/>
      <c r="C100" s="23" t="s">
        <v>160</v>
      </c>
      <c r="D100" s="24">
        <v>42369</v>
      </c>
      <c r="E100" s="23" t="s">
        <v>161</v>
      </c>
      <c r="F100" s="25">
        <v>2552</v>
      </c>
      <c r="G100" s="21"/>
      <c r="H100" s="26"/>
      <c r="I100" s="26"/>
      <c r="K100" s="7"/>
      <c r="L100" s="28"/>
    </row>
    <row r="101" spans="1:12" ht="15" hidden="1" outlineLevel="1">
      <c r="A101" s="10"/>
      <c r="B101" s="10"/>
      <c r="C101" s="23" t="s">
        <v>162</v>
      </c>
      <c r="D101" s="24">
        <v>42369</v>
      </c>
      <c r="E101" s="23" t="s">
        <v>163</v>
      </c>
      <c r="F101" s="25">
        <v>2320</v>
      </c>
      <c r="G101" s="21"/>
      <c r="H101" s="26"/>
      <c r="I101" s="26"/>
      <c r="K101" s="7"/>
      <c r="L101" s="28"/>
    </row>
    <row r="102" spans="1:12" collapsed="1">
      <c r="A102" s="18" t="s">
        <v>164</v>
      </c>
      <c r="B102" s="18" t="s">
        <v>165</v>
      </c>
      <c r="C102" s="5"/>
      <c r="D102" s="36"/>
      <c r="E102" s="37"/>
      <c r="F102" s="6"/>
      <c r="G102" s="21">
        <f>SUM(F103:F105)</f>
        <v>1044</v>
      </c>
      <c r="H102" s="26">
        <f>G102/1.16*0.16</f>
        <v>144.00000000000003</v>
      </c>
      <c r="I102" s="26"/>
      <c r="K102" s="7"/>
      <c r="L102" s="28"/>
    </row>
    <row r="103" spans="1:12" ht="15">
      <c r="A103" s="57"/>
      <c r="B103" s="57"/>
      <c r="C103" s="23" t="s">
        <v>166</v>
      </c>
      <c r="D103" s="24">
        <v>42355</v>
      </c>
      <c r="E103" s="23">
        <v>3541241</v>
      </c>
      <c r="F103" s="48">
        <v>348</v>
      </c>
      <c r="G103" s="21"/>
      <c r="H103" s="26"/>
      <c r="I103" s="26"/>
      <c r="K103" s="7"/>
      <c r="L103" s="28"/>
    </row>
    <row r="104" spans="1:12" ht="13.5" customHeight="1" outlineLevel="1">
      <c r="A104" s="10"/>
      <c r="B104" s="10"/>
      <c r="C104" s="23" t="s">
        <v>167</v>
      </c>
      <c r="D104" s="24">
        <v>42356</v>
      </c>
      <c r="E104" s="23">
        <v>3539278</v>
      </c>
      <c r="F104" s="48">
        <v>348</v>
      </c>
      <c r="G104" s="21"/>
      <c r="H104" s="26"/>
      <c r="I104" s="26"/>
      <c r="J104" s="23"/>
      <c r="K104" s="24"/>
      <c r="L104" s="23"/>
    </row>
    <row r="105" spans="1:12" ht="15" outlineLevel="1">
      <c r="A105" s="10"/>
      <c r="B105" s="10"/>
      <c r="C105" s="23" t="s">
        <v>168</v>
      </c>
      <c r="D105" s="24">
        <v>42356</v>
      </c>
      <c r="E105" s="23">
        <v>3542331</v>
      </c>
      <c r="F105" s="23">
        <v>348</v>
      </c>
      <c r="G105" s="21"/>
      <c r="H105" s="26"/>
      <c r="I105" s="26"/>
      <c r="J105" s="23"/>
      <c r="K105" s="24"/>
      <c r="L105" s="23"/>
    </row>
    <row r="106" spans="1:12" ht="15">
      <c r="A106" s="18" t="s">
        <v>169</v>
      </c>
      <c r="B106" s="18" t="s">
        <v>170</v>
      </c>
      <c r="C106" s="5"/>
      <c r="D106" s="36"/>
      <c r="E106" s="37"/>
      <c r="F106" s="6"/>
      <c r="G106" s="21">
        <f>SUM(F107:F108)</f>
        <v>7426.0599999999995</v>
      </c>
      <c r="H106" s="26">
        <f>G106/1.16*0.16</f>
        <v>1024.2841379310346</v>
      </c>
      <c r="I106" s="26"/>
      <c r="J106" s="23"/>
      <c r="K106" s="24"/>
      <c r="L106" s="23"/>
    </row>
    <row r="107" spans="1:12" hidden="1" outlineLevel="1">
      <c r="A107" s="10"/>
      <c r="B107" s="10"/>
      <c r="C107" t="s">
        <v>171</v>
      </c>
      <c r="D107" s="19">
        <v>42271</v>
      </c>
      <c r="E107" t="s">
        <v>172</v>
      </c>
      <c r="F107" s="20">
        <f>5800-3132+1510.06</f>
        <v>4178.0599999999995</v>
      </c>
      <c r="G107" s="68"/>
      <c r="H107" s="26"/>
      <c r="I107" s="26"/>
      <c r="K107" s="7"/>
      <c r="L107" s="28"/>
    </row>
    <row r="108" spans="1:12" ht="15" hidden="1" outlineLevel="1">
      <c r="A108" s="10"/>
      <c r="B108" s="10"/>
      <c r="C108" s="23" t="s">
        <v>173</v>
      </c>
      <c r="D108" s="24">
        <v>42308</v>
      </c>
      <c r="E108" s="23" t="s">
        <v>174</v>
      </c>
      <c r="F108" s="20">
        <f>4408-1160</f>
        <v>3248</v>
      </c>
      <c r="G108" s="54"/>
      <c r="H108" s="26"/>
      <c r="I108" s="26"/>
      <c r="K108" s="7"/>
      <c r="L108" s="28"/>
    </row>
    <row r="109" spans="1:12" ht="13.5" customHeight="1" collapsed="1">
      <c r="A109" s="18" t="s">
        <v>175</v>
      </c>
      <c r="B109" s="18" t="s">
        <v>176</v>
      </c>
      <c r="C109" s="5"/>
      <c r="D109" s="36"/>
      <c r="E109" s="37"/>
      <c r="F109" s="6"/>
      <c r="G109" s="21">
        <f>SUM(F110)</f>
        <v>1160</v>
      </c>
      <c r="H109" s="26">
        <f>G109/1.16*0.16</f>
        <v>160.00000000000003</v>
      </c>
      <c r="I109" s="26"/>
      <c r="K109" s="7"/>
      <c r="L109" s="28"/>
    </row>
    <row r="110" spans="1:12" ht="15" hidden="1" outlineLevel="1">
      <c r="A110" s="10"/>
      <c r="B110" s="10"/>
      <c r="C110" s="23" t="s">
        <v>177</v>
      </c>
      <c r="D110" s="24">
        <v>42353</v>
      </c>
      <c r="E110" s="23">
        <v>290</v>
      </c>
      <c r="F110" s="20">
        <v>1160</v>
      </c>
      <c r="G110" s="21"/>
      <c r="H110" s="26"/>
      <c r="I110" s="26"/>
      <c r="K110" s="7"/>
      <c r="L110" s="28"/>
    </row>
    <row r="111" spans="1:12" collapsed="1">
      <c r="A111" s="18" t="s">
        <v>178</v>
      </c>
      <c r="B111" s="18" t="s">
        <v>179</v>
      </c>
      <c r="C111" s="5"/>
      <c r="D111" s="36"/>
      <c r="E111" s="37"/>
      <c r="F111" s="6"/>
      <c r="G111" s="21">
        <f>SUM(F112:F112)</f>
        <v>2500.0100000000002</v>
      </c>
      <c r="H111" s="26">
        <f>G111/1.16*0.16</f>
        <v>344.82896551724144</v>
      </c>
      <c r="I111" s="26"/>
      <c r="K111" s="7"/>
      <c r="L111" s="28"/>
    </row>
    <row r="112" spans="1:12" ht="17.25" hidden="1" customHeight="1" outlineLevel="1">
      <c r="A112" s="10"/>
      <c r="B112" s="10"/>
      <c r="C112" s="23" t="s">
        <v>93</v>
      </c>
      <c r="D112" s="24">
        <v>42369</v>
      </c>
      <c r="E112" s="23" t="s">
        <v>94</v>
      </c>
      <c r="F112" s="25">
        <v>2500.0100000000002</v>
      </c>
      <c r="G112" s="54"/>
      <c r="H112" s="26">
        <f>G112/1.16*0.16</f>
        <v>0</v>
      </c>
      <c r="I112" s="26"/>
      <c r="K112" s="7"/>
      <c r="L112" s="28"/>
    </row>
    <row r="113" spans="1:12" hidden="1" outlineLevel="1">
      <c r="A113" s="10"/>
      <c r="B113" s="10"/>
      <c r="C113" s="5" t="s">
        <v>180</v>
      </c>
      <c r="D113" s="36">
        <v>42188</v>
      </c>
      <c r="E113" s="37" t="s">
        <v>181</v>
      </c>
      <c r="F113" s="6">
        <v>154146</v>
      </c>
      <c r="G113" s="54"/>
      <c r="H113" s="26"/>
      <c r="I113" s="26"/>
      <c r="K113" s="7"/>
      <c r="L113" s="28"/>
    </row>
    <row r="114" spans="1:12" collapsed="1">
      <c r="A114" s="18" t="s">
        <v>182</v>
      </c>
      <c r="B114" s="18" t="s">
        <v>183</v>
      </c>
      <c r="C114" s="5"/>
      <c r="D114" s="36"/>
      <c r="E114" s="37"/>
      <c r="F114" s="6"/>
      <c r="G114" s="21">
        <f>SUM(F115:F116)</f>
        <v>55387.679999999993</v>
      </c>
      <c r="H114" s="26">
        <f>G114/1.16*0.16</f>
        <v>7639.68</v>
      </c>
      <c r="I114" s="26"/>
      <c r="K114" s="7"/>
      <c r="L114" s="28"/>
    </row>
    <row r="115" spans="1:12" hidden="1" outlineLevel="1">
      <c r="A115" s="10"/>
      <c r="B115" s="10"/>
      <c r="C115" s="5"/>
      <c r="D115" s="36"/>
      <c r="E115" s="37" t="s">
        <v>105</v>
      </c>
      <c r="F115" s="6">
        <v>43755.199999999997</v>
      </c>
      <c r="G115" s="54"/>
      <c r="H115" s="26"/>
      <c r="I115" s="26"/>
      <c r="K115" s="7"/>
      <c r="L115" s="28"/>
    </row>
    <row r="116" spans="1:12" ht="15" hidden="1" outlineLevel="1">
      <c r="A116" s="10"/>
      <c r="B116" s="10"/>
      <c r="C116" s="23" t="s">
        <v>184</v>
      </c>
      <c r="D116" s="24">
        <v>42368</v>
      </c>
      <c r="E116" s="23">
        <v>891</v>
      </c>
      <c r="F116" s="25">
        <v>11632.48</v>
      </c>
      <c r="G116" s="54"/>
      <c r="H116" s="26"/>
      <c r="I116" s="26"/>
      <c r="K116" s="7"/>
      <c r="L116" s="28"/>
    </row>
    <row r="117" spans="1:12" collapsed="1">
      <c r="A117" s="18" t="s">
        <v>185</v>
      </c>
      <c r="B117" s="18" t="s">
        <v>186</v>
      </c>
      <c r="C117" s="5"/>
      <c r="D117" s="36"/>
      <c r="E117" s="37"/>
      <c r="F117" s="6"/>
      <c r="G117" s="21">
        <f>SUM(F118:F118)</f>
        <v>1725</v>
      </c>
      <c r="H117" s="26">
        <f>G117/1.16*0.16</f>
        <v>237.93103448275863</v>
      </c>
      <c r="I117" s="26"/>
      <c r="K117" s="7"/>
      <c r="L117" s="28"/>
    </row>
    <row r="118" spans="1:12" hidden="1" outlineLevel="1">
      <c r="A118" s="10"/>
      <c r="B118" s="10"/>
      <c r="C118" s="5" t="s">
        <v>187</v>
      </c>
      <c r="D118" s="36">
        <v>41486</v>
      </c>
      <c r="E118" s="37">
        <v>8858</v>
      </c>
      <c r="F118" s="6">
        <v>1725</v>
      </c>
      <c r="G118" s="54"/>
      <c r="H118" s="26"/>
      <c r="I118" s="26"/>
      <c r="K118" s="7"/>
      <c r="L118" s="28"/>
    </row>
    <row r="119" spans="1:12" collapsed="1">
      <c r="A119" s="18" t="s">
        <v>188</v>
      </c>
      <c r="B119" s="18" t="s">
        <v>189</v>
      </c>
      <c r="C119" s="5"/>
      <c r="D119" s="36"/>
      <c r="E119" s="37"/>
      <c r="F119" s="6"/>
      <c r="G119" s="21">
        <f>SUM(F120:F120)</f>
        <v>190000</v>
      </c>
      <c r="H119" s="26">
        <f>G119/1.16*0.16</f>
        <v>26206.896551724141</v>
      </c>
      <c r="I119" s="26"/>
      <c r="K119" s="7"/>
      <c r="L119" s="28"/>
    </row>
    <row r="120" spans="1:12" ht="15" hidden="1" outlineLevel="1">
      <c r="A120" s="10"/>
      <c r="B120" s="10"/>
      <c r="C120" s="23" t="s">
        <v>190</v>
      </c>
      <c r="D120" s="24">
        <v>42369</v>
      </c>
      <c r="E120" s="23" t="s">
        <v>191</v>
      </c>
      <c r="F120" s="20">
        <v>190000</v>
      </c>
      <c r="G120" s="21"/>
      <c r="H120" s="26"/>
      <c r="I120" s="26"/>
      <c r="K120" s="7"/>
      <c r="L120" s="28"/>
    </row>
    <row r="121" spans="1:12" collapsed="1">
      <c r="A121" s="18" t="s">
        <v>192</v>
      </c>
      <c r="B121" s="18" t="s">
        <v>193</v>
      </c>
      <c r="C121" s="5"/>
      <c r="D121" s="36"/>
      <c r="E121" s="37"/>
      <c r="F121" s="6"/>
      <c r="G121" s="21">
        <f>SUM(F122:F122)</f>
        <v>2100.5300000000002</v>
      </c>
      <c r="H121" s="26">
        <f>G121/1.16*0.16</f>
        <v>289.72827586206904</v>
      </c>
      <c r="I121" s="26"/>
      <c r="K121" s="7"/>
      <c r="L121" s="28"/>
    </row>
    <row r="122" spans="1:12" ht="15" hidden="1" outlineLevel="1">
      <c r="A122" s="10"/>
      <c r="B122" s="10"/>
      <c r="C122" s="23" t="s">
        <v>194</v>
      </c>
      <c r="D122" s="24">
        <v>42368</v>
      </c>
      <c r="E122" s="23">
        <v>3625</v>
      </c>
      <c r="F122" s="20">
        <v>2100.5300000000002</v>
      </c>
      <c r="G122" s="21"/>
      <c r="H122" s="26"/>
      <c r="I122" s="26"/>
      <c r="K122" s="7"/>
      <c r="L122" s="28"/>
    </row>
    <row r="123" spans="1:12" collapsed="1">
      <c r="A123" s="18" t="s">
        <v>195</v>
      </c>
      <c r="B123" s="18" t="s">
        <v>196</v>
      </c>
      <c r="C123" s="5"/>
      <c r="D123" s="36"/>
      <c r="E123" s="37"/>
      <c r="F123" s="6"/>
      <c r="G123" s="21">
        <f>SUM(F124:F130)</f>
        <v>7424</v>
      </c>
      <c r="H123" s="26">
        <f>G123/1.16*0.16</f>
        <v>1024</v>
      </c>
      <c r="I123" s="26"/>
      <c r="K123" s="7"/>
      <c r="L123" s="28"/>
    </row>
    <row r="124" spans="1:12" ht="15" hidden="1" outlineLevel="1">
      <c r="A124" s="10"/>
      <c r="B124" s="10"/>
      <c r="C124" s="23" t="s">
        <v>197</v>
      </c>
      <c r="D124" s="24">
        <v>42356</v>
      </c>
      <c r="E124" s="23" t="s">
        <v>198</v>
      </c>
      <c r="F124" s="20">
        <v>1044</v>
      </c>
      <c r="G124" s="54"/>
      <c r="H124" s="26"/>
      <c r="I124" s="26"/>
      <c r="J124" s="23"/>
      <c r="K124" s="24"/>
      <c r="L124" s="23"/>
    </row>
    <row r="125" spans="1:12" ht="15" hidden="1" outlineLevel="1">
      <c r="A125" s="10"/>
      <c r="B125" s="10"/>
      <c r="C125" s="23" t="s">
        <v>199</v>
      </c>
      <c r="D125" s="24">
        <v>42361</v>
      </c>
      <c r="E125" s="23" t="s">
        <v>200</v>
      </c>
      <c r="F125" s="20">
        <v>1044</v>
      </c>
      <c r="G125" s="54"/>
      <c r="H125" s="26"/>
      <c r="I125" s="26"/>
      <c r="J125" s="23"/>
      <c r="K125" s="24"/>
      <c r="L125" s="23"/>
    </row>
    <row r="126" spans="1:12" ht="15" hidden="1" outlineLevel="1">
      <c r="A126" s="10"/>
      <c r="B126" s="10"/>
      <c r="C126" s="23" t="s">
        <v>201</v>
      </c>
      <c r="D126" s="24">
        <v>42367</v>
      </c>
      <c r="E126" s="23" t="s">
        <v>202</v>
      </c>
      <c r="F126" s="20">
        <v>1044</v>
      </c>
      <c r="G126" s="54"/>
      <c r="H126" s="26"/>
      <c r="I126" s="26"/>
      <c r="J126" s="23"/>
      <c r="K126" s="24"/>
      <c r="L126" s="23"/>
    </row>
    <row r="127" spans="1:12" ht="15" hidden="1" outlineLevel="1">
      <c r="A127" s="10"/>
      <c r="B127" s="10"/>
      <c r="C127" s="23" t="s">
        <v>203</v>
      </c>
      <c r="D127" s="24">
        <v>42368</v>
      </c>
      <c r="E127" s="23" t="s">
        <v>204</v>
      </c>
      <c r="F127" s="20">
        <v>1160</v>
      </c>
      <c r="G127" s="54"/>
      <c r="H127" s="26"/>
      <c r="I127" s="26"/>
      <c r="J127" s="23"/>
      <c r="K127" s="24"/>
      <c r="L127" s="23"/>
    </row>
    <row r="128" spans="1:12" ht="15" hidden="1" outlineLevel="1">
      <c r="A128" s="10"/>
      <c r="B128" s="10"/>
      <c r="C128" s="23" t="s">
        <v>205</v>
      </c>
      <c r="D128" s="24">
        <v>42368</v>
      </c>
      <c r="E128" s="23" t="s">
        <v>206</v>
      </c>
      <c r="F128" s="20">
        <v>1044</v>
      </c>
      <c r="G128" s="54"/>
      <c r="H128" s="26"/>
      <c r="I128" s="26"/>
      <c r="J128" s="23"/>
      <c r="K128" s="24"/>
      <c r="L128" s="23"/>
    </row>
    <row r="129" spans="1:12" ht="15" hidden="1" outlineLevel="1">
      <c r="A129" s="10"/>
      <c r="B129" s="10"/>
      <c r="C129" s="23" t="s">
        <v>207</v>
      </c>
      <c r="D129" s="24">
        <v>42368</v>
      </c>
      <c r="E129" s="23" t="s">
        <v>208</v>
      </c>
      <c r="F129" s="20">
        <v>1044</v>
      </c>
      <c r="G129" s="54"/>
      <c r="H129" s="26"/>
      <c r="I129" s="26"/>
      <c r="J129" s="23"/>
      <c r="K129" s="24"/>
      <c r="L129" s="23"/>
    </row>
    <row r="130" spans="1:12" ht="15" hidden="1" outlineLevel="1">
      <c r="A130" s="10"/>
      <c r="B130" s="10"/>
      <c r="C130" s="23" t="s">
        <v>209</v>
      </c>
      <c r="D130" s="24">
        <v>42368</v>
      </c>
      <c r="E130" s="23" t="s">
        <v>210</v>
      </c>
      <c r="F130" s="20">
        <v>1044</v>
      </c>
      <c r="G130" s="54"/>
      <c r="H130" s="26"/>
      <c r="I130" s="26"/>
      <c r="J130" s="23"/>
      <c r="K130" s="24"/>
      <c r="L130" s="23"/>
    </row>
    <row r="131" spans="1:12" collapsed="1">
      <c r="A131" s="18" t="s">
        <v>211</v>
      </c>
      <c r="B131" s="18" t="s">
        <v>212</v>
      </c>
      <c r="C131" s="5"/>
      <c r="D131" s="36"/>
      <c r="E131" s="37"/>
      <c r="G131" s="21">
        <f>SUM(F132:F135)</f>
        <v>13688</v>
      </c>
      <c r="H131" s="26">
        <f t="shared" ref="H131:H139" si="0">G131/1.16*0.16</f>
        <v>1888</v>
      </c>
      <c r="I131" s="26"/>
      <c r="K131" s="7"/>
      <c r="L131" s="28"/>
    </row>
    <row r="132" spans="1:12" hidden="1" outlineLevel="1">
      <c r="A132" s="10"/>
      <c r="B132" s="10"/>
      <c r="C132" t="s">
        <v>213</v>
      </c>
      <c r="D132" s="19">
        <v>42068</v>
      </c>
      <c r="E132" t="s">
        <v>214</v>
      </c>
      <c r="F132" s="20">
        <v>464</v>
      </c>
      <c r="G132" s="21"/>
      <c r="H132" s="26"/>
      <c r="I132" s="26"/>
      <c r="K132" s="7"/>
      <c r="L132" s="28"/>
    </row>
    <row r="133" spans="1:12" hidden="1" outlineLevel="1">
      <c r="A133" s="10"/>
      <c r="B133" s="10"/>
      <c r="C133" t="s">
        <v>215</v>
      </c>
      <c r="D133" s="19">
        <v>42172</v>
      </c>
      <c r="E133" t="s">
        <v>216</v>
      </c>
      <c r="F133" s="20">
        <v>4408</v>
      </c>
      <c r="G133" s="21"/>
      <c r="H133" s="26"/>
      <c r="I133" s="26"/>
      <c r="K133" s="7"/>
      <c r="L133" s="28"/>
    </row>
    <row r="134" spans="1:12" hidden="1" outlineLevel="1">
      <c r="A134" s="10"/>
      <c r="B134" s="10"/>
      <c r="C134" t="s">
        <v>217</v>
      </c>
      <c r="D134" s="19">
        <v>42247</v>
      </c>
      <c r="E134" t="s">
        <v>218</v>
      </c>
      <c r="F134" s="20">
        <v>4408</v>
      </c>
      <c r="G134" s="21"/>
      <c r="H134" s="26"/>
      <c r="I134" s="26"/>
      <c r="K134" s="7"/>
      <c r="L134" s="28"/>
    </row>
    <row r="135" spans="1:12" hidden="1" outlineLevel="1">
      <c r="A135" s="10"/>
      <c r="B135" s="10"/>
      <c r="C135" t="s">
        <v>219</v>
      </c>
      <c r="D135" s="19">
        <v>42247</v>
      </c>
      <c r="E135" t="s">
        <v>220</v>
      </c>
      <c r="F135" s="20">
        <v>4408</v>
      </c>
      <c r="G135" s="21"/>
      <c r="H135" s="26"/>
      <c r="I135" s="26"/>
      <c r="K135" s="7"/>
      <c r="L135" s="28"/>
    </row>
    <row r="136" spans="1:12" collapsed="1">
      <c r="A136" s="18" t="s">
        <v>221</v>
      </c>
      <c r="B136" s="18" t="s">
        <v>222</v>
      </c>
      <c r="C136" s="5"/>
      <c r="D136" s="36"/>
      <c r="E136" s="37"/>
      <c r="F136" s="6"/>
      <c r="G136" s="21">
        <f>SUM(F137)</f>
        <v>11470.9</v>
      </c>
      <c r="H136" s="26">
        <f t="shared" si="0"/>
        <v>1582.1931034482759</v>
      </c>
      <c r="I136" s="26"/>
      <c r="K136" s="7"/>
      <c r="L136" s="28"/>
    </row>
    <row r="137" spans="1:12" hidden="1" outlineLevel="1">
      <c r="A137" s="10"/>
      <c r="B137" s="10"/>
      <c r="C137" t="s">
        <v>223</v>
      </c>
      <c r="D137" s="69">
        <v>41864</v>
      </c>
      <c r="E137" s="70" t="s">
        <v>224</v>
      </c>
      <c r="F137" s="20">
        <v>11470.9</v>
      </c>
      <c r="G137" s="21"/>
      <c r="H137" s="26"/>
      <c r="I137" s="26"/>
      <c r="K137" s="7"/>
      <c r="L137" s="28"/>
    </row>
    <row r="138" spans="1:12" collapsed="1">
      <c r="A138" s="18" t="s">
        <v>225</v>
      </c>
      <c r="B138" s="18" t="s">
        <v>226</v>
      </c>
      <c r="D138" s="19"/>
      <c r="G138" s="21">
        <f>SUM(F139:F139)</f>
        <v>11020</v>
      </c>
      <c r="H138" s="26">
        <f t="shared" si="0"/>
        <v>1520</v>
      </c>
      <c r="I138" s="26"/>
      <c r="K138" s="7"/>
      <c r="L138" s="28"/>
    </row>
    <row r="139" spans="1:12" hidden="1" outlineLevel="1">
      <c r="A139" s="10"/>
      <c r="B139" s="10"/>
      <c r="C139" t="s">
        <v>227</v>
      </c>
      <c r="D139" s="19">
        <v>42101</v>
      </c>
      <c r="E139">
        <v>60</v>
      </c>
      <c r="F139" s="20">
        <v>11020</v>
      </c>
      <c r="G139" s="21"/>
      <c r="H139" s="26">
        <f t="shared" si="0"/>
        <v>0</v>
      </c>
      <c r="I139" s="26"/>
      <c r="K139" s="7"/>
      <c r="L139" s="28"/>
    </row>
    <row r="140" spans="1:12" ht="15" collapsed="1">
      <c r="A140" s="18" t="s">
        <v>228</v>
      </c>
      <c r="B140" s="18" t="s">
        <v>229</v>
      </c>
      <c r="C140" s="23"/>
      <c r="D140" s="24"/>
      <c r="E140" s="23"/>
      <c r="G140" s="21">
        <f>SUM(F141:F142)</f>
        <v>17040.400000000001</v>
      </c>
      <c r="H140" s="26">
        <f>G140/1.16*0.16</f>
        <v>2350.4000000000005</v>
      </c>
      <c r="I140" s="26"/>
      <c r="K140" s="7"/>
      <c r="L140" s="28"/>
    </row>
    <row r="141" spans="1:12" ht="15" hidden="1" outlineLevel="1">
      <c r="A141" s="10"/>
      <c r="B141" s="10"/>
      <c r="C141" s="23" t="s">
        <v>230</v>
      </c>
      <c r="D141" s="24">
        <v>42361</v>
      </c>
      <c r="E141" s="23">
        <v>54</v>
      </c>
      <c r="F141" s="20">
        <v>11478.2</v>
      </c>
      <c r="G141" s="21"/>
      <c r="H141" s="26"/>
      <c r="I141" s="26"/>
      <c r="K141" s="7"/>
      <c r="L141" s="28"/>
    </row>
    <row r="142" spans="1:12" ht="15" hidden="1" outlineLevel="1">
      <c r="A142" s="10"/>
      <c r="B142" s="10"/>
      <c r="C142" s="23" t="s">
        <v>231</v>
      </c>
      <c r="D142" s="24">
        <v>42368</v>
      </c>
      <c r="E142" s="23">
        <v>55</v>
      </c>
      <c r="F142" s="20">
        <v>5562.2</v>
      </c>
      <c r="G142" s="21"/>
      <c r="H142" s="26"/>
      <c r="I142" s="26"/>
      <c r="K142" s="7"/>
      <c r="L142" s="28"/>
    </row>
    <row r="143" spans="1:12" collapsed="1">
      <c r="A143" s="18" t="s">
        <v>232</v>
      </c>
      <c r="B143" s="18" t="s">
        <v>233</v>
      </c>
      <c r="D143" s="19"/>
      <c r="G143" s="21">
        <f>SUM(F144)</f>
        <v>4600</v>
      </c>
      <c r="H143" s="26">
        <f>G143/1.16*0.16</f>
        <v>634.48275862068976</v>
      </c>
      <c r="I143" s="26"/>
      <c r="K143" s="7"/>
      <c r="L143" s="5"/>
    </row>
    <row r="144" spans="1:12" ht="15" hidden="1" outlineLevel="1">
      <c r="A144" s="10"/>
      <c r="B144" s="10"/>
      <c r="C144" s="23" t="s">
        <v>234</v>
      </c>
      <c r="D144" s="24">
        <v>42368</v>
      </c>
      <c r="E144" s="23" t="s">
        <v>235</v>
      </c>
      <c r="F144" s="20">
        <v>4600</v>
      </c>
      <c r="G144" s="21"/>
      <c r="H144" s="26"/>
      <c r="I144" s="26"/>
      <c r="K144" s="7"/>
      <c r="L144" s="5"/>
    </row>
    <row r="145" spans="1:9" collapsed="1">
      <c r="A145" s="18" t="s">
        <v>236</v>
      </c>
      <c r="B145" s="18" t="s">
        <v>237</v>
      </c>
      <c r="C145" s="5"/>
      <c r="D145" s="53"/>
      <c r="E145" s="5"/>
      <c r="F145" s="6"/>
      <c r="G145" s="21">
        <f>SUM(F146)</f>
        <v>2610</v>
      </c>
      <c r="H145" s="26">
        <f>G145/1.16*0.16</f>
        <v>360</v>
      </c>
      <c r="I145" s="26"/>
    </row>
    <row r="146" spans="1:9" ht="15" hidden="1" outlineLevel="1">
      <c r="A146" s="10"/>
      <c r="B146" s="10"/>
      <c r="C146" s="23" t="s">
        <v>238</v>
      </c>
      <c r="D146" s="24">
        <v>42308</v>
      </c>
      <c r="E146" s="23" t="s">
        <v>239</v>
      </c>
      <c r="F146" s="20">
        <v>2610</v>
      </c>
      <c r="G146" s="21"/>
    </row>
    <row r="147" spans="1:9" collapsed="1">
      <c r="A147" s="18" t="s">
        <v>240</v>
      </c>
      <c r="B147" s="18" t="s">
        <v>241</v>
      </c>
      <c r="C147" s="5"/>
      <c r="D147" s="53"/>
      <c r="E147" s="5"/>
      <c r="F147" s="6"/>
      <c r="G147" s="21">
        <f>SUM(F148)</f>
        <v>5848</v>
      </c>
      <c r="H147" s="26">
        <f>G147/1.16*0.16</f>
        <v>806.62068965517244</v>
      </c>
      <c r="I147" s="26"/>
    </row>
    <row r="148" spans="1:9" ht="15" hidden="1" outlineLevel="1">
      <c r="C148" s="23" t="s">
        <v>242</v>
      </c>
      <c r="D148" s="24">
        <v>42368</v>
      </c>
      <c r="E148" s="23">
        <v>13191266</v>
      </c>
      <c r="F148" s="20">
        <v>5848</v>
      </c>
    </row>
    <row r="149" spans="1:9" collapsed="1">
      <c r="A149" s="18" t="s">
        <v>243</v>
      </c>
      <c r="B149" s="18" t="s">
        <v>244</v>
      </c>
      <c r="C149" s="5"/>
      <c r="D149" s="53"/>
      <c r="E149" s="5"/>
      <c r="F149" s="6"/>
      <c r="G149" s="21">
        <f>SUM(F150)</f>
        <v>295000</v>
      </c>
      <c r="H149" s="26">
        <f>G149/1.16*0.16</f>
        <v>40689.655172413797</v>
      </c>
      <c r="I149" s="26"/>
    </row>
    <row r="150" spans="1:9" ht="15" hidden="1" outlineLevel="1">
      <c r="C150" s="23" t="s">
        <v>245</v>
      </c>
      <c r="D150" s="24">
        <v>42331</v>
      </c>
      <c r="E150" s="23" t="s">
        <v>246</v>
      </c>
      <c r="F150" s="20">
        <v>295000</v>
      </c>
    </row>
    <row r="151" spans="1:9" collapsed="1">
      <c r="A151" s="18" t="s">
        <v>247</v>
      </c>
      <c r="B151" s="18" t="s">
        <v>248</v>
      </c>
      <c r="C151" s="5"/>
      <c r="D151" s="53"/>
      <c r="E151" s="5"/>
      <c r="F151" s="6"/>
      <c r="G151" s="21">
        <f>SUM(F152)</f>
        <v>13920</v>
      </c>
      <c r="H151" s="26">
        <f>G151/1.16*0.16</f>
        <v>1920</v>
      </c>
      <c r="I151" s="26"/>
    </row>
    <row r="152" spans="1:9" ht="15" hidden="1" outlineLevel="1">
      <c r="C152" s="23" t="s">
        <v>249</v>
      </c>
      <c r="D152" s="24">
        <v>42369</v>
      </c>
      <c r="E152" s="23">
        <v>185</v>
      </c>
      <c r="F152" s="20">
        <v>13920</v>
      </c>
    </row>
    <row r="153" spans="1:9" collapsed="1">
      <c r="A153" s="18" t="s">
        <v>250</v>
      </c>
      <c r="B153" s="18" t="s">
        <v>251</v>
      </c>
      <c r="G153" s="21">
        <f>SUM(F154)</f>
        <v>200000</v>
      </c>
      <c r="H153" s="26">
        <f>G153/1.16*0.16</f>
        <v>27586.206896551728</v>
      </c>
      <c r="I153" s="26"/>
    </row>
    <row r="154" spans="1:9" ht="15" hidden="1" outlineLevel="1">
      <c r="C154" s="23" t="s">
        <v>252</v>
      </c>
      <c r="D154" s="24">
        <v>42366</v>
      </c>
      <c r="E154" s="23" t="s">
        <v>253</v>
      </c>
      <c r="F154" s="20">
        <v>200000</v>
      </c>
    </row>
    <row r="155" spans="1:9" collapsed="1"/>
    <row r="156" spans="1:9">
      <c r="E156" s="71" t="s">
        <v>254</v>
      </c>
      <c r="G156" s="72">
        <f>+SUM(G8:G154)</f>
        <v>920560.37999999989</v>
      </c>
    </row>
    <row r="157" spans="1:9">
      <c r="E157" s="71" t="s">
        <v>255</v>
      </c>
      <c r="G157" s="72">
        <v>920563.21</v>
      </c>
    </row>
    <row r="158" spans="1:9">
      <c r="E158" s="71" t="s">
        <v>256</v>
      </c>
      <c r="G158" s="72">
        <f>+G156-G157</f>
        <v>-2.8300000000745058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9" fitToHeight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6"/>
  <sheetViews>
    <sheetView zoomScaleNormal="100" workbookViewId="0">
      <selection activeCell="I222" sqref="I222"/>
    </sheetView>
  </sheetViews>
  <sheetFormatPr baseColWidth="10" defaultRowHeight="12.75" outlineLevelRow="2"/>
  <cols>
    <col min="1" max="1" width="12.5703125" customWidth="1"/>
    <col min="2" max="2" width="40.42578125" customWidth="1"/>
    <col min="5" max="5" width="11.42578125" customWidth="1"/>
    <col min="6" max="6" width="12.42578125" style="20" bestFit="1" customWidth="1"/>
    <col min="7" max="7" width="11.7109375" style="64" customWidth="1"/>
    <col min="8" max="8" width="12.42578125" bestFit="1" customWidth="1"/>
    <col min="10" max="10" width="18.28515625" bestFit="1" customWidth="1"/>
  </cols>
  <sheetData>
    <row r="1" spans="1:12">
      <c r="A1" s="1"/>
      <c r="B1" s="2"/>
      <c r="C1" s="3" t="s">
        <v>0</v>
      </c>
      <c r="D1" s="4"/>
      <c r="E1" s="5"/>
      <c r="F1" s="6"/>
      <c r="G1" s="7"/>
      <c r="H1" s="4"/>
      <c r="I1" s="4"/>
      <c r="K1" s="7"/>
      <c r="L1" s="5"/>
    </row>
    <row r="2" spans="1:12">
      <c r="A2" s="1"/>
      <c r="B2" s="2"/>
      <c r="C2" s="3" t="s">
        <v>1</v>
      </c>
      <c r="D2" s="8"/>
      <c r="E2" s="5"/>
      <c r="F2" s="6"/>
      <c r="G2" s="7"/>
      <c r="H2" s="4"/>
      <c r="I2" s="4"/>
      <c r="K2" s="7"/>
      <c r="L2" s="5"/>
    </row>
    <row r="3" spans="1:12">
      <c r="A3" s="1"/>
      <c r="B3" s="2"/>
      <c r="C3" s="9" t="s">
        <v>257</v>
      </c>
      <c r="D3" s="8"/>
      <c r="E3" s="5"/>
      <c r="F3" s="6"/>
      <c r="G3" s="7"/>
      <c r="H3" s="4"/>
      <c r="I3" s="4"/>
      <c r="K3" s="7"/>
      <c r="L3" s="5"/>
    </row>
    <row r="4" spans="1:12">
      <c r="A4" s="1"/>
      <c r="B4" s="2"/>
      <c r="C4" s="5"/>
      <c r="D4" s="8"/>
      <c r="E4" s="5"/>
      <c r="F4" s="6"/>
      <c r="G4" s="7"/>
      <c r="H4" s="4"/>
      <c r="I4" s="4"/>
      <c r="K4" s="7"/>
      <c r="L4" s="5"/>
    </row>
    <row r="5" spans="1:12">
      <c r="A5" s="1"/>
      <c r="B5" s="2"/>
      <c r="C5" s="5"/>
      <c r="D5" s="8"/>
      <c r="E5" s="5"/>
      <c r="F5" s="6"/>
      <c r="G5" s="7"/>
      <c r="H5" s="4"/>
      <c r="I5" s="4"/>
      <c r="K5" s="7"/>
      <c r="L5" s="5"/>
    </row>
    <row r="6" spans="1:12">
      <c r="A6" s="10"/>
      <c r="B6" s="10"/>
      <c r="C6" s="10"/>
      <c r="D6" s="11"/>
      <c r="E6" s="12"/>
      <c r="F6" s="13"/>
      <c r="G6" s="7"/>
      <c r="H6" s="4"/>
      <c r="I6" s="4"/>
      <c r="K6" s="7"/>
      <c r="L6" s="5"/>
    </row>
    <row r="7" spans="1:1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4" t="s">
        <v>8</v>
      </c>
      <c r="H7" s="141" t="s">
        <v>9</v>
      </c>
      <c r="I7" s="141"/>
      <c r="K7" s="7"/>
      <c r="L7" s="5"/>
    </row>
    <row r="8" spans="1:12">
      <c r="A8" s="18" t="s">
        <v>10</v>
      </c>
      <c r="B8" s="18" t="s">
        <v>11</v>
      </c>
      <c r="D8" s="19"/>
      <c r="G8" s="100">
        <v>-921047.7</v>
      </c>
      <c r="H8" s="21"/>
      <c r="I8" s="4"/>
      <c r="K8" s="7"/>
      <c r="L8" s="5"/>
    </row>
    <row r="9" spans="1:12">
      <c r="A9" s="18" t="s">
        <v>12</v>
      </c>
      <c r="B9" s="18" t="s">
        <v>13</v>
      </c>
      <c r="D9" s="19"/>
      <c r="G9" s="21">
        <f>+F10+F11</f>
        <v>0</v>
      </c>
      <c r="H9" s="22"/>
      <c r="I9" s="4"/>
      <c r="K9" s="7"/>
      <c r="L9" s="5"/>
    </row>
    <row r="10" spans="1:12" ht="15" hidden="1" outlineLevel="1">
      <c r="A10" s="5"/>
      <c r="B10" s="5"/>
      <c r="C10" s="23"/>
      <c r="D10" s="24"/>
      <c r="E10" s="23"/>
      <c r="F10" s="25"/>
      <c r="G10" s="22"/>
      <c r="H10" s="22"/>
      <c r="I10" s="4"/>
      <c r="K10" s="7"/>
      <c r="L10" s="5"/>
    </row>
    <row r="11" spans="1:12" ht="15" hidden="1" outlineLevel="1">
      <c r="A11" s="5"/>
      <c r="B11" s="5"/>
      <c r="C11" s="23"/>
      <c r="D11" s="24"/>
      <c r="E11" s="23"/>
      <c r="F11" s="25"/>
      <c r="G11" s="22"/>
      <c r="H11" s="22"/>
      <c r="I11" s="4"/>
      <c r="K11" s="7"/>
      <c r="L11" s="5"/>
    </row>
    <row r="12" spans="1:12" collapsed="1">
      <c r="A12" s="18" t="s">
        <v>16</v>
      </c>
      <c r="B12" s="18" t="s">
        <v>17</v>
      </c>
      <c r="D12" s="19"/>
      <c r="G12" s="100">
        <f>SUM(F13:F15)</f>
        <v>1791.58</v>
      </c>
      <c r="H12" s="22"/>
      <c r="I12" s="4"/>
      <c r="K12" s="7"/>
      <c r="L12" s="5"/>
    </row>
    <row r="13" spans="1:12" ht="15" hidden="1" outlineLevel="1">
      <c r="A13" s="57"/>
      <c r="B13" s="57"/>
      <c r="C13" s="73" t="s">
        <v>258</v>
      </c>
      <c r="D13" s="74">
        <v>42395</v>
      </c>
      <c r="E13" s="73">
        <v>554404</v>
      </c>
      <c r="F13" s="77">
        <v>253.92</v>
      </c>
      <c r="G13" s="21"/>
      <c r="H13" s="22"/>
      <c r="I13" s="4"/>
      <c r="K13" s="7"/>
      <c r="L13" s="5"/>
    </row>
    <row r="14" spans="1:12" ht="15" hidden="1" outlineLevel="1">
      <c r="A14" s="57"/>
      <c r="B14" s="57"/>
      <c r="C14" s="75" t="s">
        <v>259</v>
      </c>
      <c r="D14" s="76">
        <v>42396</v>
      </c>
      <c r="E14" s="75">
        <v>555898</v>
      </c>
      <c r="F14" s="77">
        <v>496.26</v>
      </c>
      <c r="G14" s="21"/>
      <c r="H14" s="22"/>
      <c r="I14" s="4"/>
      <c r="K14" s="7"/>
      <c r="L14" s="5"/>
    </row>
    <row r="15" spans="1:12" ht="15" hidden="1" outlineLevel="1">
      <c r="A15" s="5"/>
      <c r="B15" s="5"/>
      <c r="C15" s="75" t="s">
        <v>260</v>
      </c>
      <c r="D15" s="76">
        <v>42396</v>
      </c>
      <c r="E15" s="75">
        <v>554063</v>
      </c>
      <c r="F15" s="78">
        <v>1041.4000000000001</v>
      </c>
      <c r="G15" s="22"/>
      <c r="H15" s="22"/>
      <c r="I15" s="4"/>
      <c r="K15" s="7"/>
      <c r="L15" s="5"/>
    </row>
    <row r="16" spans="1:12" collapsed="1">
      <c r="A16" s="18" t="s">
        <v>19</v>
      </c>
      <c r="B16" s="18" t="s">
        <v>20</v>
      </c>
      <c r="D16" s="19"/>
      <c r="G16" s="21">
        <f>SUM(F17:F18)</f>
        <v>0</v>
      </c>
      <c r="H16" s="26"/>
      <c r="I16" s="26"/>
      <c r="J16" s="27"/>
      <c r="K16" s="7"/>
      <c r="L16" s="28"/>
    </row>
    <row r="17" spans="1:12" ht="15" hidden="1" outlineLevel="1">
      <c r="A17" s="5"/>
      <c r="B17" s="5"/>
      <c r="C17" s="23"/>
      <c r="D17" s="24"/>
      <c r="E17" s="23"/>
      <c r="G17" s="22"/>
      <c r="H17" s="22"/>
      <c r="I17" s="26"/>
      <c r="J17" s="27"/>
      <c r="K17" s="7"/>
      <c r="L17" s="28"/>
    </row>
    <row r="18" spans="1:12" ht="15" hidden="1" outlineLevel="1">
      <c r="A18" s="5"/>
      <c r="B18" s="5"/>
      <c r="C18" s="79"/>
      <c r="D18" s="80"/>
      <c r="E18" s="79"/>
      <c r="G18" s="22"/>
      <c r="H18" s="22"/>
      <c r="I18" s="26"/>
      <c r="J18" s="27"/>
      <c r="K18" s="7"/>
      <c r="L18" s="28"/>
    </row>
    <row r="19" spans="1:12" collapsed="1">
      <c r="A19" s="18" t="s">
        <v>261</v>
      </c>
      <c r="B19" s="18" t="s">
        <v>262</v>
      </c>
      <c r="D19" s="19"/>
      <c r="G19" s="100">
        <f>SUM(F20:F21)</f>
        <v>576.57000000000005</v>
      </c>
      <c r="H19" s="22"/>
      <c r="I19" s="26"/>
      <c r="J19" s="27"/>
      <c r="K19" s="7"/>
      <c r="L19" s="28"/>
    </row>
    <row r="20" spans="1:12" ht="15" hidden="1" outlineLevel="1">
      <c r="A20" s="5"/>
      <c r="B20" s="5"/>
      <c r="C20" s="81" t="s">
        <v>263</v>
      </c>
      <c r="D20" s="82">
        <v>42398</v>
      </c>
      <c r="E20" s="81">
        <v>5872</v>
      </c>
      <c r="F20" s="83">
        <v>576.57000000000005</v>
      </c>
      <c r="G20" s="22"/>
      <c r="H20" s="22"/>
      <c r="I20" s="26"/>
      <c r="J20" s="27"/>
      <c r="K20" s="7"/>
      <c r="L20" s="28"/>
    </row>
    <row r="21" spans="1:12" ht="15" hidden="1" outlineLevel="1">
      <c r="A21" s="5"/>
      <c r="B21" s="5"/>
      <c r="C21" s="23"/>
      <c r="D21" s="24"/>
      <c r="E21" s="23"/>
      <c r="G21" s="22"/>
      <c r="H21" s="22"/>
      <c r="I21" s="26"/>
      <c r="J21" s="27"/>
      <c r="K21" s="7"/>
      <c r="L21" s="28"/>
    </row>
    <row r="22" spans="1:12" collapsed="1">
      <c r="A22" s="18" t="s">
        <v>25</v>
      </c>
      <c r="B22" s="18" t="s">
        <v>26</v>
      </c>
      <c r="C22" s="29"/>
      <c r="D22" s="30"/>
      <c r="E22" s="31"/>
      <c r="F22" s="32"/>
      <c r="G22" s="100">
        <f>SUM(F23:F27)-0.04</f>
        <v>689951.32</v>
      </c>
      <c r="H22" s="26">
        <f>G22/1.16*0.16</f>
        <v>95165.699310344833</v>
      </c>
      <c r="I22" s="26"/>
      <c r="J22" s="27"/>
      <c r="K22" s="7"/>
      <c r="L22" s="28"/>
    </row>
    <row r="23" spans="1:12" ht="15" hidden="1" outlineLevel="1">
      <c r="A23" s="2"/>
      <c r="B23" s="2"/>
      <c r="C23" s="83" t="s">
        <v>27</v>
      </c>
      <c r="D23" s="84">
        <v>42094</v>
      </c>
      <c r="E23" s="83" t="s">
        <v>28</v>
      </c>
      <c r="F23" s="33">
        <v>187500</v>
      </c>
      <c r="G23" s="34"/>
      <c r="H23" s="34"/>
      <c r="I23" s="34"/>
      <c r="J23" s="27"/>
      <c r="K23" s="7"/>
      <c r="L23" s="28"/>
    </row>
    <row r="24" spans="1:12" ht="15" hidden="1" outlineLevel="1">
      <c r="A24" s="2"/>
      <c r="B24" s="2"/>
      <c r="C24" s="83" t="s">
        <v>29</v>
      </c>
      <c r="D24" s="84">
        <v>42106</v>
      </c>
      <c r="E24" s="83" t="s">
        <v>30</v>
      </c>
      <c r="F24" s="33">
        <v>105757.35</v>
      </c>
      <c r="G24" s="34"/>
      <c r="H24" s="26"/>
      <c r="I24" s="26"/>
      <c r="J24" s="27"/>
      <c r="K24" s="7"/>
      <c r="L24" s="28"/>
    </row>
    <row r="25" spans="1:12" ht="15" hidden="1" outlineLevel="1">
      <c r="A25" s="2"/>
      <c r="B25" s="2"/>
      <c r="C25" s="85" t="s">
        <v>264</v>
      </c>
      <c r="D25" s="86">
        <v>42398</v>
      </c>
      <c r="E25" s="85" t="s">
        <v>265</v>
      </c>
      <c r="F25" s="89">
        <v>372878</v>
      </c>
      <c r="G25" s="34"/>
      <c r="H25" s="26"/>
      <c r="I25" s="26"/>
      <c r="J25" s="27"/>
      <c r="K25" s="7"/>
      <c r="L25" s="28"/>
    </row>
    <row r="26" spans="1:12" ht="15" hidden="1" outlineLevel="1">
      <c r="A26" s="2"/>
      <c r="B26" s="2"/>
      <c r="C26" s="85" t="s">
        <v>266</v>
      </c>
      <c r="D26" s="86">
        <v>42400</v>
      </c>
      <c r="E26" s="85">
        <v>2007973</v>
      </c>
      <c r="F26" s="89">
        <v>17358.39</v>
      </c>
      <c r="G26" s="34"/>
      <c r="H26" s="26"/>
      <c r="I26" s="26"/>
      <c r="J26" s="27"/>
      <c r="K26" s="7"/>
      <c r="L26" s="28"/>
    </row>
    <row r="27" spans="1:12" ht="15" hidden="1" outlineLevel="1">
      <c r="A27" s="2"/>
      <c r="B27" s="2"/>
      <c r="C27" s="85" t="s">
        <v>267</v>
      </c>
      <c r="D27" s="86">
        <v>42400</v>
      </c>
      <c r="E27" s="85">
        <v>2007808</v>
      </c>
      <c r="F27" s="89">
        <v>6457.62</v>
      </c>
      <c r="G27" s="34"/>
      <c r="H27" s="26"/>
      <c r="I27" s="26"/>
      <c r="J27" s="27"/>
      <c r="K27" s="7"/>
      <c r="L27" s="28"/>
    </row>
    <row r="28" spans="1:12" ht="15" collapsed="1">
      <c r="A28" s="18" t="s">
        <v>268</v>
      </c>
      <c r="B28" s="18" t="s">
        <v>269</v>
      </c>
      <c r="C28" s="87"/>
      <c r="D28" s="88"/>
      <c r="E28" s="87"/>
      <c r="F28" s="89"/>
      <c r="G28" s="100">
        <f>SUM(F29)</f>
        <v>0</v>
      </c>
      <c r="H28" s="26">
        <f>G28/1.16*0.16</f>
        <v>0</v>
      </c>
      <c r="I28" s="26"/>
      <c r="J28" s="27"/>
      <c r="K28" s="7"/>
      <c r="L28" s="28"/>
    </row>
    <row r="29" spans="1:12" ht="15" hidden="1" outlineLevel="1">
      <c r="A29" s="2"/>
      <c r="B29" s="2"/>
      <c r="C29" s="90"/>
      <c r="D29" s="91"/>
      <c r="E29" s="90"/>
      <c r="F29" s="94"/>
      <c r="G29" s="34"/>
      <c r="H29" s="26"/>
      <c r="I29" s="26"/>
      <c r="J29" s="27"/>
      <c r="K29" s="7"/>
      <c r="L29" s="28"/>
    </row>
    <row r="30" spans="1:12" ht="15" collapsed="1">
      <c r="A30" s="18" t="s">
        <v>272</v>
      </c>
      <c r="B30" s="18" t="s">
        <v>270</v>
      </c>
      <c r="C30" s="92"/>
      <c r="D30" s="93"/>
      <c r="E30" s="92"/>
      <c r="F30" s="94"/>
      <c r="G30" s="100">
        <f>SUM(F31)</f>
        <v>696</v>
      </c>
      <c r="H30" s="26"/>
      <c r="I30" s="26"/>
      <c r="J30" s="27"/>
      <c r="K30" s="7"/>
      <c r="L30" s="28"/>
    </row>
    <row r="31" spans="1:12" ht="15" hidden="1" outlineLevel="1">
      <c r="A31" s="2"/>
      <c r="B31" s="2"/>
      <c r="C31" s="95" t="s">
        <v>271</v>
      </c>
      <c r="D31" s="96">
        <v>42400</v>
      </c>
      <c r="E31" s="95">
        <v>4682</v>
      </c>
      <c r="F31" s="97">
        <v>696</v>
      </c>
      <c r="G31" s="34"/>
      <c r="H31" s="26"/>
      <c r="I31" s="26"/>
      <c r="J31" s="27"/>
      <c r="K31" s="7"/>
      <c r="L31" s="28"/>
    </row>
    <row r="32" spans="1:12" collapsed="1">
      <c r="A32" s="35" t="s">
        <v>33</v>
      </c>
      <c r="B32" s="35" t="s">
        <v>34</v>
      </c>
      <c r="C32" s="5"/>
      <c r="D32" s="36"/>
      <c r="E32" s="37"/>
      <c r="F32" s="6"/>
      <c r="G32" s="101">
        <f>SUM(F33)</f>
        <v>-1200</v>
      </c>
      <c r="H32" s="26">
        <f>G32/1.16*0.16</f>
        <v>-165.51724137931038</v>
      </c>
      <c r="I32" s="129" t="s">
        <v>129</v>
      </c>
      <c r="J32" s="27"/>
      <c r="K32" s="7"/>
      <c r="L32" s="28"/>
    </row>
    <row r="33" spans="1:12" ht="15" hidden="1" outlineLevel="1">
      <c r="A33" s="39"/>
      <c r="B33" s="39"/>
      <c r="C33" s="40" t="s">
        <v>35</v>
      </c>
      <c r="D33" s="24">
        <v>42385</v>
      </c>
      <c r="E33" s="40" t="s">
        <v>36</v>
      </c>
      <c r="F33" s="33">
        <v>-1200</v>
      </c>
      <c r="G33" s="41"/>
      <c r="H33" s="42" t="s">
        <v>37</v>
      </c>
      <c r="I33" s="26"/>
      <c r="J33" s="42"/>
      <c r="K33" s="7"/>
      <c r="L33" s="28"/>
    </row>
    <row r="34" spans="1:12" ht="15" collapsed="1">
      <c r="A34" s="35" t="s">
        <v>38</v>
      </c>
      <c r="B34" s="35" t="s">
        <v>39</v>
      </c>
      <c r="C34" s="97"/>
      <c r="D34" s="98"/>
      <c r="E34" s="97"/>
      <c r="G34" s="101">
        <f>SUM(F35)</f>
        <v>800.01</v>
      </c>
      <c r="H34" s="26"/>
      <c r="I34" s="26"/>
      <c r="K34" s="7"/>
      <c r="L34" s="28"/>
    </row>
    <row r="35" spans="1:12" hidden="1" outlineLevel="1">
      <c r="A35" s="29"/>
      <c r="B35" s="29"/>
      <c r="C35" t="s">
        <v>273</v>
      </c>
      <c r="D35" s="19">
        <v>42373</v>
      </c>
      <c r="E35">
        <v>112</v>
      </c>
      <c r="F35">
        <v>800.01</v>
      </c>
      <c r="G35" s="43"/>
      <c r="H35" s="43"/>
      <c r="I35" s="42"/>
      <c r="J35" s="42"/>
      <c r="K35" s="7"/>
      <c r="L35" s="28"/>
    </row>
    <row r="36" spans="1:12" hidden="1" outlineLevel="1">
      <c r="A36" s="29"/>
      <c r="B36" s="29"/>
      <c r="H36" s="43"/>
      <c r="I36" s="42"/>
      <c r="J36" s="42"/>
      <c r="K36" s="7"/>
      <c r="L36" s="28"/>
    </row>
    <row r="37" spans="1:12" collapsed="1">
      <c r="A37" s="44" t="s">
        <v>44</v>
      </c>
      <c r="B37" s="44" t="s">
        <v>45</v>
      </c>
      <c r="C37" s="5"/>
      <c r="D37" s="36"/>
      <c r="E37" s="45"/>
      <c r="F37" s="6"/>
      <c r="G37" s="101">
        <f>+F38+F39+F40</f>
        <v>3000</v>
      </c>
      <c r="H37" s="26">
        <f>G37/1.16*0.16</f>
        <v>413.79310344827587</v>
      </c>
      <c r="I37" s="26"/>
      <c r="K37" s="7"/>
      <c r="L37" s="28"/>
    </row>
    <row r="38" spans="1:12" ht="15" hidden="1" outlineLevel="1">
      <c r="A38" s="46"/>
      <c r="B38" s="46"/>
      <c r="C38" s="23" t="s">
        <v>46</v>
      </c>
      <c r="D38" s="24">
        <v>42031</v>
      </c>
      <c r="E38" s="23">
        <v>1801</v>
      </c>
      <c r="F38" s="25">
        <v>1000</v>
      </c>
      <c r="G38" s="38"/>
      <c r="H38" s="26"/>
      <c r="I38" s="26"/>
      <c r="K38" s="7"/>
      <c r="L38" s="28"/>
    </row>
    <row r="39" spans="1:12" ht="15" hidden="1" outlineLevel="1">
      <c r="A39" s="46"/>
      <c r="B39" s="46"/>
      <c r="C39" s="23" t="s">
        <v>47</v>
      </c>
      <c r="D39" s="24">
        <v>42062</v>
      </c>
      <c r="E39" s="23">
        <v>1874</v>
      </c>
      <c r="F39" s="25">
        <v>1000</v>
      </c>
      <c r="G39" s="38"/>
      <c r="H39" s="26"/>
      <c r="I39" s="26"/>
      <c r="K39" s="7"/>
      <c r="L39" s="28"/>
    </row>
    <row r="40" spans="1:12" ht="15" hidden="1" outlineLevel="1">
      <c r="A40" s="46"/>
      <c r="B40" s="46"/>
      <c r="C40" s="23" t="s">
        <v>48</v>
      </c>
      <c r="D40" s="24">
        <v>42067</v>
      </c>
      <c r="E40" s="23">
        <v>1939</v>
      </c>
      <c r="F40" s="25">
        <v>1000</v>
      </c>
      <c r="G40" s="38"/>
      <c r="H40" s="26"/>
      <c r="I40" s="26"/>
      <c r="K40" s="7"/>
      <c r="L40" s="28"/>
    </row>
    <row r="41" spans="1:12" ht="15" hidden="1" outlineLevel="1">
      <c r="A41" s="47"/>
      <c r="B41" s="47"/>
      <c r="C41" s="48"/>
      <c r="D41" s="49"/>
      <c r="E41" s="48"/>
      <c r="G41" s="50"/>
      <c r="H41" s="26"/>
      <c r="I41" s="26"/>
      <c r="K41" s="7"/>
      <c r="L41" s="28"/>
    </row>
    <row r="42" spans="1:12" ht="16.5" customHeight="1" collapsed="1">
      <c r="A42" s="18" t="s">
        <v>49</v>
      </c>
      <c r="B42" s="18" t="s">
        <v>50</v>
      </c>
      <c r="C42" s="5"/>
      <c r="D42" s="36"/>
      <c r="E42" s="45"/>
      <c r="F42" s="6"/>
      <c r="G42" s="101">
        <f>SUM(F43:F43)</f>
        <v>4391.3</v>
      </c>
      <c r="H42" s="26">
        <f>G42/1.16*0.16</f>
        <v>605.69655172413798</v>
      </c>
      <c r="I42" s="26"/>
      <c r="J42" s="27"/>
      <c r="K42" s="7"/>
      <c r="L42" s="28"/>
    </row>
    <row r="43" spans="1:12" ht="16.5" hidden="1" customHeight="1" outlineLevel="1">
      <c r="A43" s="57"/>
      <c r="B43" s="57"/>
      <c r="C43" s="23" t="s">
        <v>51</v>
      </c>
      <c r="D43" s="24">
        <v>42368</v>
      </c>
      <c r="E43" s="23">
        <v>36393</v>
      </c>
      <c r="F43" s="20">
        <v>4391.3</v>
      </c>
      <c r="G43" s="50"/>
      <c r="H43" s="50" t="s">
        <v>52</v>
      </c>
      <c r="I43" s="51" t="s">
        <v>53</v>
      </c>
      <c r="J43" s="27"/>
      <c r="K43" s="7"/>
      <c r="L43" s="28"/>
    </row>
    <row r="44" spans="1:12" ht="16.5" customHeight="1" collapsed="1">
      <c r="A44" s="18" t="s">
        <v>280</v>
      </c>
      <c r="B44" s="18" t="s">
        <v>518</v>
      </c>
      <c r="C44" s="5"/>
      <c r="D44" s="36"/>
      <c r="E44" s="45"/>
      <c r="F44" s="6"/>
      <c r="G44" s="101">
        <f>SUM(F45:F48)</f>
        <v>16100</v>
      </c>
      <c r="H44" s="26"/>
      <c r="I44" s="26"/>
      <c r="J44" s="27"/>
      <c r="K44" s="7"/>
      <c r="L44" s="28"/>
    </row>
    <row r="45" spans="1:12" ht="16.5" hidden="1" customHeight="1" outlineLevel="1">
      <c r="A45" s="57"/>
      <c r="B45" s="57"/>
      <c r="C45" t="s">
        <v>274</v>
      </c>
      <c r="D45" s="19">
        <v>42399</v>
      </c>
      <c r="E45" t="s">
        <v>275</v>
      </c>
      <c r="F45" s="27">
        <v>5500</v>
      </c>
      <c r="G45" s="38"/>
      <c r="H45" s="26"/>
      <c r="I45" s="26"/>
      <c r="J45" s="27"/>
      <c r="K45" s="7"/>
      <c r="L45" s="28"/>
    </row>
    <row r="46" spans="1:12" ht="16.5" hidden="1" customHeight="1" outlineLevel="1">
      <c r="A46" s="57"/>
      <c r="B46" s="57"/>
      <c r="C46" t="s">
        <v>276</v>
      </c>
      <c r="D46" s="19">
        <v>42399</v>
      </c>
      <c r="E46" t="s">
        <v>275</v>
      </c>
      <c r="F46" s="27">
        <v>3700</v>
      </c>
      <c r="G46" s="38"/>
      <c r="H46" s="26"/>
      <c r="I46" s="26"/>
      <c r="J46" s="27"/>
      <c r="K46" s="7"/>
      <c r="L46" s="28"/>
    </row>
    <row r="47" spans="1:12" ht="16.5" hidden="1" customHeight="1" outlineLevel="1">
      <c r="A47" s="57"/>
      <c r="B47" s="57"/>
      <c r="C47" t="s">
        <v>277</v>
      </c>
      <c r="D47" s="19">
        <v>42399</v>
      </c>
      <c r="E47" t="s">
        <v>278</v>
      </c>
      <c r="F47" s="27">
        <v>3700</v>
      </c>
      <c r="G47" s="38"/>
      <c r="H47" s="26"/>
      <c r="I47" s="26"/>
      <c r="J47" s="27"/>
      <c r="K47" s="7"/>
      <c r="L47" s="28"/>
    </row>
    <row r="48" spans="1:12" ht="16.5" hidden="1" customHeight="1" outlineLevel="1">
      <c r="A48" s="57"/>
      <c r="B48" s="57"/>
      <c r="C48" t="s">
        <v>279</v>
      </c>
      <c r="D48" s="19">
        <v>42399</v>
      </c>
      <c r="E48" t="s">
        <v>275</v>
      </c>
      <c r="F48" s="27">
        <v>3200</v>
      </c>
      <c r="G48" s="38"/>
      <c r="H48" s="26"/>
      <c r="I48" s="26"/>
      <c r="J48" s="27"/>
      <c r="K48" s="7"/>
      <c r="L48" s="28"/>
    </row>
    <row r="49" spans="1:12" ht="14.25" hidden="1" customHeight="1" outlineLevel="1">
      <c r="A49" s="5"/>
      <c r="B49" s="5"/>
      <c r="J49" s="27"/>
      <c r="K49" s="7"/>
      <c r="L49" s="28"/>
    </row>
    <row r="50" spans="1:12" collapsed="1">
      <c r="A50" s="18" t="s">
        <v>54</v>
      </c>
      <c r="B50" s="18" t="s">
        <v>55</v>
      </c>
      <c r="C50" s="5"/>
      <c r="D50" s="36"/>
      <c r="E50" s="45"/>
      <c r="F50" s="6"/>
      <c r="G50" s="102">
        <f>SUM(F51:F56)</f>
        <v>99712.320000000007</v>
      </c>
      <c r="H50" s="26">
        <f>G50/1.16*0.16</f>
        <v>13753.423448275864</v>
      </c>
      <c r="I50" s="26"/>
      <c r="J50" s="27"/>
      <c r="K50" s="7"/>
      <c r="L50" s="28"/>
    </row>
    <row r="51" spans="1:12" hidden="1" outlineLevel="1">
      <c r="A51" s="2"/>
      <c r="B51" s="2"/>
      <c r="C51" s="53" t="s">
        <v>56</v>
      </c>
      <c r="D51" s="36">
        <v>41529</v>
      </c>
      <c r="E51" s="34" t="s">
        <v>57</v>
      </c>
      <c r="F51" s="6">
        <v>15137</v>
      </c>
      <c r="G51" s="50"/>
      <c r="H51" s="50" t="s">
        <v>58</v>
      </c>
      <c r="I51" s="26"/>
      <c r="K51" s="7"/>
      <c r="L51" s="28"/>
    </row>
    <row r="52" spans="1:12" ht="15" hidden="1" outlineLevel="1">
      <c r="A52" s="2"/>
      <c r="B52" s="2"/>
      <c r="C52" s="23" t="s">
        <v>59</v>
      </c>
      <c r="D52" s="24">
        <v>42369</v>
      </c>
      <c r="E52" s="23" t="s">
        <v>60</v>
      </c>
      <c r="F52" s="25">
        <v>26892</v>
      </c>
      <c r="G52" s="50"/>
      <c r="H52" s="26"/>
      <c r="I52" s="26"/>
      <c r="K52" s="7"/>
      <c r="L52" s="28"/>
    </row>
    <row r="53" spans="1:12" ht="15" hidden="1" outlineLevel="1">
      <c r="A53" s="2"/>
      <c r="B53" s="2"/>
      <c r="C53" s="23" t="s">
        <v>61</v>
      </c>
      <c r="D53" s="24">
        <v>42369</v>
      </c>
      <c r="E53" s="23" t="s">
        <v>62</v>
      </c>
      <c r="F53" s="25">
        <v>3654</v>
      </c>
      <c r="G53" s="50"/>
      <c r="H53" s="26"/>
      <c r="I53" s="26"/>
      <c r="K53" s="7"/>
      <c r="L53" s="28"/>
    </row>
    <row r="54" spans="1:12" ht="15" hidden="1" outlineLevel="1">
      <c r="A54" s="2"/>
      <c r="B54" s="2"/>
      <c r="C54" s="23" t="s">
        <v>63</v>
      </c>
      <c r="D54" s="24">
        <v>42369</v>
      </c>
      <c r="E54" s="23" t="s">
        <v>64</v>
      </c>
      <c r="F54" s="25">
        <v>17457</v>
      </c>
      <c r="G54" s="50"/>
      <c r="H54" s="26"/>
      <c r="I54" s="26"/>
      <c r="K54" s="7"/>
      <c r="L54" s="28"/>
    </row>
    <row r="55" spans="1:12" ht="15" hidden="1" outlineLevel="1">
      <c r="A55" s="2"/>
      <c r="B55" s="2"/>
      <c r="C55" s="23" t="s">
        <v>65</v>
      </c>
      <c r="D55" s="24">
        <v>42369</v>
      </c>
      <c r="E55" s="23" t="s">
        <v>66</v>
      </c>
      <c r="F55" s="25">
        <v>29264.32</v>
      </c>
      <c r="G55" s="50"/>
      <c r="H55" s="26"/>
      <c r="I55" s="26"/>
      <c r="K55" s="7"/>
      <c r="L55" s="28"/>
    </row>
    <row r="56" spans="1:12" hidden="1" outlineLevel="1">
      <c r="A56" s="2"/>
      <c r="B56" s="2"/>
      <c r="C56" t="s">
        <v>281</v>
      </c>
      <c r="D56" s="19">
        <v>42399</v>
      </c>
      <c r="E56" t="s">
        <v>282</v>
      </c>
      <c r="F56" s="27">
        <v>7308</v>
      </c>
      <c r="G56" s="50"/>
      <c r="H56" s="26"/>
      <c r="I56" s="26"/>
      <c r="K56" s="7"/>
      <c r="L56" s="28"/>
    </row>
    <row r="57" spans="1:12" collapsed="1">
      <c r="A57" s="18" t="s">
        <v>283</v>
      </c>
      <c r="B57" s="18" t="s">
        <v>284</v>
      </c>
      <c r="D57" s="19"/>
      <c r="F57" s="27"/>
      <c r="G57" s="103">
        <f>+F58</f>
        <v>1540</v>
      </c>
      <c r="H57" s="26"/>
      <c r="I57" s="26"/>
      <c r="K57" s="7"/>
      <c r="L57" s="28"/>
    </row>
    <row r="58" spans="1:12" hidden="1" outlineLevel="1">
      <c r="A58" s="2"/>
      <c r="B58" s="2"/>
      <c r="C58" t="s">
        <v>285</v>
      </c>
      <c r="D58" s="19">
        <v>42398</v>
      </c>
      <c r="E58" t="s">
        <v>286</v>
      </c>
      <c r="F58" s="27">
        <v>1540</v>
      </c>
      <c r="G58" s="50"/>
      <c r="H58" s="26"/>
      <c r="I58" s="26"/>
      <c r="K58" s="7"/>
      <c r="L58" s="28"/>
    </row>
    <row r="59" spans="1:12" ht="14.25" hidden="1" customHeight="1" outlineLevel="1">
      <c r="A59" s="2"/>
      <c r="B59" s="2"/>
      <c r="I59" s="26"/>
      <c r="K59" s="7"/>
      <c r="L59" s="28"/>
    </row>
    <row r="60" spans="1:12" collapsed="1">
      <c r="A60" s="18" t="s">
        <v>67</v>
      </c>
      <c r="B60" s="18" t="s">
        <v>68</v>
      </c>
      <c r="C60" s="5"/>
      <c r="D60" s="36"/>
      <c r="E60" s="37"/>
      <c r="F60" s="6"/>
      <c r="G60" s="101">
        <f>SUM(F61:F67)</f>
        <v>4600</v>
      </c>
      <c r="H60" s="26">
        <f>G60/1.16*0.16</f>
        <v>634.48275862068976</v>
      </c>
      <c r="I60" s="26"/>
      <c r="K60" s="7"/>
      <c r="L60" s="28"/>
    </row>
    <row r="61" spans="1:12" ht="15" hidden="1" customHeight="1" outlineLevel="1">
      <c r="A61" s="2"/>
      <c r="B61" s="2"/>
      <c r="C61" s="23" t="s">
        <v>69</v>
      </c>
      <c r="D61" s="24">
        <v>42034</v>
      </c>
      <c r="E61" s="23">
        <v>1801</v>
      </c>
      <c r="F61" s="25">
        <v>1000</v>
      </c>
      <c r="G61" s="54"/>
      <c r="H61" s="54"/>
      <c r="I61" s="26"/>
      <c r="K61" s="7"/>
      <c r="L61" s="28"/>
    </row>
    <row r="62" spans="1:12" ht="15" hidden="1" customHeight="1" outlineLevel="1">
      <c r="A62" s="2"/>
      <c r="B62" s="2"/>
      <c r="C62" s="23" t="s">
        <v>70</v>
      </c>
      <c r="D62" s="24">
        <v>42034</v>
      </c>
      <c r="E62" s="23">
        <v>1801</v>
      </c>
      <c r="F62" s="25">
        <v>1000</v>
      </c>
      <c r="G62" s="54"/>
      <c r="H62" s="26"/>
      <c r="I62" s="26"/>
      <c r="K62" s="7"/>
      <c r="L62" s="28"/>
    </row>
    <row r="63" spans="1:12" ht="15" hidden="1" customHeight="1" outlineLevel="1">
      <c r="A63" s="2"/>
      <c r="B63" s="2"/>
      <c r="C63" s="23" t="s">
        <v>71</v>
      </c>
      <c r="D63" s="24">
        <v>42062</v>
      </c>
      <c r="E63" s="23">
        <v>1874</v>
      </c>
      <c r="F63" s="25">
        <v>1000</v>
      </c>
      <c r="G63" s="54"/>
      <c r="H63" s="26"/>
      <c r="I63" s="26"/>
      <c r="K63" s="7"/>
      <c r="L63" s="28"/>
    </row>
    <row r="64" spans="1:12" ht="15" hidden="1" customHeight="1" outlineLevel="1">
      <c r="A64" s="2"/>
      <c r="B64" s="2"/>
      <c r="C64" s="23" t="s">
        <v>72</v>
      </c>
      <c r="D64" s="24">
        <v>42215</v>
      </c>
      <c r="E64" s="23">
        <v>2226</v>
      </c>
      <c r="F64" s="25">
        <v>1000</v>
      </c>
      <c r="G64" s="54"/>
      <c r="H64" s="26"/>
      <c r="I64" s="26"/>
      <c r="K64" s="7"/>
      <c r="L64" s="28"/>
    </row>
    <row r="65" spans="1:13" ht="15" hidden="1" customHeight="1" outlineLevel="1">
      <c r="A65" s="2"/>
      <c r="B65" s="2"/>
      <c r="C65" s="23" t="s">
        <v>73</v>
      </c>
      <c r="D65" s="24">
        <v>42338</v>
      </c>
      <c r="E65" s="23">
        <v>323</v>
      </c>
      <c r="F65" s="23">
        <v>200</v>
      </c>
      <c r="G65" s="54"/>
      <c r="H65" s="26"/>
      <c r="I65" s="26"/>
      <c r="K65" s="7"/>
      <c r="L65" s="28"/>
    </row>
    <row r="66" spans="1:13" ht="15" hidden="1" customHeight="1" outlineLevel="1">
      <c r="A66" s="2"/>
      <c r="B66" s="2"/>
      <c r="C66" s="23" t="s">
        <v>74</v>
      </c>
      <c r="D66" s="24">
        <v>42368</v>
      </c>
      <c r="E66" s="23">
        <v>335</v>
      </c>
      <c r="F66" s="23">
        <v>200</v>
      </c>
      <c r="G66" s="54"/>
      <c r="H66" s="26"/>
      <c r="I66" s="26"/>
      <c r="K66" s="7"/>
      <c r="L66" s="28"/>
    </row>
    <row r="67" spans="1:13" ht="15" hidden="1" customHeight="1" outlineLevel="1">
      <c r="A67" s="2"/>
      <c r="B67" s="2"/>
      <c r="C67" s="23" t="s">
        <v>75</v>
      </c>
      <c r="D67" s="24">
        <v>42301</v>
      </c>
      <c r="E67" s="23">
        <v>305</v>
      </c>
      <c r="F67" s="20">
        <v>200</v>
      </c>
      <c r="G67" s="54"/>
      <c r="H67" s="26"/>
      <c r="I67" s="26"/>
      <c r="K67" s="7"/>
      <c r="L67" s="28"/>
    </row>
    <row r="68" spans="1:13" collapsed="1">
      <c r="A68" s="18" t="s">
        <v>76</v>
      </c>
      <c r="B68" s="18" t="s">
        <v>77</v>
      </c>
      <c r="C68" s="55"/>
      <c r="D68" s="30"/>
      <c r="E68" s="56"/>
      <c r="F68" s="32"/>
      <c r="G68" s="101">
        <f>SUM(F69:F70)</f>
        <v>1000</v>
      </c>
      <c r="H68" s="26">
        <f>G68/1.16*0.16</f>
        <v>137.93103448275863</v>
      </c>
      <c r="I68" s="26"/>
      <c r="K68" s="7"/>
      <c r="L68" s="28"/>
    </row>
    <row r="69" spans="1:13" ht="15" hidden="1" outlineLevel="1">
      <c r="A69" s="2"/>
      <c r="B69" s="10"/>
      <c r="C69" s="23" t="s">
        <v>78</v>
      </c>
      <c r="D69" s="24">
        <v>42352</v>
      </c>
      <c r="E69" s="23" t="s">
        <v>79</v>
      </c>
      <c r="F69" s="6">
        <v>500</v>
      </c>
      <c r="G69" s="38"/>
      <c r="H69" s="26"/>
      <c r="I69" s="26"/>
      <c r="K69" s="7"/>
      <c r="L69" s="28"/>
    </row>
    <row r="70" spans="1:13" hidden="1" outlineLevel="1">
      <c r="A70" s="2"/>
      <c r="B70" s="10"/>
      <c r="C70" t="s">
        <v>287</v>
      </c>
      <c r="D70" s="19">
        <v>42398</v>
      </c>
      <c r="E70" t="s">
        <v>288</v>
      </c>
      <c r="F70" s="6">
        <v>500</v>
      </c>
      <c r="G70" s="38"/>
      <c r="H70" s="26"/>
      <c r="I70" s="26"/>
      <c r="K70" s="7"/>
      <c r="L70" s="28"/>
    </row>
    <row r="71" spans="1:13" ht="15" collapsed="1">
      <c r="A71" s="18" t="s">
        <v>80</v>
      </c>
      <c r="B71" s="18" t="s">
        <v>81</v>
      </c>
      <c r="C71" s="5"/>
      <c r="D71" s="36"/>
      <c r="E71" s="45"/>
      <c r="F71" s="6"/>
      <c r="G71" s="100">
        <f>SUM(F72:F75)</f>
        <v>88669.760000000009</v>
      </c>
      <c r="H71" s="26">
        <f>G71/1.16*0.16</f>
        <v>12230.311724137935</v>
      </c>
      <c r="I71" s="26"/>
      <c r="J71" s="27">
        <f>180.01/1.16</f>
        <v>155.18103448275863</v>
      </c>
      <c r="K71" s="23"/>
      <c r="L71" s="24"/>
      <c r="M71" s="23"/>
    </row>
    <row r="72" spans="1:13" ht="15" hidden="1" outlineLevel="1">
      <c r="A72" s="57"/>
      <c r="B72" s="57"/>
      <c r="C72" t="s">
        <v>289</v>
      </c>
      <c r="D72" s="19">
        <v>42372</v>
      </c>
      <c r="E72" t="s">
        <v>290</v>
      </c>
      <c r="F72" s="27">
        <v>21442.75</v>
      </c>
      <c r="G72" s="21"/>
      <c r="H72" s="26"/>
      <c r="I72" s="26"/>
      <c r="J72" s="27">
        <f>+J71*0.16</f>
        <v>24.828965517241382</v>
      </c>
      <c r="K72" s="23"/>
      <c r="L72" s="24"/>
      <c r="M72" s="23"/>
    </row>
    <row r="73" spans="1:13" ht="15" hidden="1" outlineLevel="1">
      <c r="A73" s="57"/>
      <c r="B73" s="57"/>
      <c r="C73" t="s">
        <v>291</v>
      </c>
      <c r="D73" s="19">
        <v>42395</v>
      </c>
      <c r="E73" t="s">
        <v>292</v>
      </c>
      <c r="F73" s="27">
        <v>20829.830000000002</v>
      </c>
      <c r="G73" s="21"/>
      <c r="H73" s="26"/>
      <c r="I73" s="26"/>
      <c r="J73" s="27"/>
      <c r="K73" s="99"/>
      <c r="L73" s="98"/>
      <c r="M73" s="99"/>
    </row>
    <row r="74" spans="1:13" ht="15" hidden="1" outlineLevel="1">
      <c r="A74" s="57"/>
      <c r="B74" s="57"/>
      <c r="C74" t="s">
        <v>293</v>
      </c>
      <c r="D74" s="19">
        <v>42399</v>
      </c>
      <c r="E74" t="s">
        <v>294</v>
      </c>
      <c r="F74" s="27">
        <v>23274.02</v>
      </c>
      <c r="G74" s="21"/>
      <c r="H74" s="26"/>
      <c r="I74" s="26"/>
      <c r="J74" s="27"/>
      <c r="K74" s="99"/>
      <c r="L74" s="98"/>
      <c r="M74" s="99"/>
    </row>
    <row r="75" spans="1:13" ht="15" hidden="1" outlineLevel="1">
      <c r="A75" s="57"/>
      <c r="B75" s="57"/>
      <c r="C75" t="s">
        <v>295</v>
      </c>
      <c r="D75" s="19">
        <v>42400</v>
      </c>
      <c r="E75" t="s">
        <v>296</v>
      </c>
      <c r="F75" s="27">
        <v>23123.16</v>
      </c>
      <c r="G75" s="21"/>
      <c r="H75" s="26"/>
      <c r="I75" s="26"/>
      <c r="J75" s="27"/>
      <c r="K75" s="99"/>
      <c r="L75" s="98"/>
      <c r="M75" s="99"/>
    </row>
    <row r="76" spans="1:13" ht="15" collapsed="1">
      <c r="A76" s="18" t="s">
        <v>297</v>
      </c>
      <c r="B76" s="18" t="s">
        <v>298</v>
      </c>
      <c r="D76" s="19"/>
      <c r="F76" s="27"/>
      <c r="G76" s="100">
        <f>+SUM(F77)</f>
        <v>623.79999999999995</v>
      </c>
      <c r="H76" s="26"/>
      <c r="I76" s="26"/>
      <c r="J76" s="27"/>
      <c r="K76" s="99"/>
      <c r="L76" s="98"/>
      <c r="M76" s="99"/>
    </row>
    <row r="77" spans="1:13" ht="15" hidden="1" outlineLevel="1">
      <c r="A77" s="57"/>
      <c r="B77" s="57"/>
      <c r="C77" t="s">
        <v>299</v>
      </c>
      <c r="D77" s="19">
        <v>42399</v>
      </c>
      <c r="E77">
        <v>2972</v>
      </c>
      <c r="F77">
        <v>623.79999999999995</v>
      </c>
      <c r="G77" s="21"/>
      <c r="H77" s="26"/>
      <c r="I77" s="26"/>
      <c r="J77" s="27"/>
      <c r="K77" s="99"/>
      <c r="L77" s="98"/>
      <c r="M77" s="99"/>
    </row>
    <row r="78" spans="1:13" collapsed="1">
      <c r="A78" s="58" t="s">
        <v>84</v>
      </c>
      <c r="B78" s="18" t="s">
        <v>85</v>
      </c>
      <c r="C78" s="5"/>
      <c r="D78" s="36"/>
      <c r="E78" s="45"/>
      <c r="F78" s="6"/>
      <c r="G78" s="102">
        <f>+SUM(F79:F80)</f>
        <v>-44996.22</v>
      </c>
      <c r="H78" s="26">
        <f>G78/1.16*0.16</f>
        <v>-6206.3751724137937</v>
      </c>
      <c r="I78" s="26"/>
      <c r="J78" s="27"/>
      <c r="K78" s="7"/>
      <c r="L78" s="28"/>
    </row>
    <row r="79" spans="1:13" outlineLevel="1">
      <c r="A79" s="59"/>
      <c r="B79" s="2"/>
      <c r="C79" s="5"/>
      <c r="D79" s="36"/>
      <c r="E79" s="45" t="s">
        <v>86</v>
      </c>
      <c r="F79" s="6">
        <v>913.53</v>
      </c>
      <c r="G79" s="52"/>
      <c r="H79" s="26"/>
      <c r="I79" s="26"/>
      <c r="J79" s="27"/>
      <c r="K79" s="7"/>
      <c r="L79" s="28"/>
    </row>
    <row r="80" spans="1:13" outlineLevel="1">
      <c r="A80" s="59"/>
      <c r="B80" s="2"/>
      <c r="C80" t="s">
        <v>300</v>
      </c>
      <c r="D80" s="19">
        <v>42376</v>
      </c>
      <c r="E80" t="s">
        <v>301</v>
      </c>
      <c r="F80" s="27">
        <v>-45909.75</v>
      </c>
      <c r="G80" s="52"/>
      <c r="H80" s="26"/>
      <c r="I80" s="26"/>
      <c r="J80" s="27"/>
      <c r="K80" s="7"/>
      <c r="L80" s="28"/>
    </row>
    <row r="81" spans="1:12" ht="15">
      <c r="A81" s="58" t="s">
        <v>87</v>
      </c>
      <c r="B81" s="18" t="s">
        <v>88</v>
      </c>
      <c r="C81" s="23"/>
      <c r="D81" s="24"/>
      <c r="E81" s="19"/>
      <c r="F81"/>
      <c r="G81" s="52">
        <f>+SUM(F82)</f>
        <v>0</v>
      </c>
      <c r="H81" s="26"/>
      <c r="I81" s="26"/>
      <c r="J81" s="27"/>
      <c r="K81" s="7"/>
      <c r="L81" s="28"/>
    </row>
    <row r="82" spans="1:12" ht="15" hidden="1" outlineLevel="1">
      <c r="A82" s="10"/>
      <c r="B82" s="10"/>
      <c r="C82" s="23"/>
      <c r="D82" s="24"/>
      <c r="E82" s="19"/>
      <c r="F82"/>
      <c r="G82" s="60"/>
      <c r="H82" s="26"/>
      <c r="I82" s="26"/>
      <c r="J82" s="27"/>
      <c r="K82" s="7"/>
      <c r="L82" s="28"/>
    </row>
    <row r="83" spans="1:12" collapsed="1">
      <c r="A83" s="18" t="s">
        <v>356</v>
      </c>
      <c r="B83" s="18" t="s">
        <v>92</v>
      </c>
      <c r="C83" s="5"/>
      <c r="D83" s="36"/>
      <c r="F83"/>
      <c r="G83" s="100">
        <f>SUM(F84:F84)</f>
        <v>29000</v>
      </c>
      <c r="H83" s="26">
        <f>G83/1.16*0.16</f>
        <v>4000</v>
      </c>
      <c r="I83" s="26"/>
      <c r="K83" s="7"/>
      <c r="L83" s="28"/>
    </row>
    <row r="84" spans="1:12" ht="15" hidden="1" outlineLevel="1">
      <c r="A84" s="10"/>
      <c r="B84" s="10"/>
      <c r="C84" s="23" t="s">
        <v>93</v>
      </c>
      <c r="D84" s="24">
        <v>42369</v>
      </c>
      <c r="E84" s="36" t="s">
        <v>94</v>
      </c>
      <c r="F84" s="37">
        <v>29000</v>
      </c>
      <c r="G84" s="41"/>
      <c r="H84" s="62"/>
      <c r="I84" s="62"/>
      <c r="K84" s="7"/>
      <c r="L84" s="28"/>
    </row>
    <row r="85" spans="1:12" ht="15" collapsed="1">
      <c r="A85" s="18" t="s">
        <v>354</v>
      </c>
      <c r="B85" s="18" t="s">
        <v>355</v>
      </c>
      <c r="C85" s="99"/>
      <c r="D85" s="98"/>
      <c r="E85" s="36"/>
      <c r="F85" s="37"/>
      <c r="G85" s="52">
        <f>+SUM(F86)</f>
        <v>0</v>
      </c>
      <c r="H85" s="62"/>
      <c r="I85" s="62"/>
      <c r="K85" s="7"/>
      <c r="L85" s="28"/>
    </row>
    <row r="86" spans="1:12" hidden="1" outlineLevel="1">
      <c r="A86" s="10"/>
      <c r="B86" s="10"/>
      <c r="D86" s="19"/>
      <c r="F86"/>
      <c r="G86" s="41"/>
      <c r="H86" s="62"/>
      <c r="I86" s="62"/>
      <c r="K86" s="7"/>
      <c r="L86" s="28"/>
    </row>
    <row r="87" spans="1:12" ht="15" collapsed="1">
      <c r="A87" s="18" t="s">
        <v>95</v>
      </c>
      <c r="B87" s="18" t="s">
        <v>96</v>
      </c>
      <c r="C87" s="5"/>
      <c r="D87" s="36"/>
      <c r="E87" s="98"/>
      <c r="F87" s="99"/>
      <c r="G87" s="100">
        <f>SUM(F88:F89)</f>
        <v>2760.8</v>
      </c>
      <c r="H87" s="26">
        <f>G87/1.16*0.16</f>
        <v>380.80000000000007</v>
      </c>
      <c r="I87" s="26"/>
      <c r="J87" s="27"/>
      <c r="K87" s="7"/>
      <c r="L87" s="28"/>
    </row>
    <row r="88" spans="1:12" ht="15" hidden="1" outlineLevel="1">
      <c r="A88" s="10"/>
      <c r="B88" s="10"/>
      <c r="C88" s="5" t="s">
        <v>97</v>
      </c>
      <c r="D88" s="36">
        <v>41029</v>
      </c>
      <c r="E88" s="98" t="s">
        <v>98</v>
      </c>
      <c r="F88" s="99">
        <v>1380.4</v>
      </c>
      <c r="G88" s="22"/>
      <c r="H88" s="26"/>
      <c r="I88" s="26"/>
      <c r="J88" s="27"/>
      <c r="K88" s="7"/>
      <c r="L88" s="28"/>
    </row>
    <row r="89" spans="1:12" ht="15" hidden="1" outlineLevel="1">
      <c r="A89" s="5"/>
      <c r="B89" s="5"/>
      <c r="C89" s="5" t="s">
        <v>99</v>
      </c>
      <c r="D89" s="36">
        <v>41060</v>
      </c>
      <c r="E89" s="98" t="s">
        <v>100</v>
      </c>
      <c r="F89" s="99">
        <v>1380.4</v>
      </c>
      <c r="G89" s="41"/>
      <c r="H89" s="26"/>
      <c r="I89" s="26"/>
      <c r="J89" s="27"/>
      <c r="K89" s="7"/>
      <c r="L89" s="28"/>
    </row>
    <row r="90" spans="1:12" ht="15" collapsed="1">
      <c r="A90" s="44" t="s">
        <v>101</v>
      </c>
      <c r="B90" s="44" t="s">
        <v>102</v>
      </c>
      <c r="C90" s="29"/>
      <c r="D90" s="30"/>
      <c r="E90" s="98"/>
      <c r="F90" s="99"/>
      <c r="G90" s="100">
        <f>SUM(F91:F97)+0.12</f>
        <v>9045.1400000000012</v>
      </c>
      <c r="H90" s="26">
        <f>G90/1.16*0.16</f>
        <v>1247.6055172413796</v>
      </c>
      <c r="I90" s="26"/>
      <c r="J90" s="27"/>
      <c r="K90" s="7"/>
      <c r="L90" s="28"/>
    </row>
    <row r="91" spans="1:12" hidden="1" outlineLevel="1">
      <c r="A91" s="10"/>
      <c r="B91" s="10"/>
      <c r="C91" s="10"/>
      <c r="D91" s="36">
        <v>40317</v>
      </c>
      <c r="E91" s="45" t="s">
        <v>103</v>
      </c>
      <c r="F91" s="13">
        <v>2608.88</v>
      </c>
      <c r="G91" s="21"/>
      <c r="H91" s="26"/>
      <c r="I91" s="26"/>
      <c r="J91" s="27"/>
      <c r="K91" s="7"/>
      <c r="L91" s="28"/>
    </row>
    <row r="92" spans="1:12" hidden="1" outlineLevel="1">
      <c r="A92" s="10"/>
      <c r="B92" s="10"/>
      <c r="C92" s="10"/>
      <c r="D92" s="36">
        <v>40350</v>
      </c>
      <c r="E92" s="45" t="s">
        <v>104</v>
      </c>
      <c r="F92" s="13">
        <v>2894.36</v>
      </c>
      <c r="G92" s="21"/>
      <c r="H92" s="26"/>
      <c r="I92" s="26"/>
      <c r="J92" s="27"/>
      <c r="K92" s="7"/>
      <c r="L92" s="28"/>
    </row>
    <row r="93" spans="1:12" hidden="1" outlineLevel="1">
      <c r="A93" s="10"/>
      <c r="B93" s="10"/>
      <c r="D93" s="19"/>
      <c r="E93" s="31" t="s">
        <v>105</v>
      </c>
      <c r="F93" s="20">
        <f>6001.98-F91-F92</f>
        <v>498.73999999999933</v>
      </c>
      <c r="H93" s="26"/>
      <c r="I93" s="26"/>
      <c r="J93" s="27"/>
      <c r="K93" s="7"/>
      <c r="L93" s="28"/>
    </row>
    <row r="94" spans="1:12" ht="15" hidden="1" outlineLevel="1">
      <c r="A94" s="10"/>
      <c r="B94" s="10"/>
      <c r="C94" s="23" t="s">
        <v>106</v>
      </c>
      <c r="D94" s="24">
        <v>42277</v>
      </c>
      <c r="E94" s="23">
        <v>18689</v>
      </c>
      <c r="F94" s="65">
        <v>1727.94</v>
      </c>
      <c r="H94" s="26"/>
      <c r="I94" s="26"/>
      <c r="J94" s="27"/>
      <c r="K94" s="7"/>
      <c r="L94" s="28"/>
    </row>
    <row r="95" spans="1:12" ht="18" hidden="1" customHeight="1" outlineLevel="1">
      <c r="A95" s="10"/>
      <c r="B95" s="10"/>
      <c r="C95" s="23" t="s">
        <v>107</v>
      </c>
      <c r="D95" s="24">
        <v>42277</v>
      </c>
      <c r="E95" s="23" t="s">
        <v>108</v>
      </c>
      <c r="F95" s="48">
        <v>997.6</v>
      </c>
      <c r="H95" s="26"/>
      <c r="I95" s="26"/>
      <c r="J95" s="27"/>
      <c r="K95" s="7"/>
      <c r="L95" s="28"/>
    </row>
    <row r="96" spans="1:12" hidden="1" outlineLevel="1">
      <c r="A96" s="10"/>
      <c r="B96" s="10"/>
      <c r="C96" t="s">
        <v>302</v>
      </c>
      <c r="D96" s="19">
        <v>42395</v>
      </c>
      <c r="E96">
        <v>2091</v>
      </c>
      <c r="F96">
        <v>232</v>
      </c>
      <c r="H96" s="26"/>
      <c r="I96" s="26"/>
      <c r="J96" s="27"/>
      <c r="K96" s="7"/>
      <c r="L96" s="28"/>
    </row>
    <row r="97" spans="1:12" hidden="1" outlineLevel="1">
      <c r="A97" s="10"/>
      <c r="B97" s="10"/>
      <c r="C97" t="s">
        <v>303</v>
      </c>
      <c r="D97" s="19">
        <v>42395</v>
      </c>
      <c r="E97">
        <v>2090</v>
      </c>
      <c r="F97">
        <v>85.5</v>
      </c>
      <c r="H97" s="26"/>
      <c r="I97" s="26"/>
      <c r="J97" s="27"/>
      <c r="K97" s="7"/>
      <c r="L97" s="28"/>
    </row>
    <row r="98" spans="1:12" ht="15" hidden="1" outlineLevel="1">
      <c r="A98" s="10"/>
      <c r="B98" s="10"/>
      <c r="C98" s="23"/>
      <c r="D98" s="24"/>
      <c r="E98" s="23"/>
      <c r="H98" s="26"/>
      <c r="I98" s="26"/>
      <c r="J98" s="27"/>
      <c r="K98" s="7"/>
      <c r="L98" s="28"/>
    </row>
    <row r="99" spans="1:12" collapsed="1">
      <c r="A99" s="18" t="s">
        <v>112</v>
      </c>
      <c r="B99" s="18" t="s">
        <v>113</v>
      </c>
      <c r="C99" s="5"/>
      <c r="D99" s="36"/>
      <c r="E99" s="45"/>
      <c r="F99" s="6"/>
      <c r="G99" s="100">
        <f>SUM(F100:F102)</f>
        <v>4081.62</v>
      </c>
      <c r="H99" s="26">
        <f>G99/1.16*0.16</f>
        <v>562.98206896551721</v>
      </c>
      <c r="I99" s="26"/>
      <c r="J99" s="27"/>
      <c r="K99" s="57"/>
      <c r="L99" s="57" t="s">
        <v>114</v>
      </c>
    </row>
    <row r="100" spans="1:12" ht="13.5" hidden="1" customHeight="1" outlineLevel="1">
      <c r="A100" s="5"/>
      <c r="B100" s="5"/>
      <c r="C100" t="s">
        <v>115</v>
      </c>
      <c r="D100" s="19">
        <v>42004</v>
      </c>
      <c r="E100" t="s">
        <v>116</v>
      </c>
      <c r="F100" s="20">
        <v>1411.25</v>
      </c>
      <c r="G100" s="41"/>
      <c r="H100" s="66"/>
      <c r="I100" s="66"/>
      <c r="J100" s="27"/>
      <c r="K100" s="7"/>
      <c r="L100" s="28"/>
    </row>
    <row r="101" spans="1:12" hidden="1" outlineLevel="1">
      <c r="A101" s="5"/>
      <c r="B101" s="5"/>
      <c r="C101" t="s">
        <v>117</v>
      </c>
      <c r="D101" s="19">
        <v>42004</v>
      </c>
      <c r="E101" t="s">
        <v>118</v>
      </c>
      <c r="F101" s="20">
        <v>2309.33</v>
      </c>
      <c r="G101" s="41"/>
      <c r="H101" s="66"/>
      <c r="I101" s="66"/>
      <c r="J101" s="27"/>
      <c r="K101" s="7"/>
      <c r="L101" s="28"/>
    </row>
    <row r="102" spans="1:12" hidden="1" outlineLevel="1">
      <c r="A102" s="5"/>
      <c r="B102" s="5"/>
      <c r="D102" s="19"/>
      <c r="E102" t="s">
        <v>105</v>
      </c>
      <c r="F102" s="20">
        <v>361.04</v>
      </c>
      <c r="G102" s="41"/>
      <c r="H102" s="66"/>
      <c r="I102" s="66"/>
      <c r="J102" s="27"/>
      <c r="K102" s="7"/>
      <c r="L102" s="28"/>
    </row>
    <row r="103" spans="1:12" collapsed="1">
      <c r="A103" s="18" t="s">
        <v>123</v>
      </c>
      <c r="B103" s="18" t="s">
        <v>124</v>
      </c>
      <c r="C103" s="5"/>
      <c r="D103" s="36"/>
      <c r="E103" s="37"/>
      <c r="F103" s="6"/>
      <c r="G103" s="100">
        <f>SUM(F104:F105)</f>
        <v>2876.79</v>
      </c>
      <c r="H103" s="26">
        <f>G103/1.16*0.16</f>
        <v>396.79862068965525</v>
      </c>
      <c r="I103" s="26"/>
      <c r="J103" s="27"/>
      <c r="K103" s="7"/>
      <c r="L103" s="28"/>
    </row>
    <row r="104" spans="1:12" ht="15" hidden="1" outlineLevel="1">
      <c r="A104" s="10"/>
      <c r="B104" s="10"/>
      <c r="C104" s="23" t="s">
        <v>125</v>
      </c>
      <c r="D104" s="24">
        <v>42291</v>
      </c>
      <c r="E104" s="23"/>
      <c r="F104" s="20">
        <v>1378.07</v>
      </c>
      <c r="G104" s="22"/>
      <c r="H104" s="26"/>
      <c r="I104" s="26"/>
      <c r="J104" s="27"/>
      <c r="K104" s="7"/>
      <c r="L104" s="28"/>
    </row>
    <row r="105" spans="1:12" hidden="1" outlineLevel="1">
      <c r="A105" s="10"/>
      <c r="B105" s="10"/>
      <c r="C105" t="s">
        <v>304</v>
      </c>
      <c r="D105" s="19">
        <v>42396</v>
      </c>
      <c r="E105" t="s">
        <v>305</v>
      </c>
      <c r="F105" s="27">
        <v>1498.72</v>
      </c>
      <c r="G105" s="22"/>
      <c r="H105" s="26"/>
      <c r="I105" s="26"/>
      <c r="J105" s="27"/>
      <c r="K105" s="7"/>
      <c r="L105" s="28"/>
    </row>
    <row r="106" spans="1:12" collapsed="1">
      <c r="A106" s="18" t="s">
        <v>357</v>
      </c>
      <c r="B106" s="18" t="s">
        <v>358</v>
      </c>
      <c r="D106" s="19"/>
      <c r="F106" s="27"/>
      <c r="G106" s="102">
        <f>+SUM(F107)</f>
        <v>208.8</v>
      </c>
      <c r="H106" s="26"/>
      <c r="I106" s="26"/>
      <c r="J106" s="27"/>
      <c r="K106" s="7"/>
      <c r="L106" s="28"/>
    </row>
    <row r="107" spans="1:12" hidden="1" outlineLevel="1">
      <c r="A107" s="10"/>
      <c r="B107" s="10"/>
      <c r="C107" t="s">
        <v>377</v>
      </c>
      <c r="D107" s="19">
        <v>42399</v>
      </c>
      <c r="E107" t="s">
        <v>378</v>
      </c>
      <c r="F107">
        <v>208.8</v>
      </c>
      <c r="G107" s="22"/>
      <c r="H107" s="26"/>
      <c r="I107" s="26"/>
      <c r="J107" s="27"/>
      <c r="K107" s="7"/>
      <c r="L107" s="28"/>
    </row>
    <row r="108" spans="1:12" collapsed="1">
      <c r="A108" s="18" t="s">
        <v>306</v>
      </c>
      <c r="B108" s="18" t="s">
        <v>307</v>
      </c>
      <c r="D108" s="19"/>
      <c r="F108" s="27"/>
      <c r="G108" s="100">
        <f>SUM(F109:F117)</f>
        <v>17748</v>
      </c>
      <c r="H108" s="26"/>
      <c r="I108" s="26"/>
      <c r="J108" s="27"/>
      <c r="K108" s="7"/>
      <c r="L108" s="28"/>
    </row>
    <row r="109" spans="1:12" hidden="1" outlineLevel="1">
      <c r="A109" s="57"/>
      <c r="B109" s="57"/>
      <c r="C109" t="s">
        <v>308</v>
      </c>
      <c r="D109" s="19">
        <v>42387</v>
      </c>
      <c r="E109" t="s">
        <v>309</v>
      </c>
      <c r="F109" s="27">
        <v>2320</v>
      </c>
      <c r="G109" s="22"/>
      <c r="H109" s="26"/>
      <c r="I109" s="26"/>
      <c r="J109" s="27"/>
      <c r="K109" s="7"/>
      <c r="L109" s="28"/>
    </row>
    <row r="110" spans="1:12" hidden="1" outlineLevel="1">
      <c r="A110" s="57"/>
      <c r="B110" s="57"/>
      <c r="C110" t="s">
        <v>310</v>
      </c>
      <c r="D110" s="19">
        <v>42391</v>
      </c>
      <c r="E110" t="s">
        <v>309</v>
      </c>
      <c r="F110" s="27">
        <v>1160</v>
      </c>
      <c r="G110" s="22"/>
      <c r="H110" s="26"/>
      <c r="I110" s="26"/>
      <c r="J110" s="27"/>
      <c r="K110" s="7"/>
      <c r="L110" s="28"/>
    </row>
    <row r="111" spans="1:12" hidden="1" outlineLevel="1">
      <c r="A111" s="57"/>
      <c r="B111" s="57"/>
      <c r="C111" t="s">
        <v>311</v>
      </c>
      <c r="D111" s="19">
        <v>42396</v>
      </c>
      <c r="E111" t="s">
        <v>309</v>
      </c>
      <c r="F111" s="27">
        <v>2320</v>
      </c>
      <c r="G111" s="22"/>
      <c r="H111" s="26"/>
      <c r="I111" s="26"/>
      <c r="J111" s="27"/>
      <c r="K111" s="7"/>
      <c r="L111" s="28"/>
    </row>
    <row r="112" spans="1:12" hidden="1" outlineLevel="1">
      <c r="A112" s="57"/>
      <c r="B112" s="57"/>
      <c r="C112" t="s">
        <v>312</v>
      </c>
      <c r="D112" s="19">
        <v>42396</v>
      </c>
      <c r="E112" t="s">
        <v>309</v>
      </c>
      <c r="F112" s="27">
        <v>5220</v>
      </c>
      <c r="G112" s="22"/>
      <c r="H112" s="26"/>
      <c r="I112" s="26"/>
      <c r="J112" s="27"/>
      <c r="K112" s="7"/>
      <c r="L112" s="28"/>
    </row>
    <row r="113" spans="1:12" hidden="1" outlineLevel="1">
      <c r="A113" s="57"/>
      <c r="B113" s="57"/>
      <c r="C113" t="s">
        <v>313</v>
      </c>
      <c r="D113" s="19">
        <v>42398</v>
      </c>
      <c r="E113" t="s">
        <v>314</v>
      </c>
      <c r="F113" s="27">
        <v>2320</v>
      </c>
      <c r="G113" s="22"/>
      <c r="H113" s="26"/>
      <c r="I113" s="26"/>
      <c r="J113" s="27"/>
      <c r="K113" s="7"/>
      <c r="L113" s="28"/>
    </row>
    <row r="114" spans="1:12" hidden="1" outlineLevel="1">
      <c r="A114" s="57"/>
      <c r="B114" s="57"/>
      <c r="C114" t="s">
        <v>315</v>
      </c>
      <c r="D114" s="19">
        <v>42398</v>
      </c>
      <c r="E114" t="s">
        <v>309</v>
      </c>
      <c r="F114" s="27">
        <v>1160</v>
      </c>
      <c r="G114" s="22"/>
      <c r="H114" s="26"/>
      <c r="I114" s="26"/>
      <c r="J114" s="27"/>
      <c r="K114" s="7"/>
      <c r="L114" s="28"/>
    </row>
    <row r="115" spans="1:12" hidden="1" outlineLevel="1">
      <c r="A115" s="57"/>
      <c r="B115" s="57"/>
      <c r="C115" t="s">
        <v>316</v>
      </c>
      <c r="D115" s="19">
        <v>42399</v>
      </c>
      <c r="E115" t="s">
        <v>317</v>
      </c>
      <c r="F115">
        <v>928</v>
      </c>
      <c r="G115" s="22"/>
      <c r="H115" s="26"/>
      <c r="I115" s="26"/>
      <c r="J115" s="27"/>
      <c r="K115" s="7"/>
      <c r="L115" s="28"/>
    </row>
    <row r="116" spans="1:12" hidden="1" outlineLevel="1">
      <c r="A116" s="57"/>
      <c r="B116" s="57"/>
      <c r="C116" t="s">
        <v>318</v>
      </c>
      <c r="D116" s="19">
        <v>42399</v>
      </c>
      <c r="E116" t="s">
        <v>319</v>
      </c>
      <c r="F116" s="27">
        <v>1160</v>
      </c>
      <c r="G116" s="22"/>
      <c r="H116" s="26"/>
      <c r="I116" s="26"/>
      <c r="J116" s="27"/>
      <c r="K116" s="7"/>
      <c r="L116" s="28"/>
    </row>
    <row r="117" spans="1:12" hidden="1" outlineLevel="1">
      <c r="A117" s="57"/>
      <c r="B117" s="57"/>
      <c r="C117" t="s">
        <v>320</v>
      </c>
      <c r="D117" s="19">
        <v>42399</v>
      </c>
      <c r="E117" t="s">
        <v>309</v>
      </c>
      <c r="F117" s="27">
        <v>1160</v>
      </c>
      <c r="G117" s="22"/>
      <c r="H117" s="26"/>
      <c r="I117" s="26"/>
      <c r="J117" s="27"/>
      <c r="K117" s="7"/>
      <c r="L117" s="28"/>
    </row>
    <row r="118" spans="1:12" collapsed="1">
      <c r="A118" s="18" t="s">
        <v>126</v>
      </c>
      <c r="B118" s="18" t="s">
        <v>127</v>
      </c>
      <c r="C118" s="5"/>
      <c r="D118" s="36"/>
      <c r="E118" s="45"/>
      <c r="F118" s="6"/>
      <c r="G118" s="100">
        <f>SUM(F119:F120)</f>
        <v>23881.35</v>
      </c>
      <c r="H118" s="26">
        <f>G118/1.16*0.16</f>
        <v>3293.9793103448278</v>
      </c>
      <c r="I118" s="26"/>
      <c r="J118" s="27"/>
      <c r="K118" s="7"/>
      <c r="L118" s="28"/>
    </row>
    <row r="119" spans="1:12" hidden="1" outlineLevel="1">
      <c r="A119" s="10"/>
      <c r="B119" s="10"/>
      <c r="C119" s="5" t="s">
        <v>128</v>
      </c>
      <c r="D119" s="36">
        <v>41517</v>
      </c>
      <c r="E119" s="37" t="s">
        <v>129</v>
      </c>
      <c r="F119" s="6">
        <f>38903.35-16240-7308</f>
        <v>15355.349999999999</v>
      </c>
      <c r="G119" s="22"/>
      <c r="H119" s="26"/>
      <c r="I119" s="26"/>
      <c r="J119" s="27"/>
      <c r="K119" s="7"/>
      <c r="L119" s="28"/>
    </row>
    <row r="120" spans="1:12" hidden="1" outlineLevel="1">
      <c r="A120" s="10"/>
      <c r="B120" s="10"/>
      <c r="C120" t="s">
        <v>321</v>
      </c>
      <c r="D120" s="19">
        <v>42398</v>
      </c>
      <c r="E120" t="s">
        <v>322</v>
      </c>
      <c r="F120" s="27">
        <v>8526</v>
      </c>
      <c r="G120" s="22"/>
      <c r="H120" s="26"/>
      <c r="I120" s="26"/>
      <c r="J120" s="27"/>
      <c r="K120" s="7"/>
      <c r="L120" s="28"/>
    </row>
    <row r="121" spans="1:12" collapsed="1">
      <c r="A121" s="18" t="s">
        <v>130</v>
      </c>
      <c r="B121" s="18" t="s">
        <v>131</v>
      </c>
      <c r="C121" s="5"/>
      <c r="D121" s="36"/>
      <c r="E121" s="45"/>
      <c r="F121" s="6"/>
      <c r="G121" s="100">
        <f>SUM(F122:F128)</f>
        <v>6622.2000000000007</v>
      </c>
      <c r="H121" s="26">
        <f>G121/1.16*0.16</f>
        <v>913.40689655172434</v>
      </c>
      <c r="I121" s="21"/>
      <c r="J121" s="27"/>
      <c r="K121" s="7"/>
      <c r="L121" s="28"/>
    </row>
    <row r="122" spans="1:12" hidden="1" outlineLevel="1">
      <c r="A122" s="57"/>
      <c r="B122" s="57"/>
      <c r="C122" t="s">
        <v>132</v>
      </c>
      <c r="D122" s="19">
        <v>42275</v>
      </c>
      <c r="E122">
        <v>4349</v>
      </c>
      <c r="F122" s="33">
        <v>92.34</v>
      </c>
      <c r="G122" s="21"/>
      <c r="H122" s="26"/>
      <c r="I122" s="26"/>
      <c r="J122" s="27"/>
      <c r="K122" s="7"/>
      <c r="L122" s="28"/>
    </row>
    <row r="123" spans="1:12" hidden="1" outlineLevel="1">
      <c r="A123" s="57"/>
      <c r="B123" s="57"/>
      <c r="C123" t="s">
        <v>133</v>
      </c>
      <c r="D123" s="19">
        <v>42277</v>
      </c>
      <c r="E123">
        <v>9021</v>
      </c>
      <c r="F123" s="33">
        <v>577.79999999999995</v>
      </c>
      <c r="G123" s="67"/>
      <c r="H123" s="26"/>
      <c r="I123" s="21">
        <v>4238.59</v>
      </c>
      <c r="J123" s="27"/>
      <c r="K123" s="7"/>
      <c r="L123" s="28"/>
    </row>
    <row r="124" spans="1:12" hidden="1" outlineLevel="1">
      <c r="A124" s="57"/>
      <c r="B124" s="57"/>
      <c r="C124" t="s">
        <v>134</v>
      </c>
      <c r="D124" s="19">
        <v>42308</v>
      </c>
      <c r="E124" t="s">
        <v>135</v>
      </c>
      <c r="F124" s="33">
        <v>613.4</v>
      </c>
      <c r="G124" s="67"/>
      <c r="H124" s="26"/>
      <c r="I124" s="26"/>
      <c r="J124" s="27"/>
      <c r="K124" s="7"/>
      <c r="L124" s="28"/>
    </row>
    <row r="125" spans="1:12" hidden="1" outlineLevel="1">
      <c r="A125" s="57"/>
      <c r="B125" s="57"/>
      <c r="C125" t="s">
        <v>136</v>
      </c>
      <c r="D125" s="19">
        <v>42333</v>
      </c>
      <c r="E125" t="s">
        <v>137</v>
      </c>
      <c r="F125" s="33">
        <v>2812.55</v>
      </c>
      <c r="G125" s="67"/>
      <c r="H125" s="26"/>
      <c r="I125" s="26"/>
      <c r="J125" s="27"/>
      <c r="K125" s="7"/>
      <c r="L125" s="28"/>
    </row>
    <row r="126" spans="1:12" hidden="1" outlineLevel="1">
      <c r="A126" s="57"/>
      <c r="B126" s="57"/>
      <c r="C126" t="s">
        <v>138</v>
      </c>
      <c r="D126" s="19">
        <v>42369</v>
      </c>
      <c r="E126" t="s">
        <v>139</v>
      </c>
      <c r="F126" s="33">
        <v>140</v>
      </c>
      <c r="G126" s="67"/>
      <c r="H126" s="26"/>
      <c r="I126" s="26"/>
      <c r="J126" s="27"/>
      <c r="K126" s="7"/>
      <c r="L126" s="28"/>
    </row>
    <row r="127" spans="1:12" hidden="1" outlineLevel="1">
      <c r="A127" s="57"/>
      <c r="B127" s="57"/>
      <c r="C127" t="s">
        <v>323</v>
      </c>
      <c r="D127" s="19">
        <v>42383</v>
      </c>
      <c r="F127">
        <v>860.1</v>
      </c>
      <c r="G127" s="21"/>
      <c r="H127" s="26"/>
      <c r="I127" s="21"/>
      <c r="J127" s="27"/>
      <c r="K127" s="7"/>
      <c r="L127" s="28"/>
    </row>
    <row r="128" spans="1:12" hidden="1" outlineLevel="1">
      <c r="A128" s="57"/>
      <c r="B128" s="57"/>
      <c r="C128" t="s">
        <v>324</v>
      </c>
      <c r="D128" s="19">
        <v>42400</v>
      </c>
      <c r="E128" t="s">
        <v>325</v>
      </c>
      <c r="F128" s="27">
        <v>1526.01</v>
      </c>
      <c r="G128" s="21"/>
      <c r="H128" s="26"/>
      <c r="I128" s="21"/>
      <c r="J128" s="27"/>
      <c r="K128" s="7"/>
      <c r="L128" s="28"/>
    </row>
    <row r="129" spans="1:12" collapsed="1">
      <c r="A129" s="18" t="s">
        <v>140</v>
      </c>
      <c r="B129" s="18" t="s">
        <v>141</v>
      </c>
      <c r="C129" s="5"/>
      <c r="D129" s="36"/>
      <c r="E129" s="45"/>
      <c r="F129" s="6"/>
      <c r="G129" s="21">
        <f>SUM(F130:F130)</f>
        <v>0</v>
      </c>
      <c r="H129" s="26">
        <f>G129/1.16*0.16</f>
        <v>0</v>
      </c>
      <c r="I129" s="26"/>
      <c r="K129" s="7"/>
      <c r="L129" s="28"/>
    </row>
    <row r="130" spans="1:12" ht="15" hidden="1" outlineLevel="1">
      <c r="A130" s="10"/>
      <c r="B130" s="10"/>
      <c r="C130" s="23"/>
      <c r="D130" s="24"/>
      <c r="E130" s="23"/>
      <c r="G130" s="21"/>
      <c r="H130" s="26">
        <f>G130/1.16*0.16</f>
        <v>0</v>
      </c>
      <c r="I130" s="26"/>
      <c r="K130" s="7"/>
      <c r="L130" s="28"/>
    </row>
    <row r="131" spans="1:12" collapsed="1">
      <c r="A131" s="18" t="s">
        <v>143</v>
      </c>
      <c r="B131" s="18" t="s">
        <v>144</v>
      </c>
      <c r="C131" s="5"/>
      <c r="D131" s="36"/>
      <c r="E131" s="45"/>
      <c r="F131" s="6"/>
      <c r="G131" s="100">
        <f>SUM(F132:F147)</f>
        <v>46402</v>
      </c>
      <c r="H131" s="26">
        <f>G131/1.16*0.16</f>
        <v>6400.2758620689656</v>
      </c>
      <c r="I131" s="26"/>
      <c r="K131" s="7"/>
      <c r="L131" s="28"/>
    </row>
    <row r="132" spans="1:12" hidden="1" outlineLevel="1">
      <c r="A132" s="10"/>
      <c r="B132" s="10"/>
      <c r="D132" s="19"/>
      <c r="E132" t="s">
        <v>105</v>
      </c>
      <c r="F132" s="20">
        <v>-810</v>
      </c>
      <c r="G132" s="21"/>
      <c r="H132" s="26"/>
      <c r="I132" s="26"/>
      <c r="K132" s="7"/>
      <c r="L132" s="28"/>
    </row>
    <row r="133" spans="1:12" ht="15" hidden="1" outlineLevel="1">
      <c r="A133" s="10"/>
      <c r="B133" s="10"/>
      <c r="C133" s="23" t="s">
        <v>145</v>
      </c>
      <c r="D133" s="24">
        <v>42172</v>
      </c>
      <c r="E133" s="23">
        <v>163</v>
      </c>
      <c r="F133" s="25">
        <v>3944</v>
      </c>
      <c r="G133" s="21"/>
      <c r="H133" s="26"/>
      <c r="I133" s="26"/>
      <c r="K133" s="7"/>
      <c r="L133" s="28"/>
    </row>
    <row r="134" spans="1:12" ht="15" hidden="1" outlineLevel="1">
      <c r="A134" s="10"/>
      <c r="B134" s="10"/>
      <c r="C134" s="23" t="s">
        <v>146</v>
      </c>
      <c r="D134" s="24">
        <v>42172</v>
      </c>
      <c r="E134" s="23">
        <v>166</v>
      </c>
      <c r="F134" s="25">
        <v>4872</v>
      </c>
      <c r="G134" s="21"/>
      <c r="H134" s="26"/>
      <c r="I134" s="26"/>
      <c r="J134" s="27"/>
      <c r="K134" s="7"/>
      <c r="L134" s="28"/>
    </row>
    <row r="135" spans="1:12" ht="15" hidden="1" outlineLevel="1">
      <c r="A135" s="10"/>
      <c r="B135" s="10"/>
      <c r="C135" s="23" t="s">
        <v>147</v>
      </c>
      <c r="D135" s="24">
        <v>42172</v>
      </c>
      <c r="E135" s="23">
        <v>165</v>
      </c>
      <c r="F135" s="25">
        <v>1044</v>
      </c>
      <c r="G135" s="21"/>
      <c r="H135" s="26"/>
      <c r="I135" s="26"/>
      <c r="K135" s="7"/>
      <c r="L135" s="28"/>
    </row>
    <row r="136" spans="1:12" ht="15" hidden="1" outlineLevel="1">
      <c r="A136" s="10"/>
      <c r="B136" s="10"/>
      <c r="C136" s="23" t="s">
        <v>148</v>
      </c>
      <c r="D136" s="49">
        <v>42307</v>
      </c>
      <c r="E136" s="48">
        <v>257</v>
      </c>
      <c r="F136" s="65">
        <v>4640</v>
      </c>
      <c r="G136" s="21"/>
      <c r="H136" s="26"/>
      <c r="I136" s="26"/>
      <c r="K136" s="7"/>
      <c r="L136" s="28"/>
    </row>
    <row r="137" spans="1:12" hidden="1" outlineLevel="1">
      <c r="A137" s="10"/>
      <c r="B137" s="10"/>
      <c r="C137" t="s">
        <v>326</v>
      </c>
      <c r="D137" s="19">
        <v>42384</v>
      </c>
      <c r="E137">
        <v>33</v>
      </c>
      <c r="F137" s="27">
        <v>1740</v>
      </c>
      <c r="G137" s="21"/>
      <c r="H137" s="26"/>
      <c r="I137" s="26"/>
      <c r="K137" s="7"/>
      <c r="L137" s="28"/>
    </row>
    <row r="138" spans="1:12" hidden="1" outlineLevel="1">
      <c r="A138" s="10"/>
      <c r="B138" s="10"/>
      <c r="C138" t="s">
        <v>327</v>
      </c>
      <c r="D138" s="19">
        <v>42385</v>
      </c>
      <c r="E138">
        <v>32</v>
      </c>
      <c r="F138" s="27">
        <v>1740</v>
      </c>
      <c r="G138" s="21"/>
      <c r="H138" s="26"/>
      <c r="I138" s="26"/>
      <c r="K138" s="7"/>
      <c r="L138" s="28"/>
    </row>
    <row r="139" spans="1:12" hidden="1" outlineLevel="1">
      <c r="A139" s="10"/>
      <c r="B139" s="10"/>
      <c r="C139" t="s">
        <v>328</v>
      </c>
      <c r="D139" s="19">
        <v>42390</v>
      </c>
      <c r="E139">
        <v>32</v>
      </c>
      <c r="F139" s="27">
        <v>3480</v>
      </c>
      <c r="G139" s="21"/>
      <c r="H139" s="26"/>
      <c r="I139" s="26"/>
      <c r="K139" s="7"/>
      <c r="L139" s="28"/>
    </row>
    <row r="140" spans="1:12" hidden="1" outlineLevel="1">
      <c r="A140" s="10"/>
      <c r="B140" s="10"/>
      <c r="C140" t="s">
        <v>329</v>
      </c>
      <c r="D140" s="19">
        <v>42391</v>
      </c>
      <c r="E140">
        <v>33</v>
      </c>
      <c r="F140" s="27">
        <v>2320</v>
      </c>
      <c r="G140" s="21"/>
      <c r="H140" s="26"/>
      <c r="I140" s="26"/>
      <c r="K140" s="7"/>
      <c r="L140" s="28"/>
    </row>
    <row r="141" spans="1:12" hidden="1" outlineLevel="1">
      <c r="A141" s="10"/>
      <c r="B141" s="10"/>
      <c r="C141" t="s">
        <v>330</v>
      </c>
      <c r="D141" s="19">
        <v>42391</v>
      </c>
      <c r="E141">
        <v>33</v>
      </c>
      <c r="F141" s="27">
        <v>5800</v>
      </c>
      <c r="G141" s="21"/>
      <c r="H141" s="26"/>
      <c r="I141" s="26"/>
      <c r="K141" s="7"/>
      <c r="L141" s="28"/>
    </row>
    <row r="142" spans="1:12" hidden="1" outlineLevel="1">
      <c r="A142" s="10"/>
      <c r="B142" s="10"/>
      <c r="C142" t="s">
        <v>331</v>
      </c>
      <c r="D142" s="19">
        <v>42395</v>
      </c>
      <c r="E142" t="s">
        <v>332</v>
      </c>
      <c r="F142" s="27">
        <v>10092</v>
      </c>
      <c r="G142" s="21"/>
      <c r="H142" s="26"/>
      <c r="I142" s="26"/>
      <c r="K142" s="7"/>
      <c r="L142" s="28"/>
    </row>
    <row r="143" spans="1:12" hidden="1" outlineLevel="1">
      <c r="A143" s="10"/>
      <c r="B143" s="10"/>
      <c r="C143" t="s">
        <v>333</v>
      </c>
      <c r="D143" s="19">
        <v>42396</v>
      </c>
      <c r="E143">
        <v>33</v>
      </c>
      <c r="F143" s="27">
        <v>3480</v>
      </c>
      <c r="G143" s="21"/>
      <c r="H143" s="26"/>
      <c r="I143" s="26"/>
      <c r="K143" s="7"/>
      <c r="L143" s="28"/>
    </row>
    <row r="144" spans="1:12" hidden="1" outlineLevel="1">
      <c r="A144" s="10"/>
      <c r="B144" s="10"/>
      <c r="C144" t="s">
        <v>334</v>
      </c>
      <c r="D144" s="19">
        <v>42396</v>
      </c>
      <c r="E144" t="s">
        <v>335</v>
      </c>
      <c r="F144" s="27">
        <v>1160</v>
      </c>
      <c r="G144" s="21"/>
      <c r="H144" s="26"/>
      <c r="I144" s="26"/>
      <c r="K144" s="7"/>
      <c r="L144" s="28"/>
    </row>
    <row r="145" spans="1:12" hidden="1" outlineLevel="1">
      <c r="A145" s="10"/>
      <c r="B145" s="10"/>
      <c r="C145" t="s">
        <v>336</v>
      </c>
      <c r="D145" s="19">
        <v>42397</v>
      </c>
      <c r="E145">
        <v>34</v>
      </c>
      <c r="F145" s="27">
        <v>1856</v>
      </c>
      <c r="G145" s="21"/>
      <c r="H145" s="26"/>
      <c r="I145" s="26"/>
      <c r="K145" s="7"/>
      <c r="L145" s="28"/>
    </row>
    <row r="146" spans="1:12" hidden="1" outlineLevel="1">
      <c r="A146" s="10"/>
      <c r="B146" s="10"/>
      <c r="C146" t="s">
        <v>337</v>
      </c>
      <c r="D146" s="19">
        <v>42399</v>
      </c>
      <c r="E146">
        <v>34</v>
      </c>
      <c r="F146" s="27">
        <v>1044</v>
      </c>
      <c r="G146" s="21"/>
      <c r="H146" s="26"/>
      <c r="I146" s="26"/>
      <c r="K146" s="7"/>
      <c r="L146" s="28"/>
    </row>
    <row r="147" spans="1:12" ht="15" hidden="1" outlineLevel="1">
      <c r="A147" s="10"/>
      <c r="B147" s="10"/>
      <c r="D147" s="19"/>
      <c r="F147" s="25"/>
      <c r="G147" s="21"/>
      <c r="H147" s="26"/>
      <c r="I147" s="26"/>
      <c r="K147" s="7"/>
      <c r="L147" s="28"/>
    </row>
    <row r="148" spans="1:12" collapsed="1">
      <c r="A148" s="18" t="s">
        <v>164</v>
      </c>
      <c r="B148" s="18" t="s">
        <v>165</v>
      </c>
      <c r="C148" s="5"/>
      <c r="D148" s="36"/>
      <c r="E148" s="37"/>
      <c r="F148" s="6"/>
      <c r="G148" s="100">
        <f>SUM(F149:F154)</f>
        <v>2088</v>
      </c>
      <c r="H148" s="26">
        <f>G148/1.16*0.16</f>
        <v>288.00000000000006</v>
      </c>
      <c r="I148" s="26"/>
    </row>
    <row r="149" spans="1:12" ht="15" hidden="1" outlineLevel="1">
      <c r="A149" s="57"/>
      <c r="B149" s="57"/>
      <c r="C149" s="23" t="s">
        <v>166</v>
      </c>
      <c r="D149" s="24">
        <v>42355</v>
      </c>
      <c r="E149" s="23">
        <v>3541241</v>
      </c>
      <c r="F149" s="48">
        <v>348</v>
      </c>
      <c r="G149" s="21"/>
      <c r="H149" s="26"/>
      <c r="I149" s="26"/>
    </row>
    <row r="150" spans="1:12" ht="13.5" hidden="1" customHeight="1" outlineLevel="1">
      <c r="A150" s="10"/>
      <c r="B150" s="10"/>
      <c r="C150" s="23" t="s">
        <v>167</v>
      </c>
      <c r="D150" s="24">
        <v>42356</v>
      </c>
      <c r="E150" s="23">
        <v>3539278</v>
      </c>
      <c r="F150" s="48">
        <v>348</v>
      </c>
      <c r="G150" s="21"/>
      <c r="H150" s="26"/>
      <c r="I150" s="26"/>
    </row>
    <row r="151" spans="1:12" ht="15" hidden="1" outlineLevel="1">
      <c r="A151" s="10"/>
      <c r="B151" s="10"/>
      <c r="C151" s="23" t="s">
        <v>168</v>
      </c>
      <c r="D151" s="24">
        <v>42356</v>
      </c>
      <c r="E151" s="23">
        <v>3542331</v>
      </c>
      <c r="F151" s="23">
        <v>348</v>
      </c>
      <c r="G151" s="21"/>
      <c r="H151" s="26"/>
      <c r="I151" s="26"/>
      <c r="J151" s="23"/>
      <c r="K151" s="24"/>
      <c r="L151" s="23"/>
    </row>
    <row r="152" spans="1:12" ht="15" hidden="1" outlineLevel="1">
      <c r="A152" s="10"/>
      <c r="B152" s="10"/>
      <c r="C152" t="s">
        <v>338</v>
      </c>
      <c r="D152" s="19">
        <v>42391</v>
      </c>
      <c r="E152">
        <v>359246</v>
      </c>
      <c r="F152">
        <v>348</v>
      </c>
      <c r="G152" s="21"/>
      <c r="H152" s="26"/>
      <c r="I152" s="26"/>
      <c r="J152" s="99"/>
      <c r="K152" s="98"/>
      <c r="L152" s="99"/>
    </row>
    <row r="153" spans="1:12" ht="15" hidden="1" outlineLevel="1">
      <c r="A153" s="10"/>
      <c r="B153" s="10"/>
      <c r="C153" t="s">
        <v>339</v>
      </c>
      <c r="D153" s="19">
        <v>42396</v>
      </c>
      <c r="E153">
        <v>360409</v>
      </c>
      <c r="F153">
        <v>348</v>
      </c>
      <c r="G153" s="21"/>
      <c r="H153" s="26"/>
      <c r="I153" s="26"/>
      <c r="J153" s="99"/>
      <c r="K153" s="98"/>
      <c r="L153" s="99"/>
    </row>
    <row r="154" spans="1:12" ht="15" hidden="1" outlineLevel="1">
      <c r="A154" s="10"/>
      <c r="B154" s="10"/>
      <c r="C154" t="s">
        <v>340</v>
      </c>
      <c r="D154" s="19">
        <v>42391</v>
      </c>
      <c r="E154">
        <v>359249</v>
      </c>
      <c r="F154">
        <v>348</v>
      </c>
      <c r="G154" s="21"/>
      <c r="H154" s="26"/>
      <c r="I154" s="26"/>
      <c r="J154" s="99"/>
      <c r="K154" s="98"/>
      <c r="L154" s="99"/>
    </row>
    <row r="155" spans="1:12" ht="15" collapsed="1">
      <c r="A155" s="18" t="s">
        <v>169</v>
      </c>
      <c r="B155" s="18" t="s">
        <v>170</v>
      </c>
      <c r="C155" s="5"/>
      <c r="D155" s="36"/>
      <c r="E155" s="37"/>
      <c r="F155" s="6"/>
      <c r="G155" s="100">
        <f>SUM(F156:F157)</f>
        <v>7426.0599999999995</v>
      </c>
      <c r="H155" s="26">
        <f>G155/1.16*0.16</f>
        <v>1024.2841379310346</v>
      </c>
      <c r="I155" s="26"/>
      <c r="J155" s="23"/>
      <c r="K155" s="24"/>
      <c r="L155" s="23"/>
    </row>
    <row r="156" spans="1:12" hidden="1" outlineLevel="1">
      <c r="A156" s="10"/>
      <c r="B156" s="10"/>
      <c r="C156" t="s">
        <v>171</v>
      </c>
      <c r="D156" s="19">
        <v>42271</v>
      </c>
      <c r="E156" t="s">
        <v>172</v>
      </c>
      <c r="F156" s="20">
        <f>5800-3132+1510.06</f>
        <v>4178.0599999999995</v>
      </c>
      <c r="G156" s="68"/>
      <c r="H156" s="26"/>
      <c r="I156" s="26"/>
      <c r="K156" s="7"/>
      <c r="L156" s="28"/>
    </row>
    <row r="157" spans="1:12" ht="15" hidden="1" outlineLevel="1">
      <c r="A157" s="10"/>
      <c r="B157" s="10"/>
      <c r="C157" s="23" t="s">
        <v>173</v>
      </c>
      <c r="D157" s="24">
        <v>42308</v>
      </c>
      <c r="E157" s="23" t="s">
        <v>174</v>
      </c>
      <c r="F157" s="20">
        <f>4408-1160</f>
        <v>3248</v>
      </c>
      <c r="G157" s="54"/>
      <c r="H157" s="26"/>
      <c r="I157" s="26"/>
      <c r="K157" s="7"/>
      <c r="L157" s="28"/>
    </row>
    <row r="158" spans="1:12" ht="13.5" customHeight="1" collapsed="1">
      <c r="A158" s="18" t="s">
        <v>175</v>
      </c>
      <c r="B158" s="18" t="s">
        <v>176</v>
      </c>
      <c r="C158" s="5"/>
      <c r="D158" s="36"/>
      <c r="E158" s="37"/>
      <c r="F158" s="6"/>
      <c r="G158" s="100">
        <f>SUM(F159)</f>
        <v>1160</v>
      </c>
      <c r="H158" s="26">
        <f>G158/1.16*0.16</f>
        <v>160.00000000000003</v>
      </c>
      <c r="I158" s="26"/>
      <c r="K158" s="7"/>
      <c r="L158" s="28"/>
    </row>
    <row r="159" spans="1:12" ht="15" hidden="1" outlineLevel="1">
      <c r="A159" s="10"/>
      <c r="B159" s="10"/>
      <c r="C159" s="23" t="s">
        <v>177</v>
      </c>
      <c r="D159" s="24">
        <v>42353</v>
      </c>
      <c r="E159" s="23">
        <v>290</v>
      </c>
      <c r="F159" s="20">
        <v>1160</v>
      </c>
      <c r="G159" s="21"/>
      <c r="H159" s="26"/>
      <c r="I159" s="26"/>
      <c r="K159" s="7"/>
      <c r="L159" s="28"/>
    </row>
    <row r="160" spans="1:12" collapsed="1">
      <c r="A160" s="18" t="s">
        <v>178</v>
      </c>
      <c r="B160" s="18" t="s">
        <v>179</v>
      </c>
      <c r="C160" s="5"/>
      <c r="D160" s="36"/>
      <c r="E160" s="37"/>
      <c r="F160" s="6"/>
      <c r="G160" s="100">
        <f>SUM(F161:F161)</f>
        <v>2500.0100000000002</v>
      </c>
      <c r="H160" s="26">
        <f>G160/1.16*0.16</f>
        <v>344.82896551724144</v>
      </c>
      <c r="I160" s="26"/>
      <c r="K160" s="7"/>
      <c r="L160" s="28"/>
    </row>
    <row r="161" spans="1:12" ht="17.25" hidden="1" customHeight="1" outlineLevel="1">
      <c r="A161" s="10"/>
      <c r="B161" s="10"/>
      <c r="C161" s="23" t="s">
        <v>93</v>
      </c>
      <c r="D161" s="24">
        <v>42369</v>
      </c>
      <c r="E161" s="23" t="s">
        <v>94</v>
      </c>
      <c r="F161" s="25">
        <v>2500.0100000000002</v>
      </c>
      <c r="G161" s="54"/>
      <c r="H161" s="26">
        <f>G161/1.16*0.16</f>
        <v>0</v>
      </c>
      <c r="I161" s="26"/>
      <c r="K161" s="7"/>
      <c r="L161" s="28"/>
    </row>
    <row r="162" spans="1:12" hidden="1" outlineLevel="1">
      <c r="A162" s="10"/>
      <c r="B162" s="10"/>
      <c r="C162" s="5" t="s">
        <v>180</v>
      </c>
      <c r="D162" s="36">
        <v>42188</v>
      </c>
      <c r="E162" s="37" t="s">
        <v>181</v>
      </c>
      <c r="F162" s="6">
        <v>154146</v>
      </c>
      <c r="G162" s="54"/>
      <c r="H162" s="26"/>
      <c r="I162" s="26"/>
      <c r="K162" s="7"/>
      <c r="L162" s="28"/>
    </row>
    <row r="163" spans="1:12" collapsed="1">
      <c r="A163" s="18" t="s">
        <v>182</v>
      </c>
      <c r="B163" s="18" t="s">
        <v>183</v>
      </c>
      <c r="C163" s="5"/>
      <c r="D163" s="36"/>
      <c r="E163" s="37"/>
      <c r="F163" s="6"/>
      <c r="G163" s="100">
        <f>SUM(F164:F166)</f>
        <v>56518.679999999993</v>
      </c>
      <c r="H163" s="26">
        <f>G163/1.16*0.16</f>
        <v>7795.68</v>
      </c>
      <c r="I163" s="26"/>
      <c r="K163" s="7"/>
      <c r="L163" s="28"/>
    </row>
    <row r="164" spans="1:12" hidden="1" outlineLevel="1">
      <c r="A164" s="10"/>
      <c r="B164" s="10"/>
      <c r="C164" s="5"/>
      <c r="D164" s="36"/>
      <c r="E164" s="37" t="s">
        <v>105</v>
      </c>
      <c r="F164" s="6">
        <v>43755.199999999997</v>
      </c>
      <c r="G164" s="54"/>
      <c r="H164" s="26"/>
      <c r="I164" s="26"/>
    </row>
    <row r="165" spans="1:12" ht="15" hidden="1" outlineLevel="1">
      <c r="A165" s="10"/>
      <c r="B165" s="10"/>
      <c r="C165" s="23" t="s">
        <v>184</v>
      </c>
      <c r="D165" s="24">
        <v>42368</v>
      </c>
      <c r="E165" s="23">
        <v>891</v>
      </c>
      <c r="F165" s="25">
        <v>11632.48</v>
      </c>
      <c r="G165" s="54"/>
      <c r="H165" s="26"/>
      <c r="I165" s="26"/>
      <c r="K165" s="7"/>
      <c r="L165" s="28"/>
    </row>
    <row r="166" spans="1:12" hidden="1" outlineLevel="1">
      <c r="A166" s="10"/>
      <c r="B166" s="10"/>
      <c r="C166" t="s">
        <v>341</v>
      </c>
      <c r="D166" s="19">
        <v>42398</v>
      </c>
      <c r="E166">
        <v>91</v>
      </c>
      <c r="F166" s="27">
        <v>1131</v>
      </c>
      <c r="G166" s="54"/>
      <c r="H166" s="26"/>
      <c r="I166" s="26"/>
      <c r="K166" s="7"/>
      <c r="L166" s="28"/>
    </row>
    <row r="167" spans="1:12" collapsed="1">
      <c r="A167" s="18" t="s">
        <v>185</v>
      </c>
      <c r="B167" s="18" t="s">
        <v>186</v>
      </c>
      <c r="C167" s="5"/>
      <c r="D167" s="36"/>
      <c r="E167" s="37"/>
      <c r="F167" s="6"/>
      <c r="G167" s="100">
        <f>SUM(F168:F168)</f>
        <v>1725</v>
      </c>
      <c r="H167" s="26">
        <f>G167/1.16*0.16</f>
        <v>237.93103448275863</v>
      </c>
      <c r="I167" s="26"/>
      <c r="K167" s="7"/>
      <c r="L167" s="28"/>
    </row>
    <row r="168" spans="1:12" hidden="1" outlineLevel="1">
      <c r="A168" s="10"/>
      <c r="B168" s="10"/>
      <c r="C168" s="5" t="s">
        <v>187</v>
      </c>
      <c r="D168" s="36">
        <v>41486</v>
      </c>
      <c r="E168" s="37">
        <v>8858</v>
      </c>
      <c r="F168" s="6">
        <v>1725</v>
      </c>
      <c r="G168" s="54"/>
      <c r="H168" s="26"/>
      <c r="I168" s="26"/>
      <c r="K168" s="7"/>
      <c r="L168" s="28"/>
    </row>
    <row r="169" spans="1:12" collapsed="1">
      <c r="A169" s="18" t="s">
        <v>188</v>
      </c>
      <c r="B169" s="18" t="s">
        <v>189</v>
      </c>
      <c r="C169" s="5"/>
      <c r="D169" s="36"/>
      <c r="E169" s="37"/>
      <c r="F169" s="6"/>
      <c r="G169" s="21">
        <f>SUM(F170:F170)</f>
        <v>0</v>
      </c>
      <c r="H169" s="26">
        <f>G169/1.16*0.16</f>
        <v>0</v>
      </c>
      <c r="I169" s="26"/>
      <c r="K169" s="7"/>
      <c r="L169" s="28"/>
    </row>
    <row r="170" spans="1:12" ht="15" hidden="1" outlineLevel="1">
      <c r="A170" s="10"/>
      <c r="B170" s="10"/>
      <c r="C170" s="23"/>
      <c r="D170" s="24"/>
      <c r="E170" s="23"/>
      <c r="G170" s="21"/>
      <c r="H170" s="26"/>
      <c r="I170" s="26"/>
      <c r="K170" s="7"/>
      <c r="L170" s="28"/>
    </row>
    <row r="171" spans="1:12" collapsed="1">
      <c r="A171" s="18" t="s">
        <v>192</v>
      </c>
      <c r="B171" s="18" t="s">
        <v>193</v>
      </c>
      <c r="C171" s="5"/>
      <c r="D171" s="36"/>
      <c r="E171" s="37"/>
      <c r="F171" s="6"/>
      <c r="G171" s="21">
        <f>SUM(F172:F172)</f>
        <v>0</v>
      </c>
      <c r="H171" s="26">
        <f>G171/1.16*0.16</f>
        <v>0</v>
      </c>
      <c r="I171" s="26"/>
      <c r="K171" s="7"/>
      <c r="L171" s="28"/>
    </row>
    <row r="172" spans="1:12" ht="15" hidden="1" outlineLevel="1">
      <c r="A172" s="10"/>
      <c r="B172" s="10"/>
      <c r="C172" s="23"/>
      <c r="D172" s="24"/>
      <c r="E172" s="23"/>
      <c r="G172" s="21"/>
      <c r="H172" s="26"/>
      <c r="I172" s="26"/>
      <c r="K172" s="7"/>
      <c r="L172" s="28"/>
    </row>
    <row r="173" spans="1:12" collapsed="1">
      <c r="A173" s="18" t="s">
        <v>195</v>
      </c>
      <c r="B173" s="18" t="s">
        <v>196</v>
      </c>
      <c r="C173" s="5"/>
      <c r="D173" s="36"/>
      <c r="E173" s="37"/>
      <c r="F173" s="6"/>
      <c r="G173" s="100">
        <f>SUM(F174:F176)</f>
        <v>3364</v>
      </c>
      <c r="H173" s="26">
        <f>G173/1.16*0.16</f>
        <v>464</v>
      </c>
      <c r="I173" s="26"/>
      <c r="K173" s="7"/>
      <c r="L173" s="28"/>
    </row>
    <row r="174" spans="1:12" ht="15" hidden="1" outlineLevel="2">
      <c r="A174" s="10"/>
      <c r="B174" s="10"/>
      <c r="C174" t="s">
        <v>342</v>
      </c>
      <c r="D174" s="19">
        <v>42398</v>
      </c>
      <c r="E174" t="s">
        <v>343</v>
      </c>
      <c r="F174" s="27">
        <v>1160</v>
      </c>
      <c r="G174" s="54"/>
      <c r="H174" s="26"/>
      <c r="I174" s="26"/>
      <c r="J174" s="23"/>
      <c r="K174" s="24"/>
      <c r="L174" s="23"/>
    </row>
    <row r="175" spans="1:12" ht="15" hidden="1" outlineLevel="2">
      <c r="A175" s="10"/>
      <c r="B175" s="10"/>
      <c r="C175" t="s">
        <v>344</v>
      </c>
      <c r="D175" s="19">
        <v>42398</v>
      </c>
      <c r="E175" t="s">
        <v>343</v>
      </c>
      <c r="F175" s="27">
        <v>1160</v>
      </c>
      <c r="G175" s="54"/>
      <c r="H175" s="26"/>
      <c r="I175" s="26"/>
      <c r="J175" s="23"/>
      <c r="K175" s="24"/>
      <c r="L175" s="23"/>
    </row>
    <row r="176" spans="1:12" ht="15" hidden="1" outlineLevel="2">
      <c r="A176" s="10"/>
      <c r="B176" s="10"/>
      <c r="C176" t="s">
        <v>345</v>
      </c>
      <c r="D176" s="19">
        <v>42398</v>
      </c>
      <c r="E176" t="s">
        <v>343</v>
      </c>
      <c r="F176" s="27">
        <v>1044</v>
      </c>
      <c r="G176" s="54"/>
      <c r="H176" s="26"/>
      <c r="I176" s="26"/>
      <c r="J176" s="23"/>
      <c r="K176" s="24"/>
      <c r="L176" s="23"/>
    </row>
    <row r="177" spans="1:12" ht="15" collapsed="1">
      <c r="A177" s="18" t="s">
        <v>346</v>
      </c>
      <c r="B177" s="18" t="s">
        <v>347</v>
      </c>
      <c r="D177" s="19"/>
      <c r="F177" s="27"/>
      <c r="G177" s="103">
        <f>+SUM(F178)</f>
        <v>0</v>
      </c>
      <c r="H177" s="26"/>
      <c r="I177" s="26"/>
      <c r="J177" s="99"/>
      <c r="K177" s="98"/>
      <c r="L177" s="99"/>
    </row>
    <row r="178" spans="1:12" ht="15" outlineLevel="1">
      <c r="A178" s="10"/>
      <c r="B178" s="10"/>
      <c r="D178" s="19"/>
      <c r="F178" s="27"/>
      <c r="G178" s="54"/>
      <c r="H178" s="26"/>
      <c r="I178" s="26"/>
      <c r="J178" s="99"/>
      <c r="K178" s="98"/>
      <c r="L178" s="99"/>
    </row>
    <row r="179" spans="1:12">
      <c r="A179" s="18" t="s">
        <v>211</v>
      </c>
      <c r="B179" s="18" t="s">
        <v>212</v>
      </c>
      <c r="C179" s="5"/>
      <c r="D179" s="36"/>
      <c r="E179" s="37"/>
      <c r="G179" s="100">
        <f>SUM(F180:F183)</f>
        <v>13688</v>
      </c>
      <c r="H179" s="26">
        <f t="shared" ref="H179:H191" si="0">G179/1.16*0.16</f>
        <v>1888</v>
      </c>
      <c r="I179" s="26"/>
      <c r="K179" s="7"/>
      <c r="L179" s="28"/>
    </row>
    <row r="180" spans="1:12" hidden="1" outlineLevel="1">
      <c r="A180" s="10"/>
      <c r="B180" s="10"/>
      <c r="C180" t="s">
        <v>213</v>
      </c>
      <c r="D180" s="19">
        <v>42068</v>
      </c>
      <c r="E180" t="s">
        <v>214</v>
      </c>
      <c r="F180" s="20">
        <v>464</v>
      </c>
      <c r="G180" s="21"/>
      <c r="H180" s="26"/>
      <c r="I180" s="26"/>
      <c r="K180" s="7"/>
      <c r="L180" s="28"/>
    </row>
    <row r="181" spans="1:12" hidden="1" outlineLevel="1">
      <c r="A181" s="10"/>
      <c r="B181" s="10"/>
      <c r="C181" t="s">
        <v>215</v>
      </c>
      <c r="D181" s="19">
        <v>42172</v>
      </c>
      <c r="E181" t="s">
        <v>216</v>
      </c>
      <c r="F181" s="20">
        <v>4408</v>
      </c>
      <c r="G181" s="21"/>
      <c r="H181" s="26"/>
      <c r="I181" s="26"/>
      <c r="K181" s="7"/>
      <c r="L181" s="28"/>
    </row>
    <row r="182" spans="1:12" hidden="1" outlineLevel="1">
      <c r="A182" s="10"/>
      <c r="B182" s="10"/>
      <c r="C182" t="s">
        <v>217</v>
      </c>
      <c r="D182" s="19">
        <v>42247</v>
      </c>
      <c r="E182" t="s">
        <v>218</v>
      </c>
      <c r="F182" s="20">
        <v>4408</v>
      </c>
      <c r="G182" s="21"/>
      <c r="H182" s="26"/>
      <c r="I182" s="26"/>
      <c r="K182" s="7"/>
      <c r="L182" s="28"/>
    </row>
    <row r="183" spans="1:12" hidden="1" outlineLevel="1">
      <c r="A183" s="10"/>
      <c r="B183" s="10"/>
      <c r="C183" t="s">
        <v>219</v>
      </c>
      <c r="D183" s="19">
        <v>42247</v>
      </c>
      <c r="E183" t="s">
        <v>220</v>
      </c>
      <c r="F183" s="20">
        <v>4408</v>
      </c>
      <c r="G183" s="21"/>
      <c r="H183" s="26"/>
      <c r="I183" s="26"/>
      <c r="K183" s="7"/>
      <c r="L183" s="28"/>
    </row>
    <row r="184" spans="1:12" collapsed="1">
      <c r="A184" s="18" t="s">
        <v>359</v>
      </c>
      <c r="B184" s="18" t="s">
        <v>360</v>
      </c>
      <c r="D184" s="19"/>
      <c r="G184" s="100">
        <f>SUM(F185:F185)</f>
        <v>4083.2</v>
      </c>
      <c r="H184" s="26">
        <f>G184/1.16*0.16</f>
        <v>563.20000000000005</v>
      </c>
      <c r="I184" s="26"/>
      <c r="K184" s="7"/>
      <c r="L184" s="28"/>
    </row>
    <row r="185" spans="1:12" hidden="1" outlineLevel="1">
      <c r="A185" s="10"/>
      <c r="B185" s="10"/>
      <c r="C185" t="s">
        <v>376</v>
      </c>
      <c r="D185" s="19">
        <v>42397</v>
      </c>
      <c r="E185">
        <v>16</v>
      </c>
      <c r="F185" s="27">
        <v>4083.2</v>
      </c>
      <c r="G185" s="21"/>
      <c r="H185" s="26"/>
      <c r="I185" s="26"/>
      <c r="K185" s="7"/>
      <c r="L185" s="28"/>
    </row>
    <row r="186" spans="1:12" collapsed="1">
      <c r="A186" s="18" t="s">
        <v>361</v>
      </c>
      <c r="B186" s="18" t="s">
        <v>362</v>
      </c>
      <c r="D186" s="19"/>
      <c r="G186" s="100">
        <f>SUM(F187)</f>
        <v>72719.240000000005</v>
      </c>
      <c r="H186" s="26">
        <f>G186/1.16*0.16</f>
        <v>10030.240000000002</v>
      </c>
      <c r="I186" s="26"/>
      <c r="K186" s="7"/>
      <c r="L186" s="28"/>
    </row>
    <row r="187" spans="1:12" hidden="1" outlineLevel="1">
      <c r="A187" s="10"/>
      <c r="B187" s="10"/>
      <c r="C187" t="s">
        <v>374</v>
      </c>
      <c r="D187" s="19">
        <v>42398</v>
      </c>
      <c r="E187" t="s">
        <v>375</v>
      </c>
      <c r="F187" s="27">
        <v>72719.240000000005</v>
      </c>
      <c r="G187" s="21"/>
      <c r="H187" s="26"/>
      <c r="I187" s="26"/>
      <c r="K187" s="7"/>
      <c r="L187" s="28"/>
    </row>
    <row r="188" spans="1:12" collapsed="1">
      <c r="A188" s="18" t="s">
        <v>221</v>
      </c>
      <c r="B188" s="18" t="s">
        <v>222</v>
      </c>
      <c r="C188" s="5"/>
      <c r="D188" s="36"/>
      <c r="E188" s="37"/>
      <c r="F188" s="6"/>
      <c r="G188" s="100">
        <f>SUM(F189)</f>
        <v>11470.9</v>
      </c>
      <c r="H188" s="26">
        <f t="shared" si="0"/>
        <v>1582.1931034482759</v>
      </c>
      <c r="I188" s="26"/>
      <c r="K188" s="7"/>
      <c r="L188" s="28"/>
    </row>
    <row r="189" spans="1:12" hidden="1" outlineLevel="1">
      <c r="A189" s="10"/>
      <c r="B189" s="10"/>
      <c r="C189" t="s">
        <v>223</v>
      </c>
      <c r="D189" s="69">
        <v>41864</v>
      </c>
      <c r="E189" s="70" t="s">
        <v>224</v>
      </c>
      <c r="F189" s="20">
        <v>11470.9</v>
      </c>
      <c r="G189" s="21"/>
      <c r="H189" s="26"/>
      <c r="I189" s="26"/>
      <c r="K189" s="7"/>
      <c r="L189" s="28"/>
    </row>
    <row r="190" spans="1:12" collapsed="1">
      <c r="A190" s="18" t="s">
        <v>225</v>
      </c>
      <c r="B190" s="18" t="s">
        <v>226</v>
      </c>
      <c r="D190" s="19"/>
      <c r="G190" s="100">
        <f>SUM(F191:F191)</f>
        <v>11020</v>
      </c>
      <c r="H190" s="26">
        <f t="shared" si="0"/>
        <v>1520</v>
      </c>
      <c r="I190" s="26"/>
      <c r="K190" s="7"/>
      <c r="L190" s="28"/>
    </row>
    <row r="191" spans="1:12" hidden="1" outlineLevel="1">
      <c r="A191" s="10"/>
      <c r="B191" s="10"/>
      <c r="C191" t="s">
        <v>227</v>
      </c>
      <c r="D191" s="19">
        <v>42101</v>
      </c>
      <c r="E191">
        <v>60</v>
      </c>
      <c r="F191" s="20">
        <v>11020</v>
      </c>
      <c r="G191" s="21"/>
      <c r="H191" s="26">
        <f t="shared" si="0"/>
        <v>0</v>
      </c>
      <c r="I191" s="26"/>
      <c r="K191" s="7"/>
      <c r="L191" s="28"/>
    </row>
    <row r="192" spans="1:12" collapsed="1">
      <c r="A192" s="18" t="s">
        <v>350</v>
      </c>
      <c r="B192" s="18" t="s">
        <v>351</v>
      </c>
      <c r="D192" s="19"/>
      <c r="G192" s="100">
        <f>+SUM(F193:F198)</f>
        <v>6355.0599999999995</v>
      </c>
      <c r="H192" s="26"/>
    </row>
    <row r="193" spans="1:12" hidden="1" outlineLevel="1">
      <c r="A193" s="10"/>
      <c r="B193" s="10"/>
      <c r="C193" t="s">
        <v>89</v>
      </c>
      <c r="D193" s="19">
        <v>42400</v>
      </c>
      <c r="E193">
        <v>138</v>
      </c>
      <c r="F193" s="27">
        <v>2323.48</v>
      </c>
      <c r="G193" s="21"/>
      <c r="H193" s="26"/>
    </row>
    <row r="194" spans="1:12" hidden="1" outlineLevel="1">
      <c r="A194" s="10"/>
      <c r="B194" s="10"/>
      <c r="C194" t="s">
        <v>82</v>
      </c>
      <c r="D194" s="19">
        <v>42400</v>
      </c>
      <c r="E194">
        <v>138</v>
      </c>
      <c r="F194" s="27">
        <v>2897.68</v>
      </c>
      <c r="G194" s="21"/>
      <c r="H194" s="26"/>
    </row>
    <row r="195" spans="1:12" hidden="1" outlineLevel="1">
      <c r="A195" s="10"/>
      <c r="B195" s="10"/>
      <c r="C195" t="s">
        <v>352</v>
      </c>
      <c r="D195" s="19">
        <v>42400</v>
      </c>
      <c r="E195">
        <v>136</v>
      </c>
      <c r="F195" s="27">
        <v>1020.8</v>
      </c>
      <c r="G195" s="21"/>
      <c r="H195" s="26"/>
    </row>
    <row r="196" spans="1:12" hidden="1" outlineLevel="1">
      <c r="A196" s="10"/>
      <c r="B196" s="10"/>
      <c r="C196" t="s">
        <v>353</v>
      </c>
      <c r="D196" s="19">
        <v>42400</v>
      </c>
      <c r="E196">
        <v>138</v>
      </c>
      <c r="F196">
        <v>278.39999999999998</v>
      </c>
      <c r="G196" s="21"/>
      <c r="H196" s="26"/>
      <c r="I196" s="26"/>
      <c r="K196" s="7"/>
      <c r="L196" s="28"/>
    </row>
    <row r="197" spans="1:12" hidden="1" outlineLevel="1">
      <c r="A197" s="10"/>
      <c r="B197" s="10"/>
      <c r="C197" t="s">
        <v>464</v>
      </c>
      <c r="D197" s="19">
        <v>42388</v>
      </c>
      <c r="E197" t="s">
        <v>465</v>
      </c>
      <c r="F197" s="27">
        <v>-1696.5</v>
      </c>
      <c r="G197" s="21" t="s">
        <v>467</v>
      </c>
      <c r="H197" s="26"/>
      <c r="I197" s="26"/>
      <c r="K197" s="7"/>
      <c r="L197" s="28"/>
    </row>
    <row r="198" spans="1:12" hidden="1" outlineLevel="1">
      <c r="A198" s="10"/>
      <c r="B198" s="10"/>
      <c r="C198" t="s">
        <v>466</v>
      </c>
      <c r="D198" s="19">
        <v>42396</v>
      </c>
      <c r="E198">
        <v>1373</v>
      </c>
      <c r="F198" s="27">
        <v>1531.2</v>
      </c>
      <c r="H198" s="26"/>
      <c r="I198" s="26"/>
      <c r="K198" s="7"/>
      <c r="L198" s="28"/>
    </row>
    <row r="199" spans="1:12" ht="15" collapsed="1">
      <c r="A199" s="18" t="s">
        <v>228</v>
      </c>
      <c r="B199" s="18" t="s">
        <v>229</v>
      </c>
      <c r="C199" s="23"/>
      <c r="D199" s="24"/>
      <c r="E199" s="23"/>
      <c r="G199" s="21">
        <f>SUM(F200:F201)</f>
        <v>0</v>
      </c>
      <c r="H199" s="26">
        <f>G199/1.16*0.16</f>
        <v>0</v>
      </c>
      <c r="I199" s="26"/>
      <c r="K199" s="7"/>
      <c r="L199" s="28"/>
    </row>
    <row r="200" spans="1:12" ht="15" hidden="1" outlineLevel="1">
      <c r="A200" s="10"/>
      <c r="B200" s="10"/>
      <c r="C200" s="23"/>
      <c r="D200" s="24"/>
      <c r="E200" s="23"/>
      <c r="G200" s="21"/>
      <c r="H200" s="26"/>
      <c r="I200" s="26"/>
      <c r="K200" s="7"/>
      <c r="L200" s="28"/>
    </row>
    <row r="201" spans="1:12" ht="15" hidden="1" outlineLevel="1">
      <c r="A201" s="10"/>
      <c r="B201" s="10"/>
      <c r="C201" s="23"/>
      <c r="D201" s="24"/>
      <c r="E201" s="23"/>
      <c r="G201" s="21"/>
      <c r="H201" s="26"/>
      <c r="I201" s="26"/>
      <c r="K201" s="7"/>
      <c r="L201" s="28"/>
    </row>
    <row r="202" spans="1:12" collapsed="1">
      <c r="A202" s="18" t="s">
        <v>232</v>
      </c>
      <c r="B202" s="18" t="s">
        <v>233</v>
      </c>
      <c r="D202" s="19"/>
      <c r="G202" s="21">
        <f>SUM(F203)</f>
        <v>0</v>
      </c>
      <c r="H202" s="26">
        <f>G202/1.16*0.16</f>
        <v>0</v>
      </c>
      <c r="I202" s="26"/>
      <c r="K202" s="7"/>
      <c r="L202" s="5"/>
    </row>
    <row r="203" spans="1:12" ht="15" hidden="1" outlineLevel="1">
      <c r="A203" s="10"/>
      <c r="B203" s="10"/>
      <c r="C203" s="23"/>
      <c r="D203" s="24"/>
      <c r="E203" s="23"/>
      <c r="G203" s="21"/>
      <c r="H203" s="26"/>
      <c r="I203" s="26"/>
      <c r="K203" s="7"/>
      <c r="L203" s="5"/>
    </row>
    <row r="204" spans="1:12" collapsed="1">
      <c r="A204" s="18" t="s">
        <v>236</v>
      </c>
      <c r="B204" s="18" t="s">
        <v>237</v>
      </c>
      <c r="C204" s="5"/>
      <c r="D204" s="53"/>
      <c r="E204" s="5"/>
      <c r="F204" s="6"/>
      <c r="G204" s="21">
        <f>SUM(F205)</f>
        <v>0</v>
      </c>
      <c r="H204" s="26">
        <f>G204/1.16*0.16</f>
        <v>0</v>
      </c>
      <c r="I204" s="26"/>
    </row>
    <row r="205" spans="1:12" ht="15" hidden="1" outlineLevel="1">
      <c r="A205" s="10"/>
      <c r="B205" s="10"/>
      <c r="C205" s="23"/>
      <c r="D205" s="24"/>
      <c r="E205" s="23"/>
      <c r="G205" s="21"/>
    </row>
    <row r="206" spans="1:12" collapsed="1">
      <c r="A206" s="18" t="s">
        <v>240</v>
      </c>
      <c r="B206" s="18" t="s">
        <v>241</v>
      </c>
      <c r="C206" s="5"/>
      <c r="D206" s="53"/>
      <c r="E206" s="5"/>
      <c r="F206" s="6"/>
      <c r="G206" s="21"/>
      <c r="H206" s="26">
        <f>G206/1.16*0.16</f>
        <v>0</v>
      </c>
      <c r="I206" s="26"/>
    </row>
    <row r="207" spans="1:12" ht="15" hidden="1" outlineLevel="1">
      <c r="C207" s="23" t="s">
        <v>242</v>
      </c>
      <c r="D207" s="24">
        <v>42368</v>
      </c>
      <c r="E207" s="23">
        <v>13191266</v>
      </c>
      <c r="F207" s="20">
        <v>5848</v>
      </c>
    </row>
    <row r="208" spans="1:12" collapsed="1">
      <c r="A208" s="18" t="s">
        <v>243</v>
      </c>
      <c r="B208" s="18" t="s">
        <v>244</v>
      </c>
      <c r="C208" s="5"/>
      <c r="D208" s="53"/>
      <c r="E208" s="5"/>
      <c r="F208" s="6"/>
      <c r="G208" s="100">
        <f>SUM(F209)</f>
        <v>295000</v>
      </c>
      <c r="H208" s="26">
        <f>G208/1.16*0.16</f>
        <v>40689.655172413797</v>
      </c>
      <c r="I208" s="26"/>
    </row>
    <row r="209" spans="1:9" ht="15" hidden="1" outlineLevel="1">
      <c r="C209" s="23" t="s">
        <v>245</v>
      </c>
      <c r="D209" s="24">
        <v>42331</v>
      </c>
      <c r="E209" s="23" t="s">
        <v>246</v>
      </c>
      <c r="F209" s="20">
        <v>295000</v>
      </c>
    </row>
    <row r="210" spans="1:9" ht="15" collapsed="1">
      <c r="A210" s="18" t="s">
        <v>361</v>
      </c>
      <c r="B210" s="18" t="s">
        <v>362</v>
      </c>
      <c r="C210" s="99"/>
      <c r="D210" s="98"/>
      <c r="E210" s="99"/>
    </row>
    <row r="211" spans="1:9" ht="15" hidden="1" outlineLevel="1">
      <c r="C211" s="99"/>
      <c r="D211" s="98"/>
      <c r="E211" s="99"/>
    </row>
    <row r="212" spans="1:9" collapsed="1">
      <c r="A212" s="18" t="s">
        <v>247</v>
      </c>
      <c r="B212" s="18" t="s">
        <v>248</v>
      </c>
      <c r="C212" s="5"/>
      <c r="D212" s="53"/>
      <c r="E212" s="5"/>
      <c r="F212" s="6"/>
      <c r="G212" s="21">
        <f>SUM(F213)</f>
        <v>0</v>
      </c>
      <c r="H212" s="26">
        <f>G212/1.16*0.16</f>
        <v>0</v>
      </c>
      <c r="I212" s="26"/>
    </row>
    <row r="213" spans="1:9" ht="15" hidden="1" outlineLevel="1">
      <c r="C213" s="23"/>
      <c r="D213" s="24"/>
      <c r="E213" s="23"/>
    </row>
    <row r="214" spans="1:9" collapsed="1">
      <c r="A214" s="18" t="s">
        <v>250</v>
      </c>
      <c r="B214" s="18" t="s">
        <v>251</v>
      </c>
      <c r="G214" s="21">
        <f>SUM(F215)</f>
        <v>0</v>
      </c>
      <c r="H214" s="26">
        <f>G214/1.16*0.16</f>
        <v>0</v>
      </c>
      <c r="I214" s="26"/>
    </row>
    <row r="215" spans="1:9" hidden="1" outlineLevel="1">
      <c r="A215" s="57"/>
      <c r="B215" s="57"/>
      <c r="G215" s="21"/>
      <c r="H215" s="26"/>
      <c r="I215" s="26"/>
    </row>
    <row r="216" spans="1:9" collapsed="1">
      <c r="A216" s="18" t="s">
        <v>370</v>
      </c>
      <c r="B216" s="18" t="s">
        <v>371</v>
      </c>
      <c r="G216" s="100">
        <f>SUM(F217)</f>
        <v>1392</v>
      </c>
      <c r="H216" s="26">
        <f>G216/1.16*0.16</f>
        <v>192</v>
      </c>
      <c r="I216" s="26"/>
    </row>
    <row r="217" spans="1:9" hidden="1" outlineLevel="1">
      <c r="A217" s="57"/>
      <c r="B217" s="57"/>
      <c r="C217" t="s">
        <v>372</v>
      </c>
      <c r="D217" s="19">
        <v>42382</v>
      </c>
      <c r="E217" t="s">
        <v>373</v>
      </c>
      <c r="F217" s="27">
        <v>1392</v>
      </c>
      <c r="G217" s="21"/>
      <c r="H217" s="26"/>
      <c r="I217" s="26"/>
    </row>
    <row r="218" spans="1:9" collapsed="1">
      <c r="A218" s="18" t="s">
        <v>366</v>
      </c>
      <c r="B218" s="18" t="s">
        <v>367</v>
      </c>
      <c r="G218" s="100">
        <f>SUM(F219)</f>
        <v>390000</v>
      </c>
      <c r="H218" s="26">
        <f>G218/1.16*0.16</f>
        <v>53793.10344827587</v>
      </c>
      <c r="I218" s="26"/>
    </row>
    <row r="219" spans="1:9" hidden="1" outlineLevel="1">
      <c r="C219" t="s">
        <v>368</v>
      </c>
      <c r="D219" s="19">
        <v>42395</v>
      </c>
      <c r="E219" t="s">
        <v>369</v>
      </c>
      <c r="F219" s="27">
        <v>390000</v>
      </c>
    </row>
    <row r="220" spans="1:9" collapsed="1">
      <c r="A220" s="18" t="s">
        <v>365</v>
      </c>
      <c r="B220" s="18" t="s">
        <v>363</v>
      </c>
      <c r="G220" s="100">
        <f>SUM(F221)</f>
        <v>27840</v>
      </c>
    </row>
    <row r="221" spans="1:9" hidden="1" outlineLevel="1">
      <c r="C221" t="s">
        <v>364</v>
      </c>
      <c r="D221" s="19">
        <v>42398</v>
      </c>
      <c r="E221">
        <v>42</v>
      </c>
      <c r="F221" s="27">
        <v>27840</v>
      </c>
    </row>
    <row r="222" spans="1:9" collapsed="1"/>
    <row r="224" spans="1:9">
      <c r="E224" s="71" t="s">
        <v>254</v>
      </c>
      <c r="G224" s="72">
        <f>+SUM(G8:G220)</f>
        <v>997185.58999999985</v>
      </c>
    </row>
    <row r="225" spans="5:8">
      <c r="E225" s="71" t="s">
        <v>255</v>
      </c>
      <c r="G225" s="72">
        <v>992035.83</v>
      </c>
      <c r="H225" t="s">
        <v>663</v>
      </c>
    </row>
    <row r="226" spans="5:8">
      <c r="E226" s="71" t="s">
        <v>256</v>
      </c>
      <c r="G226" s="72">
        <f>+G224-G225</f>
        <v>5149.7599999998929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9" fitToHeight="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2"/>
  <sheetViews>
    <sheetView topLeftCell="A24" zoomScaleNormal="100" workbookViewId="0">
      <selection activeCell="G41" sqref="G41"/>
    </sheetView>
  </sheetViews>
  <sheetFormatPr baseColWidth="10" defaultRowHeight="12.75" outlineLevelRow="1"/>
  <cols>
    <col min="1" max="1" width="12.5703125" customWidth="1"/>
    <col min="2" max="2" width="40.42578125" customWidth="1"/>
    <col min="5" max="5" width="11.42578125" customWidth="1"/>
    <col min="6" max="6" width="12.42578125" style="20" bestFit="1" customWidth="1"/>
    <col min="7" max="7" width="11.7109375" style="64" customWidth="1"/>
    <col min="8" max="8" width="12.42578125" bestFit="1" customWidth="1"/>
    <col min="10" max="10" width="18.28515625" bestFit="1" customWidth="1"/>
  </cols>
  <sheetData>
    <row r="1" spans="1:12">
      <c r="A1" s="1"/>
      <c r="B1" s="2"/>
      <c r="C1" s="3" t="s">
        <v>0</v>
      </c>
      <c r="D1" s="17"/>
      <c r="E1" s="5"/>
      <c r="F1" s="6"/>
      <c r="G1" s="7"/>
      <c r="H1" s="17"/>
      <c r="I1" s="17"/>
      <c r="K1" s="7"/>
      <c r="L1" s="5"/>
    </row>
    <row r="2" spans="1:12">
      <c r="A2" s="1"/>
      <c r="B2" s="2"/>
      <c r="C2" s="3" t="s">
        <v>1</v>
      </c>
      <c r="D2" s="8"/>
      <c r="E2" s="5"/>
      <c r="F2" s="6"/>
      <c r="G2" s="7"/>
      <c r="H2" s="17"/>
      <c r="I2" s="17"/>
      <c r="K2" s="7"/>
      <c r="L2" s="5"/>
    </row>
    <row r="3" spans="1:12">
      <c r="A3" s="1"/>
      <c r="B3" s="2"/>
      <c r="C3" s="9" t="s">
        <v>379</v>
      </c>
      <c r="D3" s="8"/>
      <c r="E3" s="5"/>
      <c r="F3" s="6"/>
      <c r="G3" s="7"/>
      <c r="H3" s="17"/>
      <c r="I3" s="17"/>
      <c r="K3" s="7"/>
      <c r="L3" s="5"/>
    </row>
    <row r="4" spans="1:12">
      <c r="A4" s="1"/>
      <c r="B4" s="2"/>
      <c r="C4" s="5"/>
      <c r="D4" s="8"/>
      <c r="E4" s="5"/>
      <c r="F4" s="6"/>
      <c r="G4" s="7"/>
      <c r="H4" s="17"/>
      <c r="I4" s="17"/>
      <c r="K4" s="7"/>
      <c r="L4" s="5"/>
    </row>
    <row r="5" spans="1:12">
      <c r="A5" s="1"/>
      <c r="B5" s="2"/>
      <c r="C5" s="5"/>
      <c r="D5" s="8"/>
      <c r="E5" s="5"/>
      <c r="F5" s="6"/>
      <c r="G5" s="7"/>
      <c r="H5" s="17"/>
      <c r="I5" s="17"/>
      <c r="K5" s="7"/>
      <c r="L5" s="5"/>
    </row>
    <row r="6" spans="1:12">
      <c r="A6" s="10"/>
      <c r="B6" s="10"/>
      <c r="C6" s="10"/>
      <c r="D6" s="11"/>
      <c r="E6" s="12"/>
      <c r="F6" s="13"/>
      <c r="G6" s="7"/>
      <c r="H6" s="17"/>
      <c r="I6" s="17"/>
      <c r="K6" s="7"/>
      <c r="L6" s="5"/>
    </row>
    <row r="7" spans="1:1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7" t="s">
        <v>8</v>
      </c>
      <c r="H7" s="141" t="s">
        <v>9</v>
      </c>
      <c r="I7" s="141"/>
      <c r="K7" s="7"/>
      <c r="L7" s="5"/>
    </row>
    <row r="8" spans="1:12">
      <c r="A8" s="18" t="s">
        <v>10</v>
      </c>
      <c r="B8" s="18" t="s">
        <v>11</v>
      </c>
      <c r="D8" s="19"/>
      <c r="G8" s="100">
        <v>-921047.7</v>
      </c>
      <c r="H8" s="21"/>
      <c r="I8" s="17"/>
      <c r="K8" s="7"/>
      <c r="L8" s="5"/>
    </row>
    <row r="9" spans="1:12">
      <c r="A9" s="18" t="s">
        <v>12</v>
      </c>
      <c r="B9" s="18" t="s">
        <v>13</v>
      </c>
      <c r="D9" s="19"/>
      <c r="G9" s="21">
        <f>+F10+F11</f>
        <v>0</v>
      </c>
      <c r="H9" s="22"/>
      <c r="I9" s="17"/>
      <c r="K9" s="7"/>
      <c r="L9" s="5"/>
    </row>
    <row r="10" spans="1:12" ht="15" outlineLevel="1">
      <c r="A10" s="5"/>
      <c r="B10" s="5"/>
      <c r="C10" s="99"/>
      <c r="D10" s="98"/>
      <c r="E10" s="99"/>
      <c r="F10" s="94"/>
      <c r="G10" s="22"/>
      <c r="H10" s="22"/>
      <c r="I10" s="17"/>
      <c r="K10" s="7"/>
      <c r="L10" s="5"/>
    </row>
    <row r="11" spans="1:12" ht="15" outlineLevel="1">
      <c r="A11" s="5"/>
      <c r="B11" s="5"/>
      <c r="C11" s="99"/>
      <c r="D11" s="98"/>
      <c r="E11" s="99"/>
      <c r="F11" s="94"/>
      <c r="G11" s="22"/>
      <c r="H11" s="22"/>
      <c r="I11" s="17"/>
      <c r="K11" s="7"/>
      <c r="L11" s="5"/>
    </row>
    <row r="12" spans="1:12">
      <c r="A12" s="18" t="s">
        <v>16</v>
      </c>
      <c r="B12" s="18" t="s">
        <v>17</v>
      </c>
      <c r="D12" s="19"/>
      <c r="G12" s="100">
        <f>SUM(F13:F17)</f>
        <v>3085.2</v>
      </c>
      <c r="H12" s="22"/>
      <c r="I12" s="17"/>
      <c r="K12" s="7"/>
      <c r="L12" s="5"/>
    </row>
    <row r="13" spans="1:12" ht="15" hidden="1" outlineLevel="1">
      <c r="A13" s="57"/>
      <c r="B13" s="122" t="s">
        <v>488</v>
      </c>
      <c r="C13" t="s">
        <v>489</v>
      </c>
      <c r="F13" s="20">
        <v>0.11</v>
      </c>
      <c r="G13" s="21"/>
      <c r="H13" s="22"/>
      <c r="I13" s="17"/>
      <c r="K13" s="7"/>
      <c r="L13" s="5"/>
    </row>
    <row r="14" spans="1:12" ht="15" hidden="1" outlineLevel="1">
      <c r="A14" s="57"/>
      <c r="B14" s="122"/>
      <c r="C14" t="s">
        <v>380</v>
      </c>
      <c r="D14" s="19">
        <v>42423</v>
      </c>
      <c r="E14">
        <v>5618510</v>
      </c>
      <c r="F14">
        <v>359</v>
      </c>
      <c r="G14" s="21"/>
      <c r="H14" s="22"/>
      <c r="I14" s="17"/>
      <c r="K14" s="7"/>
      <c r="L14" s="5"/>
    </row>
    <row r="15" spans="1:12" ht="15" hidden="1" outlineLevel="1">
      <c r="A15" s="57"/>
      <c r="B15" s="122"/>
      <c r="C15" t="s">
        <v>311</v>
      </c>
      <c r="D15" s="19">
        <v>42426</v>
      </c>
      <c r="E15">
        <v>5615610</v>
      </c>
      <c r="F15" s="27">
        <v>1449.61</v>
      </c>
      <c r="G15" s="21"/>
      <c r="H15" s="22"/>
      <c r="I15" s="17"/>
      <c r="K15" s="7"/>
      <c r="L15" s="5"/>
    </row>
    <row r="16" spans="1:12" hidden="1" outlineLevel="1">
      <c r="A16" s="57"/>
      <c r="B16" s="57"/>
      <c r="C16" t="s">
        <v>381</v>
      </c>
      <c r="D16" s="19">
        <v>42426</v>
      </c>
      <c r="E16">
        <v>5618514</v>
      </c>
      <c r="F16">
        <v>658</v>
      </c>
      <c r="G16" s="21"/>
      <c r="H16" s="22"/>
      <c r="I16" s="17"/>
      <c r="K16" s="7"/>
      <c r="L16" s="5"/>
    </row>
    <row r="17" spans="1:12" hidden="1" outlineLevel="1">
      <c r="A17" s="5"/>
      <c r="B17" s="5"/>
      <c r="C17" t="s">
        <v>382</v>
      </c>
      <c r="D17" s="19">
        <v>42429</v>
      </c>
      <c r="E17">
        <v>5642393</v>
      </c>
      <c r="F17">
        <v>618.48</v>
      </c>
      <c r="G17" s="22"/>
      <c r="H17" s="22"/>
      <c r="I17" s="17"/>
      <c r="K17" s="7"/>
      <c r="L17" s="5"/>
    </row>
    <row r="18" spans="1:12" collapsed="1">
      <c r="A18" s="18" t="s">
        <v>19</v>
      </c>
      <c r="B18" s="18" t="s">
        <v>20</v>
      </c>
      <c r="D18" s="19"/>
      <c r="G18" s="21">
        <f>SUM(F19:F20)</f>
        <v>0</v>
      </c>
      <c r="H18" s="26"/>
      <c r="I18" s="26"/>
      <c r="J18" s="27"/>
      <c r="K18" s="7"/>
      <c r="L18" s="28"/>
    </row>
    <row r="19" spans="1:12" ht="15" hidden="1" outlineLevel="1">
      <c r="A19" s="5"/>
      <c r="B19" s="5"/>
      <c r="C19" s="99"/>
      <c r="D19" s="98"/>
      <c r="E19" s="99"/>
      <c r="G19" s="22"/>
      <c r="H19" s="22"/>
      <c r="I19" s="26"/>
      <c r="J19" s="27"/>
      <c r="K19" s="7"/>
      <c r="L19" s="28"/>
    </row>
    <row r="20" spans="1:12" ht="15" hidden="1" outlineLevel="1">
      <c r="A20" s="5"/>
      <c r="B20" s="5"/>
      <c r="C20" s="99"/>
      <c r="D20" s="98"/>
      <c r="E20" s="99"/>
      <c r="G20" s="22"/>
      <c r="H20" s="22"/>
      <c r="I20" s="26"/>
      <c r="J20" s="27"/>
      <c r="K20" s="7"/>
      <c r="L20" s="28"/>
    </row>
    <row r="21" spans="1:12" collapsed="1">
      <c r="A21" s="18" t="s">
        <v>261</v>
      </c>
      <c r="B21" s="18" t="s">
        <v>262</v>
      </c>
      <c r="D21" s="19"/>
      <c r="G21" s="21">
        <f>SUM(F22:F23)</f>
        <v>0</v>
      </c>
      <c r="H21" s="22"/>
      <c r="I21" s="26"/>
      <c r="J21" s="27"/>
      <c r="K21" s="7"/>
      <c r="L21" s="28"/>
    </row>
    <row r="22" spans="1:12" ht="15" hidden="1" outlineLevel="1">
      <c r="A22" s="5"/>
      <c r="B22" s="5"/>
      <c r="C22" s="99"/>
      <c r="D22" s="98"/>
      <c r="E22" s="99"/>
      <c r="F22" s="99"/>
      <c r="G22" s="22"/>
      <c r="H22" s="22"/>
      <c r="I22" s="26"/>
      <c r="J22" s="27"/>
      <c r="K22" s="7"/>
      <c r="L22" s="28"/>
    </row>
    <row r="23" spans="1:12" ht="15" hidden="1" outlineLevel="1">
      <c r="A23" s="5"/>
      <c r="B23" s="5"/>
      <c r="C23" s="99"/>
      <c r="D23" s="98"/>
      <c r="E23" s="99"/>
      <c r="G23" s="22"/>
      <c r="H23" s="22"/>
      <c r="I23" s="26"/>
      <c r="J23" s="27"/>
      <c r="K23" s="7"/>
      <c r="L23" s="28"/>
    </row>
    <row r="24" spans="1:12" collapsed="1">
      <c r="A24" s="18" t="s">
        <v>25</v>
      </c>
      <c r="B24" s="18" t="s">
        <v>26</v>
      </c>
      <c r="C24" s="29"/>
      <c r="D24" s="30"/>
      <c r="E24" s="31"/>
      <c r="F24" s="32"/>
      <c r="G24" s="100">
        <f>SUM(F25:F27)-0.04</f>
        <v>684782.53999999992</v>
      </c>
      <c r="H24" s="26">
        <f>G24/1.16*0.16</f>
        <v>94452.764137931037</v>
      </c>
      <c r="I24" s="26"/>
      <c r="J24" s="27"/>
      <c r="K24" s="7"/>
      <c r="L24" s="28"/>
    </row>
    <row r="25" spans="1:12" ht="15" hidden="1" outlineLevel="1">
      <c r="A25" s="2"/>
      <c r="B25" s="2"/>
      <c r="C25" s="99" t="s">
        <v>27</v>
      </c>
      <c r="D25" s="98">
        <v>42094</v>
      </c>
      <c r="E25" s="99" t="s">
        <v>28</v>
      </c>
      <c r="F25" s="33">
        <v>187500</v>
      </c>
      <c r="G25" s="34"/>
      <c r="H25" s="34"/>
      <c r="I25" s="34"/>
      <c r="J25" s="27"/>
      <c r="K25" s="7"/>
      <c r="L25" s="28"/>
    </row>
    <row r="26" spans="1:12" ht="15" hidden="1" outlineLevel="1">
      <c r="A26" s="2"/>
      <c r="B26" s="2"/>
      <c r="C26" s="99" t="s">
        <v>29</v>
      </c>
      <c r="D26" s="98">
        <v>42106</v>
      </c>
      <c r="E26" s="99" t="s">
        <v>30</v>
      </c>
      <c r="F26" s="33">
        <v>105757.35</v>
      </c>
      <c r="G26" s="34"/>
      <c r="H26" s="26"/>
      <c r="I26" s="26"/>
      <c r="J26" s="27"/>
      <c r="K26" s="7"/>
      <c r="L26" s="28"/>
    </row>
    <row r="27" spans="1:12" hidden="1" outlineLevel="1">
      <c r="A27" s="2"/>
      <c r="B27" s="2"/>
      <c r="C27" t="s">
        <v>383</v>
      </c>
      <c r="D27" s="19">
        <v>42429</v>
      </c>
      <c r="E27" t="s">
        <v>384</v>
      </c>
      <c r="F27" s="27">
        <v>391525.23</v>
      </c>
      <c r="G27" s="34"/>
      <c r="H27" s="26"/>
      <c r="I27" s="26"/>
      <c r="J27" s="27"/>
      <c r="K27" s="7"/>
      <c r="L27" s="28"/>
    </row>
    <row r="28" spans="1:12" ht="15" collapsed="1">
      <c r="A28" s="18" t="s">
        <v>268</v>
      </c>
      <c r="B28" s="18" t="s">
        <v>269</v>
      </c>
      <c r="C28" s="99"/>
      <c r="D28" s="98"/>
      <c r="E28" s="99"/>
      <c r="F28" s="94"/>
      <c r="G28" s="100">
        <f>SUM(F29)</f>
        <v>2600</v>
      </c>
      <c r="H28" s="26">
        <f>G28/1.16*0.16</f>
        <v>358.6206896551725</v>
      </c>
      <c r="I28" s="26"/>
      <c r="J28" s="27"/>
      <c r="K28" s="7"/>
      <c r="L28" s="28"/>
    </row>
    <row r="29" spans="1:12" hidden="1" outlineLevel="1">
      <c r="A29" s="2"/>
      <c r="B29" s="2"/>
      <c r="C29" t="s">
        <v>385</v>
      </c>
      <c r="D29" s="19">
        <v>42429</v>
      </c>
      <c r="E29" t="s">
        <v>386</v>
      </c>
      <c r="F29" s="27">
        <v>2600</v>
      </c>
      <c r="G29" s="34"/>
      <c r="H29" s="26"/>
      <c r="I29" s="26"/>
      <c r="J29" s="27"/>
      <c r="K29" s="7"/>
      <c r="L29" s="28"/>
    </row>
    <row r="30" spans="1:12" ht="15" collapsed="1">
      <c r="A30" s="18" t="s">
        <v>272</v>
      </c>
      <c r="B30" s="18" t="s">
        <v>270</v>
      </c>
      <c r="C30" s="99"/>
      <c r="D30" s="98"/>
      <c r="E30" s="99"/>
      <c r="F30" s="94"/>
      <c r="G30" s="100">
        <f>SUM(F31)</f>
        <v>696</v>
      </c>
      <c r="H30" s="26"/>
      <c r="I30" s="26"/>
      <c r="J30" s="27"/>
      <c r="K30" s="7"/>
      <c r="L30" s="28"/>
    </row>
    <row r="31" spans="1:12" ht="15" hidden="1" outlineLevel="1">
      <c r="A31" s="2"/>
      <c r="B31" s="2"/>
      <c r="C31" s="99" t="s">
        <v>271</v>
      </c>
      <c r="D31" s="98">
        <v>42400</v>
      </c>
      <c r="E31" s="99">
        <v>4682</v>
      </c>
      <c r="F31" s="99">
        <v>696</v>
      </c>
      <c r="G31" s="34"/>
      <c r="H31" s="26"/>
      <c r="I31" s="26"/>
      <c r="J31" s="27"/>
      <c r="K31" s="7"/>
      <c r="L31" s="28"/>
    </row>
    <row r="32" spans="1:12" collapsed="1">
      <c r="A32" s="35" t="s">
        <v>33</v>
      </c>
      <c r="B32" s="35" t="s">
        <v>34</v>
      </c>
      <c r="C32" s="5"/>
      <c r="D32" s="36"/>
      <c r="E32" s="37"/>
      <c r="F32" s="6"/>
      <c r="G32" s="101">
        <f>SUM(F33)</f>
        <v>-1200</v>
      </c>
      <c r="H32" s="26">
        <f>G32/1.16*0.16</f>
        <v>-165.51724137931038</v>
      </c>
      <c r="I32" s="26"/>
      <c r="J32" s="27"/>
      <c r="K32" s="7"/>
      <c r="L32" s="28"/>
    </row>
    <row r="33" spans="1:12" ht="15" hidden="1" outlineLevel="1">
      <c r="A33" s="39"/>
      <c r="B33" s="39"/>
      <c r="C33" s="40" t="s">
        <v>35</v>
      </c>
      <c r="D33" s="98">
        <v>42385</v>
      </c>
      <c r="E33" s="40" t="s">
        <v>36</v>
      </c>
      <c r="F33" s="33">
        <v>-1200</v>
      </c>
      <c r="G33" s="41"/>
      <c r="H33" s="42" t="s">
        <v>37</v>
      </c>
      <c r="I33" s="26"/>
      <c r="J33" s="42"/>
      <c r="K33" s="7"/>
      <c r="L33" s="28"/>
    </row>
    <row r="34" spans="1:12" ht="15" collapsed="1">
      <c r="A34" s="35" t="s">
        <v>38</v>
      </c>
      <c r="B34" s="35" t="s">
        <v>39</v>
      </c>
      <c r="C34" s="99"/>
      <c r="D34" s="98"/>
      <c r="E34" s="99"/>
      <c r="G34" s="101">
        <f>SUM(F35)</f>
        <v>800.01</v>
      </c>
      <c r="H34" s="26"/>
      <c r="I34" s="26"/>
      <c r="K34" s="7"/>
      <c r="L34" s="28"/>
    </row>
    <row r="35" spans="1:12" hidden="1" outlineLevel="1">
      <c r="A35" s="29"/>
      <c r="B35" s="29"/>
      <c r="C35" t="s">
        <v>273</v>
      </c>
      <c r="D35" s="19">
        <v>42373</v>
      </c>
      <c r="E35">
        <v>112</v>
      </c>
      <c r="F35">
        <v>800.01</v>
      </c>
      <c r="G35" s="43"/>
      <c r="H35" s="43"/>
      <c r="I35" s="42"/>
      <c r="J35" s="42"/>
      <c r="K35" s="7"/>
      <c r="L35" s="28"/>
    </row>
    <row r="36" spans="1:12" hidden="1" outlineLevel="1">
      <c r="A36" s="29"/>
      <c r="B36" s="29"/>
      <c r="H36" s="43"/>
      <c r="I36" s="42"/>
      <c r="J36" s="42"/>
      <c r="K36" s="7"/>
      <c r="L36" s="28"/>
    </row>
    <row r="37" spans="1:12" collapsed="1">
      <c r="A37" s="44" t="s">
        <v>44</v>
      </c>
      <c r="B37" s="44" t="s">
        <v>45</v>
      </c>
      <c r="C37" s="5"/>
      <c r="D37" s="36"/>
      <c r="E37" s="45"/>
      <c r="F37" s="6"/>
      <c r="G37" s="101">
        <f>+F38+F39+F40</f>
        <v>3000</v>
      </c>
      <c r="H37" s="26">
        <f>G37/1.16*0.16</f>
        <v>413.79310344827587</v>
      </c>
      <c r="I37" s="26"/>
      <c r="K37" s="7"/>
      <c r="L37" s="28"/>
    </row>
    <row r="38" spans="1:12" ht="15" hidden="1" outlineLevel="1">
      <c r="A38" s="46"/>
      <c r="B38" s="46"/>
      <c r="C38" s="99" t="s">
        <v>46</v>
      </c>
      <c r="D38" s="98">
        <v>42031</v>
      </c>
      <c r="E38" s="99">
        <v>1801</v>
      </c>
      <c r="F38" s="94">
        <v>1000</v>
      </c>
      <c r="G38" s="38"/>
      <c r="H38" s="26"/>
      <c r="I38" s="26"/>
      <c r="K38" s="7"/>
      <c r="L38" s="28"/>
    </row>
    <row r="39" spans="1:12" ht="15" hidden="1" outlineLevel="1">
      <c r="A39" s="46"/>
      <c r="B39" s="46"/>
      <c r="C39" s="99" t="s">
        <v>47</v>
      </c>
      <c r="D39" s="98">
        <v>42062</v>
      </c>
      <c r="E39" s="99">
        <v>1874</v>
      </c>
      <c r="F39" s="94">
        <v>1000</v>
      </c>
      <c r="G39" s="38"/>
      <c r="H39" s="26"/>
      <c r="I39" s="26"/>
      <c r="K39" s="7"/>
      <c r="L39" s="28"/>
    </row>
    <row r="40" spans="1:12" ht="15" hidden="1" outlineLevel="1">
      <c r="A40" s="46"/>
      <c r="B40" s="46"/>
      <c r="C40" s="99" t="s">
        <v>48</v>
      </c>
      <c r="D40" s="98">
        <v>42067</v>
      </c>
      <c r="E40" s="99">
        <v>1939</v>
      </c>
      <c r="F40" s="94">
        <v>1000</v>
      </c>
      <c r="G40" s="38"/>
      <c r="H40" s="26"/>
      <c r="I40" s="26"/>
      <c r="K40" s="7"/>
      <c r="L40" s="28"/>
    </row>
    <row r="41" spans="1:12" ht="16.5" customHeight="1" collapsed="1">
      <c r="A41" s="18" t="s">
        <v>49</v>
      </c>
      <c r="B41" s="18" t="s">
        <v>50</v>
      </c>
      <c r="C41" s="5"/>
      <c r="D41" s="36"/>
      <c r="E41" s="45"/>
      <c r="F41" s="6"/>
      <c r="G41" s="101">
        <f>SUM(F42:F43)</f>
        <v>8782.6</v>
      </c>
      <c r="H41" s="26">
        <f>G41/1.16*0.16</f>
        <v>1211.393103448276</v>
      </c>
      <c r="I41" s="26"/>
      <c r="J41" s="27"/>
      <c r="K41" s="7"/>
      <c r="L41" s="28"/>
    </row>
    <row r="42" spans="1:12" ht="16.5" hidden="1" customHeight="1" outlineLevel="1">
      <c r="A42" s="57"/>
      <c r="B42" s="57"/>
      <c r="C42" s="99" t="s">
        <v>51</v>
      </c>
      <c r="D42" s="98">
        <v>42368</v>
      </c>
      <c r="E42" s="99">
        <v>36393</v>
      </c>
      <c r="F42" s="20">
        <v>4391.3</v>
      </c>
      <c r="G42" s="50"/>
      <c r="H42" s="50" t="s">
        <v>52</v>
      </c>
      <c r="I42" s="51" t="s">
        <v>53</v>
      </c>
      <c r="J42" s="27"/>
      <c r="K42" s="7"/>
      <c r="L42" s="28"/>
    </row>
    <row r="43" spans="1:12" ht="16.5" hidden="1" customHeight="1" outlineLevel="1">
      <c r="A43" s="57"/>
      <c r="B43" s="57"/>
      <c r="C43" t="s">
        <v>387</v>
      </c>
      <c r="D43" s="19">
        <v>42418</v>
      </c>
      <c r="E43">
        <v>38335</v>
      </c>
      <c r="F43" s="27">
        <v>4391.3</v>
      </c>
      <c r="G43" s="50"/>
      <c r="H43" s="50"/>
      <c r="I43" s="51"/>
      <c r="J43" s="27"/>
      <c r="K43" s="7"/>
      <c r="L43" s="28"/>
    </row>
    <row r="44" spans="1:12" ht="16.5" customHeight="1" collapsed="1">
      <c r="A44" s="18" t="s">
        <v>280</v>
      </c>
      <c r="B44" s="18" t="s">
        <v>518</v>
      </c>
      <c r="C44" s="5"/>
      <c r="D44" s="36"/>
      <c r="E44" s="45"/>
      <c r="F44" s="6"/>
      <c r="G44" s="38">
        <f>SUM(F45:F47)</f>
        <v>0</v>
      </c>
      <c r="H44" s="26"/>
      <c r="I44" s="26"/>
      <c r="J44" s="27"/>
      <c r="K44" s="7"/>
      <c r="L44" s="28"/>
    </row>
    <row r="45" spans="1:12" ht="16.5" hidden="1" customHeight="1" outlineLevel="1">
      <c r="A45" s="57"/>
      <c r="B45" s="57"/>
      <c r="D45" s="19"/>
      <c r="F45" s="27"/>
      <c r="G45" s="38"/>
      <c r="H45" s="26"/>
      <c r="I45" s="26"/>
      <c r="J45" s="27"/>
      <c r="K45" s="7"/>
      <c r="L45" s="28"/>
    </row>
    <row r="46" spans="1:12" ht="16.5" hidden="1" customHeight="1" outlineLevel="1">
      <c r="A46" s="57"/>
      <c r="B46" s="57"/>
      <c r="D46" s="19"/>
      <c r="F46" s="27"/>
      <c r="G46" s="38"/>
      <c r="H46" s="26"/>
      <c r="I46" s="26"/>
      <c r="J46" s="27"/>
      <c r="K46" s="7"/>
      <c r="L46" s="28"/>
    </row>
    <row r="47" spans="1:12" ht="16.5" hidden="1" customHeight="1" outlineLevel="1">
      <c r="A47" s="57"/>
      <c r="B47" s="57"/>
      <c r="D47" s="19"/>
      <c r="F47" s="27"/>
      <c r="G47" s="38"/>
      <c r="H47" s="26"/>
      <c r="I47" s="26"/>
      <c r="J47" s="27"/>
      <c r="K47" s="7"/>
      <c r="L47" s="28"/>
    </row>
    <row r="48" spans="1:12" collapsed="1">
      <c r="A48" s="18" t="s">
        <v>54</v>
      </c>
      <c r="B48" s="18" t="s">
        <v>55</v>
      </c>
      <c r="C48" s="5"/>
      <c r="D48" s="36"/>
      <c r="E48" s="45"/>
      <c r="F48" s="6"/>
      <c r="G48" s="102">
        <f>SUM(F49:F55)</f>
        <v>106207.32</v>
      </c>
      <c r="H48" s="26">
        <f>G48/1.16*0.16</f>
        <v>14649.285517241382</v>
      </c>
      <c r="I48" s="26"/>
      <c r="J48" s="27"/>
      <c r="K48" s="7"/>
      <c r="L48" s="28"/>
    </row>
    <row r="49" spans="1:12" hidden="1" outlineLevel="1">
      <c r="A49" s="2"/>
      <c r="B49" s="2"/>
      <c r="C49" s="53" t="s">
        <v>56</v>
      </c>
      <c r="D49" s="36">
        <v>41529</v>
      </c>
      <c r="E49" s="34" t="s">
        <v>57</v>
      </c>
      <c r="F49" s="6">
        <v>15137</v>
      </c>
      <c r="G49" s="50"/>
      <c r="H49" s="50" t="s">
        <v>58</v>
      </c>
      <c r="I49" s="26"/>
      <c r="K49" s="7"/>
      <c r="L49" s="28"/>
    </row>
    <row r="50" spans="1:12" ht="15" hidden="1" outlineLevel="1">
      <c r="A50" s="2"/>
      <c r="B50" s="2"/>
      <c r="C50" s="99" t="s">
        <v>59</v>
      </c>
      <c r="D50" s="98">
        <v>42369</v>
      </c>
      <c r="E50" s="99" t="s">
        <v>60</v>
      </c>
      <c r="F50" s="94">
        <v>26892</v>
      </c>
      <c r="G50" s="50"/>
      <c r="H50" s="26"/>
      <c r="I50" s="26"/>
      <c r="K50" s="7"/>
      <c r="L50" s="28"/>
    </row>
    <row r="51" spans="1:12" ht="15" hidden="1" outlineLevel="1">
      <c r="A51" s="2"/>
      <c r="B51" s="2"/>
      <c r="C51" s="99" t="s">
        <v>61</v>
      </c>
      <c r="D51" s="98">
        <v>42369</v>
      </c>
      <c r="E51" s="99" t="s">
        <v>62</v>
      </c>
      <c r="F51" s="94">
        <v>3654</v>
      </c>
      <c r="G51" s="50"/>
      <c r="H51" s="26"/>
      <c r="I51" s="26"/>
      <c r="K51" s="7"/>
      <c r="L51" s="28"/>
    </row>
    <row r="52" spans="1:12" ht="15" hidden="1" outlineLevel="1">
      <c r="A52" s="2"/>
      <c r="B52" s="2"/>
      <c r="C52" s="99" t="s">
        <v>63</v>
      </c>
      <c r="D52" s="98">
        <v>42369</v>
      </c>
      <c r="E52" s="99" t="s">
        <v>64</v>
      </c>
      <c r="F52" s="94">
        <v>17457</v>
      </c>
      <c r="G52" s="50"/>
      <c r="H52" s="26"/>
      <c r="I52" s="26"/>
      <c r="K52" s="7"/>
      <c r="L52" s="28"/>
    </row>
    <row r="53" spans="1:12" ht="15" hidden="1" outlineLevel="1">
      <c r="A53" s="2"/>
      <c r="B53" s="2"/>
      <c r="C53" s="99" t="s">
        <v>65</v>
      </c>
      <c r="D53" s="98">
        <v>42369</v>
      </c>
      <c r="E53" s="99" t="s">
        <v>66</v>
      </c>
      <c r="F53" s="94">
        <v>29264.32</v>
      </c>
      <c r="G53" s="50"/>
      <c r="H53" s="26"/>
      <c r="I53" s="26"/>
      <c r="K53" s="7"/>
      <c r="L53" s="28"/>
    </row>
    <row r="54" spans="1:12" hidden="1" outlineLevel="1">
      <c r="A54" s="2"/>
      <c r="B54" s="2"/>
      <c r="C54" t="s">
        <v>281</v>
      </c>
      <c r="D54" s="19">
        <v>42399</v>
      </c>
      <c r="E54" t="s">
        <v>282</v>
      </c>
      <c r="F54" s="27">
        <v>7308</v>
      </c>
      <c r="G54" s="50"/>
      <c r="H54" s="26"/>
      <c r="I54" s="26"/>
      <c r="K54" s="7"/>
      <c r="L54" s="28"/>
    </row>
    <row r="55" spans="1:12" hidden="1" outlineLevel="1">
      <c r="A55" s="2"/>
      <c r="B55" s="2"/>
      <c r="C55" t="s">
        <v>388</v>
      </c>
      <c r="D55" s="19">
        <v>42428</v>
      </c>
      <c r="E55" t="s">
        <v>389</v>
      </c>
      <c r="F55" s="27">
        <v>6495</v>
      </c>
      <c r="G55" s="50"/>
      <c r="H55" s="26"/>
      <c r="I55" s="26"/>
      <c r="K55" s="7"/>
      <c r="L55" s="28"/>
    </row>
    <row r="56" spans="1:12" collapsed="1">
      <c r="A56" s="18" t="s">
        <v>283</v>
      </c>
      <c r="B56" s="18" t="s">
        <v>284</v>
      </c>
      <c r="D56" s="19"/>
      <c r="F56" s="27"/>
      <c r="G56" s="106">
        <f>+F57</f>
        <v>0</v>
      </c>
      <c r="H56" s="26"/>
      <c r="I56" s="26"/>
      <c r="K56" s="7"/>
      <c r="L56" s="28"/>
    </row>
    <row r="57" spans="1:12" hidden="1" outlineLevel="1">
      <c r="A57" s="2"/>
      <c r="B57" s="2"/>
      <c r="D57" s="19"/>
      <c r="F57" s="27"/>
      <c r="G57" s="50"/>
      <c r="H57" s="26"/>
      <c r="I57" s="26"/>
      <c r="K57" s="7"/>
      <c r="L57" s="28"/>
    </row>
    <row r="58" spans="1:12" ht="14.25" hidden="1" customHeight="1" outlineLevel="1">
      <c r="A58" s="2"/>
      <c r="B58" s="2"/>
      <c r="I58" s="26"/>
      <c r="K58" s="7"/>
      <c r="L58" s="28"/>
    </row>
    <row r="59" spans="1:12" collapsed="1">
      <c r="A59" s="18" t="s">
        <v>67</v>
      </c>
      <c r="B59" s="18" t="s">
        <v>68</v>
      </c>
      <c r="C59" s="5"/>
      <c r="D59" s="36"/>
      <c r="E59" s="37"/>
      <c r="F59" s="6"/>
      <c r="G59" s="101">
        <f>SUM(F60:F63)</f>
        <v>4000</v>
      </c>
      <c r="H59" s="26">
        <f>G59/1.16*0.16</f>
        <v>551.72413793103453</v>
      </c>
      <c r="I59" s="26"/>
      <c r="K59" s="7"/>
      <c r="L59" s="28"/>
    </row>
    <row r="60" spans="1:12" ht="15" hidden="1" customHeight="1" outlineLevel="1">
      <c r="A60" s="2"/>
      <c r="B60" s="2"/>
      <c r="C60" s="99" t="s">
        <v>69</v>
      </c>
      <c r="D60" s="98">
        <v>42034</v>
      </c>
      <c r="E60" s="99">
        <v>1801</v>
      </c>
      <c r="F60" s="94">
        <v>1000</v>
      </c>
      <c r="G60" s="54"/>
      <c r="H60" s="54"/>
      <c r="I60" s="26"/>
      <c r="K60" s="7"/>
      <c r="L60" s="28"/>
    </row>
    <row r="61" spans="1:12" ht="15" hidden="1" customHeight="1" outlineLevel="1">
      <c r="A61" s="2"/>
      <c r="B61" s="2"/>
      <c r="C61" s="99" t="s">
        <v>70</v>
      </c>
      <c r="D61" s="98">
        <v>42034</v>
      </c>
      <c r="E61" s="99">
        <v>1801</v>
      </c>
      <c r="F61" s="94">
        <v>1000</v>
      </c>
      <c r="G61" s="54"/>
      <c r="H61" s="26"/>
      <c r="I61" s="26"/>
      <c r="K61" s="7"/>
      <c r="L61" s="28"/>
    </row>
    <row r="62" spans="1:12" ht="15" hidden="1" customHeight="1" outlineLevel="1">
      <c r="A62" s="2"/>
      <c r="B62" s="2"/>
      <c r="C62" s="99" t="s">
        <v>71</v>
      </c>
      <c r="D62" s="98">
        <v>42062</v>
      </c>
      <c r="E62" s="99">
        <v>1874</v>
      </c>
      <c r="F62" s="94">
        <v>1000</v>
      </c>
      <c r="G62" s="54"/>
      <c r="H62" s="26"/>
      <c r="I62" s="26"/>
      <c r="K62" s="7"/>
      <c r="L62" s="28"/>
    </row>
    <row r="63" spans="1:12" ht="15" hidden="1" customHeight="1" outlineLevel="1">
      <c r="A63" s="2"/>
      <c r="B63" s="2"/>
      <c r="C63" s="99" t="s">
        <v>72</v>
      </c>
      <c r="D63" s="98">
        <v>42215</v>
      </c>
      <c r="E63" s="99">
        <v>2226</v>
      </c>
      <c r="F63" s="94">
        <v>1000</v>
      </c>
      <c r="G63" s="54"/>
      <c r="H63" s="26"/>
      <c r="I63" s="26"/>
      <c r="K63" s="7"/>
      <c r="L63" s="28"/>
    </row>
    <row r="64" spans="1:12" collapsed="1">
      <c r="A64" s="18" t="s">
        <v>76</v>
      </c>
      <c r="B64" s="18" t="s">
        <v>77</v>
      </c>
      <c r="C64" s="55"/>
      <c r="D64" s="30"/>
      <c r="E64" s="56"/>
      <c r="F64" s="32"/>
      <c r="G64" s="101">
        <f>SUM(F65:F66)</f>
        <v>500</v>
      </c>
      <c r="H64" s="26">
        <f>G64/1.16*0.16</f>
        <v>68.965517241379317</v>
      </c>
      <c r="I64" s="26"/>
      <c r="K64" s="7"/>
      <c r="L64" s="28"/>
    </row>
    <row r="65" spans="1:13" ht="15" hidden="1" outlineLevel="1">
      <c r="A65" s="2"/>
      <c r="B65" s="10"/>
      <c r="C65" s="99" t="s">
        <v>78</v>
      </c>
      <c r="D65" s="98">
        <v>42352</v>
      </c>
      <c r="E65" s="99" t="s">
        <v>79</v>
      </c>
      <c r="F65" s="6">
        <v>500</v>
      </c>
      <c r="G65" s="38"/>
      <c r="H65" s="26"/>
      <c r="I65" s="26"/>
      <c r="K65" s="7"/>
      <c r="L65" s="28"/>
    </row>
    <row r="66" spans="1:13" hidden="1" outlineLevel="1">
      <c r="A66" s="2"/>
      <c r="B66" s="10"/>
      <c r="D66" s="19"/>
      <c r="F66" s="6"/>
      <c r="G66" s="38"/>
      <c r="H66" s="26"/>
      <c r="I66" s="26"/>
      <c r="K66" s="7"/>
      <c r="L66" s="28"/>
    </row>
    <row r="67" spans="1:13" ht="15" collapsed="1">
      <c r="A67" s="18" t="s">
        <v>80</v>
      </c>
      <c r="B67" s="18" t="s">
        <v>81</v>
      </c>
      <c r="C67" s="5"/>
      <c r="D67" s="36"/>
      <c r="E67" s="45"/>
      <c r="F67" s="6"/>
      <c r="G67" s="100">
        <f>SUM(F68:F72)</f>
        <v>82051.95</v>
      </c>
      <c r="H67" s="26">
        <f>G67/1.16*0.16</f>
        <v>11317.510344827588</v>
      </c>
      <c r="I67" s="26"/>
      <c r="J67" s="27"/>
      <c r="K67" s="99"/>
      <c r="L67" s="98"/>
      <c r="M67" s="99"/>
    </row>
    <row r="68" spans="1:13" ht="15" hidden="1" outlineLevel="1">
      <c r="A68" s="57"/>
      <c r="B68" s="57"/>
      <c r="C68" t="s">
        <v>390</v>
      </c>
      <c r="D68" s="19">
        <v>42423</v>
      </c>
      <c r="E68" t="s">
        <v>391</v>
      </c>
      <c r="F68" s="27">
        <v>23685.67</v>
      </c>
      <c r="H68" s="26"/>
      <c r="I68" s="26"/>
      <c r="J68" s="27">
        <f>+J67*0.16</f>
        <v>0</v>
      </c>
      <c r="K68" s="99"/>
      <c r="L68" s="98"/>
      <c r="M68" s="99"/>
    </row>
    <row r="69" spans="1:13" ht="15" hidden="1" outlineLevel="1">
      <c r="A69" s="57"/>
      <c r="B69" s="57"/>
      <c r="C69" t="s">
        <v>392</v>
      </c>
      <c r="D69" s="19">
        <v>42423</v>
      </c>
      <c r="E69" t="s">
        <v>393</v>
      </c>
      <c r="F69" s="27">
        <v>10065.57</v>
      </c>
      <c r="H69" s="26"/>
      <c r="I69" s="26"/>
      <c r="J69" s="27"/>
      <c r="K69" s="99"/>
      <c r="L69" s="98"/>
      <c r="M69" s="99"/>
    </row>
    <row r="70" spans="1:13" ht="15" hidden="1" outlineLevel="1">
      <c r="A70" s="57"/>
      <c r="B70" s="57"/>
      <c r="C70" t="s">
        <v>394</v>
      </c>
      <c r="D70" s="19">
        <v>42426</v>
      </c>
      <c r="E70" t="s">
        <v>395</v>
      </c>
      <c r="F70" s="27">
        <v>19849.84</v>
      </c>
      <c r="H70" s="26"/>
      <c r="I70" s="26"/>
      <c r="J70" s="27"/>
      <c r="K70" s="99"/>
      <c r="L70" s="98"/>
      <c r="M70" s="99"/>
    </row>
    <row r="71" spans="1:13" ht="15" hidden="1" outlineLevel="1">
      <c r="A71" s="57"/>
      <c r="B71" s="57"/>
      <c r="C71" t="s">
        <v>320</v>
      </c>
      <c r="D71" s="19">
        <v>42429</v>
      </c>
      <c r="E71" t="s">
        <v>396</v>
      </c>
      <c r="F71" s="27">
        <v>7506.81</v>
      </c>
      <c r="H71" s="26"/>
      <c r="I71" s="26"/>
      <c r="J71" s="27"/>
      <c r="K71" s="99"/>
      <c r="L71" s="98"/>
      <c r="M71" s="99"/>
    </row>
    <row r="72" spans="1:13" ht="15" hidden="1" outlineLevel="1">
      <c r="A72" s="57"/>
      <c r="B72" s="57"/>
      <c r="C72" t="s">
        <v>397</v>
      </c>
      <c r="D72" s="19">
        <v>42429</v>
      </c>
      <c r="E72" t="s">
        <v>398</v>
      </c>
      <c r="F72" s="27">
        <v>20944.060000000001</v>
      </c>
      <c r="H72" s="26"/>
      <c r="I72" s="26"/>
      <c r="J72" s="27"/>
      <c r="K72" s="99"/>
      <c r="L72" s="98"/>
      <c r="M72" s="99"/>
    </row>
    <row r="73" spans="1:13" ht="15" collapsed="1">
      <c r="A73" s="18" t="s">
        <v>297</v>
      </c>
      <c r="B73" s="18" t="s">
        <v>298</v>
      </c>
      <c r="D73" s="19"/>
      <c r="F73" s="27"/>
      <c r="G73" s="100">
        <f>+SUM(F74)</f>
        <v>700</v>
      </c>
      <c r="H73" s="26"/>
      <c r="I73" s="26"/>
      <c r="J73" s="27"/>
      <c r="K73" s="99"/>
      <c r="L73" s="98"/>
      <c r="M73" s="99"/>
    </row>
    <row r="74" spans="1:13" ht="15" hidden="1" outlineLevel="1">
      <c r="A74" s="57"/>
      <c r="B74" s="57"/>
      <c r="C74" t="s">
        <v>399</v>
      </c>
      <c r="D74" s="19">
        <v>42426</v>
      </c>
      <c r="E74" t="s">
        <v>400</v>
      </c>
      <c r="F74">
        <v>700</v>
      </c>
      <c r="G74" s="21"/>
      <c r="H74" s="26"/>
      <c r="I74" s="26"/>
      <c r="J74" s="27"/>
      <c r="K74" s="99"/>
      <c r="L74" s="98"/>
      <c r="M74" s="99"/>
    </row>
    <row r="75" spans="1:13" collapsed="1">
      <c r="A75" s="58" t="s">
        <v>84</v>
      </c>
      <c r="B75" s="18" t="s">
        <v>85</v>
      </c>
      <c r="C75" s="5"/>
      <c r="D75" s="36"/>
      <c r="E75" s="45"/>
      <c r="F75" s="6"/>
      <c r="G75" s="102">
        <f>+SUM(F76:F81)</f>
        <v>272618.8</v>
      </c>
      <c r="H75" s="26">
        <f>G75/1.16*0.16</f>
        <v>37602.593103448278</v>
      </c>
      <c r="I75" s="26"/>
      <c r="J75" s="27"/>
      <c r="K75" s="7"/>
      <c r="L75" s="28"/>
    </row>
    <row r="76" spans="1:13" hidden="1" outlineLevel="1">
      <c r="A76" s="59"/>
      <c r="B76" s="2"/>
      <c r="C76" s="5"/>
      <c r="D76" s="36"/>
      <c r="E76" s="45" t="s">
        <v>86</v>
      </c>
      <c r="F76" s="6">
        <v>913.53</v>
      </c>
      <c r="G76" s="52"/>
      <c r="H76" s="26"/>
      <c r="I76" s="26"/>
      <c r="J76" s="27"/>
      <c r="K76" s="7"/>
      <c r="L76" s="28"/>
    </row>
    <row r="77" spans="1:13" hidden="1" outlineLevel="1">
      <c r="A77" s="59"/>
      <c r="B77" s="2"/>
      <c r="C77" t="s">
        <v>300</v>
      </c>
      <c r="D77" s="19">
        <v>42376</v>
      </c>
      <c r="E77" t="s">
        <v>301</v>
      </c>
      <c r="F77" s="27">
        <v>-45909.75</v>
      </c>
      <c r="G77" s="52"/>
      <c r="H77" s="26"/>
      <c r="I77" s="26"/>
      <c r="J77" s="27"/>
      <c r="K77" s="7"/>
      <c r="L77" s="28"/>
    </row>
    <row r="78" spans="1:13" hidden="1" outlineLevel="1">
      <c r="A78" s="59"/>
      <c r="B78" s="2"/>
      <c r="C78" t="s">
        <v>401</v>
      </c>
      <c r="D78" s="19">
        <v>42412</v>
      </c>
      <c r="E78" t="s">
        <v>402</v>
      </c>
      <c r="F78" s="27">
        <v>241933.04</v>
      </c>
      <c r="G78" s="52"/>
      <c r="H78" s="26"/>
      <c r="I78" s="26"/>
      <c r="J78" s="27"/>
      <c r="K78" s="7"/>
      <c r="L78" s="28"/>
    </row>
    <row r="79" spans="1:13" hidden="1" outlineLevel="1">
      <c r="A79" s="59"/>
      <c r="B79" s="2"/>
      <c r="C79" t="s">
        <v>403</v>
      </c>
      <c r="D79" s="19">
        <v>42426</v>
      </c>
      <c r="E79" t="s">
        <v>404</v>
      </c>
      <c r="F79" s="27">
        <v>-4344.32</v>
      </c>
      <c r="G79" s="52"/>
      <c r="H79" s="26"/>
      <c r="I79" s="26"/>
      <c r="J79" s="27"/>
      <c r="K79" s="7"/>
      <c r="L79" s="28"/>
    </row>
    <row r="80" spans="1:13" hidden="1" outlineLevel="1">
      <c r="A80" s="59"/>
      <c r="B80" s="2"/>
      <c r="C80" t="s">
        <v>405</v>
      </c>
      <c r="D80" s="19">
        <v>42429</v>
      </c>
      <c r="E80" t="s">
        <v>406</v>
      </c>
      <c r="F80" s="27">
        <v>80000</v>
      </c>
      <c r="G80" s="52"/>
      <c r="H80" s="26"/>
      <c r="I80" s="26"/>
      <c r="J80" s="27"/>
      <c r="K80" s="7"/>
      <c r="L80" s="28"/>
    </row>
    <row r="81" spans="1:12" ht="15" hidden="1" outlineLevel="1">
      <c r="A81" s="59"/>
      <c r="B81" s="2"/>
      <c r="C81" t="s">
        <v>407</v>
      </c>
      <c r="D81" t="s">
        <v>408</v>
      </c>
      <c r="E81" s="104" t="s">
        <v>409</v>
      </c>
      <c r="F81" s="20">
        <v>26.3</v>
      </c>
      <c r="G81" s="52"/>
      <c r="H81" s="26"/>
      <c r="I81" s="26"/>
      <c r="J81" s="27"/>
      <c r="K81" s="7"/>
      <c r="L81" s="28"/>
    </row>
    <row r="82" spans="1:12" ht="15" collapsed="1">
      <c r="A82" s="58" t="s">
        <v>87</v>
      </c>
      <c r="B82" s="18" t="s">
        <v>88</v>
      </c>
      <c r="C82" s="99"/>
      <c r="D82" s="98"/>
      <c r="E82" s="19"/>
      <c r="F82"/>
      <c r="G82" s="52">
        <f>+SUM(F83)</f>
        <v>0</v>
      </c>
      <c r="H82" s="26"/>
      <c r="I82" s="26"/>
      <c r="J82" s="27"/>
      <c r="K82" s="7"/>
      <c r="L82" s="28"/>
    </row>
    <row r="83" spans="1:12" ht="15" hidden="1" outlineLevel="1">
      <c r="A83" s="10"/>
      <c r="B83" s="10"/>
      <c r="C83" s="99"/>
      <c r="D83" s="98"/>
      <c r="E83" s="19"/>
      <c r="F83"/>
      <c r="G83" s="60"/>
      <c r="H83" s="26"/>
      <c r="I83" s="26"/>
      <c r="J83" s="27"/>
      <c r="K83" s="7"/>
      <c r="L83" s="28"/>
    </row>
    <row r="84" spans="1:12" collapsed="1">
      <c r="A84" s="18" t="s">
        <v>356</v>
      </c>
      <c r="B84" s="18" t="s">
        <v>92</v>
      </c>
      <c r="C84" s="5"/>
      <c r="D84" s="36"/>
      <c r="F84"/>
      <c r="G84" s="100">
        <f>SUM(F85:F85)</f>
        <v>29000</v>
      </c>
      <c r="H84" s="26">
        <f>G84/1.16*0.16</f>
        <v>4000</v>
      </c>
      <c r="I84" s="26"/>
      <c r="K84" s="7"/>
      <c r="L84" s="28"/>
    </row>
    <row r="85" spans="1:12" ht="15" hidden="1" outlineLevel="1">
      <c r="A85" s="10"/>
      <c r="B85" s="10"/>
      <c r="C85" s="99" t="s">
        <v>93</v>
      </c>
      <c r="D85" s="98">
        <v>42369</v>
      </c>
      <c r="E85" s="36" t="s">
        <v>94</v>
      </c>
      <c r="F85" s="37">
        <v>29000</v>
      </c>
      <c r="G85" s="41"/>
      <c r="H85" s="62"/>
      <c r="I85" s="62"/>
      <c r="K85" s="7"/>
      <c r="L85" s="28"/>
    </row>
    <row r="86" spans="1:12" ht="15" collapsed="1">
      <c r="A86" s="18" t="s">
        <v>354</v>
      </c>
      <c r="B86" s="18" t="s">
        <v>355</v>
      </c>
      <c r="C86" s="99"/>
      <c r="D86" s="98"/>
      <c r="E86" s="36"/>
      <c r="F86" s="37"/>
      <c r="G86" s="52">
        <f>+SUM(F87)</f>
        <v>0</v>
      </c>
      <c r="H86" s="26"/>
      <c r="I86" s="62"/>
      <c r="K86" s="7"/>
      <c r="L86" s="28"/>
    </row>
    <row r="87" spans="1:12" outlineLevel="1">
      <c r="A87" s="10"/>
      <c r="B87" s="10"/>
      <c r="D87" s="19"/>
      <c r="E87" s="107"/>
      <c r="F87"/>
      <c r="H87" s="62"/>
      <c r="I87" s="62"/>
      <c r="K87" s="7"/>
      <c r="L87" s="28"/>
    </row>
    <row r="88" spans="1:12" ht="15">
      <c r="A88" s="18" t="s">
        <v>95</v>
      </c>
      <c r="B88" s="18" t="s">
        <v>96</v>
      </c>
      <c r="C88" s="5"/>
      <c r="D88" s="36"/>
      <c r="E88" s="98"/>
      <c r="F88" s="99"/>
      <c r="G88" s="100">
        <f>SUM(F89:F90)</f>
        <v>2760.8</v>
      </c>
      <c r="H88" s="26">
        <f>G88/1.16*0.16</f>
        <v>380.80000000000007</v>
      </c>
      <c r="I88" s="26"/>
      <c r="J88" s="27"/>
      <c r="K88" s="7"/>
      <c r="L88" s="28"/>
    </row>
    <row r="89" spans="1:12" ht="15" hidden="1" outlineLevel="1">
      <c r="A89" s="10"/>
      <c r="B89" s="10"/>
      <c r="C89" s="5" t="s">
        <v>97</v>
      </c>
      <c r="D89" s="36">
        <v>41029</v>
      </c>
      <c r="E89" s="98" t="s">
        <v>98</v>
      </c>
      <c r="F89" s="99">
        <v>1380.4</v>
      </c>
      <c r="G89" s="22"/>
      <c r="H89" s="26"/>
      <c r="I89" s="26"/>
      <c r="J89" s="27"/>
      <c r="K89" s="7"/>
      <c r="L89" s="28"/>
    </row>
    <row r="90" spans="1:12" ht="15" hidden="1" outlineLevel="1">
      <c r="A90" s="5"/>
      <c r="B90" s="5"/>
      <c r="C90" s="5" t="s">
        <v>99</v>
      </c>
      <c r="D90" s="36">
        <v>41060</v>
      </c>
      <c r="E90" s="98" t="s">
        <v>100</v>
      </c>
      <c r="F90" s="99">
        <v>1380.4</v>
      </c>
      <c r="G90" s="41"/>
      <c r="H90" s="26"/>
      <c r="I90" s="26"/>
      <c r="J90" s="27"/>
      <c r="K90" s="7"/>
      <c r="L90" s="28"/>
    </row>
    <row r="91" spans="1:12" ht="15" collapsed="1">
      <c r="A91" s="44" t="s">
        <v>101</v>
      </c>
      <c r="B91" s="44" t="s">
        <v>102</v>
      </c>
      <c r="C91" s="29"/>
      <c r="D91" s="30"/>
      <c r="E91" s="98"/>
      <c r="F91" s="99"/>
      <c r="G91" s="100">
        <f>SUM(F92:F98)+0.12</f>
        <v>10013.450000000001</v>
      </c>
      <c r="H91" s="26">
        <f>G91/1.16*0.16</f>
        <v>1381.1655172413793</v>
      </c>
      <c r="I91" s="26"/>
      <c r="J91" s="27"/>
      <c r="K91" s="7"/>
      <c r="L91" s="28"/>
    </row>
    <row r="92" spans="1:12" hidden="1" outlineLevel="1">
      <c r="A92" s="10"/>
      <c r="B92" s="10"/>
      <c r="C92" s="10"/>
      <c r="D92" s="36">
        <v>40317</v>
      </c>
      <c r="E92" s="45" t="s">
        <v>103</v>
      </c>
      <c r="F92" s="13">
        <v>2608.88</v>
      </c>
      <c r="G92" s="21"/>
      <c r="H92" s="26"/>
      <c r="I92" s="26"/>
      <c r="J92" s="27"/>
      <c r="K92" s="7"/>
      <c r="L92" s="28"/>
    </row>
    <row r="93" spans="1:12" hidden="1" outlineLevel="1">
      <c r="A93" s="10"/>
      <c r="B93" s="10"/>
      <c r="C93" s="10"/>
      <c r="D93" s="36">
        <v>40350</v>
      </c>
      <c r="E93" s="45" t="s">
        <v>104</v>
      </c>
      <c r="F93" s="13">
        <v>2894.36</v>
      </c>
      <c r="G93" s="21"/>
      <c r="H93" s="26"/>
      <c r="I93" s="26"/>
      <c r="J93" s="27"/>
      <c r="K93" s="7"/>
      <c r="L93" s="28"/>
    </row>
    <row r="94" spans="1:12" hidden="1" outlineLevel="1">
      <c r="A94" s="10"/>
      <c r="B94" s="10"/>
      <c r="D94" s="19"/>
      <c r="E94" s="31" t="s">
        <v>105</v>
      </c>
      <c r="F94" s="20">
        <f>6001.98-F92-F93</f>
        <v>498.73999999999933</v>
      </c>
      <c r="H94" s="26"/>
      <c r="I94" s="26"/>
      <c r="J94" s="27"/>
      <c r="K94" s="7"/>
      <c r="L94" s="28"/>
    </row>
    <row r="95" spans="1:12" ht="15" hidden="1" outlineLevel="1">
      <c r="A95" s="10"/>
      <c r="B95" s="10"/>
      <c r="C95" s="99" t="s">
        <v>106</v>
      </c>
      <c r="D95" s="98">
        <v>42277</v>
      </c>
      <c r="E95" s="99">
        <v>18689</v>
      </c>
      <c r="F95" s="65">
        <v>1727.94</v>
      </c>
      <c r="H95" s="26"/>
      <c r="I95" s="26"/>
      <c r="J95" s="27"/>
      <c r="K95" s="7"/>
      <c r="L95" s="28"/>
    </row>
    <row r="96" spans="1:12" ht="18" hidden="1" customHeight="1" outlineLevel="1">
      <c r="A96" s="10"/>
      <c r="B96" s="10"/>
      <c r="C96" s="99" t="s">
        <v>107</v>
      </c>
      <c r="D96" s="98">
        <v>42277</v>
      </c>
      <c r="E96" s="99" t="s">
        <v>108</v>
      </c>
      <c r="F96" s="48">
        <v>997.6</v>
      </c>
      <c r="H96" s="26"/>
      <c r="I96" s="26"/>
      <c r="J96" s="27"/>
      <c r="K96" s="7"/>
      <c r="L96" s="28"/>
    </row>
    <row r="97" spans="1:16" hidden="1" outlineLevel="1">
      <c r="A97" s="10"/>
      <c r="B97" s="10"/>
      <c r="C97" t="s">
        <v>201</v>
      </c>
      <c r="D97" s="19">
        <v>42429</v>
      </c>
      <c r="E97">
        <v>21465</v>
      </c>
      <c r="F97">
        <v>526.01</v>
      </c>
      <c r="H97" s="26"/>
      <c r="I97" s="26"/>
      <c r="J97" s="27"/>
      <c r="K97" s="7"/>
      <c r="L97" s="28"/>
    </row>
    <row r="98" spans="1:16" hidden="1" outlineLevel="1">
      <c r="A98" s="10"/>
      <c r="B98" s="10"/>
      <c r="C98" t="s">
        <v>410</v>
      </c>
      <c r="D98" s="19">
        <v>42429</v>
      </c>
      <c r="E98">
        <v>21401</v>
      </c>
      <c r="F98">
        <v>759.8</v>
      </c>
      <c r="H98" s="26"/>
      <c r="I98" s="26"/>
      <c r="J98" s="27"/>
      <c r="K98" s="7"/>
      <c r="L98" s="28"/>
    </row>
    <row r="99" spans="1:16" collapsed="1">
      <c r="A99" s="18" t="s">
        <v>112</v>
      </c>
      <c r="B99" s="18" t="s">
        <v>113</v>
      </c>
      <c r="C99" s="5"/>
      <c r="D99" s="36"/>
      <c r="E99" s="45"/>
      <c r="F99" s="6"/>
      <c r="G99" s="100">
        <f>SUM(F100:F102)</f>
        <v>4081.62</v>
      </c>
      <c r="H99" s="26">
        <f>G99/1.16*0.16</f>
        <v>562.98206896551721</v>
      </c>
      <c r="I99" s="26"/>
      <c r="J99" s="27"/>
      <c r="K99" s="57"/>
      <c r="L99" s="57" t="s">
        <v>114</v>
      </c>
    </row>
    <row r="100" spans="1:16" ht="13.5" hidden="1" customHeight="1" outlineLevel="1">
      <c r="A100" s="5"/>
      <c r="B100" s="5"/>
      <c r="C100" t="s">
        <v>115</v>
      </c>
      <c r="D100" s="19">
        <v>42004</v>
      </c>
      <c r="E100" t="s">
        <v>116</v>
      </c>
      <c r="F100" s="20">
        <v>1411.25</v>
      </c>
      <c r="G100" s="41"/>
      <c r="H100" s="66"/>
      <c r="I100" s="66"/>
      <c r="J100" s="27"/>
      <c r="K100" s="7"/>
      <c r="L100" s="28"/>
    </row>
    <row r="101" spans="1:16" hidden="1" outlineLevel="1">
      <c r="A101" s="5"/>
      <c r="B101" s="5"/>
      <c r="C101" t="s">
        <v>117</v>
      </c>
      <c r="D101" s="19">
        <v>42004</v>
      </c>
      <c r="E101" t="s">
        <v>118</v>
      </c>
      <c r="F101" s="20">
        <v>2309.33</v>
      </c>
      <c r="G101" s="41"/>
      <c r="H101" s="66"/>
      <c r="I101" s="66"/>
      <c r="J101" s="27"/>
      <c r="K101" s="7"/>
      <c r="L101" s="28"/>
    </row>
    <row r="102" spans="1:16" hidden="1" outlineLevel="1">
      <c r="A102" s="5"/>
      <c r="B102" s="5"/>
      <c r="D102" s="19"/>
      <c r="E102" t="s">
        <v>105</v>
      </c>
      <c r="F102" s="20">
        <v>361.04</v>
      </c>
      <c r="G102" s="41"/>
      <c r="H102" s="66"/>
      <c r="I102" s="66"/>
      <c r="J102" s="27"/>
      <c r="K102" s="7"/>
      <c r="L102" s="28"/>
    </row>
    <row r="103" spans="1:16" collapsed="1">
      <c r="A103" s="18" t="s">
        <v>123</v>
      </c>
      <c r="B103" s="18" t="s">
        <v>124</v>
      </c>
      <c r="C103" s="5"/>
      <c r="D103" s="36"/>
      <c r="E103" s="37"/>
      <c r="F103" s="6"/>
      <c r="G103" s="100">
        <f>SUM(F104:F105)</f>
        <v>2876.79</v>
      </c>
      <c r="H103" s="26">
        <f>G103/1.16*0.16</f>
        <v>396.79862068965525</v>
      </c>
      <c r="I103" s="26"/>
    </row>
    <row r="104" spans="1:16" ht="15" hidden="1" outlineLevel="1">
      <c r="A104" s="10"/>
      <c r="B104" s="10"/>
      <c r="C104" s="99" t="s">
        <v>125</v>
      </c>
      <c r="D104" s="98">
        <v>42291</v>
      </c>
      <c r="E104" s="99"/>
      <c r="F104" s="20">
        <v>1378.07</v>
      </c>
      <c r="G104" s="22"/>
      <c r="H104" s="26"/>
    </row>
    <row r="105" spans="1:16" hidden="1" outlineLevel="1">
      <c r="A105" s="10"/>
      <c r="B105" s="10"/>
      <c r="C105" t="s">
        <v>304</v>
      </c>
      <c r="D105" s="19">
        <v>42396</v>
      </c>
      <c r="E105" t="s">
        <v>305</v>
      </c>
      <c r="F105" s="27">
        <v>1498.72</v>
      </c>
      <c r="G105" s="22"/>
      <c r="H105" s="26"/>
      <c r="P105" s="26"/>
    </row>
    <row r="106" spans="1:16" collapsed="1">
      <c r="A106" s="18" t="s">
        <v>476</v>
      </c>
      <c r="B106" s="18" t="s">
        <v>477</v>
      </c>
      <c r="D106" s="19"/>
      <c r="F106"/>
      <c r="G106" s="100">
        <f>SUM(F107)</f>
        <v>270.12</v>
      </c>
      <c r="H106" s="26">
        <f>G106/1.16*0.16</f>
        <v>37.257931034482766</v>
      </c>
      <c r="I106" s="26"/>
      <c r="J106" s="27"/>
      <c r="K106" s="7"/>
      <c r="L106" s="28"/>
    </row>
    <row r="107" spans="1:16" hidden="1" outlineLevel="1">
      <c r="A107" s="10"/>
      <c r="B107" s="10"/>
      <c r="C107" t="s">
        <v>478</v>
      </c>
      <c r="D107" s="19">
        <v>42429</v>
      </c>
      <c r="E107" t="s">
        <v>479</v>
      </c>
      <c r="F107">
        <v>270.12</v>
      </c>
      <c r="I107" s="26"/>
      <c r="J107" s="27"/>
      <c r="K107" s="7"/>
      <c r="L107" s="28"/>
    </row>
    <row r="108" spans="1:16" collapsed="1">
      <c r="A108" s="18" t="s">
        <v>357</v>
      </c>
      <c r="B108" s="18" t="s">
        <v>358</v>
      </c>
      <c r="D108" s="19"/>
      <c r="F108" s="27"/>
      <c r="G108" s="102">
        <f>+SUM(F109)</f>
        <v>730.8</v>
      </c>
      <c r="I108" s="26"/>
      <c r="J108" s="27"/>
      <c r="K108" s="7"/>
      <c r="L108" s="28"/>
    </row>
    <row r="109" spans="1:16" hidden="1" outlineLevel="1">
      <c r="A109" s="10"/>
      <c r="B109" s="10"/>
      <c r="C109" t="s">
        <v>190</v>
      </c>
      <c r="D109" s="19">
        <v>42427</v>
      </c>
      <c r="E109" t="s">
        <v>411</v>
      </c>
      <c r="F109">
        <v>730.8</v>
      </c>
      <c r="G109" s="22"/>
      <c r="I109" s="26"/>
      <c r="J109" s="27"/>
      <c r="K109" s="7"/>
      <c r="L109" s="28"/>
    </row>
    <row r="110" spans="1:16" collapsed="1">
      <c r="A110" s="18" t="s">
        <v>306</v>
      </c>
      <c r="B110" s="18" t="s">
        <v>307</v>
      </c>
      <c r="D110" s="19"/>
      <c r="F110" s="27"/>
      <c r="G110" s="100">
        <f>SUM(F111:F121)</f>
        <v>25694</v>
      </c>
      <c r="H110" s="26"/>
      <c r="I110" s="26"/>
      <c r="J110" s="27"/>
      <c r="K110" s="7"/>
      <c r="L110" s="28"/>
    </row>
    <row r="111" spans="1:16" hidden="1" outlineLevel="1">
      <c r="A111" s="57"/>
      <c r="B111" s="57"/>
      <c r="C111" t="s">
        <v>427</v>
      </c>
      <c r="D111" s="19">
        <v>42405</v>
      </c>
      <c r="E111" t="s">
        <v>428</v>
      </c>
      <c r="F111" s="68">
        <v>2900</v>
      </c>
      <c r="G111" s="22"/>
      <c r="H111" s="26"/>
      <c r="I111" s="26"/>
      <c r="J111" s="27"/>
      <c r="K111" s="7"/>
      <c r="L111" s="28"/>
    </row>
    <row r="112" spans="1:16" hidden="1" outlineLevel="1">
      <c r="A112" s="57"/>
      <c r="B112" s="57"/>
      <c r="C112" t="s">
        <v>429</v>
      </c>
      <c r="D112" s="19">
        <v>42405</v>
      </c>
      <c r="E112" t="s">
        <v>430</v>
      </c>
      <c r="F112" s="64">
        <v>580</v>
      </c>
      <c r="G112" s="22"/>
      <c r="H112" s="26"/>
      <c r="I112" s="26"/>
      <c r="J112" s="27"/>
      <c r="K112" s="7"/>
      <c r="L112" s="28"/>
    </row>
    <row r="113" spans="1:12" hidden="1" outlineLevel="1">
      <c r="A113" s="57"/>
      <c r="B113" s="57"/>
      <c r="C113" t="s">
        <v>431</v>
      </c>
      <c r="D113" s="19">
        <v>42410</v>
      </c>
      <c r="E113" t="s">
        <v>432</v>
      </c>
      <c r="F113" s="68">
        <v>1856</v>
      </c>
      <c r="G113" s="22"/>
      <c r="H113" s="26"/>
      <c r="I113" s="26"/>
      <c r="J113" s="27"/>
      <c r="K113" s="7"/>
      <c r="L113" s="28"/>
    </row>
    <row r="114" spans="1:12" hidden="1" outlineLevel="1">
      <c r="A114" s="57"/>
      <c r="B114" s="57"/>
      <c r="C114" t="s">
        <v>412</v>
      </c>
      <c r="D114" s="19">
        <v>42422</v>
      </c>
      <c r="E114" t="s">
        <v>413</v>
      </c>
      <c r="F114" s="27">
        <v>3480</v>
      </c>
      <c r="G114" s="22"/>
      <c r="H114" s="26"/>
      <c r="I114" s="26"/>
      <c r="J114" s="27"/>
      <c r="K114" s="7"/>
      <c r="L114" s="28"/>
    </row>
    <row r="115" spans="1:12" hidden="1" outlineLevel="1">
      <c r="A115" s="57"/>
      <c r="B115" s="57"/>
      <c r="C115" t="s">
        <v>414</v>
      </c>
      <c r="D115" s="19">
        <v>42422</v>
      </c>
      <c r="E115">
        <v>1556</v>
      </c>
      <c r="F115" s="27">
        <v>1508</v>
      </c>
      <c r="G115" s="22"/>
      <c r="H115" s="26"/>
      <c r="I115" s="26"/>
      <c r="J115" s="27"/>
      <c r="K115" s="7"/>
      <c r="L115" s="28"/>
    </row>
    <row r="116" spans="1:12" hidden="1" outlineLevel="1">
      <c r="A116" s="57"/>
      <c r="B116" s="57"/>
      <c r="C116" t="s">
        <v>415</v>
      </c>
      <c r="D116" s="19">
        <v>42422</v>
      </c>
      <c r="E116" t="s">
        <v>416</v>
      </c>
      <c r="F116" s="27">
        <v>2320</v>
      </c>
      <c r="G116" s="22"/>
      <c r="H116" s="26"/>
      <c r="I116" s="26"/>
      <c r="J116" s="27"/>
      <c r="K116" s="7"/>
      <c r="L116" s="28"/>
    </row>
    <row r="117" spans="1:12" hidden="1" outlineLevel="1">
      <c r="A117" s="57"/>
      <c r="B117" s="57"/>
      <c r="C117" t="s">
        <v>417</v>
      </c>
      <c r="D117" s="19">
        <v>42422</v>
      </c>
      <c r="E117" t="s">
        <v>418</v>
      </c>
      <c r="F117">
        <v>406</v>
      </c>
      <c r="G117" s="22"/>
      <c r="H117" s="26"/>
      <c r="I117" s="26"/>
      <c r="J117" s="27"/>
      <c r="K117" s="7"/>
      <c r="L117" s="28"/>
    </row>
    <row r="118" spans="1:12" hidden="1" outlineLevel="1">
      <c r="A118" s="57"/>
      <c r="B118" s="57"/>
      <c r="C118" t="s">
        <v>419</v>
      </c>
      <c r="D118" s="19">
        <v>42423</v>
      </c>
      <c r="E118" t="s">
        <v>420</v>
      </c>
      <c r="F118" s="27">
        <v>3016</v>
      </c>
      <c r="G118" s="22"/>
      <c r="H118" s="26"/>
      <c r="I118" s="26"/>
      <c r="J118" s="27"/>
      <c r="K118" s="7"/>
      <c r="L118" s="28"/>
    </row>
    <row r="119" spans="1:12" hidden="1" outlineLevel="1">
      <c r="A119" s="57"/>
      <c r="B119" s="57"/>
      <c r="C119" t="s">
        <v>421</v>
      </c>
      <c r="D119" s="19">
        <v>42423</v>
      </c>
      <c r="E119" t="s">
        <v>422</v>
      </c>
      <c r="F119" s="27">
        <v>5220</v>
      </c>
      <c r="G119" s="22"/>
      <c r="H119" s="26"/>
      <c r="I119" s="26"/>
      <c r="J119" s="27"/>
      <c r="K119" s="7"/>
      <c r="L119" s="28"/>
    </row>
    <row r="120" spans="1:12" hidden="1" outlineLevel="1">
      <c r="A120" s="57"/>
      <c r="B120" s="57"/>
      <c r="C120" t="s">
        <v>423</v>
      </c>
      <c r="D120" s="19">
        <v>42425</v>
      </c>
      <c r="E120" t="s">
        <v>424</v>
      </c>
      <c r="F120" s="27">
        <v>2088</v>
      </c>
      <c r="G120" s="22"/>
      <c r="H120" s="26"/>
      <c r="I120" s="26"/>
      <c r="J120" s="27"/>
      <c r="K120" s="7"/>
      <c r="L120" s="28"/>
    </row>
    <row r="121" spans="1:12" hidden="1" outlineLevel="1">
      <c r="A121" s="57"/>
      <c r="B121" s="57"/>
      <c r="C121" t="s">
        <v>425</v>
      </c>
      <c r="D121" s="19">
        <v>42426</v>
      </c>
      <c r="E121" t="s">
        <v>426</v>
      </c>
      <c r="F121" s="27">
        <v>2320</v>
      </c>
      <c r="G121" s="22"/>
      <c r="H121" s="26"/>
      <c r="I121" s="26"/>
      <c r="J121" s="27"/>
      <c r="K121" s="7"/>
      <c r="L121" s="28"/>
    </row>
    <row r="122" spans="1:12" collapsed="1">
      <c r="A122" s="18" t="s">
        <v>126</v>
      </c>
      <c r="B122" s="18" t="s">
        <v>127</v>
      </c>
      <c r="C122" s="5"/>
      <c r="D122" s="36"/>
      <c r="E122" s="45"/>
      <c r="F122" s="6"/>
      <c r="G122" s="100">
        <f>SUM(F123:F124)</f>
        <v>23881.35</v>
      </c>
      <c r="H122" s="26">
        <f>G122/1.16*0.16</f>
        <v>3293.9793103448278</v>
      </c>
      <c r="I122" s="26"/>
      <c r="J122" s="27"/>
      <c r="K122" s="7"/>
      <c r="L122" s="28"/>
    </row>
    <row r="123" spans="1:12" hidden="1" outlineLevel="1">
      <c r="A123" s="10"/>
      <c r="B123" s="10"/>
      <c r="C123" s="5" t="s">
        <v>128</v>
      </c>
      <c r="D123" s="36">
        <v>41517</v>
      </c>
      <c r="E123" s="37" t="s">
        <v>129</v>
      </c>
      <c r="F123" s="6">
        <f>38903.35-16240-7308</f>
        <v>15355.349999999999</v>
      </c>
      <c r="G123" s="22"/>
      <c r="H123" s="26"/>
      <c r="I123" s="26"/>
      <c r="J123" s="27"/>
      <c r="K123" s="7"/>
      <c r="L123" s="28"/>
    </row>
    <row r="124" spans="1:12" hidden="1" outlineLevel="1">
      <c r="A124" s="10"/>
      <c r="B124" s="10"/>
      <c r="C124" t="s">
        <v>321</v>
      </c>
      <c r="D124" s="19">
        <v>42398</v>
      </c>
      <c r="E124" t="s">
        <v>322</v>
      </c>
      <c r="F124" s="27">
        <v>8526</v>
      </c>
      <c r="G124" s="22"/>
      <c r="H124" s="26"/>
      <c r="I124" s="26"/>
      <c r="J124" s="27"/>
      <c r="K124" s="7"/>
      <c r="L124" s="28"/>
    </row>
    <row r="125" spans="1:12" collapsed="1">
      <c r="A125" s="18" t="s">
        <v>130</v>
      </c>
      <c r="B125" s="18" t="s">
        <v>131</v>
      </c>
      <c r="C125" s="5"/>
      <c r="D125" s="36"/>
      <c r="E125" s="45"/>
      <c r="F125" s="6"/>
      <c r="G125" s="100">
        <f>SUM(F126:F132)</f>
        <v>4167.18</v>
      </c>
      <c r="H125" s="26">
        <f>G125/1.16*0.16</f>
        <v>574.78344827586216</v>
      </c>
      <c r="I125" s="21"/>
      <c r="J125" s="27"/>
      <c r="K125" s="7"/>
      <c r="L125" s="28"/>
    </row>
    <row r="126" spans="1:12" hidden="1" outlineLevel="1">
      <c r="A126" s="57"/>
      <c r="B126" s="57"/>
      <c r="C126" t="s">
        <v>132</v>
      </c>
      <c r="D126" s="19">
        <v>42275</v>
      </c>
      <c r="E126">
        <v>4349</v>
      </c>
      <c r="F126" s="33">
        <v>92.34</v>
      </c>
      <c r="G126" s="21"/>
      <c r="H126" s="26"/>
      <c r="I126" s="26"/>
      <c r="J126" s="27"/>
      <c r="K126" s="7"/>
      <c r="L126" s="28"/>
    </row>
    <row r="127" spans="1:12" hidden="1" outlineLevel="1">
      <c r="A127" s="57"/>
      <c r="B127" s="57"/>
      <c r="C127" t="s">
        <v>133</v>
      </c>
      <c r="D127" s="19">
        <v>42277</v>
      </c>
      <c r="E127">
        <v>9021</v>
      </c>
      <c r="F127" s="33">
        <v>577.79999999999995</v>
      </c>
      <c r="G127" s="67"/>
      <c r="H127" s="26"/>
      <c r="I127" s="21">
        <v>4238.59</v>
      </c>
      <c r="J127" s="27"/>
      <c r="K127" s="7"/>
      <c r="L127" s="28"/>
    </row>
    <row r="128" spans="1:12" hidden="1" outlineLevel="1">
      <c r="A128" s="57"/>
      <c r="B128" s="57"/>
      <c r="C128" t="s">
        <v>134</v>
      </c>
      <c r="D128" s="19">
        <v>42308</v>
      </c>
      <c r="E128" t="s">
        <v>135</v>
      </c>
      <c r="F128" s="33">
        <v>613.4</v>
      </c>
      <c r="G128" s="67"/>
      <c r="H128" s="26"/>
      <c r="I128" s="26"/>
      <c r="J128" s="27"/>
      <c r="K128" s="7"/>
      <c r="L128" s="28"/>
    </row>
    <row r="129" spans="1:12" hidden="1" outlineLevel="1">
      <c r="A129" s="57"/>
      <c r="B129" s="57"/>
      <c r="C129" t="s">
        <v>136</v>
      </c>
      <c r="D129" s="19">
        <v>42333</v>
      </c>
      <c r="E129" t="s">
        <v>137</v>
      </c>
      <c r="F129" s="33">
        <v>2812.55</v>
      </c>
      <c r="G129" s="67"/>
      <c r="H129" s="26"/>
      <c r="I129" s="26"/>
      <c r="J129" s="27"/>
      <c r="K129" s="7"/>
      <c r="L129" s="28"/>
    </row>
    <row r="130" spans="1:12" hidden="1" outlineLevel="1">
      <c r="A130" s="57"/>
      <c r="B130" s="57"/>
      <c r="C130" t="s">
        <v>138</v>
      </c>
      <c r="D130" s="19">
        <v>42369</v>
      </c>
      <c r="E130" t="s">
        <v>139</v>
      </c>
      <c r="F130" s="33">
        <v>140</v>
      </c>
      <c r="G130" s="67"/>
      <c r="H130" s="26"/>
      <c r="I130" s="26"/>
      <c r="J130" s="27"/>
      <c r="K130" s="7"/>
      <c r="L130" s="28"/>
    </row>
    <row r="131" spans="1:12" hidden="1" outlineLevel="1">
      <c r="A131" s="57"/>
      <c r="B131" s="57"/>
      <c r="C131" t="s">
        <v>433</v>
      </c>
      <c r="D131" s="19">
        <v>42429</v>
      </c>
      <c r="E131" t="s">
        <v>434</v>
      </c>
      <c r="F131">
        <v>61.09</v>
      </c>
      <c r="G131" s="67"/>
      <c r="H131" s="26"/>
      <c r="I131" s="26"/>
      <c r="J131" s="27"/>
      <c r="K131" s="7"/>
      <c r="L131" s="28"/>
    </row>
    <row r="132" spans="1:12" hidden="1" outlineLevel="1">
      <c r="A132" s="57"/>
      <c r="B132" s="57"/>
      <c r="C132" t="s">
        <v>435</v>
      </c>
      <c r="D132" s="19">
        <v>42429</v>
      </c>
      <c r="E132" t="s">
        <v>436</v>
      </c>
      <c r="F132" s="27">
        <v>-130</v>
      </c>
      <c r="G132" s="67"/>
      <c r="H132" s="26"/>
      <c r="I132" s="26"/>
      <c r="J132" s="27"/>
      <c r="K132" s="7"/>
      <c r="L132" s="28"/>
    </row>
    <row r="133" spans="1:12" collapsed="1">
      <c r="A133" s="18" t="s">
        <v>140</v>
      </c>
      <c r="B133" s="18" t="s">
        <v>141</v>
      </c>
      <c r="C133" s="5"/>
      <c r="D133" s="36"/>
      <c r="E133" s="45"/>
      <c r="F133" s="6"/>
      <c r="G133" s="100">
        <f>SUM(F134:F136)</f>
        <v>31340</v>
      </c>
      <c r="H133" s="26">
        <f>G133/1.16*0.16</f>
        <v>4322.7586206896558</v>
      </c>
      <c r="I133" s="26"/>
      <c r="K133" s="7"/>
      <c r="L133" s="28"/>
    </row>
    <row r="134" spans="1:12" hidden="1" outlineLevel="1">
      <c r="A134" s="57"/>
      <c r="B134" s="57"/>
      <c r="C134" t="s">
        <v>437</v>
      </c>
      <c r="D134" s="19">
        <v>42420</v>
      </c>
      <c r="E134">
        <v>12521</v>
      </c>
      <c r="F134" s="27">
        <v>18949.990000000002</v>
      </c>
      <c r="G134" s="21"/>
      <c r="H134" s="26"/>
      <c r="I134" s="26"/>
      <c r="K134" s="7"/>
      <c r="L134" s="28"/>
    </row>
    <row r="135" spans="1:12" hidden="1" outlineLevel="1">
      <c r="A135" s="57"/>
      <c r="B135" s="57"/>
      <c r="C135" t="s">
        <v>438</v>
      </c>
      <c r="D135" s="19">
        <v>42426</v>
      </c>
      <c r="E135">
        <v>12546</v>
      </c>
      <c r="F135" s="27">
        <v>8600.01</v>
      </c>
      <c r="G135" s="21"/>
      <c r="H135" s="26"/>
      <c r="I135" s="26"/>
      <c r="K135" s="7"/>
      <c r="L135" s="28"/>
    </row>
    <row r="136" spans="1:12" hidden="1" outlineLevel="1">
      <c r="A136" s="10"/>
      <c r="B136" s="10"/>
      <c r="C136" t="s">
        <v>439</v>
      </c>
      <c r="D136" s="19">
        <v>42426</v>
      </c>
      <c r="E136">
        <v>12557</v>
      </c>
      <c r="F136" s="27">
        <v>3790</v>
      </c>
      <c r="G136" s="21"/>
      <c r="H136" s="26">
        <f>G136/1.16*0.16</f>
        <v>0</v>
      </c>
      <c r="I136" s="26"/>
      <c r="K136" s="7"/>
      <c r="L136" s="28"/>
    </row>
    <row r="137" spans="1:12" collapsed="1">
      <c r="A137" s="18" t="s">
        <v>143</v>
      </c>
      <c r="B137" s="18" t="s">
        <v>144</v>
      </c>
      <c r="C137" s="5"/>
      <c r="D137" s="36"/>
      <c r="E137" s="45"/>
      <c r="F137" s="6"/>
      <c r="G137" s="100">
        <f>SUM(F138:F145)</f>
        <v>19954</v>
      </c>
      <c r="H137" s="26">
        <f>G137/1.16*0.16</f>
        <v>2752.275862068966</v>
      </c>
      <c r="I137" s="26"/>
      <c r="K137" s="7"/>
      <c r="L137" s="28"/>
    </row>
    <row r="138" spans="1:12" hidden="1" outlineLevel="1">
      <c r="A138" s="10"/>
      <c r="B138" s="10"/>
      <c r="D138" s="19"/>
      <c r="E138" t="s">
        <v>105</v>
      </c>
      <c r="F138" s="20">
        <v>-810</v>
      </c>
      <c r="G138" s="21"/>
      <c r="H138" s="26"/>
      <c r="I138" s="26"/>
      <c r="K138" s="7"/>
      <c r="L138" s="28"/>
    </row>
    <row r="139" spans="1:12" ht="15" hidden="1" outlineLevel="1">
      <c r="A139" s="10"/>
      <c r="B139" s="10"/>
      <c r="C139" s="99" t="s">
        <v>145</v>
      </c>
      <c r="D139" s="98">
        <v>42172</v>
      </c>
      <c r="E139" s="99">
        <v>163</v>
      </c>
      <c r="F139" s="94">
        <v>3944</v>
      </c>
      <c r="G139" s="21"/>
      <c r="H139" s="26"/>
      <c r="I139" s="26"/>
      <c r="K139" s="7"/>
      <c r="L139" s="28"/>
    </row>
    <row r="140" spans="1:12" ht="15" hidden="1" outlineLevel="1">
      <c r="A140" s="10"/>
      <c r="B140" s="10"/>
      <c r="C140" s="99" t="s">
        <v>146</v>
      </c>
      <c r="D140" s="98">
        <v>42172</v>
      </c>
      <c r="E140" s="99">
        <v>166</v>
      </c>
      <c r="F140" s="94">
        <v>4872</v>
      </c>
      <c r="G140" s="21"/>
      <c r="H140" s="26"/>
      <c r="I140" s="26"/>
      <c r="J140" s="27"/>
      <c r="K140" s="7"/>
      <c r="L140" s="28"/>
    </row>
    <row r="141" spans="1:12" ht="15" hidden="1" outlineLevel="1">
      <c r="A141" s="10"/>
      <c r="B141" s="10"/>
      <c r="C141" s="99" t="s">
        <v>147</v>
      </c>
      <c r="D141" s="98">
        <v>42172</v>
      </c>
      <c r="E141" s="99">
        <v>165</v>
      </c>
      <c r="F141" s="94">
        <v>1044</v>
      </c>
      <c r="G141" s="21"/>
      <c r="H141" s="26"/>
      <c r="I141" s="26"/>
      <c r="K141" s="7"/>
      <c r="L141" s="28"/>
    </row>
    <row r="142" spans="1:12" ht="15" hidden="1" outlineLevel="1">
      <c r="A142" s="10"/>
      <c r="B142" s="10"/>
      <c r="C142" s="99" t="s">
        <v>148</v>
      </c>
      <c r="D142" s="49">
        <v>42307</v>
      </c>
      <c r="E142" s="48">
        <v>257</v>
      </c>
      <c r="F142" s="65">
        <v>4640</v>
      </c>
      <c r="G142" s="21"/>
      <c r="H142" s="26"/>
      <c r="I142" s="26"/>
      <c r="K142" s="7"/>
      <c r="L142" s="28"/>
    </row>
    <row r="143" spans="1:12" hidden="1" outlineLevel="1">
      <c r="A143" s="10"/>
      <c r="B143" s="10"/>
      <c r="C143" t="s">
        <v>337</v>
      </c>
      <c r="D143" s="19">
        <v>42399</v>
      </c>
      <c r="E143">
        <v>34</v>
      </c>
      <c r="F143" s="27">
        <v>1044</v>
      </c>
      <c r="G143" s="21"/>
      <c r="H143" s="26"/>
      <c r="I143" s="26"/>
      <c r="K143" s="7"/>
      <c r="L143" s="28"/>
    </row>
    <row r="144" spans="1:12" hidden="1" outlineLevel="1">
      <c r="A144" s="10"/>
      <c r="B144" s="10"/>
      <c r="C144" t="s">
        <v>440</v>
      </c>
      <c r="D144" s="19">
        <v>42422</v>
      </c>
      <c r="E144">
        <v>354</v>
      </c>
      <c r="F144" s="27">
        <v>5220</v>
      </c>
      <c r="G144" s="21"/>
      <c r="H144" s="26"/>
      <c r="I144" s="26"/>
      <c r="K144" s="7"/>
      <c r="L144" s="28"/>
    </row>
    <row r="145" spans="1:12" hidden="1" outlineLevel="1">
      <c r="A145" s="10"/>
      <c r="B145" s="10"/>
      <c r="D145" s="19"/>
      <c r="F145" s="27"/>
      <c r="G145" s="21"/>
      <c r="H145" s="26"/>
      <c r="I145" s="26"/>
      <c r="K145" s="7"/>
      <c r="L145" s="28"/>
    </row>
    <row r="146" spans="1:12" collapsed="1">
      <c r="A146" s="18" t="s">
        <v>164</v>
      </c>
      <c r="B146" s="18" t="s">
        <v>165</v>
      </c>
      <c r="C146" s="5"/>
      <c r="D146" s="36"/>
      <c r="E146" s="37"/>
      <c r="F146" s="6"/>
      <c r="G146" s="100">
        <f>SUM(F147:F152)</f>
        <v>2088.0100000000002</v>
      </c>
      <c r="H146" s="26">
        <f>G146/1.16*0.16</f>
        <v>288.00137931034487</v>
      </c>
      <c r="I146" s="26"/>
    </row>
    <row r="147" spans="1:12" ht="15" hidden="1" outlineLevel="1">
      <c r="A147" s="57"/>
      <c r="B147" s="57"/>
      <c r="C147" s="99" t="s">
        <v>166</v>
      </c>
      <c r="D147" s="98">
        <v>42355</v>
      </c>
      <c r="E147" s="99">
        <v>3541241</v>
      </c>
      <c r="F147" s="48">
        <v>348</v>
      </c>
      <c r="G147" s="21"/>
      <c r="H147" s="26"/>
      <c r="I147" s="26"/>
    </row>
    <row r="148" spans="1:12" ht="13.5" hidden="1" customHeight="1" outlineLevel="1">
      <c r="A148" s="10"/>
      <c r="B148" s="10"/>
      <c r="C148" s="99" t="s">
        <v>167</v>
      </c>
      <c r="D148" s="98">
        <v>42356</v>
      </c>
      <c r="E148" s="99">
        <v>3539278</v>
      </c>
      <c r="F148" s="48">
        <v>348</v>
      </c>
      <c r="G148" s="21"/>
      <c r="H148" s="26"/>
      <c r="I148" s="26"/>
    </row>
    <row r="149" spans="1:12" ht="15" hidden="1" outlineLevel="1">
      <c r="A149" s="10"/>
      <c r="B149" s="10"/>
      <c r="C149" s="99" t="s">
        <v>168</v>
      </c>
      <c r="D149" s="98">
        <v>42356</v>
      </c>
      <c r="E149" s="99">
        <v>3542331</v>
      </c>
      <c r="F149" s="99">
        <v>348</v>
      </c>
      <c r="G149" s="21"/>
      <c r="H149" s="26"/>
      <c r="I149" s="26"/>
      <c r="J149" s="99"/>
      <c r="K149" s="98"/>
      <c r="L149" s="99"/>
    </row>
    <row r="150" spans="1:12" ht="15" hidden="1" outlineLevel="1">
      <c r="A150" s="10"/>
      <c r="B150" s="10"/>
      <c r="C150" t="s">
        <v>441</v>
      </c>
      <c r="D150" s="19">
        <v>42405</v>
      </c>
      <c r="E150">
        <v>36166091</v>
      </c>
      <c r="F150">
        <v>348.01</v>
      </c>
      <c r="G150" s="21"/>
      <c r="H150" s="26"/>
      <c r="I150" s="26"/>
      <c r="J150" s="99"/>
      <c r="K150" s="98"/>
      <c r="L150" s="99"/>
    </row>
    <row r="151" spans="1:12" ht="15" hidden="1" outlineLevel="1">
      <c r="A151" s="10"/>
      <c r="B151" s="10"/>
      <c r="C151" t="s">
        <v>442</v>
      </c>
      <c r="D151" s="19">
        <v>42425</v>
      </c>
      <c r="E151">
        <v>3643968</v>
      </c>
      <c r="F151">
        <v>348</v>
      </c>
      <c r="G151" s="21"/>
      <c r="H151" s="26"/>
      <c r="I151" s="26"/>
      <c r="J151" s="99"/>
      <c r="K151" s="98"/>
      <c r="L151" s="99"/>
    </row>
    <row r="152" spans="1:12" ht="15" hidden="1" outlineLevel="1">
      <c r="A152" s="10"/>
      <c r="B152" s="10"/>
      <c r="C152" t="s">
        <v>443</v>
      </c>
      <c r="D152" s="19">
        <v>42429</v>
      </c>
      <c r="E152">
        <v>3643976</v>
      </c>
      <c r="F152">
        <v>348</v>
      </c>
      <c r="G152" s="21"/>
      <c r="H152" s="26"/>
      <c r="I152" s="26"/>
      <c r="J152" s="99"/>
      <c r="K152" s="98"/>
      <c r="L152" s="99"/>
    </row>
    <row r="153" spans="1:12" ht="15" collapsed="1">
      <c r="A153" s="18" t="s">
        <v>169</v>
      </c>
      <c r="B153" s="18" t="s">
        <v>170</v>
      </c>
      <c r="C153" s="5"/>
      <c r="D153" s="36"/>
      <c r="E153" s="37"/>
      <c r="F153" s="6"/>
      <c r="G153" s="100">
        <f>SUM(F154:F155)</f>
        <v>7426.0599999999995</v>
      </c>
      <c r="H153" s="26">
        <f>G153/1.16*0.16</f>
        <v>1024.2841379310346</v>
      </c>
      <c r="I153" s="26"/>
      <c r="J153" s="99"/>
      <c r="K153" s="98"/>
      <c r="L153" s="99"/>
    </row>
    <row r="154" spans="1:12" ht="13.5" hidden="1" customHeight="1" outlineLevel="1">
      <c r="A154" s="10"/>
      <c r="B154" s="10"/>
      <c r="C154" t="s">
        <v>171</v>
      </c>
      <c r="D154" s="19">
        <v>42271</v>
      </c>
      <c r="E154" t="s">
        <v>172</v>
      </c>
      <c r="F154" s="20">
        <f>5800-3132+1510.06</f>
        <v>4178.0599999999995</v>
      </c>
      <c r="G154" s="68"/>
      <c r="H154" s="26"/>
      <c r="I154" s="26"/>
      <c r="K154" s="7"/>
      <c r="L154" s="28"/>
    </row>
    <row r="155" spans="1:12" ht="13.5" hidden="1" customHeight="1" outlineLevel="1">
      <c r="A155" s="10"/>
      <c r="B155" s="10"/>
      <c r="C155" s="99" t="s">
        <v>173</v>
      </c>
      <c r="D155" s="98">
        <v>42308</v>
      </c>
      <c r="E155" s="99" t="s">
        <v>174</v>
      </c>
      <c r="F155" s="20">
        <f>4408-1160</f>
        <v>3248</v>
      </c>
      <c r="G155" s="54"/>
      <c r="H155" s="26"/>
      <c r="I155" s="26"/>
      <c r="K155" s="7"/>
      <c r="L155" s="28"/>
    </row>
    <row r="156" spans="1:12" ht="13.5" customHeight="1" collapsed="1">
      <c r="A156" s="18" t="s">
        <v>169</v>
      </c>
      <c r="B156" s="18" t="s">
        <v>444</v>
      </c>
      <c r="C156" s="99"/>
      <c r="D156" s="98"/>
      <c r="E156" s="99"/>
      <c r="G156" s="100">
        <f>SUM(F157:F157)</f>
        <v>70565.08</v>
      </c>
      <c r="H156" s="26">
        <f>G156/1.16*0.16</f>
        <v>9733.1144827586213</v>
      </c>
      <c r="I156" s="26"/>
      <c r="K156" s="7"/>
      <c r="L156" s="28"/>
    </row>
    <row r="157" spans="1:12" ht="13.5" hidden="1" customHeight="1" outlineLevel="1">
      <c r="A157" s="10"/>
      <c r="B157" s="10"/>
      <c r="C157" t="s">
        <v>445</v>
      </c>
      <c r="D157" s="19">
        <v>42422</v>
      </c>
      <c r="E157" t="s">
        <v>446</v>
      </c>
      <c r="F157" s="27">
        <v>70565.08</v>
      </c>
      <c r="G157" s="54"/>
      <c r="H157" s="26"/>
      <c r="I157" s="26"/>
      <c r="K157" s="7"/>
      <c r="L157" s="28"/>
    </row>
    <row r="158" spans="1:12" ht="13.5" hidden="1" customHeight="1" outlineLevel="1">
      <c r="A158" s="10"/>
      <c r="B158" s="10"/>
      <c r="C158" s="99"/>
      <c r="D158" s="98"/>
      <c r="E158" s="99"/>
      <c r="G158" s="54"/>
      <c r="H158" s="26"/>
      <c r="I158" s="26"/>
      <c r="K158" s="7"/>
      <c r="L158" s="28"/>
    </row>
    <row r="159" spans="1:12" ht="13.5" customHeight="1" collapsed="1">
      <c r="A159" s="18" t="s">
        <v>175</v>
      </c>
      <c r="B159" s="18" t="s">
        <v>176</v>
      </c>
      <c r="C159" s="5"/>
      <c r="D159" s="36"/>
      <c r="E159" s="37"/>
      <c r="F159" s="6"/>
      <c r="G159" s="100">
        <f>SUM(F160)</f>
        <v>1160</v>
      </c>
      <c r="H159" s="26">
        <f>G159/1.16*0.16</f>
        <v>160.00000000000003</v>
      </c>
      <c r="I159" s="26"/>
      <c r="K159" s="7"/>
      <c r="L159" s="28"/>
    </row>
    <row r="160" spans="1:12" ht="15" hidden="1" outlineLevel="1">
      <c r="A160" s="10"/>
      <c r="B160" s="10"/>
      <c r="C160" s="99" t="s">
        <v>177</v>
      </c>
      <c r="D160" s="98">
        <v>42353</v>
      </c>
      <c r="E160" s="99">
        <v>290</v>
      </c>
      <c r="F160" s="20">
        <v>1160</v>
      </c>
      <c r="G160" s="21"/>
      <c r="H160" s="26"/>
      <c r="I160" s="26"/>
      <c r="K160" s="7"/>
      <c r="L160" s="28"/>
    </row>
    <row r="161" spans="1:12" ht="15" collapsed="1">
      <c r="A161" s="18" t="s">
        <v>447</v>
      </c>
      <c r="B161" s="18" t="s">
        <v>448</v>
      </c>
      <c r="C161" s="99"/>
      <c r="D161" s="98"/>
      <c r="E161" s="99"/>
      <c r="G161" s="100">
        <f>SUM(F162:F162)</f>
        <v>347.99</v>
      </c>
      <c r="H161" s="26">
        <f>G161/1.16*0.16</f>
        <v>47.998620689655183</v>
      </c>
      <c r="I161" s="26"/>
      <c r="K161" s="7"/>
      <c r="L161" s="28"/>
    </row>
    <row r="162" spans="1:12" hidden="1" outlineLevel="1">
      <c r="A162" s="10"/>
      <c r="B162" s="10"/>
      <c r="C162" t="s">
        <v>449</v>
      </c>
      <c r="D162" s="19">
        <v>42429</v>
      </c>
      <c r="E162">
        <v>423</v>
      </c>
      <c r="F162">
        <v>347.99</v>
      </c>
      <c r="G162" s="21"/>
      <c r="H162" s="26"/>
      <c r="I162" s="26"/>
      <c r="K162" s="7"/>
      <c r="L162" s="28"/>
    </row>
    <row r="163" spans="1:12" collapsed="1">
      <c r="A163" s="18" t="s">
        <v>178</v>
      </c>
      <c r="B163" s="18" t="s">
        <v>179</v>
      </c>
      <c r="C163" s="5"/>
      <c r="D163" s="36"/>
      <c r="E163" s="37"/>
      <c r="F163" s="6"/>
      <c r="G163" s="100">
        <f>SUM(F164:F164)</f>
        <v>2500.0100000000002</v>
      </c>
      <c r="H163" s="26">
        <f>G163/1.16*0.16</f>
        <v>344.82896551724144</v>
      </c>
      <c r="I163" s="26"/>
      <c r="K163" s="7"/>
      <c r="L163" s="28"/>
    </row>
    <row r="164" spans="1:12" ht="17.25" hidden="1" customHeight="1" outlineLevel="1">
      <c r="A164" s="10"/>
      <c r="B164" s="10"/>
      <c r="C164" s="99" t="s">
        <v>93</v>
      </c>
      <c r="D164" s="98">
        <v>42369</v>
      </c>
      <c r="E164" s="99" t="s">
        <v>94</v>
      </c>
      <c r="F164" s="94">
        <v>2500.0100000000002</v>
      </c>
      <c r="G164" s="54"/>
      <c r="H164" s="26">
        <f>G164/1.16*0.16</f>
        <v>0</v>
      </c>
      <c r="I164" s="26"/>
      <c r="K164" s="7"/>
      <c r="L164" s="28"/>
    </row>
    <row r="165" spans="1:12" hidden="1" outlineLevel="1">
      <c r="A165" s="10"/>
      <c r="B165" s="10"/>
      <c r="C165" s="5"/>
      <c r="D165" s="36"/>
      <c r="E165" s="37"/>
      <c r="F165" s="6"/>
      <c r="G165" s="54"/>
      <c r="H165" s="26"/>
      <c r="I165" s="26"/>
      <c r="K165" s="7"/>
      <c r="L165" s="28"/>
    </row>
    <row r="166" spans="1:12" collapsed="1">
      <c r="A166" s="18" t="s">
        <v>182</v>
      </c>
      <c r="B166" s="18" t="s">
        <v>183</v>
      </c>
      <c r="C166" s="5"/>
      <c r="D166" s="36"/>
      <c r="E166" s="37"/>
      <c r="F166" s="6"/>
      <c r="G166" s="21">
        <f>SUM(F167:F169)</f>
        <v>0</v>
      </c>
      <c r="H166" s="26">
        <f>G166/1.16*0.16</f>
        <v>0</v>
      </c>
      <c r="I166" s="26"/>
      <c r="K166" s="7"/>
      <c r="L166" s="28"/>
    </row>
    <row r="167" spans="1:12" hidden="1" outlineLevel="1">
      <c r="A167" s="10"/>
      <c r="B167" s="10"/>
      <c r="C167" s="5"/>
      <c r="D167" s="36"/>
      <c r="E167" s="37"/>
      <c r="F167" s="6"/>
      <c r="G167" s="54"/>
      <c r="H167" s="26"/>
      <c r="I167" s="26"/>
    </row>
    <row r="168" spans="1:12" ht="15" hidden="1" outlineLevel="1">
      <c r="A168" s="10"/>
      <c r="B168" s="10"/>
      <c r="C168" s="99"/>
      <c r="D168" s="98"/>
      <c r="E168" s="99"/>
      <c r="F168" s="94"/>
      <c r="G168" s="54"/>
      <c r="H168" s="26"/>
      <c r="I168" s="26"/>
      <c r="K168" s="7"/>
      <c r="L168" s="28"/>
    </row>
    <row r="169" spans="1:12" hidden="1" outlineLevel="1">
      <c r="A169" s="10"/>
      <c r="B169" s="10"/>
      <c r="D169" s="19"/>
      <c r="F169" s="27"/>
      <c r="G169" s="54"/>
      <c r="H169" s="26"/>
      <c r="I169" s="26"/>
      <c r="K169" s="7"/>
      <c r="L169" s="28"/>
    </row>
    <row r="170" spans="1:12" collapsed="1">
      <c r="A170" s="18" t="s">
        <v>185</v>
      </c>
      <c r="B170" s="18" t="s">
        <v>186</v>
      </c>
      <c r="C170" s="5"/>
      <c r="D170" s="36"/>
      <c r="E170" s="37"/>
      <c r="F170" s="6"/>
      <c r="G170" s="100">
        <f>SUM(F171:F171)</f>
        <v>1725</v>
      </c>
      <c r="H170" s="26">
        <f>G170/1.16*0.16</f>
        <v>237.93103448275863</v>
      </c>
      <c r="I170" s="26"/>
      <c r="K170" s="7"/>
      <c r="L170" s="28"/>
    </row>
    <row r="171" spans="1:12" hidden="1" outlineLevel="1">
      <c r="A171" s="10"/>
      <c r="B171" s="10"/>
      <c r="C171" s="5" t="s">
        <v>187</v>
      </c>
      <c r="D171" s="36">
        <v>41486</v>
      </c>
      <c r="E171" s="37">
        <v>8858</v>
      </c>
      <c r="F171" s="6">
        <v>1725</v>
      </c>
      <c r="G171" s="54"/>
      <c r="H171" s="26"/>
      <c r="I171" s="26"/>
      <c r="K171" s="7"/>
      <c r="L171" s="28"/>
    </row>
    <row r="172" spans="1:12" collapsed="1">
      <c r="A172" s="18" t="s">
        <v>188</v>
      </c>
      <c r="B172" s="18" t="s">
        <v>189</v>
      </c>
      <c r="C172" s="5"/>
      <c r="D172" s="36"/>
      <c r="E172" s="37"/>
      <c r="F172" s="6"/>
      <c r="G172" s="21">
        <f>SUM(F173:F173)</f>
        <v>0</v>
      </c>
      <c r="H172" s="26">
        <f>G172/1.16*0.16</f>
        <v>0</v>
      </c>
      <c r="I172" s="26"/>
      <c r="K172" s="7"/>
      <c r="L172" s="28"/>
    </row>
    <row r="173" spans="1:12" ht="15" hidden="1" outlineLevel="1">
      <c r="A173" s="10"/>
      <c r="B173" s="10"/>
      <c r="C173" s="99"/>
      <c r="D173" s="98"/>
      <c r="E173" s="99"/>
      <c r="G173" s="21"/>
      <c r="H173" s="26"/>
      <c r="I173" s="26"/>
      <c r="K173" s="7"/>
      <c r="L173" s="28"/>
    </row>
    <row r="174" spans="1:12" collapsed="1">
      <c r="A174" s="18" t="s">
        <v>192</v>
      </c>
      <c r="B174" s="18" t="s">
        <v>193</v>
      </c>
      <c r="C174" s="5"/>
      <c r="D174" s="36"/>
      <c r="E174" s="37"/>
      <c r="F174" s="6"/>
      <c r="G174" s="21">
        <f>SUM(F175:F175)</f>
        <v>0</v>
      </c>
      <c r="H174" s="26">
        <f>G174/1.16*0.16</f>
        <v>0</v>
      </c>
      <c r="I174" s="26"/>
      <c r="K174" s="7"/>
      <c r="L174" s="28"/>
    </row>
    <row r="175" spans="1:12" ht="15" hidden="1" outlineLevel="1">
      <c r="A175" s="10"/>
      <c r="B175" s="10"/>
      <c r="C175" s="99"/>
      <c r="D175" s="98"/>
      <c r="E175" s="99"/>
      <c r="G175" s="21"/>
      <c r="H175" s="26"/>
      <c r="I175" s="26"/>
      <c r="K175" s="7"/>
      <c r="L175" s="28"/>
    </row>
    <row r="176" spans="1:12" collapsed="1">
      <c r="A176" s="18" t="s">
        <v>195</v>
      </c>
      <c r="B176" s="18" t="s">
        <v>196</v>
      </c>
      <c r="C176" s="5"/>
      <c r="D176" s="36"/>
      <c r="E176" s="37"/>
      <c r="F176" s="6"/>
      <c r="G176" s="100">
        <f>SUM(F177:F180)</f>
        <v>4292</v>
      </c>
      <c r="H176" s="26">
        <f>G176/1.16*0.16</f>
        <v>592.00000000000011</v>
      </c>
      <c r="I176" s="26"/>
      <c r="K176" s="7"/>
      <c r="L176" s="28"/>
    </row>
    <row r="177" spans="1:13" ht="15" hidden="1" outlineLevel="1">
      <c r="A177" s="10"/>
      <c r="B177" s="10"/>
      <c r="C177" t="s">
        <v>450</v>
      </c>
      <c r="D177" s="19">
        <v>42410</v>
      </c>
      <c r="E177" t="s">
        <v>451</v>
      </c>
      <c r="F177" s="27">
        <v>1044</v>
      </c>
      <c r="G177" s="54"/>
      <c r="H177" s="26"/>
      <c r="I177" s="26"/>
      <c r="J177" s="99"/>
      <c r="K177" s="98"/>
      <c r="L177" s="99"/>
    </row>
    <row r="178" spans="1:13" ht="15" hidden="1" outlineLevel="1">
      <c r="A178" s="10"/>
      <c r="B178" s="10"/>
      <c r="C178" t="s">
        <v>452</v>
      </c>
      <c r="D178" s="19">
        <v>42423</v>
      </c>
      <c r="E178" t="s">
        <v>453</v>
      </c>
      <c r="F178" s="27">
        <v>1044</v>
      </c>
      <c r="G178" s="54"/>
      <c r="H178" s="26"/>
      <c r="I178" s="26"/>
      <c r="J178" s="99"/>
      <c r="K178" s="98"/>
      <c r="L178" s="99"/>
    </row>
    <row r="179" spans="1:13" ht="15" hidden="1" outlineLevel="1">
      <c r="A179" s="10"/>
      <c r="B179" s="10"/>
      <c r="C179" t="s">
        <v>454</v>
      </c>
      <c r="D179" s="19">
        <v>42423</v>
      </c>
      <c r="E179" t="s">
        <v>455</v>
      </c>
      <c r="F179" s="27">
        <v>1044</v>
      </c>
      <c r="G179" s="54"/>
      <c r="H179" s="26"/>
      <c r="I179" s="26"/>
      <c r="J179" s="99"/>
      <c r="K179" s="98"/>
      <c r="L179" s="99"/>
    </row>
    <row r="180" spans="1:13" ht="15" hidden="1" outlineLevel="1">
      <c r="A180" s="10"/>
      <c r="B180" s="10"/>
      <c r="C180" t="s">
        <v>456</v>
      </c>
      <c r="D180" s="19">
        <v>42429</v>
      </c>
      <c r="E180" t="s">
        <v>457</v>
      </c>
      <c r="F180" s="27">
        <v>1160</v>
      </c>
      <c r="G180" s="54"/>
      <c r="H180" s="26"/>
      <c r="I180" s="26"/>
      <c r="J180" s="99"/>
      <c r="K180" s="98"/>
      <c r="L180" s="99"/>
    </row>
    <row r="181" spans="1:13" ht="15" collapsed="1">
      <c r="A181" s="18" t="s">
        <v>346</v>
      </c>
      <c r="B181" s="18" t="s">
        <v>347</v>
      </c>
      <c r="D181" s="19"/>
      <c r="F181" s="27"/>
      <c r="G181" s="103">
        <f>+SUM(F182:F183)</f>
        <v>3074</v>
      </c>
      <c r="H181" s="26"/>
      <c r="I181" s="26"/>
      <c r="J181" s="99"/>
      <c r="K181" s="98"/>
      <c r="L181" s="99"/>
    </row>
    <row r="182" spans="1:13" hidden="1" outlineLevel="1">
      <c r="A182" s="10"/>
      <c r="B182" s="10"/>
      <c r="C182" t="s">
        <v>348</v>
      </c>
      <c r="D182" s="19">
        <v>42376</v>
      </c>
      <c r="E182" t="s">
        <v>349</v>
      </c>
      <c r="F182" s="27">
        <v>-2204</v>
      </c>
      <c r="G182" s="54"/>
      <c r="H182" s="26"/>
      <c r="I182" s="26"/>
    </row>
    <row r="183" spans="1:13" hidden="1" outlineLevel="1">
      <c r="A183" s="10"/>
      <c r="B183" s="10"/>
      <c r="C183" t="s">
        <v>458</v>
      </c>
      <c r="D183" s="19">
        <v>42420</v>
      </c>
      <c r="E183">
        <v>6359</v>
      </c>
      <c r="F183" s="27">
        <v>5278</v>
      </c>
      <c r="G183" s="54"/>
      <c r="H183" s="26"/>
      <c r="I183" s="26"/>
      <c r="K183" s="19"/>
      <c r="M183" s="27"/>
    </row>
    <row r="184" spans="1:13" collapsed="1">
      <c r="A184" s="18" t="s">
        <v>461</v>
      </c>
      <c r="B184" s="18" t="s">
        <v>462</v>
      </c>
      <c r="G184" s="100">
        <f>SUM(F185:F185)</f>
        <v>245000</v>
      </c>
      <c r="H184" s="26">
        <f>G184/1.16*0.16</f>
        <v>33793.103448275862</v>
      </c>
      <c r="I184" s="26"/>
      <c r="K184" s="19"/>
      <c r="M184" s="27"/>
    </row>
    <row r="185" spans="1:13" hidden="1" outlineLevel="1">
      <c r="A185" s="10"/>
      <c r="B185" s="10"/>
      <c r="C185" t="s">
        <v>459</v>
      </c>
      <c r="D185" s="19">
        <v>42425</v>
      </c>
      <c r="E185" t="s">
        <v>460</v>
      </c>
      <c r="F185" s="27">
        <v>245000</v>
      </c>
      <c r="G185" s="54"/>
      <c r="H185" s="26"/>
      <c r="I185" s="26"/>
      <c r="K185" s="19"/>
      <c r="M185" s="27"/>
    </row>
    <row r="186" spans="1:13" collapsed="1">
      <c r="A186" s="18" t="s">
        <v>211</v>
      </c>
      <c r="B186" s="18" t="s">
        <v>212</v>
      </c>
      <c r="C186" s="5"/>
      <c r="D186" s="36"/>
      <c r="E186" s="37"/>
      <c r="G186" s="100">
        <f>SUM(F187:F190)</f>
        <v>13688</v>
      </c>
      <c r="H186" s="26">
        <f t="shared" ref="H186:H200" si="0">G186/1.16*0.16</f>
        <v>1888</v>
      </c>
      <c r="I186" s="26"/>
      <c r="K186" s="7"/>
      <c r="L186" s="28"/>
    </row>
    <row r="187" spans="1:13" hidden="1" outlineLevel="1">
      <c r="A187" s="10"/>
      <c r="B187" s="10"/>
      <c r="C187" t="s">
        <v>213</v>
      </c>
      <c r="D187" s="19">
        <v>42068</v>
      </c>
      <c r="E187" t="s">
        <v>214</v>
      </c>
      <c r="F187" s="20">
        <v>464</v>
      </c>
      <c r="G187" s="21"/>
      <c r="H187" s="26"/>
      <c r="I187" s="26"/>
      <c r="K187" s="7"/>
      <c r="L187" s="28"/>
    </row>
    <row r="188" spans="1:13" hidden="1" outlineLevel="1">
      <c r="A188" s="10"/>
      <c r="B188" s="10"/>
      <c r="C188" t="s">
        <v>215</v>
      </c>
      <c r="D188" s="19">
        <v>42172</v>
      </c>
      <c r="E188" t="s">
        <v>216</v>
      </c>
      <c r="F188" s="20">
        <v>4408</v>
      </c>
      <c r="G188" s="21"/>
      <c r="H188" s="26"/>
      <c r="I188" s="26"/>
      <c r="K188" s="7"/>
      <c r="L188" s="28"/>
    </row>
    <row r="189" spans="1:13" hidden="1" outlineLevel="1">
      <c r="A189" s="10"/>
      <c r="B189" s="10"/>
      <c r="C189" t="s">
        <v>217</v>
      </c>
      <c r="D189" s="19">
        <v>42247</v>
      </c>
      <c r="E189" t="s">
        <v>218</v>
      </c>
      <c r="F189" s="20">
        <v>4408</v>
      </c>
      <c r="G189" s="21"/>
      <c r="H189" s="26"/>
      <c r="I189" s="26"/>
      <c r="K189" s="7"/>
      <c r="L189" s="28"/>
    </row>
    <row r="190" spans="1:13" hidden="1" outlineLevel="1">
      <c r="A190" s="10"/>
      <c r="B190" s="10"/>
      <c r="C190" t="s">
        <v>219</v>
      </c>
      <c r="D190" s="19">
        <v>42247</v>
      </c>
      <c r="E190" t="s">
        <v>220</v>
      </c>
      <c r="F190" s="20">
        <v>4408</v>
      </c>
      <c r="G190" s="21"/>
      <c r="H190" s="26"/>
      <c r="I190" s="26"/>
      <c r="K190" s="7"/>
      <c r="L190" s="28"/>
    </row>
    <row r="191" spans="1:13" collapsed="1">
      <c r="A191" s="18" t="s">
        <v>359</v>
      </c>
      <c r="B191" s="18" t="s">
        <v>360</v>
      </c>
      <c r="D191" s="19"/>
      <c r="G191" s="21">
        <f>SUM(F192:F192)</f>
        <v>0</v>
      </c>
      <c r="H191" s="26">
        <f>G191/1.16*0.16</f>
        <v>0</v>
      </c>
      <c r="I191" s="26"/>
      <c r="K191" s="7"/>
      <c r="L191" s="28"/>
    </row>
    <row r="192" spans="1:13" hidden="1" outlineLevel="1">
      <c r="A192" s="10"/>
      <c r="B192" s="10"/>
      <c r="D192" s="19"/>
      <c r="F192" s="27"/>
      <c r="G192" s="21"/>
      <c r="H192" s="26"/>
      <c r="I192" s="26"/>
      <c r="K192" s="7"/>
      <c r="L192" s="28"/>
    </row>
    <row r="193" spans="1:12" collapsed="1">
      <c r="A193" s="18" t="s">
        <v>240</v>
      </c>
      <c r="B193" s="18" t="s">
        <v>241</v>
      </c>
      <c r="D193" s="19"/>
      <c r="F193" s="27"/>
      <c r="G193" s="100">
        <f>SUM(F194:F194)</f>
        <v>5848</v>
      </c>
      <c r="H193" s="26">
        <f>G193/1.16*0.16</f>
        <v>806.62068965517244</v>
      </c>
      <c r="I193" s="26"/>
      <c r="K193" s="7"/>
      <c r="L193" s="28"/>
    </row>
    <row r="194" spans="1:12" hidden="1" outlineLevel="1">
      <c r="A194" s="10"/>
      <c r="B194" s="10"/>
      <c r="C194" t="s">
        <v>470</v>
      </c>
      <c r="D194" s="19">
        <v>42429</v>
      </c>
      <c r="E194">
        <v>14977728</v>
      </c>
      <c r="F194" s="27">
        <v>5848</v>
      </c>
      <c r="G194" s="21"/>
      <c r="H194" s="26"/>
      <c r="I194" s="26"/>
      <c r="K194" s="7"/>
      <c r="L194" s="28"/>
    </row>
    <row r="195" spans="1:12" collapsed="1">
      <c r="A195" s="18" t="s">
        <v>361</v>
      </c>
      <c r="B195" s="18" t="s">
        <v>362</v>
      </c>
      <c r="D195" s="19"/>
      <c r="G195" s="21">
        <f>SUM(F196)</f>
        <v>0</v>
      </c>
      <c r="H195" s="26">
        <f>G195/1.16*0.16</f>
        <v>0</v>
      </c>
      <c r="I195" s="26"/>
      <c r="K195" s="7"/>
      <c r="L195" s="28"/>
    </row>
    <row r="196" spans="1:12" hidden="1" outlineLevel="1">
      <c r="A196" s="10"/>
      <c r="B196" s="10"/>
      <c r="D196" s="19"/>
      <c r="F196" s="27"/>
      <c r="G196" s="21"/>
      <c r="H196" s="26"/>
      <c r="I196" s="26"/>
      <c r="K196" s="7"/>
      <c r="L196" s="28"/>
    </row>
    <row r="197" spans="1:12" collapsed="1">
      <c r="A197" s="18" t="s">
        <v>221</v>
      </c>
      <c r="B197" s="18" t="s">
        <v>222</v>
      </c>
      <c r="C197" s="5"/>
      <c r="D197" s="36"/>
      <c r="E197" s="37"/>
      <c r="F197" s="6"/>
      <c r="G197" s="100">
        <f>SUM(F198)</f>
        <v>11470.9</v>
      </c>
      <c r="H197" s="26">
        <f t="shared" si="0"/>
        <v>1582.1931034482759</v>
      </c>
      <c r="I197" s="26"/>
      <c r="K197" s="7"/>
      <c r="L197" s="28"/>
    </row>
    <row r="198" spans="1:12" hidden="1" outlineLevel="1">
      <c r="A198" s="10"/>
      <c r="B198" s="10"/>
      <c r="C198" t="s">
        <v>223</v>
      </c>
      <c r="D198" s="69">
        <v>41864</v>
      </c>
      <c r="E198" s="70" t="s">
        <v>224</v>
      </c>
      <c r="F198" s="20">
        <v>11470.9</v>
      </c>
      <c r="G198" s="21"/>
      <c r="H198" s="26"/>
      <c r="I198" s="26"/>
      <c r="K198" s="7"/>
      <c r="L198" s="28"/>
    </row>
    <row r="199" spans="1:12" collapsed="1">
      <c r="A199" s="18" t="s">
        <v>225</v>
      </c>
      <c r="B199" s="18" t="s">
        <v>226</v>
      </c>
      <c r="D199" s="19"/>
      <c r="G199" s="100">
        <f>SUM(F200:F201)</f>
        <v>22040</v>
      </c>
      <c r="H199" s="26">
        <f t="shared" si="0"/>
        <v>3040</v>
      </c>
      <c r="I199" s="26"/>
      <c r="K199" s="7"/>
      <c r="L199" s="28"/>
    </row>
    <row r="200" spans="1:12" hidden="1" outlineLevel="1">
      <c r="A200" s="10"/>
      <c r="B200" s="10"/>
      <c r="C200" t="s">
        <v>227</v>
      </c>
      <c r="D200" s="19">
        <v>42101</v>
      </c>
      <c r="E200">
        <v>60</v>
      </c>
      <c r="F200" s="20">
        <v>11020</v>
      </c>
      <c r="G200" s="21"/>
      <c r="H200" s="26">
        <f t="shared" si="0"/>
        <v>0</v>
      </c>
      <c r="I200" s="26"/>
      <c r="K200" s="7"/>
      <c r="L200" s="28"/>
    </row>
    <row r="201" spans="1:12" hidden="1" outlineLevel="1">
      <c r="A201" s="10"/>
      <c r="B201" s="10"/>
      <c r="C201" t="s">
        <v>463</v>
      </c>
      <c r="D201" s="19">
        <v>42426</v>
      </c>
      <c r="E201">
        <v>236</v>
      </c>
      <c r="F201" s="27">
        <v>11020</v>
      </c>
      <c r="G201" s="21"/>
      <c r="H201" s="26"/>
      <c r="I201" s="26"/>
      <c r="K201" s="7"/>
      <c r="L201" s="28"/>
    </row>
    <row r="202" spans="1:12" collapsed="1">
      <c r="A202" s="18" t="s">
        <v>350</v>
      </c>
      <c r="B202" s="18" t="s">
        <v>351</v>
      </c>
      <c r="D202" s="19"/>
      <c r="G202" s="100">
        <f>+SUM(F203:F208)</f>
        <v>5959.5</v>
      </c>
      <c r="H202" s="26"/>
    </row>
    <row r="203" spans="1:12" hidden="1" outlineLevel="1">
      <c r="A203" s="10"/>
      <c r="B203" s="10"/>
      <c r="C203" t="s">
        <v>464</v>
      </c>
      <c r="D203" s="19">
        <v>42388</v>
      </c>
      <c r="E203" t="s">
        <v>465</v>
      </c>
      <c r="F203" s="27">
        <v>-1696.5</v>
      </c>
      <c r="G203" s="21" t="s">
        <v>467</v>
      </c>
      <c r="H203" s="26"/>
    </row>
    <row r="204" spans="1:12" hidden="1" outlineLevel="1">
      <c r="A204" s="10"/>
      <c r="B204" s="10"/>
      <c r="C204" t="s">
        <v>333</v>
      </c>
      <c r="D204" s="19">
        <v>42426</v>
      </c>
      <c r="E204">
        <v>1463</v>
      </c>
      <c r="F204" s="27">
        <v>2412.8000000000002</v>
      </c>
      <c r="G204" s="21"/>
      <c r="H204" s="26"/>
    </row>
    <row r="205" spans="1:12" hidden="1" outlineLevel="1">
      <c r="A205" s="10"/>
      <c r="B205" s="10"/>
      <c r="C205" t="s">
        <v>312</v>
      </c>
      <c r="D205" s="19">
        <v>42426</v>
      </c>
      <c r="E205">
        <v>1462</v>
      </c>
      <c r="F205" s="27">
        <v>5243.2</v>
      </c>
      <c r="G205" s="21"/>
      <c r="H205" s="26"/>
    </row>
    <row r="206" spans="1:12" hidden="1" outlineLevel="1">
      <c r="A206" s="10"/>
      <c r="B206" s="10"/>
      <c r="D206" s="19"/>
      <c r="F206"/>
      <c r="G206" s="21"/>
      <c r="H206" s="26"/>
      <c r="I206" s="26"/>
      <c r="K206" s="7"/>
      <c r="L206" s="28"/>
    </row>
    <row r="207" spans="1:12" hidden="1" outlineLevel="1">
      <c r="A207" s="10"/>
      <c r="B207" s="10"/>
      <c r="H207" s="26"/>
      <c r="I207" s="26"/>
      <c r="K207" s="7"/>
      <c r="L207" s="28"/>
    </row>
    <row r="208" spans="1:12" hidden="1" outlineLevel="1">
      <c r="A208" s="10"/>
      <c r="B208" s="10"/>
      <c r="D208" s="19"/>
      <c r="F208" s="27"/>
      <c r="H208" s="26"/>
      <c r="I208" s="26"/>
      <c r="K208" s="7"/>
      <c r="L208" s="28"/>
    </row>
    <row r="209" spans="1:12" ht="15" collapsed="1">
      <c r="A209" s="18" t="s">
        <v>228</v>
      </c>
      <c r="B209" s="18" t="s">
        <v>229</v>
      </c>
      <c r="C209" s="99"/>
      <c r="D209" s="98"/>
      <c r="E209" s="99"/>
      <c r="G209" s="100">
        <f>SUM(F210:F211)</f>
        <v>24232.400000000001</v>
      </c>
      <c r="H209" s="26">
        <f>G209/1.16*0.16</f>
        <v>3342.4000000000005</v>
      </c>
      <c r="I209" s="26"/>
      <c r="K209" s="7"/>
      <c r="L209" s="28"/>
    </row>
    <row r="210" spans="1:12" hidden="1" outlineLevel="1">
      <c r="A210" s="10"/>
      <c r="B210" s="10"/>
      <c r="C210" t="s">
        <v>468</v>
      </c>
      <c r="D210" s="19">
        <v>42422</v>
      </c>
      <c r="E210">
        <v>79</v>
      </c>
      <c r="F210" s="27">
        <v>11478.2</v>
      </c>
      <c r="G210" s="21"/>
      <c r="H210" s="26"/>
      <c r="I210" s="26"/>
      <c r="K210" s="7"/>
      <c r="L210" s="28"/>
    </row>
    <row r="211" spans="1:12" hidden="1" outlineLevel="1">
      <c r="A211" s="10"/>
      <c r="B211" s="10"/>
      <c r="C211" t="s">
        <v>469</v>
      </c>
      <c r="D211" s="19">
        <v>42422</v>
      </c>
      <c r="E211">
        <v>78</v>
      </c>
      <c r="F211" s="27">
        <v>12754.2</v>
      </c>
      <c r="G211" s="21"/>
      <c r="H211" s="26"/>
      <c r="I211" s="26"/>
      <c r="K211" s="7"/>
      <c r="L211" s="28"/>
    </row>
    <row r="212" spans="1:12" collapsed="1">
      <c r="A212" s="18" t="s">
        <v>232</v>
      </c>
      <c r="B212" s="18" t="s">
        <v>233</v>
      </c>
      <c r="D212" s="19"/>
      <c r="G212" s="21">
        <f>SUM(F213)</f>
        <v>0</v>
      </c>
      <c r="H212" s="26">
        <f>G212/1.16*0.16</f>
        <v>0</v>
      </c>
      <c r="I212" s="26"/>
      <c r="K212" s="7"/>
      <c r="L212" s="5"/>
    </row>
    <row r="213" spans="1:12" ht="15" hidden="1" outlineLevel="1">
      <c r="A213" s="10"/>
      <c r="B213" s="10"/>
      <c r="C213" s="99"/>
      <c r="D213" s="98"/>
      <c r="E213" s="99"/>
      <c r="G213" s="21"/>
      <c r="H213" s="26"/>
      <c r="I213" s="26"/>
      <c r="K213" s="7"/>
      <c r="L213" s="5"/>
    </row>
    <row r="214" spans="1:12" collapsed="1">
      <c r="A214" s="18" t="s">
        <v>236</v>
      </c>
      <c r="B214" s="18" t="s">
        <v>237</v>
      </c>
      <c r="C214" s="5"/>
      <c r="D214" s="53"/>
      <c r="E214" s="5"/>
      <c r="F214" s="6"/>
      <c r="G214" s="21">
        <f>SUM(F215)</f>
        <v>0</v>
      </c>
      <c r="H214" s="26">
        <f>G214/1.16*0.16</f>
        <v>0</v>
      </c>
      <c r="I214" s="26"/>
    </row>
    <row r="215" spans="1:12" ht="15" hidden="1" outlineLevel="1">
      <c r="A215" s="10"/>
      <c r="B215" s="10"/>
      <c r="C215" s="99"/>
      <c r="D215" s="98"/>
      <c r="E215" s="99"/>
      <c r="G215" s="21"/>
    </row>
    <row r="216" spans="1:12" collapsed="1">
      <c r="A216" s="18" t="s">
        <v>240</v>
      </c>
      <c r="B216" s="18" t="s">
        <v>241</v>
      </c>
      <c r="C216" s="5"/>
      <c r="D216" s="53"/>
      <c r="E216" s="5"/>
      <c r="F216" s="6"/>
      <c r="G216" s="21"/>
      <c r="H216" s="26">
        <f>G216/1.16*0.16</f>
        <v>0</v>
      </c>
      <c r="I216" s="26"/>
    </row>
    <row r="217" spans="1:12" ht="15" hidden="1" outlineLevel="1">
      <c r="C217" s="99"/>
      <c r="D217" s="98"/>
      <c r="E217" s="99"/>
    </row>
    <row r="218" spans="1:12" collapsed="1">
      <c r="A218" s="18" t="s">
        <v>243</v>
      </c>
      <c r="B218" s="18" t="s">
        <v>244</v>
      </c>
      <c r="C218" s="5"/>
      <c r="D218" s="53"/>
      <c r="E218" s="5"/>
      <c r="F218" s="6"/>
      <c r="G218" s="100">
        <f>SUM(F219)</f>
        <v>295000</v>
      </c>
      <c r="H218" s="26">
        <f>G218/1.16*0.16</f>
        <v>40689.655172413797</v>
      </c>
      <c r="I218" s="26"/>
    </row>
    <row r="219" spans="1:12" ht="15" hidden="1" outlineLevel="1">
      <c r="C219" s="99" t="s">
        <v>245</v>
      </c>
      <c r="D219" s="98">
        <v>42331</v>
      </c>
      <c r="E219" s="99" t="s">
        <v>246</v>
      </c>
      <c r="F219" s="20">
        <v>295000</v>
      </c>
    </row>
    <row r="220" spans="1:12" ht="15" collapsed="1">
      <c r="A220" s="18" t="s">
        <v>361</v>
      </c>
      <c r="B220" s="18" t="s">
        <v>362</v>
      </c>
      <c r="C220" s="99"/>
      <c r="D220" s="98"/>
      <c r="E220" s="99"/>
    </row>
    <row r="221" spans="1:12" ht="15" hidden="1" outlineLevel="1">
      <c r="C221" s="99"/>
      <c r="D221" s="98"/>
      <c r="E221" s="99"/>
    </row>
    <row r="222" spans="1:12" collapsed="1">
      <c r="A222" s="18" t="s">
        <v>247</v>
      </c>
      <c r="B222" s="18" t="s">
        <v>248</v>
      </c>
      <c r="C222" s="5"/>
      <c r="D222" s="53"/>
      <c r="E222" s="5"/>
      <c r="F222" s="6"/>
      <c r="G222" s="100">
        <f>SUM(F223)</f>
        <v>25752</v>
      </c>
      <c r="H222" s="26">
        <f>G222/1.16*0.16</f>
        <v>3552</v>
      </c>
      <c r="I222" s="26"/>
    </row>
    <row r="223" spans="1:12" hidden="1" outlineLevel="1">
      <c r="C223" t="s">
        <v>471</v>
      </c>
      <c r="D223" s="19">
        <v>42426</v>
      </c>
      <c r="E223">
        <v>245</v>
      </c>
      <c r="F223" s="27">
        <v>25752</v>
      </c>
    </row>
    <row r="224" spans="1:12" collapsed="1">
      <c r="A224" s="18" t="s">
        <v>250</v>
      </c>
      <c r="B224" s="18" t="s">
        <v>251</v>
      </c>
      <c r="G224" s="21">
        <f>SUM(F225)</f>
        <v>0</v>
      </c>
      <c r="H224" s="26">
        <f>G224/1.16*0.16</f>
        <v>0</v>
      </c>
      <c r="I224" s="26"/>
    </row>
    <row r="225" spans="1:9" hidden="1" outlineLevel="1">
      <c r="A225" s="57"/>
      <c r="B225" s="57"/>
      <c r="G225" s="21"/>
      <c r="H225" s="26"/>
      <c r="I225" s="26"/>
    </row>
    <row r="226" spans="1:9" collapsed="1">
      <c r="A226" s="18" t="s">
        <v>370</v>
      </c>
      <c r="B226" s="18" t="s">
        <v>371</v>
      </c>
      <c r="G226" s="21">
        <f>SUM(F227)</f>
        <v>0</v>
      </c>
      <c r="H226" s="26">
        <f>G226/1.16*0.16</f>
        <v>0</v>
      </c>
      <c r="I226" s="26"/>
    </row>
    <row r="227" spans="1:9" hidden="1" outlineLevel="1">
      <c r="A227" s="57"/>
      <c r="B227" s="57"/>
      <c r="D227" s="19"/>
      <c r="F227" s="27"/>
      <c r="G227" s="21"/>
      <c r="H227" s="26"/>
      <c r="I227" s="26"/>
    </row>
    <row r="228" spans="1:9" collapsed="1">
      <c r="A228" s="18" t="s">
        <v>366</v>
      </c>
      <c r="B228" s="18" t="s">
        <v>367</v>
      </c>
      <c r="G228" s="100">
        <f>SUM(F229)</f>
        <v>390000</v>
      </c>
      <c r="H228" s="26">
        <f>G228/1.16*0.16</f>
        <v>53793.10344827587</v>
      </c>
      <c r="I228" s="26"/>
    </row>
    <row r="229" spans="1:9" hidden="1" outlineLevel="1">
      <c r="C229" t="s">
        <v>368</v>
      </c>
      <c r="D229" s="19">
        <v>42395</v>
      </c>
      <c r="E229" t="s">
        <v>369</v>
      </c>
      <c r="F229" s="27">
        <v>390000</v>
      </c>
    </row>
    <row r="230" spans="1:9" collapsed="1">
      <c r="A230" s="18" t="s">
        <v>365</v>
      </c>
      <c r="B230" s="18" t="s">
        <v>363</v>
      </c>
      <c r="G230" s="21">
        <f>SUM(F231)</f>
        <v>0</v>
      </c>
      <c r="H230" s="26">
        <f>G230/1.16*0.16</f>
        <v>0</v>
      </c>
    </row>
    <row r="231" spans="1:9" hidden="1" outlineLevel="1">
      <c r="D231" s="19"/>
      <c r="F231" s="27"/>
    </row>
    <row r="232" spans="1:9" hidden="1" outlineLevel="1"/>
    <row r="233" spans="1:9" collapsed="1">
      <c r="A233" s="18" t="s">
        <v>472</v>
      </c>
      <c r="B233" s="18" t="s">
        <v>473</v>
      </c>
      <c r="G233" s="100">
        <f>SUM(F234)</f>
        <v>7621.91</v>
      </c>
      <c r="H233" s="26">
        <f>G233/1.16*0.16</f>
        <v>1051.2979310344829</v>
      </c>
    </row>
    <row r="234" spans="1:9" hidden="1" outlineLevel="1">
      <c r="C234" t="s">
        <v>474</v>
      </c>
      <c r="D234" s="19">
        <v>42426</v>
      </c>
      <c r="E234" t="s">
        <v>475</v>
      </c>
      <c r="F234" s="27">
        <v>7621.91</v>
      </c>
    </row>
    <row r="235" spans="1:9" collapsed="1">
      <c r="A235" s="18" t="s">
        <v>480</v>
      </c>
      <c r="B235" s="18" t="s">
        <v>481</v>
      </c>
      <c r="G235" s="100">
        <f>SUM(F236)</f>
        <v>95000</v>
      </c>
      <c r="H235" s="26">
        <f>G235/1.16*0.16</f>
        <v>13103.448275862071</v>
      </c>
    </row>
    <row r="236" spans="1:9" hidden="1" outlineLevel="1">
      <c r="C236" t="s">
        <v>260</v>
      </c>
      <c r="D236" s="19">
        <v>42426</v>
      </c>
      <c r="E236" t="s">
        <v>482</v>
      </c>
      <c r="F236" s="27">
        <v>95000</v>
      </c>
    </row>
    <row r="237" spans="1:9" collapsed="1">
      <c r="A237" s="18" t="s">
        <v>483</v>
      </c>
      <c r="B237" s="18" t="s">
        <v>484</v>
      </c>
      <c r="G237" s="100">
        <f>SUM(F238)</f>
        <v>152000</v>
      </c>
      <c r="H237" s="26">
        <f>G237/1.16*0.16</f>
        <v>20965.517241379312</v>
      </c>
    </row>
    <row r="238" spans="1:9" hidden="1" outlineLevel="1">
      <c r="C238" t="s">
        <v>485</v>
      </c>
      <c r="D238" s="19">
        <v>42429</v>
      </c>
      <c r="E238" t="s">
        <v>486</v>
      </c>
      <c r="F238" s="27">
        <v>152000</v>
      </c>
    </row>
    <row r="239" spans="1:9" collapsed="1"/>
    <row r="240" spans="1:9">
      <c r="E240" s="71" t="s">
        <v>254</v>
      </c>
      <c r="G240" s="72">
        <f>+SUM(G8:G237)</f>
        <v>1789137.6899999997</v>
      </c>
    </row>
    <row r="241" spans="5:8">
      <c r="E241" s="71" t="s">
        <v>255</v>
      </c>
      <c r="G241" s="72">
        <v>1788791.75</v>
      </c>
      <c r="H241" t="s">
        <v>663</v>
      </c>
    </row>
    <row r="242" spans="5:8">
      <c r="E242" s="71" t="s">
        <v>256</v>
      </c>
      <c r="G242" s="72">
        <f>+G240-G241</f>
        <v>345.93999999971129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9" fitToHeight="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10"/>
  <sheetViews>
    <sheetView topLeftCell="A126" zoomScaleNormal="100" workbookViewId="0">
      <selection activeCell="D138" sqref="D138"/>
    </sheetView>
  </sheetViews>
  <sheetFormatPr baseColWidth="10" defaultRowHeight="12.75" outlineLevelRow="1"/>
  <cols>
    <col min="1" max="1" width="12.5703125" customWidth="1"/>
    <col min="2" max="2" width="40.42578125" customWidth="1"/>
    <col min="5" max="5" width="11.42578125" customWidth="1"/>
    <col min="6" max="6" width="12.42578125" style="20" bestFit="1" customWidth="1"/>
    <col min="7" max="7" width="11.7109375" style="64" customWidth="1"/>
    <col min="8" max="8" width="12.42578125" bestFit="1" customWidth="1"/>
    <col min="10" max="10" width="18.28515625" bestFit="1" customWidth="1"/>
  </cols>
  <sheetData>
    <row r="1" spans="1:12">
      <c r="A1" s="1"/>
      <c r="B1" s="2"/>
      <c r="C1" s="3" t="s">
        <v>0</v>
      </c>
      <c r="D1" s="105"/>
      <c r="E1" s="5"/>
      <c r="F1" s="6"/>
      <c r="G1" s="7"/>
      <c r="H1" s="105"/>
      <c r="I1" s="105"/>
      <c r="K1" s="7"/>
      <c r="L1" s="5"/>
    </row>
    <row r="2" spans="1:12">
      <c r="A2" s="1"/>
      <c r="B2" s="2"/>
      <c r="C2" s="3" t="s">
        <v>1</v>
      </c>
      <c r="D2" s="8"/>
      <c r="E2" s="5"/>
      <c r="F2" s="6"/>
      <c r="G2" s="7"/>
      <c r="H2" s="105"/>
      <c r="I2" s="105"/>
      <c r="K2" s="7"/>
      <c r="L2" s="5"/>
    </row>
    <row r="3" spans="1:12">
      <c r="A3" s="1"/>
      <c r="B3" s="2"/>
      <c r="C3" s="9" t="s">
        <v>487</v>
      </c>
      <c r="D3" s="8"/>
      <c r="E3" s="5"/>
      <c r="F3" s="6"/>
      <c r="G3" s="7"/>
      <c r="H3" s="105"/>
      <c r="I3" s="105"/>
      <c r="K3" s="7"/>
      <c r="L3" s="5"/>
    </row>
    <row r="4" spans="1:12">
      <c r="A4" s="1"/>
      <c r="B4" s="2"/>
      <c r="C4" s="5"/>
      <c r="D4" s="8"/>
      <c r="E4" s="5"/>
      <c r="F4" s="6"/>
      <c r="G4" s="7"/>
      <c r="H4" s="105"/>
      <c r="I4" s="105"/>
      <c r="K4" s="7"/>
      <c r="L4" s="5"/>
    </row>
    <row r="5" spans="1:12">
      <c r="A5" s="1"/>
      <c r="B5" s="2"/>
      <c r="C5" s="5"/>
      <c r="D5" s="8"/>
      <c r="E5" s="5"/>
      <c r="F5" s="6"/>
      <c r="G5" s="7"/>
      <c r="H5" s="105"/>
      <c r="I5" s="105"/>
      <c r="K5" s="7"/>
      <c r="L5" s="5"/>
    </row>
    <row r="6" spans="1:12">
      <c r="A6" s="10"/>
      <c r="B6" s="10"/>
      <c r="C6" s="10"/>
      <c r="D6" s="11"/>
      <c r="E6" s="12"/>
      <c r="F6" s="13"/>
      <c r="G6" s="7"/>
      <c r="H6" s="105"/>
      <c r="I6" s="105"/>
      <c r="K6" s="7"/>
      <c r="L6" s="5"/>
    </row>
    <row r="7" spans="1:1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08" t="s">
        <v>8</v>
      </c>
      <c r="H7" s="141" t="s">
        <v>9</v>
      </c>
      <c r="I7" s="141"/>
      <c r="K7" s="7"/>
      <c r="L7" s="5"/>
    </row>
    <row r="8" spans="1:12">
      <c r="A8" s="18" t="s">
        <v>10</v>
      </c>
      <c r="B8" s="18" t="s">
        <v>11</v>
      </c>
      <c r="D8" s="19"/>
      <c r="G8" s="21">
        <v>-921047.7</v>
      </c>
      <c r="H8" s="21"/>
      <c r="I8" s="105"/>
      <c r="K8" s="7"/>
      <c r="L8" s="5"/>
    </row>
    <row r="9" spans="1:12">
      <c r="A9" s="18" t="s">
        <v>12</v>
      </c>
      <c r="B9" s="18" t="s">
        <v>13</v>
      </c>
      <c r="D9" s="19"/>
      <c r="G9" s="21">
        <f>+F10+F11</f>
        <v>2870</v>
      </c>
      <c r="H9" s="26">
        <f t="shared" ref="H9:H27" si="0">G9/1.16*0.16</f>
        <v>395.86206896551727</v>
      </c>
      <c r="I9" s="105"/>
      <c r="K9" s="7"/>
      <c r="L9" s="5"/>
    </row>
    <row r="10" spans="1:12" outlineLevel="1">
      <c r="A10" s="5"/>
      <c r="B10" s="5"/>
      <c r="C10" t="s">
        <v>117</v>
      </c>
      <c r="D10" s="19">
        <v>42460</v>
      </c>
      <c r="E10">
        <v>16673</v>
      </c>
      <c r="F10" s="27">
        <v>2870</v>
      </c>
      <c r="G10" s="22"/>
      <c r="H10" s="26">
        <f t="shared" si="0"/>
        <v>0</v>
      </c>
      <c r="I10" s="105"/>
      <c r="K10" s="7"/>
      <c r="L10" s="5"/>
    </row>
    <row r="11" spans="1:12" ht="15" outlineLevel="1">
      <c r="A11" s="5"/>
      <c r="B11" s="5"/>
      <c r="C11" s="99"/>
      <c r="D11" s="98"/>
      <c r="E11" s="99"/>
      <c r="F11" s="94"/>
      <c r="G11" s="22"/>
      <c r="H11" s="26">
        <f t="shared" si="0"/>
        <v>0</v>
      </c>
      <c r="I11" s="105"/>
      <c r="K11" s="7"/>
      <c r="L11" s="5"/>
    </row>
    <row r="12" spans="1:12">
      <c r="A12" s="18" t="s">
        <v>16</v>
      </c>
      <c r="B12" s="18" t="s">
        <v>17</v>
      </c>
      <c r="D12" s="19"/>
      <c r="G12" s="21">
        <f>SUM(F13:F20)</f>
        <v>6847.93</v>
      </c>
      <c r="H12" s="26">
        <f t="shared" si="0"/>
        <v>944.54206896551739</v>
      </c>
      <c r="I12" s="105"/>
      <c r="K12" s="7"/>
      <c r="L12" s="5"/>
    </row>
    <row r="13" spans="1:12" ht="15" hidden="1" outlineLevel="1">
      <c r="A13" s="57"/>
      <c r="B13" s="122" t="s">
        <v>488</v>
      </c>
      <c r="C13" t="s">
        <v>489</v>
      </c>
      <c r="F13" s="20">
        <v>0.11</v>
      </c>
      <c r="G13" s="21"/>
      <c r="H13" s="26">
        <f t="shared" si="0"/>
        <v>0</v>
      </c>
      <c r="I13" s="105"/>
      <c r="K13" s="7"/>
      <c r="L13" s="5"/>
    </row>
    <row r="14" spans="1:12" hidden="1" outlineLevel="1">
      <c r="A14" s="57"/>
      <c r="B14" s="57"/>
      <c r="C14" t="s">
        <v>490</v>
      </c>
      <c r="D14" s="19">
        <v>42444</v>
      </c>
      <c r="E14">
        <v>5686701</v>
      </c>
      <c r="F14">
        <v>423.3</v>
      </c>
      <c r="G14" s="21"/>
      <c r="H14" s="26">
        <f t="shared" si="0"/>
        <v>0</v>
      </c>
      <c r="I14" s="105"/>
      <c r="K14" s="7"/>
      <c r="L14" s="5"/>
    </row>
    <row r="15" spans="1:12" hidden="1" outlineLevel="1">
      <c r="A15" s="57"/>
      <c r="B15" s="57"/>
      <c r="C15" t="s">
        <v>491</v>
      </c>
      <c r="D15" s="19">
        <v>42444</v>
      </c>
      <c r="E15">
        <v>5654360</v>
      </c>
      <c r="F15" s="27">
        <v>1851.52</v>
      </c>
      <c r="G15" s="21"/>
      <c r="H15" s="26">
        <f t="shared" si="0"/>
        <v>0</v>
      </c>
      <c r="I15" s="105"/>
      <c r="K15" s="7"/>
      <c r="L15" s="5"/>
    </row>
    <row r="16" spans="1:12" hidden="1" outlineLevel="1">
      <c r="A16" s="57"/>
      <c r="B16" s="57"/>
      <c r="C16" t="s">
        <v>492</v>
      </c>
      <c r="D16" s="19">
        <v>42451</v>
      </c>
      <c r="E16">
        <v>5710026</v>
      </c>
      <c r="F16">
        <v>459</v>
      </c>
      <c r="G16" s="21"/>
      <c r="H16" s="26">
        <f t="shared" si="0"/>
        <v>0</v>
      </c>
      <c r="I16" s="105"/>
      <c r="K16" s="7"/>
      <c r="L16" s="5"/>
    </row>
    <row r="17" spans="1:12" hidden="1" outlineLevel="1">
      <c r="A17" s="5"/>
      <c r="B17" s="5"/>
      <c r="C17" t="s">
        <v>493</v>
      </c>
      <c r="D17" s="19">
        <v>42451</v>
      </c>
      <c r="E17">
        <v>5651070</v>
      </c>
      <c r="F17" s="27">
        <v>1836</v>
      </c>
      <c r="G17" s="22"/>
      <c r="H17" s="26">
        <f t="shared" si="0"/>
        <v>0</v>
      </c>
      <c r="I17" s="105"/>
      <c r="K17" s="7"/>
      <c r="L17" s="5"/>
    </row>
    <row r="18" spans="1:12" hidden="1" outlineLevel="1">
      <c r="A18" s="5"/>
      <c r="B18" s="5"/>
      <c r="C18" t="s">
        <v>494</v>
      </c>
      <c r="D18" s="19">
        <v>42451</v>
      </c>
      <c r="E18">
        <v>5651071</v>
      </c>
      <c r="F18" s="27">
        <v>1819</v>
      </c>
      <c r="G18" s="22"/>
      <c r="H18" s="26">
        <f t="shared" si="0"/>
        <v>0</v>
      </c>
      <c r="I18" s="108"/>
      <c r="K18" s="7"/>
      <c r="L18" s="5"/>
    </row>
    <row r="19" spans="1:12" hidden="1" outlineLevel="1">
      <c r="A19" s="5"/>
      <c r="B19" s="5"/>
      <c r="C19" t="s">
        <v>495</v>
      </c>
      <c r="D19" s="19">
        <v>42460</v>
      </c>
      <c r="E19">
        <v>5724026</v>
      </c>
      <c r="F19">
        <v>459</v>
      </c>
      <c r="G19" s="22"/>
      <c r="H19" s="26">
        <f t="shared" si="0"/>
        <v>0</v>
      </c>
      <c r="I19" s="108"/>
      <c r="K19" s="7"/>
      <c r="L19" s="5"/>
    </row>
    <row r="20" spans="1:12" hidden="1" outlineLevel="1">
      <c r="A20" s="5"/>
      <c r="B20" s="5"/>
      <c r="D20" s="19"/>
      <c r="F20"/>
      <c r="G20" s="22"/>
      <c r="H20" s="26">
        <f t="shared" si="0"/>
        <v>0</v>
      </c>
      <c r="I20" s="108"/>
      <c r="K20" s="7"/>
      <c r="L20" s="5"/>
    </row>
    <row r="21" spans="1:12" collapsed="1">
      <c r="A21" s="18" t="s">
        <v>496</v>
      </c>
      <c r="B21" s="18" t="s">
        <v>497</v>
      </c>
      <c r="D21" s="19"/>
      <c r="F21"/>
      <c r="G21" s="21">
        <f>+F22+F23</f>
        <v>4106.3999999999996</v>
      </c>
      <c r="H21" s="26">
        <f t="shared" si="0"/>
        <v>566.4</v>
      </c>
      <c r="I21" s="108"/>
      <c r="K21" s="7"/>
      <c r="L21" s="5"/>
    </row>
    <row r="22" spans="1:12" hidden="1" outlineLevel="1">
      <c r="A22" s="57"/>
      <c r="B22" s="57"/>
      <c r="C22" t="s">
        <v>498</v>
      </c>
      <c r="D22" s="19">
        <v>42447</v>
      </c>
      <c r="E22">
        <v>81117</v>
      </c>
      <c r="F22" s="27">
        <v>4106.3999999999996</v>
      </c>
      <c r="G22" s="22"/>
      <c r="H22" s="26">
        <f t="shared" si="0"/>
        <v>0</v>
      </c>
      <c r="I22" s="108"/>
      <c r="K22" s="7"/>
      <c r="L22" s="5"/>
    </row>
    <row r="23" spans="1:12" hidden="1" outlineLevel="1">
      <c r="A23" s="5"/>
      <c r="B23" s="5"/>
      <c r="D23" s="19"/>
      <c r="F23"/>
      <c r="G23" s="22"/>
      <c r="H23" s="26">
        <f t="shared" si="0"/>
        <v>0</v>
      </c>
      <c r="I23" s="108"/>
      <c r="K23" s="7"/>
      <c r="L23" s="5"/>
    </row>
    <row r="24" spans="1:12" collapsed="1">
      <c r="A24" s="18" t="s">
        <v>19</v>
      </c>
      <c r="B24" s="18" t="s">
        <v>20</v>
      </c>
      <c r="D24" s="19"/>
      <c r="G24" s="21">
        <f>SUM(F25:F26)</f>
        <v>0</v>
      </c>
      <c r="H24" s="26">
        <f t="shared" si="0"/>
        <v>0</v>
      </c>
      <c r="I24" s="26"/>
      <c r="J24" s="27"/>
      <c r="K24" s="7"/>
      <c r="L24" s="28"/>
    </row>
    <row r="25" spans="1:12" ht="15" hidden="1" outlineLevel="1">
      <c r="A25" s="5"/>
      <c r="B25" s="5"/>
      <c r="C25" s="99"/>
      <c r="D25" s="98"/>
      <c r="E25" s="99"/>
      <c r="G25" s="22"/>
      <c r="H25" s="26">
        <f t="shared" si="0"/>
        <v>0</v>
      </c>
      <c r="I25" s="26"/>
      <c r="J25" s="27"/>
      <c r="K25" s="7"/>
      <c r="L25" s="28"/>
    </row>
    <row r="26" spans="1:12" ht="15" hidden="1" outlineLevel="1">
      <c r="A26" s="5"/>
      <c r="B26" s="5"/>
      <c r="C26" s="99"/>
      <c r="D26" s="98"/>
      <c r="E26" s="99"/>
      <c r="G26" s="22"/>
      <c r="H26" s="26">
        <f t="shared" si="0"/>
        <v>0</v>
      </c>
      <c r="I26" s="26"/>
      <c r="J26" s="27"/>
      <c r="K26" s="7"/>
      <c r="L26" s="28"/>
    </row>
    <row r="27" spans="1:12" collapsed="1">
      <c r="A27" s="18" t="s">
        <v>261</v>
      </c>
      <c r="B27" s="18" t="s">
        <v>262</v>
      </c>
      <c r="D27" s="19"/>
      <c r="G27" s="21">
        <f>SUM(F28:F29)</f>
        <v>0</v>
      </c>
      <c r="H27" s="26">
        <f t="shared" si="0"/>
        <v>0</v>
      </c>
      <c r="I27" s="26"/>
      <c r="J27" s="27"/>
      <c r="K27" s="7"/>
      <c r="L27" s="28"/>
    </row>
    <row r="28" spans="1:12" ht="15" hidden="1" outlineLevel="1">
      <c r="A28" s="5"/>
      <c r="B28" s="5"/>
      <c r="C28" s="99"/>
      <c r="D28" s="98"/>
      <c r="E28" s="99"/>
      <c r="F28" s="99"/>
      <c r="G28" s="22"/>
      <c r="H28" s="22"/>
      <c r="I28" s="26"/>
      <c r="J28" s="27"/>
      <c r="K28" s="7"/>
      <c r="L28" s="28"/>
    </row>
    <row r="29" spans="1:12" ht="15" hidden="1" outlineLevel="1">
      <c r="A29" s="5"/>
      <c r="B29" s="5"/>
      <c r="C29" s="99"/>
      <c r="D29" s="98"/>
      <c r="E29" s="99"/>
      <c r="G29" s="22"/>
      <c r="H29" s="22"/>
      <c r="I29" s="26"/>
      <c r="J29" s="27"/>
      <c r="K29" s="7"/>
      <c r="L29" s="28"/>
    </row>
    <row r="30" spans="1:12" collapsed="1">
      <c r="A30" s="18" t="s">
        <v>25</v>
      </c>
      <c r="B30" s="18" t="s">
        <v>26</v>
      </c>
      <c r="C30" s="29"/>
      <c r="D30" s="30"/>
      <c r="E30" s="31"/>
      <c r="F30" s="32"/>
      <c r="G30" s="21">
        <f>SUM(F31:F37)-0.04</f>
        <v>768400.04</v>
      </c>
      <c r="H30" s="26">
        <f>G30/1.16*0.16</f>
        <v>105986.21241379311</v>
      </c>
      <c r="I30" s="26"/>
      <c r="J30" s="27"/>
      <c r="K30" s="7"/>
      <c r="L30" s="28"/>
    </row>
    <row r="31" spans="1:12" ht="15" hidden="1" outlineLevel="1">
      <c r="A31" s="2"/>
      <c r="B31" s="2"/>
      <c r="C31" s="99" t="s">
        <v>27</v>
      </c>
      <c r="D31" s="98">
        <v>42094</v>
      </c>
      <c r="E31" s="99" t="s">
        <v>28</v>
      </c>
      <c r="F31" s="33">
        <v>187500</v>
      </c>
      <c r="G31" s="34"/>
      <c r="H31" s="34"/>
      <c r="I31" s="34"/>
      <c r="J31" s="27"/>
      <c r="K31" s="7"/>
      <c r="L31" s="28"/>
    </row>
    <row r="32" spans="1:12" ht="15" hidden="1" outlineLevel="1">
      <c r="A32" s="2"/>
      <c r="B32" s="2"/>
      <c r="C32" s="99" t="s">
        <v>29</v>
      </c>
      <c r="D32" s="98">
        <v>42106</v>
      </c>
      <c r="E32" s="99" t="s">
        <v>30</v>
      </c>
      <c r="F32" s="33">
        <v>105757.35</v>
      </c>
      <c r="G32" s="34"/>
      <c r="H32" s="26"/>
      <c r="I32" s="26"/>
      <c r="J32" s="27"/>
      <c r="K32" s="7"/>
      <c r="L32" s="28"/>
    </row>
    <row r="33" spans="1:12" hidden="1" outlineLevel="1">
      <c r="A33" s="2"/>
      <c r="B33" s="2"/>
      <c r="C33" t="s">
        <v>499</v>
      </c>
      <c r="D33" s="19">
        <v>42459</v>
      </c>
      <c r="E33" t="s">
        <v>500</v>
      </c>
      <c r="F33" s="27">
        <v>11310</v>
      </c>
      <c r="G33" s="34"/>
      <c r="H33" s="26"/>
      <c r="I33" s="26"/>
      <c r="J33" s="27"/>
      <c r="K33" s="7"/>
      <c r="L33" s="28"/>
    </row>
    <row r="34" spans="1:12" hidden="1" outlineLevel="1">
      <c r="A34" s="2"/>
      <c r="B34" s="2"/>
      <c r="C34" t="s">
        <v>501</v>
      </c>
      <c r="D34" s="19">
        <v>42459</v>
      </c>
      <c r="E34" t="s">
        <v>502</v>
      </c>
      <c r="F34" s="27">
        <v>6963.83</v>
      </c>
      <c r="G34" s="34"/>
      <c r="H34" s="26"/>
      <c r="I34" s="26"/>
      <c r="J34" s="27"/>
      <c r="K34" s="7"/>
      <c r="L34" s="28"/>
    </row>
    <row r="35" spans="1:12" hidden="1" outlineLevel="1">
      <c r="A35" s="2"/>
      <c r="B35" s="2"/>
      <c r="C35" t="s">
        <v>503</v>
      </c>
      <c r="D35" s="19">
        <v>42459</v>
      </c>
      <c r="E35" t="s">
        <v>504</v>
      </c>
      <c r="F35" s="27">
        <v>8120</v>
      </c>
      <c r="G35" s="34"/>
      <c r="H35" s="26"/>
      <c r="I35" s="26"/>
      <c r="J35" s="27"/>
      <c r="K35" s="7"/>
      <c r="L35" s="28"/>
    </row>
    <row r="36" spans="1:12" hidden="1" outlineLevel="1">
      <c r="A36" s="2"/>
      <c r="B36" s="2"/>
      <c r="C36" t="s">
        <v>505</v>
      </c>
      <c r="D36" s="19">
        <v>42459</v>
      </c>
      <c r="E36" t="s">
        <v>506</v>
      </c>
      <c r="F36" s="27">
        <v>40571</v>
      </c>
      <c r="G36" s="34"/>
      <c r="H36" s="26"/>
      <c r="I36" s="26"/>
      <c r="J36" s="27"/>
      <c r="K36" s="7"/>
      <c r="L36" s="28"/>
    </row>
    <row r="37" spans="1:12" hidden="1" outlineLevel="1">
      <c r="A37" s="2"/>
      <c r="B37" s="2"/>
      <c r="C37" t="s">
        <v>507</v>
      </c>
      <c r="D37" s="19">
        <v>42460</v>
      </c>
      <c r="E37" t="s">
        <v>508</v>
      </c>
      <c r="F37" s="27">
        <v>408177.9</v>
      </c>
      <c r="G37" s="34"/>
      <c r="H37" s="26"/>
      <c r="I37" s="26"/>
      <c r="J37" s="27"/>
      <c r="K37" s="7"/>
      <c r="L37" s="28"/>
    </row>
    <row r="38" spans="1:12" ht="15" collapsed="1">
      <c r="A38" s="18" t="s">
        <v>268</v>
      </c>
      <c r="B38" s="18" t="s">
        <v>269</v>
      </c>
      <c r="C38" s="99"/>
      <c r="D38" s="98"/>
      <c r="E38" s="99"/>
      <c r="F38" s="94"/>
      <c r="G38" s="21">
        <f>SUM(F39)</f>
        <v>0</v>
      </c>
      <c r="H38" s="26">
        <f>G38/1.16*0.16</f>
        <v>0</v>
      </c>
      <c r="I38" s="26"/>
      <c r="J38" s="27"/>
      <c r="K38" s="7"/>
      <c r="L38" s="28"/>
    </row>
    <row r="39" spans="1:12" hidden="1" outlineLevel="1">
      <c r="A39" s="2"/>
      <c r="B39" s="2"/>
      <c r="D39" s="19"/>
      <c r="F39" s="27"/>
      <c r="G39" s="34"/>
      <c r="H39" s="26"/>
      <c r="I39" s="26"/>
      <c r="J39" s="27"/>
      <c r="K39" s="7"/>
      <c r="L39" s="28"/>
    </row>
    <row r="40" spans="1:12" ht="15" collapsed="1">
      <c r="A40" s="18" t="s">
        <v>272</v>
      </c>
      <c r="B40" s="18" t="s">
        <v>270</v>
      </c>
      <c r="C40" s="99"/>
      <c r="D40" s="98"/>
      <c r="E40" s="99"/>
      <c r="F40" s="94"/>
      <c r="G40" s="21">
        <f>SUM(F41)</f>
        <v>0</v>
      </c>
      <c r="H40" s="26">
        <f>G40/1.16*0.16</f>
        <v>0</v>
      </c>
      <c r="I40" s="26"/>
      <c r="J40" s="27"/>
      <c r="K40" s="7"/>
      <c r="L40" s="28"/>
    </row>
    <row r="41" spans="1:12" ht="15" hidden="1" outlineLevel="1">
      <c r="A41" s="2"/>
      <c r="B41" s="2"/>
      <c r="C41" s="99"/>
      <c r="D41" s="98"/>
      <c r="E41" s="99"/>
      <c r="F41" s="99"/>
      <c r="G41" s="34"/>
      <c r="H41" s="26"/>
      <c r="I41" s="26"/>
      <c r="J41" s="27"/>
      <c r="K41" s="7"/>
      <c r="L41" s="28"/>
    </row>
    <row r="42" spans="1:12" collapsed="1">
      <c r="A42" s="35" t="s">
        <v>33</v>
      </c>
      <c r="B42" s="35" t="s">
        <v>34</v>
      </c>
      <c r="C42" s="5"/>
      <c r="D42" s="36"/>
      <c r="E42" s="37"/>
      <c r="F42" s="6"/>
      <c r="G42" s="38">
        <f>SUM(F43)</f>
        <v>-1200</v>
      </c>
      <c r="H42" s="26">
        <f>G42/1.16*0.16</f>
        <v>-165.51724137931038</v>
      </c>
      <c r="I42" s="26"/>
      <c r="J42" s="27"/>
      <c r="K42" s="7"/>
      <c r="L42" s="28"/>
    </row>
    <row r="43" spans="1:12" ht="15" hidden="1" outlineLevel="1">
      <c r="A43" s="39"/>
      <c r="B43" s="39"/>
      <c r="C43" s="40" t="s">
        <v>35</v>
      </c>
      <c r="D43" s="98">
        <v>42385</v>
      </c>
      <c r="E43" s="40" t="s">
        <v>36</v>
      </c>
      <c r="F43" s="33">
        <v>-1200</v>
      </c>
      <c r="G43" s="41"/>
      <c r="H43" s="42" t="s">
        <v>37</v>
      </c>
      <c r="I43" s="26"/>
      <c r="J43" s="42"/>
      <c r="K43" s="7"/>
      <c r="L43" s="28"/>
    </row>
    <row r="44" spans="1:12" s="112" customFormat="1" collapsed="1">
      <c r="A44" s="35" t="s">
        <v>38</v>
      </c>
      <c r="B44" s="35" t="s">
        <v>39</v>
      </c>
      <c r="C44" s="109"/>
      <c r="D44" s="110"/>
      <c r="E44" s="109"/>
      <c r="F44" s="111"/>
      <c r="G44" s="38">
        <f>SUM(F45:F47)</f>
        <v>24510.2</v>
      </c>
      <c r="H44" s="26">
        <f>G44/1.16*0.16</f>
        <v>3380.717241379311</v>
      </c>
      <c r="I44" s="26"/>
      <c r="K44" s="7"/>
      <c r="L44" s="113"/>
    </row>
    <row r="45" spans="1:12" s="123" customFormat="1" hidden="1" outlineLevel="1">
      <c r="A45" s="46"/>
      <c r="B45" s="46"/>
      <c r="C45" t="s">
        <v>157</v>
      </c>
      <c r="D45" s="19">
        <v>42459</v>
      </c>
      <c r="E45" t="s">
        <v>511</v>
      </c>
      <c r="F45" s="27">
        <v>4547.2</v>
      </c>
      <c r="H45" s="26"/>
      <c r="I45" s="26"/>
      <c r="K45" s="7"/>
      <c r="L45" s="41"/>
    </row>
    <row r="46" spans="1:12" s="123" customFormat="1" hidden="1" outlineLevel="1">
      <c r="A46" s="46"/>
      <c r="B46" s="46"/>
      <c r="C46" t="s">
        <v>512</v>
      </c>
      <c r="D46" s="19">
        <v>42459</v>
      </c>
      <c r="E46" t="s">
        <v>513</v>
      </c>
      <c r="F46" s="27">
        <v>3723</v>
      </c>
      <c r="H46" s="26"/>
      <c r="I46" s="26"/>
      <c r="K46" s="7"/>
      <c r="L46" s="41"/>
    </row>
    <row r="47" spans="1:12" hidden="1" outlineLevel="1">
      <c r="A47" s="29"/>
      <c r="B47" s="29"/>
      <c r="C47" t="s">
        <v>514</v>
      </c>
      <c r="D47" s="19">
        <v>42459</v>
      </c>
      <c r="E47" t="s">
        <v>515</v>
      </c>
      <c r="F47" s="27">
        <v>16240</v>
      </c>
      <c r="G47" s="43"/>
      <c r="H47" s="43"/>
      <c r="I47" s="42"/>
      <c r="J47" s="42"/>
      <c r="K47" s="7"/>
      <c r="L47" s="28"/>
    </row>
    <row r="48" spans="1:12" collapsed="1">
      <c r="A48" s="35" t="s">
        <v>509</v>
      </c>
      <c r="B48" s="35" t="s">
        <v>510</v>
      </c>
      <c r="D48" s="19"/>
      <c r="F48"/>
      <c r="G48" s="38">
        <f>SUM(F49:F50)</f>
        <v>840.01</v>
      </c>
      <c r="H48" s="26">
        <f>G48/1.16*0.16</f>
        <v>115.86344827586208</v>
      </c>
      <c r="I48" s="42"/>
      <c r="J48" s="42"/>
      <c r="K48" s="7"/>
      <c r="L48" s="28"/>
    </row>
    <row r="49" spans="1:12" hidden="1" outlineLevel="1">
      <c r="A49" s="29"/>
      <c r="B49" s="29"/>
      <c r="C49" t="s">
        <v>273</v>
      </c>
      <c r="D49" s="19">
        <v>42373</v>
      </c>
      <c r="E49">
        <v>112</v>
      </c>
      <c r="F49">
        <v>800.01</v>
      </c>
      <c r="G49" s="43"/>
      <c r="H49" s="43"/>
      <c r="I49" s="42"/>
      <c r="J49" s="42"/>
      <c r="K49" s="7"/>
      <c r="L49" s="28"/>
    </row>
    <row r="50" spans="1:12" hidden="1" outlineLevel="1">
      <c r="A50" s="29"/>
      <c r="B50" s="29"/>
      <c r="C50" t="s">
        <v>516</v>
      </c>
      <c r="D50" s="19">
        <v>42446</v>
      </c>
      <c r="E50">
        <v>1227</v>
      </c>
      <c r="F50">
        <v>40</v>
      </c>
      <c r="G50" s="43"/>
      <c r="H50" s="43"/>
      <c r="I50" s="42" t="s">
        <v>517</v>
      </c>
      <c r="J50" s="42"/>
      <c r="K50" s="7"/>
      <c r="L50" s="28"/>
    </row>
    <row r="51" spans="1:12" hidden="1" outlineLevel="1">
      <c r="A51" s="29"/>
      <c r="B51" s="29"/>
      <c r="H51" s="43"/>
      <c r="I51" s="42"/>
      <c r="J51" s="42"/>
      <c r="K51" s="7"/>
      <c r="L51" s="28"/>
    </row>
    <row r="52" spans="1:12" collapsed="1">
      <c r="A52" s="44" t="s">
        <v>44</v>
      </c>
      <c r="B52" s="44" t="s">
        <v>45</v>
      </c>
      <c r="C52" s="5"/>
      <c r="D52" s="36"/>
      <c r="E52" s="45"/>
      <c r="F52" s="6"/>
      <c r="G52" s="38">
        <f>+F53+F54+F55</f>
        <v>3000</v>
      </c>
      <c r="H52" s="26">
        <f>G52/1.16*0.16</f>
        <v>413.79310344827587</v>
      </c>
      <c r="I52" s="26"/>
      <c r="K52" s="7"/>
      <c r="L52" s="28"/>
    </row>
    <row r="53" spans="1:12" ht="15" hidden="1" outlineLevel="1">
      <c r="A53" s="46"/>
      <c r="B53" s="46"/>
      <c r="C53" s="99" t="s">
        <v>46</v>
      </c>
      <c r="D53" s="98">
        <v>42031</v>
      </c>
      <c r="E53" s="99">
        <v>1801</v>
      </c>
      <c r="F53" s="94">
        <v>1000</v>
      </c>
      <c r="G53" s="38"/>
      <c r="H53" s="26"/>
      <c r="I53" s="26"/>
      <c r="K53" s="7"/>
      <c r="L53" s="28"/>
    </row>
    <row r="54" spans="1:12" ht="15" hidden="1" outlineLevel="1">
      <c r="A54" s="46"/>
      <c r="B54" s="46"/>
      <c r="C54" s="99" t="s">
        <v>47</v>
      </c>
      <c r="D54" s="98">
        <v>42062</v>
      </c>
      <c r="E54" s="99">
        <v>1874</v>
      </c>
      <c r="F54" s="94">
        <v>1000</v>
      </c>
      <c r="G54" s="38"/>
      <c r="H54" s="26"/>
      <c r="I54" s="26"/>
      <c r="K54" s="7"/>
      <c r="L54" s="28"/>
    </row>
    <row r="55" spans="1:12" ht="15" hidden="1" outlineLevel="1">
      <c r="A55" s="46"/>
      <c r="B55" s="46"/>
      <c r="C55" s="99" t="s">
        <v>48</v>
      </c>
      <c r="D55" s="98">
        <v>42067</v>
      </c>
      <c r="E55" s="99">
        <v>1939</v>
      </c>
      <c r="F55" s="94">
        <v>1000</v>
      </c>
      <c r="G55" s="38"/>
      <c r="H55" s="26"/>
      <c r="I55" s="26"/>
      <c r="K55" s="7"/>
      <c r="L55" s="28"/>
    </row>
    <row r="56" spans="1:12" s="119" customFormat="1" ht="15" customHeight="1" collapsed="1">
      <c r="A56" s="18" t="s">
        <v>49</v>
      </c>
      <c r="B56" s="18" t="s">
        <v>50</v>
      </c>
      <c r="C56" s="11"/>
      <c r="D56" s="114"/>
      <c r="E56" s="115"/>
      <c r="F56" s="116"/>
      <c r="G56" s="38">
        <f>SUM(F57:F58)</f>
        <v>0</v>
      </c>
      <c r="H56" s="26">
        <f>G56/1.16*0.16</f>
        <v>0</v>
      </c>
      <c r="I56" s="26"/>
      <c r="J56" s="117"/>
      <c r="K56" s="7"/>
      <c r="L56" s="118"/>
    </row>
    <row r="57" spans="1:12" s="112" customFormat="1" ht="16.5" hidden="1" customHeight="1" outlineLevel="1">
      <c r="A57" s="57"/>
      <c r="B57" s="57"/>
      <c r="C57" s="109"/>
      <c r="D57" s="110"/>
      <c r="E57" s="109"/>
      <c r="F57" s="111"/>
      <c r="G57" s="50"/>
      <c r="H57" s="50"/>
      <c r="I57" s="51"/>
      <c r="J57" s="120"/>
      <c r="K57" s="7"/>
      <c r="L57" s="113"/>
    </row>
    <row r="58" spans="1:12" s="112" customFormat="1" ht="16.5" hidden="1" customHeight="1" outlineLevel="1">
      <c r="A58" s="57"/>
      <c r="B58" s="57"/>
      <c r="C58" s="109"/>
      <c r="D58" s="121"/>
      <c r="F58" s="120"/>
      <c r="G58" s="50"/>
      <c r="H58" s="50"/>
      <c r="I58" s="51"/>
      <c r="J58" s="120"/>
      <c r="K58" s="7"/>
      <c r="L58" s="113"/>
    </row>
    <row r="59" spans="1:12" ht="16.5" customHeight="1" collapsed="1">
      <c r="A59" s="18" t="s">
        <v>280</v>
      </c>
      <c r="B59" s="18" t="s">
        <v>518</v>
      </c>
      <c r="C59" s="5"/>
      <c r="D59" s="36"/>
      <c r="E59" s="45"/>
      <c r="F59" s="6"/>
      <c r="G59" s="38">
        <f>SUM(F60:F60)</f>
        <v>5500</v>
      </c>
      <c r="H59" s="26">
        <f>G59/1.16*0.16</f>
        <v>758.62068965517244</v>
      </c>
      <c r="I59" s="26"/>
      <c r="J59" s="27"/>
      <c r="K59" s="7"/>
      <c r="L59" s="28"/>
    </row>
    <row r="60" spans="1:12" ht="16.5" hidden="1" customHeight="1" outlineLevel="1">
      <c r="A60" s="57"/>
      <c r="B60" s="57"/>
      <c r="C60" t="s">
        <v>519</v>
      </c>
      <c r="D60" s="19">
        <v>42460</v>
      </c>
      <c r="E60" t="s">
        <v>520</v>
      </c>
      <c r="F60" s="27">
        <v>5500</v>
      </c>
      <c r="G60" s="38"/>
      <c r="H60" s="26"/>
      <c r="I60" s="26"/>
      <c r="J60" s="27"/>
      <c r="K60" s="7"/>
      <c r="L60" s="28"/>
    </row>
    <row r="61" spans="1:12" collapsed="1">
      <c r="A61" s="18" t="s">
        <v>54</v>
      </c>
      <c r="B61" s="18" t="s">
        <v>55</v>
      </c>
      <c r="C61" s="5"/>
      <c r="D61" s="36"/>
      <c r="E61" s="45"/>
      <c r="F61" s="6"/>
      <c r="G61" s="52">
        <f>SUM(F62:F68)</f>
        <v>106207.32</v>
      </c>
      <c r="H61" s="26">
        <f>G61/1.16*0.16</f>
        <v>14649.285517241382</v>
      </c>
      <c r="I61" s="26"/>
      <c r="J61" s="27"/>
      <c r="K61" s="7"/>
      <c r="L61" s="28"/>
    </row>
    <row r="62" spans="1:12" hidden="1" outlineLevel="1">
      <c r="A62" s="2"/>
      <c r="B62" s="2"/>
      <c r="C62" s="53" t="s">
        <v>56</v>
      </c>
      <c r="D62" s="36">
        <v>41529</v>
      </c>
      <c r="E62" s="34" t="s">
        <v>57</v>
      </c>
      <c r="F62" s="6">
        <v>15137</v>
      </c>
      <c r="G62" s="50"/>
      <c r="H62" s="50" t="s">
        <v>58</v>
      </c>
      <c r="I62" s="26"/>
      <c r="K62" s="7"/>
      <c r="L62" s="28"/>
    </row>
    <row r="63" spans="1:12" ht="15" hidden="1" outlineLevel="1">
      <c r="A63" s="2"/>
      <c r="B63" s="2"/>
      <c r="C63" s="99" t="s">
        <v>59</v>
      </c>
      <c r="D63" s="98">
        <v>42369</v>
      </c>
      <c r="E63" s="99" t="s">
        <v>60</v>
      </c>
      <c r="F63" s="94">
        <v>26892</v>
      </c>
      <c r="G63" s="50"/>
      <c r="H63" s="26"/>
      <c r="I63" s="26"/>
      <c r="K63" s="7"/>
      <c r="L63" s="28"/>
    </row>
    <row r="64" spans="1:12" ht="15" hidden="1" outlineLevel="1">
      <c r="A64" s="2"/>
      <c r="B64" s="2"/>
      <c r="C64" s="99" t="s">
        <v>61</v>
      </c>
      <c r="D64" s="98">
        <v>42369</v>
      </c>
      <c r="E64" s="99" t="s">
        <v>62</v>
      </c>
      <c r="F64" s="94">
        <v>3654</v>
      </c>
      <c r="G64" s="50"/>
      <c r="H64" s="26"/>
      <c r="I64" s="26"/>
      <c r="K64" s="7"/>
      <c r="L64" s="28"/>
    </row>
    <row r="65" spans="1:12" ht="15" hidden="1" outlineLevel="1">
      <c r="A65" s="2"/>
      <c r="B65" s="2"/>
      <c r="C65" s="99" t="s">
        <v>63</v>
      </c>
      <c r="D65" s="98">
        <v>42369</v>
      </c>
      <c r="E65" s="99" t="s">
        <v>64</v>
      </c>
      <c r="F65" s="94">
        <v>17457</v>
      </c>
      <c r="G65" s="50"/>
      <c r="H65" s="26"/>
      <c r="I65" s="26"/>
      <c r="K65" s="7"/>
      <c r="L65" s="28"/>
    </row>
    <row r="66" spans="1:12" ht="15" hidden="1" outlineLevel="1">
      <c r="A66" s="2"/>
      <c r="B66" s="2"/>
      <c r="C66" s="99" t="s">
        <v>65</v>
      </c>
      <c r="D66" s="98">
        <v>42369</v>
      </c>
      <c r="E66" s="99" t="s">
        <v>66</v>
      </c>
      <c r="F66" s="94">
        <v>29264.32</v>
      </c>
      <c r="G66" s="50"/>
      <c r="H66" s="26"/>
      <c r="I66" s="26"/>
      <c r="K66" s="7"/>
      <c r="L66" s="28"/>
    </row>
    <row r="67" spans="1:12" hidden="1" outlineLevel="1">
      <c r="A67" s="2"/>
      <c r="B67" s="2"/>
      <c r="C67" t="s">
        <v>281</v>
      </c>
      <c r="D67" s="19">
        <v>42399</v>
      </c>
      <c r="E67" t="s">
        <v>282</v>
      </c>
      <c r="F67" s="27">
        <v>7308</v>
      </c>
      <c r="G67" s="50"/>
      <c r="H67" s="26"/>
      <c r="I67" s="26"/>
      <c r="K67" s="7"/>
      <c r="L67" s="28"/>
    </row>
    <row r="68" spans="1:12" hidden="1" outlineLevel="1">
      <c r="A68" s="2"/>
      <c r="B68" s="2"/>
      <c r="C68" t="s">
        <v>388</v>
      </c>
      <c r="D68" s="19">
        <v>42428</v>
      </c>
      <c r="E68" t="s">
        <v>389</v>
      </c>
      <c r="F68" s="27">
        <v>6495</v>
      </c>
      <c r="G68" s="50"/>
      <c r="H68" s="26"/>
      <c r="I68" s="26"/>
      <c r="K68" s="7"/>
      <c r="L68" s="28"/>
    </row>
    <row r="69" spans="1:12" collapsed="1">
      <c r="A69" s="18" t="s">
        <v>283</v>
      </c>
      <c r="B69" s="18" t="s">
        <v>284</v>
      </c>
      <c r="D69" s="19"/>
      <c r="F69" s="27"/>
      <c r="G69" s="106">
        <f>+F70</f>
        <v>0</v>
      </c>
      <c r="H69" s="26">
        <f>G69/1.16*0.16</f>
        <v>0</v>
      </c>
      <c r="I69" s="26"/>
      <c r="K69" s="7"/>
      <c r="L69" s="28"/>
    </row>
    <row r="70" spans="1:12" hidden="1" outlineLevel="1">
      <c r="A70" s="2"/>
      <c r="B70" s="2"/>
      <c r="D70" s="19"/>
      <c r="F70" s="27"/>
      <c r="G70" s="50"/>
      <c r="H70" s="26"/>
      <c r="I70" s="26"/>
      <c r="K70" s="7"/>
      <c r="L70" s="28"/>
    </row>
    <row r="71" spans="1:12" ht="14.25" hidden="1" customHeight="1" outlineLevel="1">
      <c r="A71" s="2"/>
      <c r="B71" s="2"/>
      <c r="I71" s="26"/>
      <c r="K71" s="7"/>
      <c r="L71" s="28"/>
    </row>
    <row r="72" spans="1:12" collapsed="1">
      <c r="A72" s="18" t="s">
        <v>67</v>
      </c>
      <c r="B72" s="18" t="s">
        <v>68</v>
      </c>
      <c r="C72" s="5"/>
      <c r="D72" s="36"/>
      <c r="E72" s="37"/>
      <c r="F72" s="6"/>
      <c r="G72" s="38">
        <f>SUM(F73:F76)</f>
        <v>4000</v>
      </c>
      <c r="H72" s="26">
        <f>G72/1.16*0.16</f>
        <v>551.72413793103453</v>
      </c>
      <c r="I72" s="26"/>
      <c r="K72" s="7"/>
      <c r="L72" s="28"/>
    </row>
    <row r="73" spans="1:12" ht="15" hidden="1" customHeight="1" outlineLevel="1">
      <c r="A73" s="2"/>
      <c r="B73" s="2"/>
      <c r="C73" s="99" t="s">
        <v>69</v>
      </c>
      <c r="D73" s="98">
        <v>42034</v>
      </c>
      <c r="E73" s="99">
        <v>1801</v>
      </c>
      <c r="F73" s="94">
        <v>1000</v>
      </c>
      <c r="G73" s="54"/>
      <c r="H73" s="54"/>
      <c r="I73" s="26"/>
      <c r="K73" s="7"/>
      <c r="L73" s="28"/>
    </row>
    <row r="74" spans="1:12" ht="15" hidden="1" customHeight="1" outlineLevel="1">
      <c r="A74" s="2"/>
      <c r="B74" s="2"/>
      <c r="C74" s="99" t="s">
        <v>70</v>
      </c>
      <c r="D74" s="98">
        <v>42034</v>
      </c>
      <c r="E74" s="99">
        <v>1801</v>
      </c>
      <c r="F74" s="94">
        <v>1000</v>
      </c>
      <c r="G74" s="54"/>
      <c r="H74" s="26"/>
      <c r="I74" s="26"/>
      <c r="K74" s="7"/>
      <c r="L74" s="28"/>
    </row>
    <row r="75" spans="1:12" ht="15" hidden="1" customHeight="1" outlineLevel="1">
      <c r="A75" s="2"/>
      <c r="B75" s="2"/>
      <c r="C75" s="99" t="s">
        <v>71</v>
      </c>
      <c r="D75" s="98">
        <v>42062</v>
      </c>
      <c r="E75" s="99">
        <v>1874</v>
      </c>
      <c r="F75" s="94">
        <v>1000</v>
      </c>
      <c r="G75" s="54"/>
      <c r="H75" s="26"/>
      <c r="I75" s="26"/>
      <c r="K75" s="7"/>
      <c r="L75" s="28"/>
    </row>
    <row r="76" spans="1:12" ht="15" hidden="1" customHeight="1" outlineLevel="1">
      <c r="A76" s="2"/>
      <c r="B76" s="2"/>
      <c r="C76" s="99" t="s">
        <v>72</v>
      </c>
      <c r="D76" s="98">
        <v>42215</v>
      </c>
      <c r="E76" s="99">
        <v>2226</v>
      </c>
      <c r="F76" s="94">
        <v>1000</v>
      </c>
      <c r="G76" s="54"/>
      <c r="H76" s="26"/>
      <c r="I76" s="26"/>
      <c r="K76" s="7"/>
      <c r="L76" s="28"/>
    </row>
    <row r="77" spans="1:12" ht="15" customHeight="1" collapsed="1">
      <c r="A77" s="18" t="s">
        <v>521</v>
      </c>
      <c r="B77" s="18" t="s">
        <v>522</v>
      </c>
      <c r="C77" s="99"/>
      <c r="D77" s="98"/>
      <c r="E77" s="99"/>
      <c r="F77" s="94"/>
      <c r="G77" s="21">
        <f>+SUM(F78)</f>
        <v>5568</v>
      </c>
      <c r="H77" s="26">
        <f>G77/1.16*0.16</f>
        <v>768</v>
      </c>
      <c r="I77" s="26"/>
      <c r="K77" s="7"/>
      <c r="L77" s="28"/>
    </row>
    <row r="78" spans="1:12" ht="15" hidden="1" customHeight="1" outlineLevel="1">
      <c r="A78" s="2"/>
      <c r="B78" s="2"/>
      <c r="C78" t="s">
        <v>115</v>
      </c>
      <c r="D78" s="19">
        <v>42460</v>
      </c>
      <c r="E78" t="s">
        <v>523</v>
      </c>
      <c r="F78" s="27">
        <v>5568</v>
      </c>
      <c r="G78" s="54"/>
      <c r="H78" s="26"/>
      <c r="I78" s="26"/>
      <c r="K78" s="7"/>
      <c r="L78" s="28"/>
    </row>
    <row r="79" spans="1:12" ht="15" hidden="1" customHeight="1" outlineLevel="1">
      <c r="A79" s="2"/>
      <c r="B79" s="2"/>
      <c r="C79" s="99"/>
      <c r="D79" s="98"/>
      <c r="E79" s="99"/>
      <c r="F79" s="94"/>
      <c r="G79" s="54"/>
      <c r="H79" s="26"/>
      <c r="I79" s="26"/>
      <c r="K79" s="7"/>
      <c r="L79" s="28"/>
    </row>
    <row r="80" spans="1:12" collapsed="1">
      <c r="A80" s="18" t="s">
        <v>76</v>
      </c>
      <c r="B80" s="18" t="s">
        <v>77</v>
      </c>
      <c r="C80" s="55"/>
      <c r="D80" s="30"/>
      <c r="E80" s="56"/>
      <c r="F80" s="32"/>
      <c r="G80" s="38">
        <f>SUM(F81:F81)</f>
        <v>500</v>
      </c>
      <c r="H80" s="26">
        <f>G80/1.16*0.16</f>
        <v>68.965517241379317</v>
      </c>
      <c r="I80" s="26"/>
      <c r="K80" s="7"/>
      <c r="L80" s="28"/>
    </row>
    <row r="81" spans="1:13" hidden="1" outlineLevel="1">
      <c r="A81" s="2"/>
      <c r="B81" s="10"/>
      <c r="C81" t="s">
        <v>524</v>
      </c>
      <c r="D81" s="19">
        <v>42445</v>
      </c>
      <c r="E81" t="s">
        <v>525</v>
      </c>
      <c r="F81">
        <v>500</v>
      </c>
      <c r="G81" s="38"/>
      <c r="H81" s="26"/>
      <c r="I81" s="26"/>
      <c r="K81" s="7"/>
      <c r="L81" s="28"/>
    </row>
    <row r="82" spans="1:13" hidden="1" outlineLevel="1">
      <c r="A82" s="2"/>
      <c r="B82" s="10"/>
      <c r="G82" s="38"/>
      <c r="H82" s="26"/>
      <c r="I82" s="26"/>
      <c r="K82" s="7"/>
      <c r="L82" s="28"/>
    </row>
    <row r="83" spans="1:13" ht="15" collapsed="1">
      <c r="A83" s="18" t="s">
        <v>80</v>
      </c>
      <c r="B83" s="18" t="s">
        <v>81</v>
      </c>
      <c r="C83" s="5"/>
      <c r="D83" s="36"/>
      <c r="E83" s="45"/>
      <c r="F83" s="6"/>
      <c r="G83" s="21">
        <f>SUM(F84:F86)</f>
        <v>54681.39</v>
      </c>
      <c r="H83" s="26">
        <f>G83/1.16*0.16</f>
        <v>7542.2606896551733</v>
      </c>
      <c r="I83" s="26"/>
      <c r="J83" s="27"/>
      <c r="K83" s="99"/>
      <c r="L83" s="98"/>
      <c r="M83" s="99"/>
    </row>
    <row r="84" spans="1:13" ht="15" hidden="1" outlineLevel="1">
      <c r="A84" s="57"/>
      <c r="B84" s="57"/>
      <c r="C84" t="s">
        <v>526</v>
      </c>
      <c r="D84" s="19">
        <v>42445</v>
      </c>
      <c r="E84" t="s">
        <v>527</v>
      </c>
      <c r="F84" s="27">
        <v>10202.09</v>
      </c>
      <c r="H84" s="26"/>
      <c r="I84" s="26"/>
      <c r="J84" s="27">
        <f>+J83*0.16</f>
        <v>0</v>
      </c>
      <c r="K84" s="99"/>
      <c r="L84" s="98"/>
      <c r="M84" s="99"/>
    </row>
    <row r="85" spans="1:13" ht="15" hidden="1" outlineLevel="1">
      <c r="A85" s="57"/>
      <c r="B85" s="57"/>
      <c r="C85" t="s">
        <v>528</v>
      </c>
      <c r="D85" s="19">
        <v>42451</v>
      </c>
      <c r="E85" t="s">
        <v>529</v>
      </c>
      <c r="F85" s="27">
        <v>16760.93</v>
      </c>
      <c r="H85" s="26"/>
      <c r="I85" s="26"/>
      <c r="J85" s="27"/>
      <c r="K85" s="99"/>
      <c r="L85" s="98"/>
      <c r="M85" s="99"/>
    </row>
    <row r="86" spans="1:13" ht="15" hidden="1" outlineLevel="1">
      <c r="A86" s="57"/>
      <c r="B86" s="57"/>
      <c r="C86" t="s">
        <v>27</v>
      </c>
      <c r="D86" s="19">
        <v>42458</v>
      </c>
      <c r="E86" t="s">
        <v>530</v>
      </c>
      <c r="F86" s="27">
        <v>27718.37</v>
      </c>
      <c r="H86" s="26"/>
      <c r="I86" s="26"/>
      <c r="J86" s="27"/>
      <c r="K86" s="99"/>
      <c r="L86" s="98"/>
      <c r="M86" s="99"/>
    </row>
    <row r="87" spans="1:13" ht="15" collapsed="1">
      <c r="A87" s="18" t="s">
        <v>297</v>
      </c>
      <c r="B87" s="18" t="s">
        <v>298</v>
      </c>
      <c r="D87" s="19"/>
      <c r="F87" s="27"/>
      <c r="G87" s="21">
        <f>+SUM(F88)</f>
        <v>2100</v>
      </c>
      <c r="H87" s="26">
        <f>G87/1.16*0.16</f>
        <v>289.65517241379314</v>
      </c>
      <c r="I87" s="26"/>
      <c r="J87" s="27"/>
      <c r="K87" s="99"/>
      <c r="L87" s="98"/>
      <c r="M87" s="99"/>
    </row>
    <row r="88" spans="1:13" ht="15" hidden="1" outlineLevel="1">
      <c r="A88" s="57"/>
      <c r="B88" s="57"/>
      <c r="C88" t="s">
        <v>531</v>
      </c>
      <c r="D88" s="19">
        <v>42453</v>
      </c>
      <c r="E88">
        <v>177</v>
      </c>
      <c r="F88" s="27">
        <v>2100</v>
      </c>
      <c r="G88" s="21"/>
      <c r="H88" s="26"/>
      <c r="I88" s="26"/>
      <c r="J88" s="27"/>
      <c r="K88" s="99"/>
      <c r="L88" s="98"/>
      <c r="M88" s="99"/>
    </row>
    <row r="89" spans="1:13" collapsed="1">
      <c r="A89" s="58" t="s">
        <v>84</v>
      </c>
      <c r="B89" s="18" t="s">
        <v>85</v>
      </c>
      <c r="C89" s="5"/>
      <c r="D89" s="36"/>
      <c r="E89" s="45"/>
      <c r="F89" s="6"/>
      <c r="G89" s="52">
        <f>+SUM(F90:F97)</f>
        <v>854915.05</v>
      </c>
      <c r="H89" s="26">
        <f>G89/1.16*0.16</f>
        <v>117919.31724137932</v>
      </c>
      <c r="I89" s="26"/>
      <c r="J89" s="27"/>
      <c r="K89" s="7"/>
      <c r="L89" s="28"/>
    </row>
    <row r="90" spans="1:13" hidden="1" outlineLevel="1">
      <c r="A90" s="59"/>
      <c r="B90" s="2"/>
      <c r="C90" s="5"/>
      <c r="D90" s="36"/>
      <c r="E90" s="45" t="s">
        <v>86</v>
      </c>
      <c r="F90" s="6">
        <v>913.53</v>
      </c>
      <c r="G90" s="52"/>
      <c r="H90" s="26"/>
      <c r="I90" s="26"/>
      <c r="J90" s="27"/>
      <c r="K90" s="7"/>
      <c r="L90" s="28"/>
    </row>
    <row r="91" spans="1:13" hidden="1" outlineLevel="1">
      <c r="A91" s="59"/>
      <c r="B91" s="2"/>
      <c r="C91" t="s">
        <v>300</v>
      </c>
      <c r="D91" s="19">
        <v>42376</v>
      </c>
      <c r="E91" t="s">
        <v>301</v>
      </c>
      <c r="F91" s="27">
        <v>-45909.75</v>
      </c>
      <c r="G91" s="52"/>
      <c r="H91" s="26"/>
      <c r="I91" s="26"/>
      <c r="J91" s="27"/>
      <c r="K91" s="7"/>
      <c r="L91" s="28"/>
    </row>
    <row r="92" spans="1:13" hidden="1" outlineLevel="1">
      <c r="A92" s="59"/>
      <c r="B92" s="2"/>
      <c r="C92" t="s">
        <v>401</v>
      </c>
      <c r="D92" s="19">
        <v>42412</v>
      </c>
      <c r="E92" t="s">
        <v>402</v>
      </c>
      <c r="F92" s="27">
        <v>241933.04</v>
      </c>
      <c r="G92" s="52"/>
      <c r="H92" s="26"/>
      <c r="I92" s="26"/>
      <c r="J92" s="27"/>
      <c r="K92" s="7"/>
      <c r="L92" s="28"/>
    </row>
    <row r="93" spans="1:13" hidden="1" outlineLevel="1">
      <c r="A93" s="59"/>
      <c r="B93" s="2"/>
      <c r="C93" t="s">
        <v>403</v>
      </c>
      <c r="D93" s="19">
        <v>42426</v>
      </c>
      <c r="E93" t="s">
        <v>404</v>
      </c>
      <c r="F93" s="27">
        <v>-4344.32</v>
      </c>
      <c r="G93" s="52"/>
      <c r="H93" s="26"/>
      <c r="I93" s="26"/>
      <c r="J93" s="27"/>
      <c r="K93" s="7"/>
      <c r="L93" s="28"/>
    </row>
    <row r="94" spans="1:13" hidden="1" outlineLevel="1">
      <c r="A94" s="59"/>
      <c r="B94" s="2"/>
      <c r="C94" t="s">
        <v>405</v>
      </c>
      <c r="D94" s="19">
        <v>42429</v>
      </c>
      <c r="E94" t="s">
        <v>406</v>
      </c>
      <c r="F94" s="27">
        <v>80000</v>
      </c>
      <c r="G94" s="52"/>
      <c r="H94" s="26"/>
      <c r="I94" s="26"/>
      <c r="J94" s="27"/>
      <c r="K94" s="7"/>
      <c r="L94" s="28"/>
    </row>
    <row r="95" spans="1:13" ht="15" hidden="1" outlineLevel="1">
      <c r="A95" s="59"/>
      <c r="B95" s="2"/>
      <c r="C95" t="s">
        <v>407</v>
      </c>
      <c r="D95" t="s">
        <v>408</v>
      </c>
      <c r="E95" s="104" t="s">
        <v>409</v>
      </c>
      <c r="F95" s="20">
        <v>26.3</v>
      </c>
      <c r="G95" s="52"/>
      <c r="H95" s="26"/>
      <c r="I95" s="26"/>
    </row>
    <row r="96" spans="1:13" hidden="1" outlineLevel="1">
      <c r="A96" s="59"/>
      <c r="B96" s="2"/>
      <c r="C96" t="s">
        <v>405</v>
      </c>
      <c r="D96" s="19">
        <v>42460</v>
      </c>
      <c r="E96" t="s">
        <v>406</v>
      </c>
      <c r="F96" s="27">
        <v>80000</v>
      </c>
      <c r="G96" s="52"/>
      <c r="H96" s="26"/>
      <c r="I96" s="26"/>
      <c r="K96" s="19"/>
      <c r="M96" s="27"/>
    </row>
    <row r="97" spans="1:13" hidden="1" outlineLevel="1">
      <c r="A97" s="59"/>
      <c r="B97" s="2"/>
      <c r="C97" t="s">
        <v>532</v>
      </c>
      <c r="D97" s="19">
        <v>42460</v>
      </c>
      <c r="E97" t="s">
        <v>533</v>
      </c>
      <c r="F97" s="27">
        <v>502296.25</v>
      </c>
      <c r="G97" s="52"/>
      <c r="H97" s="26"/>
      <c r="I97" s="26"/>
      <c r="K97" s="19"/>
      <c r="M97" s="27"/>
    </row>
    <row r="98" spans="1:13" ht="15" collapsed="1">
      <c r="A98" s="58" t="s">
        <v>87</v>
      </c>
      <c r="B98" s="18" t="s">
        <v>88</v>
      </c>
      <c r="C98" s="99"/>
      <c r="D98" s="98"/>
      <c r="E98" s="19"/>
      <c r="F98"/>
      <c r="G98" s="52">
        <f>+SUM(F99)</f>
        <v>5434.18</v>
      </c>
      <c r="H98" s="26">
        <f>G98/1.16*0.16</f>
        <v>749.54206896551739</v>
      </c>
      <c r="I98" s="26"/>
      <c r="J98" s="27"/>
      <c r="K98" s="7"/>
      <c r="L98" s="28"/>
    </row>
    <row r="99" spans="1:13" hidden="1" outlineLevel="1">
      <c r="A99" s="10"/>
      <c r="B99" s="10"/>
      <c r="C99" t="s">
        <v>534</v>
      </c>
      <c r="D99" s="19">
        <v>42451</v>
      </c>
      <c r="E99" t="s">
        <v>535</v>
      </c>
      <c r="F99" s="27">
        <v>5434.18</v>
      </c>
      <c r="G99" s="60"/>
      <c r="H99" s="26"/>
      <c r="I99" s="26"/>
      <c r="J99" s="27"/>
      <c r="K99" s="7"/>
      <c r="L99" s="28"/>
    </row>
    <row r="100" spans="1:13" collapsed="1">
      <c r="A100" s="18" t="s">
        <v>356</v>
      </c>
      <c r="B100" s="18" t="s">
        <v>92</v>
      </c>
      <c r="C100" s="5"/>
      <c r="D100" s="36"/>
      <c r="F100"/>
      <c r="G100" s="21">
        <f>SUM(F101:F101)</f>
        <v>29000</v>
      </c>
      <c r="H100" s="26">
        <f>G100/1.16*0.16</f>
        <v>4000</v>
      </c>
      <c r="I100" s="26"/>
      <c r="K100" s="7"/>
      <c r="L100" s="28"/>
    </row>
    <row r="101" spans="1:13" ht="15" hidden="1" outlineLevel="1">
      <c r="A101" s="10"/>
      <c r="B101" s="10"/>
      <c r="C101" s="99" t="s">
        <v>93</v>
      </c>
      <c r="D101" s="98">
        <v>42369</v>
      </c>
      <c r="E101" s="36" t="s">
        <v>94</v>
      </c>
      <c r="F101" s="37">
        <v>29000</v>
      </c>
      <c r="G101" s="41"/>
      <c r="H101" s="62"/>
      <c r="I101" s="62"/>
      <c r="K101" s="7"/>
      <c r="L101" s="28"/>
    </row>
    <row r="102" spans="1:13" ht="15" collapsed="1">
      <c r="A102" s="18" t="s">
        <v>354</v>
      </c>
      <c r="B102" s="18" t="s">
        <v>355</v>
      </c>
      <c r="C102" s="99"/>
      <c r="D102" s="98"/>
      <c r="E102" s="36"/>
      <c r="F102" s="37"/>
      <c r="G102" s="52">
        <f>+SUM(F103)</f>
        <v>0</v>
      </c>
      <c r="H102" s="26">
        <f>G102/1.16*0.16</f>
        <v>0</v>
      </c>
      <c r="I102" s="62"/>
      <c r="K102" s="7"/>
      <c r="L102" s="28"/>
    </row>
    <row r="103" spans="1:13" outlineLevel="1">
      <c r="A103" s="10"/>
      <c r="B103" s="10"/>
      <c r="D103" s="19"/>
      <c r="E103" s="107"/>
      <c r="F103"/>
      <c r="H103" s="62"/>
      <c r="I103" s="62"/>
      <c r="K103" s="7"/>
      <c r="L103" s="28"/>
    </row>
    <row r="104" spans="1:13" ht="15">
      <c r="A104" s="18" t="s">
        <v>95</v>
      </c>
      <c r="B104" s="18" t="s">
        <v>96</v>
      </c>
      <c r="C104" s="5"/>
      <c r="D104" s="36"/>
      <c r="E104" s="98"/>
      <c r="F104" s="99"/>
      <c r="G104" s="21">
        <f>SUM(F105:F106)</f>
        <v>2760.8</v>
      </c>
      <c r="H104" s="26">
        <f>G104/1.16*0.16</f>
        <v>380.80000000000007</v>
      </c>
      <c r="I104" s="26"/>
      <c r="J104" s="27"/>
      <c r="K104" s="7"/>
      <c r="L104" s="28"/>
    </row>
    <row r="105" spans="1:13" ht="15" hidden="1" outlineLevel="1">
      <c r="A105" s="10"/>
      <c r="B105" s="10"/>
      <c r="C105" s="5" t="s">
        <v>97</v>
      </c>
      <c r="D105" s="36">
        <v>41029</v>
      </c>
      <c r="E105" s="98" t="s">
        <v>98</v>
      </c>
      <c r="F105" s="99">
        <v>1380.4</v>
      </c>
      <c r="G105" s="22"/>
      <c r="H105" s="26"/>
      <c r="I105" s="26"/>
      <c r="J105" s="27"/>
      <c r="K105" s="7"/>
      <c r="L105" s="28"/>
    </row>
    <row r="106" spans="1:13" ht="15" hidden="1" outlineLevel="1">
      <c r="A106" s="5"/>
      <c r="B106" s="5"/>
      <c r="C106" s="5" t="s">
        <v>99</v>
      </c>
      <c r="D106" s="36">
        <v>41060</v>
      </c>
      <c r="E106" s="98" t="s">
        <v>100</v>
      </c>
      <c r="F106" s="99">
        <v>1380.4</v>
      </c>
      <c r="G106" s="41"/>
      <c r="H106" s="26"/>
      <c r="I106" s="26"/>
      <c r="J106" s="27"/>
      <c r="K106" s="7"/>
      <c r="L106" s="28"/>
    </row>
    <row r="107" spans="1:13" ht="15" collapsed="1">
      <c r="A107" s="44" t="s">
        <v>101</v>
      </c>
      <c r="B107" s="44" t="s">
        <v>102</v>
      </c>
      <c r="C107" s="29"/>
      <c r="D107" s="30"/>
      <c r="E107" s="98"/>
      <c r="F107" s="99"/>
      <c r="G107" s="21">
        <f>SUM(F108:F117)+0.12</f>
        <v>11781.42</v>
      </c>
      <c r="H107" s="26">
        <f>G107/1.16*0.16</f>
        <v>1625.0234482758624</v>
      </c>
      <c r="I107" s="26"/>
      <c r="J107" s="27"/>
      <c r="K107" s="7"/>
      <c r="L107" s="28"/>
    </row>
    <row r="108" spans="1:13" hidden="1" outlineLevel="1">
      <c r="A108" s="10"/>
      <c r="B108" s="10"/>
      <c r="C108" s="10"/>
      <c r="D108" s="36">
        <v>40317</v>
      </c>
      <c r="E108" s="45" t="s">
        <v>103</v>
      </c>
      <c r="F108" s="13">
        <v>2608.88</v>
      </c>
      <c r="G108" s="21"/>
      <c r="H108" s="26"/>
      <c r="I108" s="26"/>
      <c r="J108" s="27"/>
      <c r="K108" s="7"/>
      <c r="L108" s="28"/>
    </row>
    <row r="109" spans="1:13" hidden="1" outlineLevel="1">
      <c r="A109" s="10"/>
      <c r="B109" s="10"/>
      <c r="C109" s="10"/>
      <c r="D109" s="36">
        <v>40350</v>
      </c>
      <c r="E109" s="45" t="s">
        <v>104</v>
      </c>
      <c r="F109" s="13">
        <v>2894.36</v>
      </c>
      <c r="G109" s="21"/>
      <c r="H109" s="26"/>
      <c r="I109" s="26"/>
      <c r="J109" s="27"/>
      <c r="K109" s="7"/>
      <c r="L109" s="28"/>
    </row>
    <row r="110" spans="1:13" hidden="1" outlineLevel="1">
      <c r="A110" s="10"/>
      <c r="B110" s="10"/>
      <c r="D110" s="19"/>
      <c r="E110" s="31" t="s">
        <v>105</v>
      </c>
      <c r="F110" s="20">
        <f>6001.98-F108-F109</f>
        <v>498.73999999999933</v>
      </c>
      <c r="H110" s="26"/>
      <c r="I110" s="26"/>
      <c r="J110" s="27"/>
      <c r="K110" s="7"/>
      <c r="L110" s="28"/>
    </row>
    <row r="111" spans="1:13" hidden="1" outlineLevel="1">
      <c r="A111" s="10"/>
      <c r="B111" s="10"/>
      <c r="C111" t="s">
        <v>536</v>
      </c>
      <c r="D111" s="19">
        <v>42444</v>
      </c>
      <c r="E111">
        <v>21605</v>
      </c>
      <c r="F111">
        <v>649.99</v>
      </c>
      <c r="H111" s="26"/>
      <c r="I111" s="26"/>
      <c r="J111" s="27"/>
      <c r="K111" s="7"/>
      <c r="L111" s="28"/>
    </row>
    <row r="112" spans="1:13" hidden="1" outlineLevel="1">
      <c r="A112" s="10"/>
      <c r="B112" s="10"/>
      <c r="C112" t="s">
        <v>537</v>
      </c>
      <c r="D112" s="19">
        <v>42444</v>
      </c>
      <c r="E112">
        <v>21593</v>
      </c>
      <c r="F112">
        <v>759.8</v>
      </c>
      <c r="H112" s="26"/>
      <c r="I112" s="26"/>
      <c r="J112" s="27"/>
      <c r="K112" s="7"/>
      <c r="L112" s="28"/>
    </row>
    <row r="113" spans="1:16" hidden="1" outlineLevel="1">
      <c r="A113" s="10"/>
      <c r="B113" s="10"/>
      <c r="C113" t="s">
        <v>538</v>
      </c>
      <c r="D113" s="19">
        <v>42444</v>
      </c>
      <c r="E113">
        <v>21553</v>
      </c>
      <c r="F113" s="27">
        <v>1821.51</v>
      </c>
      <c r="H113" s="26"/>
      <c r="I113" s="26"/>
      <c r="J113" s="27"/>
      <c r="K113" s="7"/>
      <c r="L113" s="28"/>
    </row>
    <row r="114" spans="1:16" hidden="1" outlineLevel="1">
      <c r="A114" s="10"/>
      <c r="B114" s="10"/>
      <c r="C114" t="s">
        <v>539</v>
      </c>
      <c r="D114" s="19">
        <v>42451</v>
      </c>
      <c r="E114">
        <v>21554</v>
      </c>
      <c r="F114" s="27">
        <v>1103.67</v>
      </c>
      <c r="G114"/>
    </row>
    <row r="115" spans="1:16" hidden="1" outlineLevel="1">
      <c r="A115" s="10"/>
      <c r="B115" s="10"/>
      <c r="C115" t="s">
        <v>540</v>
      </c>
      <c r="D115" s="19">
        <v>42451</v>
      </c>
      <c r="E115">
        <v>21555</v>
      </c>
      <c r="F115">
        <v>658.03</v>
      </c>
      <c r="G115"/>
    </row>
    <row r="116" spans="1:16" hidden="1" outlineLevel="1">
      <c r="A116" s="10"/>
      <c r="B116" s="10"/>
      <c r="C116" t="s">
        <v>541</v>
      </c>
      <c r="D116" s="19">
        <v>42458</v>
      </c>
      <c r="E116">
        <v>21908</v>
      </c>
      <c r="F116">
        <v>243.52</v>
      </c>
      <c r="G116"/>
    </row>
    <row r="117" spans="1:16" hidden="1" outlineLevel="1">
      <c r="A117" s="10"/>
      <c r="B117" s="10"/>
      <c r="C117" t="s">
        <v>542</v>
      </c>
      <c r="D117" s="19">
        <v>42458</v>
      </c>
      <c r="E117" t="s">
        <v>543</v>
      </c>
      <c r="F117">
        <v>542.79999999999995</v>
      </c>
      <c r="G117"/>
    </row>
    <row r="118" spans="1:16" collapsed="1">
      <c r="A118" s="44" t="s">
        <v>544</v>
      </c>
      <c r="B118" s="44" t="s">
        <v>545</v>
      </c>
      <c r="D118" s="19"/>
      <c r="F118"/>
      <c r="G118" s="21">
        <f>SUM(F119:F119)</f>
        <v>1213.94</v>
      </c>
      <c r="H118" s="26">
        <f>G118/1.16*0.16</f>
        <v>167.44000000000003</v>
      </c>
    </row>
    <row r="119" spans="1:16" hidden="1" outlineLevel="1">
      <c r="A119" s="10"/>
      <c r="B119" s="10"/>
      <c r="C119" t="s">
        <v>546</v>
      </c>
      <c r="D119" s="19">
        <v>42452</v>
      </c>
      <c r="E119">
        <v>15206</v>
      </c>
      <c r="F119" s="27">
        <v>1213.94</v>
      </c>
      <c r="G119"/>
    </row>
    <row r="120" spans="1:16" hidden="1" outlineLevel="1">
      <c r="A120" s="10"/>
      <c r="B120" s="10"/>
      <c r="D120" s="19"/>
      <c r="F120"/>
      <c r="G120"/>
    </row>
    <row r="121" spans="1:16" collapsed="1">
      <c r="A121" s="18" t="s">
        <v>112</v>
      </c>
      <c r="B121" s="18" t="s">
        <v>113</v>
      </c>
      <c r="C121" s="5"/>
      <c r="D121" s="36"/>
      <c r="E121" s="45"/>
      <c r="F121" s="6"/>
      <c r="G121" s="21">
        <f>SUM(F122:F125)</f>
        <v>11150.099999999999</v>
      </c>
      <c r="H121" s="26">
        <f>G121/1.16*0.16</f>
        <v>1537.9448275862067</v>
      </c>
      <c r="I121" s="26"/>
      <c r="J121" s="27"/>
      <c r="K121" s="57"/>
      <c r="L121" s="57" t="s">
        <v>114</v>
      </c>
    </row>
    <row r="122" spans="1:16" ht="13.5" hidden="1" customHeight="1" outlineLevel="1">
      <c r="A122" s="5"/>
      <c r="B122" s="5"/>
      <c r="C122" t="s">
        <v>115</v>
      </c>
      <c r="D122" s="19">
        <v>42004</v>
      </c>
      <c r="E122" t="s">
        <v>116</v>
      </c>
      <c r="F122" s="20">
        <v>1411.25</v>
      </c>
      <c r="G122" s="41"/>
      <c r="H122" s="66"/>
      <c r="I122" s="66"/>
    </row>
    <row r="123" spans="1:16" hidden="1" outlineLevel="1">
      <c r="A123" s="5"/>
      <c r="B123" s="5"/>
      <c r="C123" t="s">
        <v>117</v>
      </c>
      <c r="D123" s="19">
        <v>42004</v>
      </c>
      <c r="E123" t="s">
        <v>118</v>
      </c>
      <c r="F123" s="20">
        <v>2309.33</v>
      </c>
      <c r="G123" s="41"/>
      <c r="H123" s="66"/>
      <c r="I123" s="66"/>
      <c r="J123" s="27"/>
      <c r="K123" s="7"/>
      <c r="L123" s="28"/>
    </row>
    <row r="124" spans="1:16" hidden="1" outlineLevel="1">
      <c r="A124" s="5"/>
      <c r="B124" s="5"/>
      <c r="D124" s="19"/>
      <c r="E124" t="s">
        <v>105</v>
      </c>
      <c r="F124" s="20">
        <v>361.04</v>
      </c>
      <c r="G124" s="41"/>
      <c r="H124" s="66"/>
      <c r="I124" s="66"/>
      <c r="J124" s="27"/>
      <c r="K124" s="7"/>
      <c r="L124" s="28"/>
    </row>
    <row r="125" spans="1:16" hidden="1" outlineLevel="1">
      <c r="A125" s="5"/>
      <c r="B125" s="5"/>
      <c r="C125" t="s">
        <v>547</v>
      </c>
      <c r="D125" s="19">
        <v>42460</v>
      </c>
      <c r="E125" t="s">
        <v>548</v>
      </c>
      <c r="F125" s="27">
        <v>7068.48</v>
      </c>
      <c r="G125" s="41"/>
      <c r="H125" s="66"/>
      <c r="I125" s="66"/>
      <c r="J125" s="27"/>
      <c r="K125" s="7"/>
      <c r="L125" s="28"/>
    </row>
    <row r="126" spans="1:16" collapsed="1">
      <c r="A126" s="18" t="s">
        <v>123</v>
      </c>
      <c r="B126" s="18" t="s">
        <v>124</v>
      </c>
      <c r="C126" s="5"/>
      <c r="D126" s="36"/>
      <c r="E126" s="37"/>
      <c r="F126" s="6"/>
      <c r="G126" s="21">
        <f>SUM(F127:F128)</f>
        <v>1378.07</v>
      </c>
      <c r="H126" s="26">
        <f>G126/1.16*0.16</f>
        <v>190.0786206896552</v>
      </c>
      <c r="I126" s="26"/>
    </row>
    <row r="127" spans="1:16" ht="15" hidden="1" outlineLevel="1">
      <c r="A127" s="10"/>
      <c r="B127" s="10"/>
      <c r="C127" s="99" t="s">
        <v>125</v>
      </c>
      <c r="D127" s="98">
        <v>42291</v>
      </c>
      <c r="E127" s="99"/>
      <c r="F127" s="20">
        <v>1378.07</v>
      </c>
      <c r="G127" s="22"/>
      <c r="H127" s="26"/>
    </row>
    <row r="128" spans="1:16" hidden="1" outlineLevel="1">
      <c r="A128" s="10"/>
      <c r="B128" s="10"/>
      <c r="D128" s="19"/>
      <c r="F128" s="27"/>
      <c r="G128" s="22"/>
      <c r="H128" s="26"/>
      <c r="P128" s="26"/>
    </row>
    <row r="129" spans="1:16" collapsed="1">
      <c r="A129" s="18" t="s">
        <v>549</v>
      </c>
      <c r="B129" s="18" t="s">
        <v>550</v>
      </c>
      <c r="D129" s="19"/>
      <c r="F129" s="27"/>
      <c r="G129" s="21">
        <f>SUM(F130:F131)</f>
        <v>4300</v>
      </c>
      <c r="H129" s="26">
        <f>G129/1.16*0.16</f>
        <v>593.10344827586209</v>
      </c>
      <c r="P129" s="26"/>
    </row>
    <row r="130" spans="1:16" hidden="1" outlineLevel="1">
      <c r="A130" s="10"/>
      <c r="B130" s="10"/>
      <c r="C130" t="s">
        <v>551</v>
      </c>
      <c r="D130" s="19">
        <v>42453</v>
      </c>
      <c r="E130" t="s">
        <v>552</v>
      </c>
      <c r="F130" s="27">
        <v>4300</v>
      </c>
      <c r="G130" s="22"/>
      <c r="H130" s="26"/>
      <c r="P130" s="26"/>
    </row>
    <row r="131" spans="1:16" hidden="1" outlineLevel="1">
      <c r="A131" s="10"/>
      <c r="B131" s="10"/>
      <c r="D131" s="19"/>
      <c r="F131" s="27"/>
      <c r="G131" s="22"/>
      <c r="H131" s="26"/>
      <c r="P131" s="26"/>
    </row>
    <row r="132" spans="1:16" collapsed="1">
      <c r="A132" s="18" t="s">
        <v>476</v>
      </c>
      <c r="B132" s="18" t="s">
        <v>477</v>
      </c>
      <c r="D132" s="19"/>
      <c r="F132"/>
      <c r="G132" s="21">
        <f>SUM(F133)</f>
        <v>270.12</v>
      </c>
      <c r="H132" s="26">
        <f>G132/1.16*0.16</f>
        <v>37.257931034482766</v>
      </c>
      <c r="I132" s="26"/>
      <c r="J132" s="27"/>
      <c r="K132" s="7"/>
      <c r="L132" s="28"/>
    </row>
    <row r="133" spans="1:16" hidden="1" outlineLevel="1">
      <c r="A133" s="57"/>
      <c r="B133" s="57"/>
      <c r="C133" t="s">
        <v>478</v>
      </c>
      <c r="D133" s="19">
        <v>42429</v>
      </c>
      <c r="E133" t="s">
        <v>479</v>
      </c>
      <c r="F133">
        <v>270.12</v>
      </c>
      <c r="I133" s="26"/>
      <c r="J133" s="27"/>
      <c r="K133" s="7"/>
      <c r="L133" s="28"/>
    </row>
    <row r="134" spans="1:16" collapsed="1">
      <c r="A134" s="18" t="s">
        <v>553</v>
      </c>
      <c r="B134" s="18" t="s">
        <v>554</v>
      </c>
      <c r="D134" s="19"/>
      <c r="F134"/>
      <c r="G134" s="21">
        <f>SUM(F135)</f>
        <v>-12600</v>
      </c>
      <c r="H134" s="26">
        <f>G134/1.16*0.16</f>
        <v>-1737.9310344827588</v>
      </c>
      <c r="I134" s="26"/>
      <c r="J134" s="27"/>
      <c r="K134" s="7"/>
      <c r="L134" s="28"/>
    </row>
    <row r="135" spans="1:16" outlineLevel="1">
      <c r="A135" s="10"/>
      <c r="B135" s="10"/>
      <c r="C135" t="s">
        <v>555</v>
      </c>
      <c r="D135" s="19">
        <v>42458</v>
      </c>
      <c r="E135" t="s">
        <v>556</v>
      </c>
      <c r="F135" s="27">
        <v>-12600</v>
      </c>
      <c r="H135" s="142"/>
      <c r="I135" s="26" t="s">
        <v>1042</v>
      </c>
      <c r="J135" s="27"/>
      <c r="K135" s="7"/>
      <c r="L135" s="28"/>
    </row>
    <row r="136" spans="1:16">
      <c r="A136" s="18" t="s">
        <v>357</v>
      </c>
      <c r="B136" s="18" t="s">
        <v>358</v>
      </c>
      <c r="F136" s="27" t="s">
        <v>557</v>
      </c>
      <c r="G136" s="52">
        <f>+SUM(F137)</f>
        <v>0</v>
      </c>
      <c r="H136" s="26">
        <f t="shared" ref="H136:H138" si="1">G136/1.16*0.16</f>
        <v>0</v>
      </c>
      <c r="I136" s="26"/>
      <c r="J136" s="27"/>
      <c r="K136" s="7"/>
      <c r="L136" s="28"/>
    </row>
    <row r="137" spans="1:16" hidden="1" outlineLevel="1">
      <c r="A137" s="10"/>
      <c r="B137" s="10"/>
      <c r="D137" s="19"/>
      <c r="F137"/>
      <c r="G137" s="22"/>
      <c r="H137" s="26">
        <f t="shared" si="1"/>
        <v>0</v>
      </c>
      <c r="I137" s="26"/>
      <c r="J137" s="27"/>
      <c r="K137" s="7"/>
      <c r="L137" s="28"/>
    </row>
    <row r="138" spans="1:16" collapsed="1">
      <c r="A138" s="18" t="s">
        <v>306</v>
      </c>
      <c r="B138" s="18" t="s">
        <v>307</v>
      </c>
      <c r="D138" s="19"/>
      <c r="F138" s="27"/>
      <c r="G138" s="21">
        <f>SUM(F139:F152)</f>
        <v>45878</v>
      </c>
      <c r="H138" s="26">
        <f t="shared" si="1"/>
        <v>6328</v>
      </c>
      <c r="I138" s="26"/>
      <c r="J138" s="27"/>
      <c r="K138" s="7"/>
      <c r="L138" s="28"/>
    </row>
    <row r="139" spans="1:16" hidden="1" outlineLevel="1">
      <c r="A139" s="57"/>
      <c r="B139" s="57"/>
      <c r="C139" t="s">
        <v>431</v>
      </c>
      <c r="D139" s="19">
        <v>42410</v>
      </c>
      <c r="E139" t="s">
        <v>432</v>
      </c>
      <c r="F139" s="68">
        <v>1856</v>
      </c>
      <c r="G139" s="22"/>
      <c r="H139" s="26"/>
      <c r="I139" s="26"/>
      <c r="J139" s="27"/>
      <c r="K139" s="7"/>
      <c r="L139" s="28"/>
    </row>
    <row r="140" spans="1:16" hidden="1" outlineLevel="1">
      <c r="A140" s="57"/>
      <c r="B140" s="57"/>
      <c r="C140" t="s">
        <v>414</v>
      </c>
      <c r="D140" s="19">
        <v>42422</v>
      </c>
      <c r="E140">
        <v>1556</v>
      </c>
      <c r="F140" s="27">
        <v>1508</v>
      </c>
      <c r="G140" s="22"/>
      <c r="H140" s="26"/>
      <c r="I140" s="26"/>
      <c r="J140" s="27"/>
      <c r="K140" s="7"/>
      <c r="L140" s="28"/>
    </row>
    <row r="141" spans="1:16" hidden="1" outlineLevel="1">
      <c r="A141" s="57"/>
      <c r="B141" s="57"/>
      <c r="C141" t="s">
        <v>558</v>
      </c>
      <c r="D141" s="19">
        <v>42447</v>
      </c>
      <c r="E141" t="s">
        <v>559</v>
      </c>
      <c r="F141" s="27">
        <v>5220</v>
      </c>
      <c r="G141" s="22"/>
      <c r="H141" s="26"/>
      <c r="I141" s="26"/>
      <c r="J141" s="27"/>
      <c r="K141" s="7"/>
      <c r="L141" s="28"/>
    </row>
    <row r="142" spans="1:16" hidden="1" outlineLevel="1">
      <c r="A142" s="57"/>
      <c r="B142" s="57"/>
      <c r="C142" t="s">
        <v>560</v>
      </c>
      <c r="D142" s="19">
        <v>42458</v>
      </c>
      <c r="E142" t="s">
        <v>561</v>
      </c>
      <c r="F142" s="27">
        <v>7540</v>
      </c>
      <c r="G142" s="22"/>
      <c r="H142" s="26"/>
      <c r="I142" s="26"/>
      <c r="J142" s="27"/>
      <c r="K142" s="7"/>
      <c r="L142" s="28"/>
    </row>
    <row r="143" spans="1:16" hidden="1" outlineLevel="1">
      <c r="A143" s="57"/>
      <c r="B143" s="57"/>
      <c r="C143" t="s">
        <v>562</v>
      </c>
      <c r="D143" s="19">
        <v>42458</v>
      </c>
      <c r="E143" t="s">
        <v>563</v>
      </c>
      <c r="F143" s="27">
        <v>2088</v>
      </c>
      <c r="G143" s="22"/>
      <c r="H143" s="26"/>
      <c r="I143" s="26"/>
      <c r="J143" s="27"/>
      <c r="K143" s="7"/>
      <c r="L143" s="28"/>
    </row>
    <row r="144" spans="1:16" hidden="1" outlineLevel="1">
      <c r="A144" s="57"/>
      <c r="B144" s="57"/>
      <c r="C144" t="s">
        <v>564</v>
      </c>
      <c r="D144" s="19">
        <v>42459</v>
      </c>
      <c r="E144" t="s">
        <v>565</v>
      </c>
      <c r="F144" s="27">
        <v>6380</v>
      </c>
      <c r="G144" s="22"/>
      <c r="H144" s="26"/>
      <c r="I144" s="26"/>
      <c r="J144" s="27"/>
      <c r="K144" s="7"/>
      <c r="L144" s="28"/>
    </row>
    <row r="145" spans="1:12" hidden="1" outlineLevel="1">
      <c r="A145" s="57"/>
      <c r="B145" s="57"/>
      <c r="C145" t="s">
        <v>566</v>
      </c>
      <c r="D145" s="19">
        <v>42460</v>
      </c>
      <c r="E145" t="s">
        <v>567</v>
      </c>
      <c r="F145" s="27">
        <v>6960</v>
      </c>
      <c r="G145" s="22"/>
      <c r="H145" s="26"/>
      <c r="I145" s="26"/>
      <c r="J145" s="27"/>
      <c r="K145" s="7"/>
      <c r="L145" s="28"/>
    </row>
    <row r="146" spans="1:12" hidden="1" outlineLevel="1">
      <c r="A146" s="57"/>
      <c r="B146" s="57"/>
      <c r="C146" t="s">
        <v>568</v>
      </c>
      <c r="D146" s="19">
        <v>42460</v>
      </c>
      <c r="E146" t="s">
        <v>569</v>
      </c>
      <c r="F146">
        <v>638</v>
      </c>
      <c r="G146" s="22"/>
      <c r="H146" s="26"/>
      <c r="I146" s="26"/>
      <c r="J146" s="27"/>
      <c r="K146" s="7"/>
      <c r="L146" s="28"/>
    </row>
    <row r="147" spans="1:12" hidden="1" outlineLevel="1">
      <c r="A147" s="57"/>
      <c r="B147" s="57"/>
      <c r="C147" t="s">
        <v>570</v>
      </c>
      <c r="D147" s="19">
        <v>42460</v>
      </c>
      <c r="E147" t="s">
        <v>571</v>
      </c>
      <c r="F147" s="27">
        <v>1392</v>
      </c>
      <c r="G147" s="22"/>
      <c r="H147" s="26"/>
      <c r="I147" s="26"/>
      <c r="J147" s="27"/>
      <c r="K147" s="7"/>
      <c r="L147" s="28"/>
    </row>
    <row r="148" spans="1:12" hidden="1" outlineLevel="1">
      <c r="A148" s="57"/>
      <c r="B148" s="57"/>
      <c r="C148" t="s">
        <v>572</v>
      </c>
      <c r="D148" s="19">
        <v>42460</v>
      </c>
      <c r="E148" t="s">
        <v>573</v>
      </c>
      <c r="F148">
        <v>812</v>
      </c>
      <c r="G148" s="22"/>
      <c r="H148" s="26"/>
      <c r="I148" s="26"/>
      <c r="J148" s="27"/>
      <c r="K148" s="7"/>
      <c r="L148" s="28"/>
    </row>
    <row r="149" spans="1:12" hidden="1" outlineLevel="1">
      <c r="A149" s="57"/>
      <c r="B149" s="57"/>
      <c r="C149" t="s">
        <v>574</v>
      </c>
      <c r="D149" s="19">
        <v>42460</v>
      </c>
      <c r="E149" t="s">
        <v>575</v>
      </c>
      <c r="F149" s="27">
        <v>1856</v>
      </c>
      <c r="G149" s="22"/>
      <c r="H149" s="26"/>
      <c r="I149" s="26"/>
      <c r="J149" s="27"/>
      <c r="K149" s="7"/>
      <c r="L149" s="28"/>
    </row>
    <row r="150" spans="1:12" hidden="1" outlineLevel="1">
      <c r="A150" s="57"/>
      <c r="B150" s="57"/>
      <c r="C150" t="s">
        <v>576</v>
      </c>
      <c r="D150" s="19">
        <v>42460</v>
      </c>
      <c r="E150" t="s">
        <v>577</v>
      </c>
      <c r="F150" s="27">
        <v>1740</v>
      </c>
      <c r="G150" s="22"/>
      <c r="H150" s="26"/>
      <c r="I150" s="26"/>
      <c r="J150" s="27"/>
      <c r="K150" s="7"/>
      <c r="L150" s="28"/>
    </row>
    <row r="151" spans="1:12" hidden="1" outlineLevel="1">
      <c r="A151" s="57"/>
      <c r="B151" s="57"/>
      <c r="C151" t="s">
        <v>578</v>
      </c>
      <c r="D151" s="19">
        <v>42460</v>
      </c>
      <c r="E151" t="s">
        <v>575</v>
      </c>
      <c r="F151" s="27">
        <v>1856</v>
      </c>
      <c r="G151" s="22"/>
      <c r="H151" s="26"/>
      <c r="I151" s="26"/>
      <c r="J151" s="27"/>
      <c r="K151" s="7"/>
      <c r="L151" s="28"/>
    </row>
    <row r="152" spans="1:12" hidden="1" outlineLevel="1">
      <c r="A152" s="57"/>
      <c r="B152" s="57"/>
      <c r="C152" t="s">
        <v>231</v>
      </c>
      <c r="D152" s="19">
        <v>42460</v>
      </c>
      <c r="E152" t="s">
        <v>579</v>
      </c>
      <c r="F152" s="27">
        <v>6032</v>
      </c>
      <c r="G152" s="22"/>
      <c r="H152" s="26"/>
      <c r="I152" s="26"/>
      <c r="J152" s="27"/>
      <c r="K152" s="7"/>
      <c r="L152" s="28"/>
    </row>
    <row r="153" spans="1:12" collapsed="1">
      <c r="A153" s="18" t="s">
        <v>126</v>
      </c>
      <c r="B153" s="18" t="s">
        <v>127</v>
      </c>
      <c r="D153" s="19"/>
      <c r="E153" s="45"/>
      <c r="F153" s="6"/>
      <c r="G153" s="21">
        <f>SUM(F154:F155)</f>
        <v>23881.35</v>
      </c>
      <c r="H153" s="26">
        <f>G153/1.16*0.16</f>
        <v>3293.9793103448278</v>
      </c>
      <c r="I153" s="26"/>
      <c r="J153" s="27"/>
      <c r="K153" s="7"/>
      <c r="L153" s="28"/>
    </row>
    <row r="154" spans="1:12" hidden="1" outlineLevel="1">
      <c r="A154" s="10"/>
      <c r="B154" s="10"/>
      <c r="C154" s="5" t="s">
        <v>128</v>
      </c>
      <c r="D154" s="36">
        <v>41517</v>
      </c>
      <c r="E154" s="37" t="s">
        <v>129</v>
      </c>
      <c r="F154" s="6">
        <f>38903.35-16240-7308</f>
        <v>15355.349999999999</v>
      </c>
      <c r="G154" s="22"/>
      <c r="H154" s="26"/>
      <c r="I154" s="26"/>
      <c r="J154" s="27"/>
      <c r="K154" s="7"/>
      <c r="L154" s="28"/>
    </row>
    <row r="155" spans="1:12" hidden="1" outlineLevel="1">
      <c r="A155" s="10"/>
      <c r="B155" s="10"/>
      <c r="C155" t="s">
        <v>580</v>
      </c>
      <c r="D155" s="19">
        <v>42460</v>
      </c>
      <c r="E155" t="s">
        <v>581</v>
      </c>
      <c r="F155" s="27">
        <v>8526</v>
      </c>
      <c r="G155" s="22"/>
      <c r="H155" s="26"/>
      <c r="I155" s="26"/>
      <c r="J155" s="27"/>
      <c r="K155" s="7"/>
      <c r="L155" s="28"/>
    </row>
    <row r="156" spans="1:12" collapsed="1">
      <c r="A156" s="18" t="s">
        <v>130</v>
      </c>
      <c r="B156" s="18" t="s">
        <v>131</v>
      </c>
      <c r="C156" s="5"/>
      <c r="D156" s="36"/>
      <c r="E156" s="45"/>
      <c r="F156" s="6"/>
      <c r="G156" s="21">
        <f>SUM(F157:F164)</f>
        <v>5783.6</v>
      </c>
      <c r="H156" s="26">
        <f>G156/1.16*0.16</f>
        <v>797.73793103448293</v>
      </c>
      <c r="I156" s="21"/>
      <c r="J156" s="27"/>
      <c r="K156" s="7"/>
      <c r="L156" s="28"/>
    </row>
    <row r="157" spans="1:12" hidden="1" outlineLevel="1">
      <c r="A157" s="57"/>
      <c r="B157" s="57"/>
      <c r="C157" t="s">
        <v>132</v>
      </c>
      <c r="D157" s="19">
        <v>42275</v>
      </c>
      <c r="E157">
        <v>4349</v>
      </c>
      <c r="F157" s="33">
        <v>92.34</v>
      </c>
      <c r="G157" s="21"/>
      <c r="H157" s="26"/>
      <c r="I157" s="26"/>
      <c r="J157" s="27"/>
      <c r="K157" s="7"/>
      <c r="L157" s="28"/>
    </row>
    <row r="158" spans="1:12" hidden="1" outlineLevel="1">
      <c r="A158" s="57"/>
      <c r="B158" s="57"/>
      <c r="C158" t="s">
        <v>133</v>
      </c>
      <c r="D158" s="19">
        <v>42277</v>
      </c>
      <c r="E158">
        <v>9021</v>
      </c>
      <c r="F158" s="33">
        <v>577.79999999999995</v>
      </c>
      <c r="G158" s="67"/>
      <c r="H158" s="26"/>
      <c r="I158" s="21">
        <v>4238.59</v>
      </c>
      <c r="J158" s="27"/>
      <c r="K158" s="7"/>
      <c r="L158" s="28"/>
    </row>
    <row r="159" spans="1:12" hidden="1" outlineLevel="1">
      <c r="A159" s="57"/>
      <c r="B159" s="57"/>
      <c r="C159" t="s">
        <v>134</v>
      </c>
      <c r="D159" s="19">
        <v>42308</v>
      </c>
      <c r="E159" t="s">
        <v>135</v>
      </c>
      <c r="F159" s="33">
        <v>613.4</v>
      </c>
      <c r="G159" s="67"/>
      <c r="H159" s="26"/>
      <c r="I159" s="26"/>
      <c r="J159" s="27"/>
      <c r="K159" s="7"/>
      <c r="L159" s="28"/>
    </row>
    <row r="160" spans="1:12" hidden="1" outlineLevel="1">
      <c r="A160" s="57"/>
      <c r="B160" s="57"/>
      <c r="C160" t="s">
        <v>136</v>
      </c>
      <c r="D160" s="19">
        <v>42333</v>
      </c>
      <c r="E160" t="s">
        <v>137</v>
      </c>
      <c r="F160" s="33">
        <v>2812.55</v>
      </c>
      <c r="G160" s="67"/>
      <c r="H160" s="26"/>
      <c r="I160" s="26"/>
      <c r="J160" s="27"/>
      <c r="K160" s="7"/>
      <c r="L160" s="28"/>
    </row>
    <row r="161" spans="1:12" hidden="1" outlineLevel="1">
      <c r="A161" s="57"/>
      <c r="B161" s="57"/>
      <c r="C161" t="s">
        <v>138</v>
      </c>
      <c r="D161" s="19">
        <v>42369</v>
      </c>
      <c r="E161" t="s">
        <v>139</v>
      </c>
      <c r="F161" s="33">
        <v>140</v>
      </c>
      <c r="G161" s="67"/>
      <c r="H161" s="26"/>
      <c r="I161" s="26"/>
      <c r="J161" s="27"/>
      <c r="K161" s="7"/>
      <c r="L161" s="28"/>
    </row>
    <row r="162" spans="1:12" hidden="1" outlineLevel="1">
      <c r="A162" s="57"/>
      <c r="B162" s="57"/>
      <c r="C162" t="s">
        <v>433</v>
      </c>
      <c r="D162" s="19">
        <v>42429</v>
      </c>
      <c r="E162" t="s">
        <v>434</v>
      </c>
      <c r="F162">
        <v>61.09</v>
      </c>
      <c r="G162" s="67"/>
      <c r="H162" s="26"/>
      <c r="I162" s="26"/>
      <c r="J162" s="27"/>
      <c r="K162" s="7"/>
      <c r="L162" s="28"/>
    </row>
    <row r="163" spans="1:12" hidden="1" outlineLevel="1">
      <c r="A163" s="57"/>
      <c r="B163" s="57"/>
      <c r="C163" t="s">
        <v>435</v>
      </c>
      <c r="D163" s="19">
        <v>42429</v>
      </c>
      <c r="E163" t="s">
        <v>436</v>
      </c>
      <c r="F163" s="27">
        <v>-130</v>
      </c>
      <c r="G163" s="67"/>
      <c r="H163" s="26"/>
      <c r="I163" s="26"/>
      <c r="J163" s="27"/>
      <c r="K163" s="7"/>
      <c r="L163" s="28"/>
    </row>
    <row r="164" spans="1:12" hidden="1" outlineLevel="1">
      <c r="A164" s="57"/>
      <c r="B164" s="57"/>
      <c r="C164" s="64"/>
      <c r="D164" s="124"/>
      <c r="E164" s="64"/>
      <c r="F164" s="33">
        <f>5783.6-4167.18</f>
        <v>1616.42</v>
      </c>
      <c r="G164" s="67"/>
      <c r="H164" s="26"/>
      <c r="I164" s="26"/>
      <c r="J164" s="27"/>
      <c r="K164" s="7"/>
      <c r="L164" s="28"/>
    </row>
    <row r="165" spans="1:12" collapsed="1">
      <c r="A165" s="18" t="s">
        <v>582</v>
      </c>
      <c r="B165" s="18" t="s">
        <v>583</v>
      </c>
      <c r="C165" s="64"/>
      <c r="D165" s="124"/>
      <c r="E165" s="64"/>
      <c r="F165" s="33"/>
      <c r="G165" s="21">
        <f>SUM(F166:F166)</f>
        <v>4391.76</v>
      </c>
      <c r="H165" s="26">
        <f>G165/1.16*0.16</f>
        <v>605.7600000000001</v>
      </c>
      <c r="I165" s="26"/>
      <c r="J165" s="27"/>
      <c r="K165" s="7"/>
      <c r="L165" s="28"/>
    </row>
    <row r="166" spans="1:12" hidden="1" outlineLevel="1">
      <c r="A166" s="57"/>
      <c r="B166" s="57"/>
      <c r="C166" t="s">
        <v>584</v>
      </c>
      <c r="D166" s="19">
        <v>42459</v>
      </c>
      <c r="E166">
        <v>1391</v>
      </c>
      <c r="F166" s="27">
        <v>4391.76</v>
      </c>
      <c r="G166" s="67"/>
      <c r="H166" s="26"/>
      <c r="I166" s="26"/>
      <c r="J166" s="27"/>
      <c r="K166" s="7"/>
      <c r="L166" s="28"/>
    </row>
    <row r="167" spans="1:12" collapsed="1">
      <c r="A167" s="18" t="s">
        <v>140</v>
      </c>
      <c r="B167" s="18" t="s">
        <v>141</v>
      </c>
      <c r="C167" s="5"/>
      <c r="D167" s="36"/>
      <c r="E167" s="45"/>
      <c r="F167" s="6"/>
      <c r="G167" s="21">
        <f>SUM(F168:F170)</f>
        <v>0</v>
      </c>
      <c r="H167" s="26">
        <f>G167/1.16*0.16</f>
        <v>0</v>
      </c>
      <c r="I167" s="26"/>
      <c r="K167" s="7"/>
      <c r="L167" s="28"/>
    </row>
    <row r="168" spans="1:12" hidden="1" outlineLevel="1">
      <c r="A168" s="57"/>
      <c r="B168" s="57"/>
      <c r="D168" s="19"/>
      <c r="F168" s="27"/>
      <c r="G168" s="21"/>
      <c r="H168" s="26"/>
      <c r="I168" s="26"/>
      <c r="K168" s="7"/>
      <c r="L168" s="28"/>
    </row>
    <row r="169" spans="1:12" hidden="1" outlineLevel="1">
      <c r="A169" s="57"/>
      <c r="B169" s="57"/>
      <c r="D169" s="19"/>
      <c r="F169" s="27"/>
      <c r="G169" s="21"/>
      <c r="H169" s="26"/>
      <c r="I169" s="26"/>
      <c r="K169" s="7"/>
      <c r="L169" s="28"/>
    </row>
    <row r="170" spans="1:12" hidden="1" outlineLevel="1">
      <c r="A170" s="10"/>
      <c r="B170" s="10"/>
      <c r="D170" s="19"/>
      <c r="F170" s="27"/>
      <c r="G170" s="21"/>
      <c r="H170" s="26">
        <f>G170/1.16*0.16</f>
        <v>0</v>
      </c>
      <c r="I170" s="26"/>
      <c r="K170" s="7"/>
      <c r="L170" s="28"/>
    </row>
    <row r="171" spans="1:12" collapsed="1">
      <c r="A171" s="18" t="s">
        <v>143</v>
      </c>
      <c r="B171" s="18" t="s">
        <v>144</v>
      </c>
      <c r="C171" s="5"/>
      <c r="D171" s="36"/>
      <c r="E171" s="45"/>
      <c r="F171" s="6"/>
      <c r="G171" s="21">
        <f>SUM(F172:F185)</f>
        <v>31206</v>
      </c>
      <c r="H171" s="26">
        <f>G171/1.16*0.16</f>
        <v>4304.2758620689656</v>
      </c>
      <c r="I171" s="26"/>
      <c r="K171" s="7"/>
      <c r="L171" s="28"/>
    </row>
    <row r="172" spans="1:12" hidden="1" outlineLevel="1">
      <c r="A172" s="10"/>
      <c r="B172" s="10"/>
      <c r="D172" s="19"/>
      <c r="E172" t="s">
        <v>105</v>
      </c>
      <c r="F172" s="20">
        <v>-810</v>
      </c>
      <c r="G172" s="21"/>
      <c r="H172" s="26"/>
      <c r="I172" s="26"/>
      <c r="K172" s="7"/>
      <c r="L172" s="28"/>
    </row>
    <row r="173" spans="1:12" ht="15" hidden="1" outlineLevel="1">
      <c r="A173" s="10"/>
      <c r="B173" s="10"/>
      <c r="C173" s="99" t="s">
        <v>145</v>
      </c>
      <c r="D173" s="98">
        <v>42172</v>
      </c>
      <c r="E173" s="99">
        <v>163</v>
      </c>
      <c r="F173" s="94">
        <v>3944</v>
      </c>
      <c r="G173" s="21"/>
      <c r="H173" s="26"/>
      <c r="I173" s="26"/>
    </row>
    <row r="174" spans="1:12" ht="15" hidden="1" outlineLevel="1">
      <c r="A174" s="10"/>
      <c r="B174" s="10"/>
      <c r="C174" s="99" t="s">
        <v>146</v>
      </c>
      <c r="D174" s="98">
        <v>42172</v>
      </c>
      <c r="E174" s="99">
        <v>166</v>
      </c>
      <c r="F174" s="94">
        <v>4872</v>
      </c>
      <c r="G174" s="21"/>
      <c r="H174" s="26"/>
      <c r="I174" s="26"/>
    </row>
    <row r="175" spans="1:12" ht="15" hidden="1" outlineLevel="1">
      <c r="A175" s="10"/>
      <c r="B175" s="10"/>
      <c r="C175" s="99" t="s">
        <v>147</v>
      </c>
      <c r="D175" s="98">
        <v>42172</v>
      </c>
      <c r="E175" s="99">
        <v>165</v>
      </c>
      <c r="F175" s="94">
        <v>1044</v>
      </c>
      <c r="G175" s="21"/>
      <c r="H175" s="26"/>
      <c r="I175" s="26"/>
    </row>
    <row r="176" spans="1:12" ht="15" hidden="1" outlineLevel="1">
      <c r="A176" s="10"/>
      <c r="B176" s="10"/>
      <c r="C176" s="99" t="s">
        <v>148</v>
      </c>
      <c r="D176" s="49">
        <v>42307</v>
      </c>
      <c r="E176" s="48">
        <v>257</v>
      </c>
      <c r="F176" s="65">
        <v>4640</v>
      </c>
      <c r="G176" s="21"/>
      <c r="H176" s="26"/>
      <c r="I176" s="26"/>
    </row>
    <row r="177" spans="1:13" hidden="1" outlineLevel="1">
      <c r="A177" s="10"/>
      <c r="B177" s="10"/>
      <c r="C177" t="s">
        <v>337</v>
      </c>
      <c r="D177" s="19">
        <v>42399</v>
      </c>
      <c r="E177">
        <v>34</v>
      </c>
      <c r="F177" s="27">
        <v>1044</v>
      </c>
      <c r="G177" s="21"/>
      <c r="H177" s="26"/>
      <c r="I177" s="26"/>
    </row>
    <row r="178" spans="1:13" hidden="1" outlineLevel="1">
      <c r="A178" s="10"/>
      <c r="B178" s="10"/>
      <c r="C178" t="s">
        <v>585</v>
      </c>
      <c r="D178" s="19">
        <v>42447</v>
      </c>
      <c r="E178" s="64">
        <v>370</v>
      </c>
      <c r="F178" s="27">
        <v>1740</v>
      </c>
      <c r="G178" s="21"/>
      <c r="H178" s="26"/>
      <c r="I178" s="26"/>
    </row>
    <row r="179" spans="1:13" hidden="1" outlineLevel="1">
      <c r="A179" s="10"/>
      <c r="B179" s="10"/>
      <c r="C179" t="s">
        <v>586</v>
      </c>
      <c r="D179" s="19">
        <v>42448</v>
      </c>
      <c r="E179" s="64">
        <v>369</v>
      </c>
      <c r="F179" s="27">
        <v>1276</v>
      </c>
      <c r="G179" s="21"/>
      <c r="H179" s="26"/>
      <c r="I179" s="26"/>
      <c r="K179" s="7"/>
      <c r="L179" s="28"/>
    </row>
    <row r="180" spans="1:13" hidden="1" outlineLevel="1">
      <c r="A180" s="10"/>
      <c r="B180" s="10"/>
      <c r="C180" t="s">
        <v>587</v>
      </c>
      <c r="D180" s="19">
        <v>42453</v>
      </c>
      <c r="E180" s="64" t="s">
        <v>588</v>
      </c>
      <c r="F180" s="27">
        <v>2088</v>
      </c>
      <c r="G180" s="21"/>
      <c r="H180" s="26"/>
      <c r="I180" s="26"/>
      <c r="K180" s="7"/>
      <c r="L180" s="28"/>
    </row>
    <row r="181" spans="1:13" hidden="1" outlineLevel="1">
      <c r="A181" s="10"/>
      <c r="B181" s="10"/>
      <c r="C181" t="s">
        <v>589</v>
      </c>
      <c r="D181" s="19">
        <v>42457</v>
      </c>
      <c r="E181" s="64">
        <v>376</v>
      </c>
      <c r="F181" s="27">
        <v>2320</v>
      </c>
      <c r="G181" s="21"/>
      <c r="H181" s="26"/>
      <c r="I181" s="26"/>
    </row>
    <row r="182" spans="1:13" hidden="1" outlineLevel="1">
      <c r="A182" s="10"/>
      <c r="B182" s="10"/>
      <c r="C182" t="s">
        <v>590</v>
      </c>
      <c r="D182" s="19">
        <v>42457</v>
      </c>
      <c r="E182" s="64">
        <v>372</v>
      </c>
      <c r="F182" s="27">
        <v>2552</v>
      </c>
      <c r="G182"/>
      <c r="H182" s="26"/>
      <c r="I182" s="26"/>
      <c r="K182" s="19"/>
      <c r="M182" s="27"/>
    </row>
    <row r="183" spans="1:13" hidden="1" outlineLevel="1">
      <c r="A183" s="10"/>
      <c r="B183" s="10"/>
      <c r="C183" t="s">
        <v>591</v>
      </c>
      <c r="D183" s="19">
        <v>42458</v>
      </c>
      <c r="E183" s="64">
        <v>378</v>
      </c>
      <c r="F183" s="27">
        <v>1160</v>
      </c>
      <c r="G183"/>
      <c r="H183" s="26"/>
      <c r="I183" s="26"/>
      <c r="K183" s="19"/>
      <c r="M183" s="27"/>
    </row>
    <row r="184" spans="1:13" hidden="1" outlineLevel="1">
      <c r="A184" s="10"/>
      <c r="B184" s="10"/>
      <c r="C184" t="s">
        <v>592</v>
      </c>
      <c r="D184" s="19">
        <v>42458</v>
      </c>
      <c r="E184" s="64">
        <v>374</v>
      </c>
      <c r="F184" s="27">
        <v>4872</v>
      </c>
      <c r="G184"/>
      <c r="H184" s="26"/>
      <c r="I184" s="26"/>
      <c r="K184" s="19"/>
      <c r="M184" s="27"/>
    </row>
    <row r="185" spans="1:13" hidden="1" outlineLevel="1">
      <c r="A185" s="10"/>
      <c r="B185" s="10"/>
      <c r="C185" t="s">
        <v>593</v>
      </c>
      <c r="D185" s="19">
        <v>42459</v>
      </c>
      <c r="E185" s="64">
        <v>380</v>
      </c>
      <c r="F185">
        <v>464</v>
      </c>
      <c r="G185"/>
      <c r="H185" s="26"/>
      <c r="I185" s="26"/>
      <c r="K185" s="19"/>
      <c r="M185" s="27"/>
    </row>
    <row r="186" spans="1:13" collapsed="1">
      <c r="A186" s="18" t="s">
        <v>164</v>
      </c>
      <c r="B186" s="18" t="s">
        <v>165</v>
      </c>
      <c r="C186" s="5"/>
      <c r="D186" s="36"/>
      <c r="E186" s="37"/>
      <c r="F186" s="6"/>
      <c r="G186" s="21">
        <f>SUM(F187:F191)</f>
        <v>1740</v>
      </c>
      <c r="H186" s="26">
        <f>G186/1.16*0.16</f>
        <v>240</v>
      </c>
      <c r="I186" s="26"/>
    </row>
    <row r="187" spans="1:13" ht="15" hidden="1" outlineLevel="1">
      <c r="A187" s="57"/>
      <c r="B187" s="57"/>
      <c r="C187" s="99" t="s">
        <v>166</v>
      </c>
      <c r="D187" s="98">
        <v>42355</v>
      </c>
      <c r="E187" s="99">
        <v>3541241</v>
      </c>
      <c r="F187" s="48">
        <v>348</v>
      </c>
      <c r="G187" s="21"/>
      <c r="H187" s="26"/>
      <c r="I187" s="26"/>
    </row>
    <row r="188" spans="1:13" ht="13.5" hidden="1" customHeight="1" outlineLevel="1">
      <c r="A188" s="10"/>
      <c r="B188" s="10"/>
      <c r="C188" s="99" t="s">
        <v>167</v>
      </c>
      <c r="D188" s="98">
        <v>42356</v>
      </c>
      <c r="E188" s="99">
        <v>3539278</v>
      </c>
      <c r="F188" s="48">
        <v>348</v>
      </c>
      <c r="G188" s="21"/>
      <c r="H188" s="26"/>
      <c r="I188" s="26"/>
    </row>
    <row r="189" spans="1:13" ht="15" hidden="1" outlineLevel="1">
      <c r="A189" s="10"/>
      <c r="B189" s="10"/>
      <c r="C189" s="99" t="s">
        <v>168</v>
      </c>
      <c r="D189" s="98">
        <v>42356</v>
      </c>
      <c r="E189" s="99">
        <v>3542331</v>
      </c>
      <c r="F189" s="99">
        <v>348</v>
      </c>
      <c r="G189" s="21"/>
      <c r="H189" s="26"/>
      <c r="I189" s="26"/>
      <c r="J189" s="99"/>
      <c r="K189" s="98"/>
      <c r="L189" s="99"/>
    </row>
    <row r="190" spans="1:13" ht="15" hidden="1" outlineLevel="1">
      <c r="A190" s="10"/>
      <c r="B190" s="10"/>
      <c r="C190" t="s">
        <v>594</v>
      </c>
      <c r="D190" s="19">
        <v>42448</v>
      </c>
      <c r="E190">
        <v>3683886</v>
      </c>
      <c r="F190">
        <v>348</v>
      </c>
      <c r="G190" s="21"/>
      <c r="H190" s="26"/>
      <c r="I190" s="26"/>
      <c r="J190" s="99"/>
      <c r="K190" s="98"/>
      <c r="L190" s="99"/>
    </row>
    <row r="191" spans="1:13" ht="15" hidden="1" outlineLevel="1">
      <c r="A191" s="10"/>
      <c r="B191" s="10"/>
      <c r="C191" t="s">
        <v>595</v>
      </c>
      <c r="D191" s="19">
        <v>42458</v>
      </c>
      <c r="E191">
        <v>3692477</v>
      </c>
      <c r="F191">
        <v>348</v>
      </c>
      <c r="G191" s="21"/>
      <c r="H191" s="26"/>
      <c r="I191" s="26"/>
      <c r="J191" s="99"/>
      <c r="K191" s="98"/>
      <c r="L191" s="99"/>
    </row>
    <row r="192" spans="1:13" ht="15" hidden="1" outlineLevel="1">
      <c r="A192" s="10"/>
      <c r="B192" s="10"/>
      <c r="G192" s="21"/>
      <c r="H192" s="26"/>
      <c r="I192" s="26"/>
      <c r="J192" s="99"/>
      <c r="K192" s="98"/>
      <c r="L192" s="99"/>
    </row>
    <row r="193" spans="1:12" ht="15" collapsed="1">
      <c r="A193" s="18" t="s">
        <v>169</v>
      </c>
      <c r="B193" s="18" t="s">
        <v>170</v>
      </c>
      <c r="C193" s="5"/>
      <c r="D193" s="36"/>
      <c r="E193" s="37"/>
      <c r="F193" s="6"/>
      <c r="G193" s="21">
        <f>SUM(F194:F195)</f>
        <v>7426.0599999999995</v>
      </c>
      <c r="H193" s="26">
        <f>G193/1.16*0.16</f>
        <v>1024.2841379310346</v>
      </c>
      <c r="I193" s="26"/>
      <c r="J193" s="99"/>
      <c r="K193" s="98"/>
      <c r="L193" s="99"/>
    </row>
    <row r="194" spans="1:12" ht="13.5" hidden="1" customHeight="1" outlineLevel="1">
      <c r="A194" s="10"/>
      <c r="B194" s="10"/>
      <c r="C194" t="s">
        <v>171</v>
      </c>
      <c r="D194" s="19">
        <v>42271</v>
      </c>
      <c r="E194" t="s">
        <v>172</v>
      </c>
      <c r="F194" s="20">
        <f>5800-3132+1510.06</f>
        <v>4178.0599999999995</v>
      </c>
      <c r="G194" s="68"/>
      <c r="H194" s="26"/>
      <c r="I194" s="26"/>
      <c r="K194" s="7"/>
      <c r="L194" s="28"/>
    </row>
    <row r="195" spans="1:12" ht="13.5" hidden="1" customHeight="1" outlineLevel="1">
      <c r="A195" s="10"/>
      <c r="B195" s="10"/>
      <c r="C195" s="99" t="s">
        <v>173</v>
      </c>
      <c r="D195" s="98">
        <v>42308</v>
      </c>
      <c r="E195" s="99" t="s">
        <v>174</v>
      </c>
      <c r="F195" s="20">
        <f>4408-1160</f>
        <v>3248</v>
      </c>
      <c r="G195" s="54"/>
      <c r="H195" s="26"/>
      <c r="I195" s="26"/>
      <c r="K195" s="7"/>
      <c r="L195" s="28"/>
    </row>
    <row r="196" spans="1:12" ht="13.5" customHeight="1" collapsed="1">
      <c r="A196" s="18" t="s">
        <v>618</v>
      </c>
      <c r="B196" s="18" t="s">
        <v>444</v>
      </c>
      <c r="C196" s="99"/>
      <c r="D196" s="98"/>
      <c r="E196" s="99"/>
      <c r="G196" s="21">
        <f>SUM(F197:F197)</f>
        <v>0</v>
      </c>
      <c r="H196" s="26">
        <f>G196/1.16*0.16</f>
        <v>0</v>
      </c>
      <c r="I196" s="26"/>
      <c r="K196" s="7"/>
      <c r="L196" s="28"/>
    </row>
    <row r="197" spans="1:12" ht="13.5" hidden="1" customHeight="1" outlineLevel="1">
      <c r="A197" s="10"/>
      <c r="B197" s="10"/>
      <c r="D197" s="19"/>
      <c r="F197" s="27"/>
      <c r="G197" s="54"/>
      <c r="H197" s="26"/>
      <c r="I197" s="26"/>
      <c r="K197" s="7"/>
      <c r="L197" s="28"/>
    </row>
    <row r="198" spans="1:12" ht="13.5" hidden="1" customHeight="1" outlineLevel="1">
      <c r="A198" s="10"/>
      <c r="B198" s="10"/>
      <c r="C198" s="99"/>
      <c r="D198" s="98"/>
      <c r="E198" s="99"/>
      <c r="G198" s="54"/>
      <c r="H198" s="26"/>
      <c r="I198" s="26"/>
      <c r="K198" s="7"/>
      <c r="L198" s="28"/>
    </row>
    <row r="199" spans="1:12" ht="13.5" customHeight="1" collapsed="1">
      <c r="A199" s="18" t="s">
        <v>175</v>
      </c>
      <c r="B199" s="18" t="s">
        <v>176</v>
      </c>
      <c r="C199" s="5"/>
      <c r="D199" s="36"/>
      <c r="E199" s="37"/>
      <c r="F199" s="6"/>
      <c r="G199" s="21">
        <f>SUM(F200)</f>
        <v>1160</v>
      </c>
      <c r="H199" s="26">
        <f>G199/1.16*0.16</f>
        <v>160.00000000000003</v>
      </c>
      <c r="I199" s="26"/>
      <c r="K199" s="7"/>
      <c r="L199" s="28"/>
    </row>
    <row r="200" spans="1:12" ht="15" hidden="1" outlineLevel="1">
      <c r="A200" s="10"/>
      <c r="B200" s="10"/>
      <c r="C200" s="99" t="s">
        <v>177</v>
      </c>
      <c r="D200" s="98">
        <v>42353</v>
      </c>
      <c r="E200" s="99">
        <v>290</v>
      </c>
      <c r="F200" s="20">
        <v>1160</v>
      </c>
      <c r="G200" s="21"/>
      <c r="H200" s="26"/>
      <c r="I200" s="26"/>
      <c r="K200" s="7"/>
      <c r="L200" s="28"/>
    </row>
    <row r="201" spans="1:12" ht="15" collapsed="1">
      <c r="A201" s="18" t="s">
        <v>447</v>
      </c>
      <c r="B201" s="18" t="s">
        <v>448</v>
      </c>
      <c r="C201" s="99"/>
      <c r="D201" s="98"/>
      <c r="E201" s="99"/>
      <c r="G201" s="21">
        <f>SUM(F202:F202)</f>
        <v>347.99</v>
      </c>
      <c r="H201" s="26">
        <f>G201/1.16*0.16</f>
        <v>47.998620689655183</v>
      </c>
      <c r="I201" s="26"/>
      <c r="K201" s="7"/>
      <c r="L201" s="28"/>
    </row>
    <row r="202" spans="1:12" hidden="1" outlineLevel="1">
      <c r="A202" s="10"/>
      <c r="B202" s="10"/>
      <c r="C202" t="s">
        <v>449</v>
      </c>
      <c r="D202" s="19">
        <v>42429</v>
      </c>
      <c r="E202">
        <v>423</v>
      </c>
      <c r="F202">
        <v>347.99</v>
      </c>
      <c r="G202" s="21"/>
      <c r="H202" s="26"/>
      <c r="I202" s="26"/>
      <c r="K202" s="7"/>
      <c r="L202" s="28"/>
    </row>
    <row r="203" spans="1:12" collapsed="1">
      <c r="A203" s="18" t="s">
        <v>178</v>
      </c>
      <c r="B203" s="18" t="s">
        <v>179</v>
      </c>
      <c r="C203" s="5"/>
      <c r="D203" s="36"/>
      <c r="E203" s="37"/>
      <c r="F203" s="6"/>
      <c r="G203" s="21">
        <f>SUM(F204:F204)</f>
        <v>2500.0100000000002</v>
      </c>
      <c r="H203" s="26">
        <f>G203/1.16*0.16</f>
        <v>344.82896551724144</v>
      </c>
      <c r="I203" s="26"/>
      <c r="K203" s="7"/>
      <c r="L203" s="28"/>
    </row>
    <row r="204" spans="1:12" ht="17.25" hidden="1" customHeight="1" outlineLevel="1">
      <c r="A204" s="10"/>
      <c r="B204" s="10"/>
      <c r="C204" s="99" t="s">
        <v>93</v>
      </c>
      <c r="D204" s="98">
        <v>42369</v>
      </c>
      <c r="E204" s="99" t="s">
        <v>94</v>
      </c>
      <c r="F204" s="94">
        <v>2500.0100000000002</v>
      </c>
      <c r="G204" s="54"/>
      <c r="H204" s="26">
        <f>G204/1.16*0.16</f>
        <v>0</v>
      </c>
      <c r="I204" s="26"/>
      <c r="K204" s="7"/>
      <c r="L204" s="28"/>
    </row>
    <row r="205" spans="1:12" hidden="1" outlineLevel="1">
      <c r="A205" s="10"/>
      <c r="B205" s="10"/>
      <c r="C205" s="5"/>
      <c r="D205" s="36"/>
      <c r="E205" s="37"/>
      <c r="F205" s="6"/>
      <c r="G205" s="54"/>
      <c r="H205" s="26"/>
      <c r="I205" s="26"/>
      <c r="K205" s="7"/>
      <c r="L205" s="28"/>
    </row>
    <row r="206" spans="1:12" collapsed="1">
      <c r="A206" s="18" t="s">
        <v>182</v>
      </c>
      <c r="B206" s="18" t="s">
        <v>183</v>
      </c>
      <c r="C206" s="5"/>
      <c r="D206" s="36"/>
      <c r="E206" s="37"/>
      <c r="F206" s="6"/>
      <c r="G206" s="21">
        <f>SUM(F207:F209)</f>
        <v>0</v>
      </c>
      <c r="H206" s="26">
        <f>G206/1.16*0.16</f>
        <v>0</v>
      </c>
      <c r="I206" s="26"/>
      <c r="K206" s="7"/>
      <c r="L206" s="28"/>
    </row>
    <row r="207" spans="1:12" hidden="1" outlineLevel="1">
      <c r="A207" s="10"/>
      <c r="B207" s="10"/>
      <c r="C207" s="5"/>
      <c r="D207" s="36"/>
      <c r="E207" s="37"/>
      <c r="F207" s="6"/>
      <c r="G207" s="54"/>
      <c r="H207" s="26"/>
      <c r="I207" s="26"/>
    </row>
    <row r="208" spans="1:12" ht="15" hidden="1" outlineLevel="1">
      <c r="A208" s="10"/>
      <c r="B208" s="10"/>
      <c r="C208" s="99"/>
      <c r="D208" s="98"/>
      <c r="E208" s="99"/>
      <c r="F208" s="94"/>
      <c r="G208" s="54"/>
      <c r="H208" s="26"/>
      <c r="I208" s="26"/>
      <c r="K208" s="7"/>
      <c r="L208" s="28"/>
    </row>
    <row r="209" spans="1:12" hidden="1" outlineLevel="1">
      <c r="A209" s="10"/>
      <c r="B209" s="10"/>
      <c r="D209" s="19"/>
      <c r="F209" s="27"/>
      <c r="G209" s="54"/>
      <c r="H209" s="26"/>
      <c r="I209" s="26"/>
      <c r="K209" s="7"/>
      <c r="L209" s="28"/>
    </row>
    <row r="210" spans="1:12" collapsed="1">
      <c r="A210" s="18" t="s">
        <v>185</v>
      </c>
      <c r="B210" s="18" t="s">
        <v>186</v>
      </c>
      <c r="C210" s="5"/>
      <c r="D210" s="36"/>
      <c r="E210" s="37"/>
      <c r="F210" s="6"/>
      <c r="G210" s="21">
        <f>SUM(F211:F211)</f>
        <v>1725</v>
      </c>
      <c r="H210" s="26">
        <f>G210/1.16*0.16</f>
        <v>237.93103448275863</v>
      </c>
      <c r="I210" s="26"/>
      <c r="K210" s="7"/>
      <c r="L210" s="28"/>
    </row>
    <row r="211" spans="1:12" hidden="1" outlineLevel="1">
      <c r="A211" s="10"/>
      <c r="B211" s="10"/>
      <c r="C211" s="5" t="s">
        <v>187</v>
      </c>
      <c r="D211" s="36">
        <v>41486</v>
      </c>
      <c r="E211" s="37">
        <v>8858</v>
      </c>
      <c r="F211" s="6">
        <v>1725</v>
      </c>
      <c r="G211" s="54"/>
      <c r="H211" s="26"/>
      <c r="I211" s="26"/>
      <c r="K211" s="7"/>
      <c r="L211" s="28"/>
    </row>
    <row r="212" spans="1:12" collapsed="1">
      <c r="A212" s="18" t="s">
        <v>188</v>
      </c>
      <c r="B212" s="18" t="s">
        <v>189</v>
      </c>
      <c r="C212" s="5"/>
      <c r="D212" s="36"/>
      <c r="E212" s="37"/>
      <c r="F212" s="6"/>
      <c r="G212" s="21">
        <f>SUM(F213:F213)</f>
        <v>0</v>
      </c>
      <c r="H212" s="26">
        <f>G212/1.16*0.16</f>
        <v>0</v>
      </c>
      <c r="I212" s="26"/>
      <c r="K212" s="7"/>
      <c r="L212" s="28"/>
    </row>
    <row r="213" spans="1:12" ht="15" hidden="1" outlineLevel="1">
      <c r="A213" s="10"/>
      <c r="B213" s="10"/>
      <c r="C213" s="99"/>
      <c r="D213" s="98"/>
      <c r="E213" s="99"/>
      <c r="G213" s="21"/>
      <c r="H213" s="26"/>
      <c r="I213" s="26"/>
      <c r="K213" s="7"/>
      <c r="L213" s="28"/>
    </row>
    <row r="214" spans="1:12" collapsed="1">
      <c r="A214" s="18" t="s">
        <v>192</v>
      </c>
      <c r="B214" s="18" t="s">
        <v>193</v>
      </c>
      <c r="C214" s="5"/>
      <c r="D214" s="36"/>
      <c r="E214" s="37"/>
      <c r="F214" s="6"/>
      <c r="G214" s="21">
        <f>SUM(F215:F215)</f>
        <v>0</v>
      </c>
      <c r="H214" s="26">
        <f>G214/1.16*0.16</f>
        <v>0</v>
      </c>
      <c r="I214" s="26"/>
      <c r="K214" s="7"/>
      <c r="L214" s="28"/>
    </row>
    <row r="215" spans="1:12" ht="15" hidden="1" outlineLevel="1">
      <c r="A215" s="10"/>
      <c r="B215" s="10"/>
      <c r="C215" s="99"/>
      <c r="D215" s="98"/>
      <c r="E215" s="99"/>
      <c r="G215" s="21"/>
      <c r="H215" s="26"/>
      <c r="I215" s="26"/>
      <c r="K215" s="7"/>
      <c r="L215" s="28"/>
    </row>
    <row r="216" spans="1:12" collapsed="1">
      <c r="A216" s="18" t="s">
        <v>195</v>
      </c>
      <c r="B216" s="18" t="s">
        <v>196</v>
      </c>
      <c r="C216" s="5"/>
      <c r="D216" s="36"/>
      <c r="E216" s="37"/>
      <c r="F216" s="6"/>
      <c r="G216" s="21">
        <f>SUM(F217:F222)</f>
        <v>5336</v>
      </c>
      <c r="H216" s="26">
        <f>G216/1.16*0.16</f>
        <v>736</v>
      </c>
      <c r="I216" s="26"/>
      <c r="K216" s="7"/>
      <c r="L216" s="28"/>
    </row>
    <row r="217" spans="1:12" ht="15" hidden="1" outlineLevel="1">
      <c r="A217" s="10"/>
      <c r="B217" s="10"/>
      <c r="C217" t="s">
        <v>450</v>
      </c>
      <c r="D217" s="19">
        <v>42410</v>
      </c>
      <c r="E217" t="s">
        <v>451</v>
      </c>
      <c r="F217" s="27">
        <v>1044</v>
      </c>
      <c r="G217" s="54"/>
      <c r="H217" s="26"/>
      <c r="I217" s="26"/>
      <c r="J217" s="99"/>
      <c r="K217" s="98"/>
      <c r="L217" s="99"/>
    </row>
    <row r="218" spans="1:12" ht="15" hidden="1" outlineLevel="1">
      <c r="A218" s="10"/>
      <c r="B218" s="10"/>
      <c r="C218" t="s">
        <v>596</v>
      </c>
      <c r="D218" s="19">
        <v>42447</v>
      </c>
      <c r="E218" t="s">
        <v>597</v>
      </c>
      <c r="F218">
        <v>928</v>
      </c>
      <c r="G218" s="54"/>
      <c r="H218" s="26"/>
      <c r="I218" s="26"/>
      <c r="J218" s="99"/>
      <c r="K218" s="98"/>
      <c r="L218" s="99"/>
    </row>
    <row r="219" spans="1:12" ht="15" hidden="1" outlineLevel="1">
      <c r="A219" s="10"/>
      <c r="B219" s="10"/>
      <c r="C219" t="s">
        <v>598</v>
      </c>
      <c r="D219" s="19">
        <v>42447</v>
      </c>
      <c r="E219" t="s">
        <v>599</v>
      </c>
      <c r="F219">
        <v>928</v>
      </c>
      <c r="G219" s="54"/>
      <c r="H219" s="26"/>
      <c r="I219" s="26"/>
      <c r="J219" s="99"/>
      <c r="K219" s="98"/>
      <c r="L219" s="99"/>
    </row>
    <row r="220" spans="1:12" ht="15" hidden="1" outlineLevel="1">
      <c r="A220" s="10"/>
      <c r="B220" s="10"/>
      <c r="C220" t="s">
        <v>600</v>
      </c>
      <c r="D220" s="19">
        <v>42447</v>
      </c>
      <c r="E220" t="s">
        <v>601</v>
      </c>
      <c r="F220">
        <v>348</v>
      </c>
      <c r="G220" s="54"/>
      <c r="H220" s="26"/>
      <c r="I220" s="26"/>
      <c r="J220" s="99"/>
      <c r="K220" s="98"/>
      <c r="L220" s="99"/>
    </row>
    <row r="221" spans="1:12" ht="15" hidden="1" outlineLevel="1">
      <c r="A221" s="10"/>
      <c r="B221" s="10"/>
      <c r="C221" t="s">
        <v>602</v>
      </c>
      <c r="D221" s="19">
        <v>42452</v>
      </c>
      <c r="E221" t="s">
        <v>603</v>
      </c>
      <c r="F221">
        <v>928</v>
      </c>
      <c r="G221" s="54"/>
      <c r="H221" s="26"/>
      <c r="I221" s="26"/>
      <c r="J221" s="99"/>
      <c r="K221" s="98"/>
      <c r="L221" s="99"/>
    </row>
    <row r="222" spans="1:12" ht="15" hidden="1" outlineLevel="1">
      <c r="A222" s="10"/>
      <c r="B222" s="10"/>
      <c r="C222" t="s">
        <v>604</v>
      </c>
      <c r="D222" s="19">
        <v>42458</v>
      </c>
      <c r="E222" t="s">
        <v>605</v>
      </c>
      <c r="F222" s="27">
        <v>1160</v>
      </c>
      <c r="G222" s="54"/>
      <c r="H222" s="26"/>
      <c r="I222" s="26"/>
      <c r="J222" s="99"/>
      <c r="K222" s="98"/>
      <c r="L222" s="99"/>
    </row>
    <row r="223" spans="1:12" ht="15" collapsed="1">
      <c r="A223" s="18" t="s">
        <v>346</v>
      </c>
      <c r="B223" s="18" t="s">
        <v>347</v>
      </c>
      <c r="G223" s="106">
        <f>+SUM(F224:F225)</f>
        <v>0</v>
      </c>
      <c r="H223" s="26">
        <f>G223/1.16*0.16</f>
        <v>0</v>
      </c>
      <c r="I223" s="26"/>
      <c r="J223" s="99"/>
      <c r="K223" s="98"/>
      <c r="L223" s="99"/>
    </row>
    <row r="224" spans="1:12" hidden="1" outlineLevel="1">
      <c r="A224" s="10"/>
      <c r="B224" s="10"/>
      <c r="D224" s="19"/>
      <c r="F224" s="27"/>
      <c r="G224" s="54"/>
      <c r="H224" s="26"/>
      <c r="I224" s="26"/>
    </row>
    <row r="225" spans="1:13" hidden="1" outlineLevel="1">
      <c r="A225" s="10"/>
      <c r="B225" s="10"/>
      <c r="D225" s="19"/>
      <c r="F225" s="27"/>
      <c r="G225" s="54"/>
      <c r="H225" s="26"/>
      <c r="I225" s="26"/>
      <c r="K225" s="19"/>
      <c r="M225" s="27"/>
    </row>
    <row r="226" spans="1:13" collapsed="1">
      <c r="A226" s="18" t="s">
        <v>617</v>
      </c>
      <c r="B226" s="18" t="s">
        <v>462</v>
      </c>
      <c r="G226" s="21">
        <f>SUM(F227:F227)</f>
        <v>0</v>
      </c>
      <c r="H226" s="26">
        <f>G226/1.16*0.16</f>
        <v>0</v>
      </c>
      <c r="I226" s="26"/>
      <c r="K226" s="19"/>
      <c r="M226" s="27"/>
    </row>
    <row r="227" spans="1:13" hidden="1" outlineLevel="1">
      <c r="A227" s="10"/>
      <c r="B227" s="10"/>
      <c r="D227" s="19"/>
      <c r="F227" s="27"/>
      <c r="G227" s="54"/>
      <c r="H227" s="26"/>
      <c r="I227" s="26"/>
      <c r="K227" s="19"/>
      <c r="M227" s="27"/>
    </row>
    <row r="228" spans="1:13" collapsed="1">
      <c r="A228" s="18" t="s">
        <v>211</v>
      </c>
      <c r="B228" s="18" t="s">
        <v>212</v>
      </c>
      <c r="C228" s="5"/>
      <c r="D228" s="36"/>
      <c r="E228" s="37"/>
      <c r="G228" s="21">
        <f>SUM(F229:F238)</f>
        <v>40136</v>
      </c>
      <c r="H228" s="26">
        <f t="shared" ref="H228" si="2">G228/1.16*0.16</f>
        <v>5536</v>
      </c>
      <c r="I228" s="26"/>
      <c r="K228" s="7"/>
      <c r="L228" s="28"/>
    </row>
    <row r="229" spans="1:13" s="64" customFormat="1" hidden="1" outlineLevel="1">
      <c r="A229" s="57"/>
      <c r="B229" s="57"/>
      <c r="C229" t="s">
        <v>213</v>
      </c>
      <c r="D229" s="19">
        <v>42068</v>
      </c>
      <c r="E229" t="s">
        <v>214</v>
      </c>
      <c r="F229" s="20">
        <v>464</v>
      </c>
      <c r="G229" s="21"/>
      <c r="H229" s="26"/>
      <c r="I229" s="26"/>
      <c r="K229" s="7"/>
      <c r="L229" s="60"/>
    </row>
    <row r="230" spans="1:13" s="64" customFormat="1" hidden="1" outlineLevel="1">
      <c r="A230" s="57"/>
      <c r="B230" s="57"/>
      <c r="C230" t="s">
        <v>215</v>
      </c>
      <c r="D230" s="19">
        <v>42172</v>
      </c>
      <c r="E230" t="s">
        <v>216</v>
      </c>
      <c r="F230" s="20">
        <v>4408</v>
      </c>
      <c r="G230" s="21"/>
      <c r="H230" s="26"/>
      <c r="I230" s="26"/>
      <c r="K230" s="7"/>
      <c r="L230" s="60"/>
    </row>
    <row r="231" spans="1:13" s="64" customFormat="1" hidden="1" outlineLevel="1">
      <c r="A231" s="57"/>
      <c r="B231" s="57"/>
      <c r="C231" t="s">
        <v>217</v>
      </c>
      <c r="D231" s="19">
        <v>42247</v>
      </c>
      <c r="E231" t="s">
        <v>218</v>
      </c>
      <c r="F231" s="20">
        <v>4408</v>
      </c>
      <c r="G231" s="21"/>
      <c r="H231" s="26"/>
      <c r="I231" s="26"/>
      <c r="K231" s="7"/>
      <c r="L231" s="60"/>
    </row>
    <row r="232" spans="1:13" s="64" customFormat="1" hidden="1" outlineLevel="1">
      <c r="A232" s="57"/>
      <c r="B232" s="57"/>
      <c r="C232" t="s">
        <v>219</v>
      </c>
      <c r="D232" s="19">
        <v>42247</v>
      </c>
      <c r="E232" t="s">
        <v>220</v>
      </c>
      <c r="F232" s="20">
        <v>4408</v>
      </c>
      <c r="G232" s="21"/>
      <c r="H232" s="26"/>
      <c r="I232" s="26"/>
      <c r="K232" s="7"/>
      <c r="L232" s="60"/>
    </row>
    <row r="233" spans="1:13" s="64" customFormat="1" hidden="1" outlineLevel="1">
      <c r="A233" s="57"/>
      <c r="B233" s="57"/>
      <c r="C233" t="s">
        <v>606</v>
      </c>
      <c r="D233" s="19">
        <v>42451</v>
      </c>
      <c r="E233" t="s">
        <v>607</v>
      </c>
      <c r="F233" s="27">
        <v>4408</v>
      </c>
      <c r="G233" s="21"/>
      <c r="H233" s="26"/>
      <c r="I233" s="26"/>
      <c r="K233" s="7"/>
      <c r="L233" s="60"/>
    </row>
    <row r="234" spans="1:13" hidden="1" outlineLevel="1">
      <c r="A234" s="10"/>
      <c r="B234" s="10"/>
      <c r="C234" t="s">
        <v>469</v>
      </c>
      <c r="D234" s="19">
        <v>42451</v>
      </c>
      <c r="E234" t="s">
        <v>608</v>
      </c>
      <c r="F234" s="27">
        <v>4408</v>
      </c>
      <c r="G234" s="21"/>
      <c r="H234" s="26"/>
      <c r="I234" s="26"/>
    </row>
    <row r="235" spans="1:13" hidden="1" outlineLevel="1">
      <c r="A235" s="10"/>
      <c r="B235" s="10"/>
      <c r="C235" t="s">
        <v>609</v>
      </c>
      <c r="D235" s="19">
        <v>42451</v>
      </c>
      <c r="E235" t="s">
        <v>610</v>
      </c>
      <c r="F235" s="27">
        <v>4408</v>
      </c>
      <c r="G235" s="21"/>
      <c r="H235" s="26"/>
      <c r="I235" s="26"/>
    </row>
    <row r="236" spans="1:13" hidden="1" outlineLevel="1">
      <c r="A236" s="10"/>
      <c r="B236" s="10"/>
      <c r="C236" t="s">
        <v>611</v>
      </c>
      <c r="D236" s="19">
        <v>42451</v>
      </c>
      <c r="E236" t="s">
        <v>612</v>
      </c>
      <c r="F236" s="27">
        <v>4408</v>
      </c>
      <c r="G236" s="21"/>
      <c r="H236" s="26"/>
      <c r="I236" s="26"/>
    </row>
    <row r="237" spans="1:13" hidden="1" outlineLevel="1">
      <c r="A237" s="10"/>
      <c r="B237" s="10"/>
      <c r="C237" t="s">
        <v>613</v>
      </c>
      <c r="D237" s="19">
        <v>42451</v>
      </c>
      <c r="E237" t="s">
        <v>614</v>
      </c>
      <c r="F237" s="27">
        <v>4408</v>
      </c>
      <c r="G237" s="21"/>
      <c r="H237" s="26"/>
      <c r="I237" s="26"/>
    </row>
    <row r="238" spans="1:13" hidden="1" outlineLevel="1">
      <c r="A238" s="10"/>
      <c r="B238" s="10"/>
      <c r="C238" t="s">
        <v>615</v>
      </c>
      <c r="D238" s="19">
        <v>42451</v>
      </c>
      <c r="E238" t="s">
        <v>616</v>
      </c>
      <c r="F238" s="27">
        <v>4408</v>
      </c>
      <c r="G238" s="21"/>
      <c r="H238" s="26"/>
      <c r="I238" s="26"/>
    </row>
    <row r="239" spans="1:13" collapsed="1">
      <c r="A239" s="18" t="s">
        <v>221</v>
      </c>
      <c r="B239" s="18" t="s">
        <v>222</v>
      </c>
      <c r="C239" s="5"/>
      <c r="D239" s="36"/>
      <c r="E239" s="37"/>
      <c r="F239" s="6"/>
      <c r="G239" s="21">
        <f>SUM(F240)</f>
        <v>11470.9</v>
      </c>
      <c r="H239" s="26">
        <f>G239/1.16*0.16</f>
        <v>1582.1931034482759</v>
      </c>
      <c r="I239" s="26"/>
    </row>
    <row r="240" spans="1:13" hidden="1" outlineLevel="1">
      <c r="A240" s="10"/>
      <c r="B240" s="10"/>
      <c r="C240" t="s">
        <v>223</v>
      </c>
      <c r="D240" s="69">
        <v>41864</v>
      </c>
      <c r="E240" s="70" t="s">
        <v>224</v>
      </c>
      <c r="F240" s="20">
        <v>11470.9</v>
      </c>
      <c r="G240" s="21"/>
      <c r="H240" s="26"/>
      <c r="I240" s="26"/>
    </row>
    <row r="241" spans="1:19" hidden="1" outlineLevel="1">
      <c r="A241" s="10"/>
      <c r="B241" s="10"/>
      <c r="D241" s="69"/>
      <c r="E241" s="70"/>
      <c r="G241" s="21"/>
      <c r="H241" s="26"/>
      <c r="I241" s="26"/>
    </row>
    <row r="242" spans="1:19" hidden="1" outlineLevel="1">
      <c r="A242" s="10"/>
      <c r="B242" s="10"/>
      <c r="D242" s="69"/>
      <c r="E242" s="70"/>
      <c r="G242" s="21"/>
      <c r="H242" s="26"/>
      <c r="I242" s="26"/>
    </row>
    <row r="243" spans="1:19" collapsed="1">
      <c r="A243" s="18" t="s">
        <v>619</v>
      </c>
      <c r="B243" s="18" t="s">
        <v>620</v>
      </c>
      <c r="D243" s="69"/>
      <c r="E243" s="70"/>
      <c r="G243" s="21">
        <f>SUM(F244:F244)</f>
        <v>10440</v>
      </c>
      <c r="H243" s="26">
        <f>G243/1.16*0.16</f>
        <v>1440</v>
      </c>
      <c r="I243" s="26"/>
    </row>
    <row r="244" spans="1:19" hidden="1" outlineLevel="1">
      <c r="A244" s="10"/>
      <c r="B244" s="10"/>
      <c r="C244" t="s">
        <v>621</v>
      </c>
      <c r="D244" s="19">
        <v>42438</v>
      </c>
      <c r="E244" t="s">
        <v>622</v>
      </c>
      <c r="F244" s="27">
        <v>10440</v>
      </c>
      <c r="G244" s="21"/>
      <c r="H244" s="26"/>
      <c r="I244" s="26"/>
    </row>
    <row r="245" spans="1:19" collapsed="1">
      <c r="A245" s="18" t="s">
        <v>225</v>
      </c>
      <c r="B245" s="18" t="s">
        <v>226</v>
      </c>
      <c r="D245" s="19"/>
      <c r="G245" s="21">
        <f>SUM(F246:F247)</f>
        <v>11020</v>
      </c>
      <c r="H245" s="26">
        <f>G245/1.16*0.16</f>
        <v>1520</v>
      </c>
      <c r="I245" s="26"/>
    </row>
    <row r="246" spans="1:19" hidden="1" outlineLevel="1">
      <c r="A246" s="10"/>
      <c r="B246" s="10"/>
      <c r="C246" t="s">
        <v>227</v>
      </c>
      <c r="D246" s="19">
        <v>42101</v>
      </c>
      <c r="E246">
        <v>60</v>
      </c>
      <c r="F246" s="20">
        <v>11020</v>
      </c>
      <c r="G246" s="21"/>
      <c r="H246" s="26">
        <f>G246/1.16*0.16</f>
        <v>0</v>
      </c>
      <c r="I246" s="26"/>
      <c r="K246" s="10"/>
      <c r="L246" s="10"/>
      <c r="N246" s="19"/>
      <c r="P246" s="27"/>
      <c r="Q246" s="21"/>
      <c r="R246" s="26"/>
      <c r="S246" s="26"/>
    </row>
    <row r="247" spans="1:19" hidden="1" outlineLevel="1">
      <c r="A247" s="10"/>
      <c r="B247" s="10"/>
      <c r="D247" s="19"/>
      <c r="F247" s="27"/>
      <c r="G247" s="21"/>
      <c r="H247" s="26"/>
      <c r="I247" s="26"/>
      <c r="K247" s="7"/>
      <c r="L247" s="28"/>
    </row>
    <row r="248" spans="1:19" collapsed="1">
      <c r="A248" s="18" t="s">
        <v>350</v>
      </c>
      <c r="B248" s="18" t="s">
        <v>351</v>
      </c>
      <c r="D248" s="19"/>
      <c r="G248" s="21">
        <f>+SUM(F249:F254)</f>
        <v>1898.3399999999997</v>
      </c>
      <c r="H248" s="26">
        <f>G248/1.16*0.16</f>
        <v>261.83999999999997</v>
      </c>
      <c r="K248" s="7"/>
      <c r="L248" s="28"/>
    </row>
    <row r="249" spans="1:19" hidden="1" outlineLevel="1">
      <c r="A249" s="10"/>
      <c r="B249" s="10"/>
      <c r="C249" t="s">
        <v>464</v>
      </c>
      <c r="D249" s="19">
        <v>42388</v>
      </c>
      <c r="E249" t="s">
        <v>465</v>
      </c>
      <c r="F249" s="27">
        <v>-1696.5</v>
      </c>
      <c r="G249" s="21" t="s">
        <v>467</v>
      </c>
      <c r="H249" s="26"/>
      <c r="K249" s="7"/>
      <c r="L249" s="28"/>
    </row>
    <row r="250" spans="1:19" hidden="1" outlineLevel="1">
      <c r="A250" s="10"/>
      <c r="B250" s="10"/>
      <c r="C250" t="s">
        <v>623</v>
      </c>
      <c r="D250" s="19">
        <v>42444</v>
      </c>
      <c r="E250">
        <v>1518</v>
      </c>
      <c r="F250" s="27">
        <v>5817.4</v>
      </c>
      <c r="G250" s="21"/>
      <c r="H250" s="26"/>
      <c r="K250" s="7"/>
      <c r="L250" s="28"/>
    </row>
    <row r="251" spans="1:19" hidden="1" outlineLevel="1">
      <c r="A251" s="10"/>
      <c r="B251" s="10"/>
      <c r="C251" t="s">
        <v>624</v>
      </c>
      <c r="D251" s="19">
        <v>42444</v>
      </c>
      <c r="E251">
        <v>1499</v>
      </c>
      <c r="F251">
        <v>667</v>
      </c>
      <c r="G251" s="21"/>
      <c r="H251" s="26"/>
      <c r="K251" s="7"/>
      <c r="L251" s="28"/>
    </row>
    <row r="252" spans="1:19" hidden="1" outlineLevel="1">
      <c r="A252" s="10"/>
      <c r="B252" s="10"/>
      <c r="C252" t="s">
        <v>625</v>
      </c>
      <c r="D252" s="19">
        <v>42460</v>
      </c>
      <c r="E252" t="s">
        <v>626</v>
      </c>
      <c r="F252" s="27">
        <v>-2889.56</v>
      </c>
      <c r="G252" s="21"/>
      <c r="H252" s="26"/>
      <c r="I252" s="26"/>
      <c r="K252" s="7"/>
      <c r="L252" s="28"/>
    </row>
    <row r="253" spans="1:19" hidden="1" outlineLevel="1">
      <c r="A253" s="10"/>
      <c r="B253" s="10"/>
      <c r="H253" s="26"/>
      <c r="I253" s="26"/>
      <c r="K253" s="7"/>
      <c r="L253" s="28"/>
    </row>
    <row r="254" spans="1:19" hidden="1" outlineLevel="1">
      <c r="A254" s="10"/>
      <c r="B254" s="10"/>
      <c r="D254" s="19"/>
      <c r="F254" s="27"/>
      <c r="H254" s="26"/>
      <c r="I254" s="26"/>
    </row>
    <row r="255" spans="1:19" ht="15" collapsed="1">
      <c r="A255" s="18" t="s">
        <v>228</v>
      </c>
      <c r="B255" s="18" t="s">
        <v>229</v>
      </c>
      <c r="C255" s="99"/>
      <c r="D255" s="98"/>
      <c r="E255" s="99"/>
      <c r="G255" s="21">
        <f>SUM(F256:F257)</f>
        <v>5562.2</v>
      </c>
      <c r="H255" s="26">
        <f>G255/1.16*0.16</f>
        <v>767.2</v>
      </c>
      <c r="I255" s="26"/>
    </row>
    <row r="256" spans="1:19" hidden="1" outlineLevel="1">
      <c r="A256" s="10"/>
      <c r="B256" s="10"/>
      <c r="C256" t="s">
        <v>627</v>
      </c>
      <c r="D256" s="19">
        <v>42458</v>
      </c>
      <c r="E256">
        <v>93</v>
      </c>
      <c r="F256" s="27">
        <v>5562.2</v>
      </c>
      <c r="G256" s="21"/>
      <c r="H256" s="26"/>
      <c r="I256" s="26"/>
    </row>
    <row r="257" spans="1:12" hidden="1" outlineLevel="1">
      <c r="A257" s="10"/>
      <c r="B257" s="10"/>
      <c r="D257" s="19"/>
      <c r="F257" s="27"/>
      <c r="G257" s="21"/>
      <c r="H257" s="26"/>
      <c r="I257" s="26"/>
    </row>
    <row r="258" spans="1:12" collapsed="1">
      <c r="A258" s="18" t="s">
        <v>232</v>
      </c>
      <c r="B258" s="18" t="s">
        <v>233</v>
      </c>
      <c r="D258" s="19"/>
      <c r="G258" s="21">
        <f>SUM(F259)</f>
        <v>0</v>
      </c>
      <c r="H258" s="26">
        <f>G258/1.16*0.16</f>
        <v>0</v>
      </c>
      <c r="I258" s="26"/>
      <c r="K258" s="7"/>
      <c r="L258" s="28"/>
    </row>
    <row r="259" spans="1:12" ht="15" hidden="1" outlineLevel="1">
      <c r="A259" s="10"/>
      <c r="B259" s="10"/>
      <c r="C259" s="99"/>
      <c r="D259" s="98"/>
      <c r="E259" s="99"/>
      <c r="G259" s="21"/>
      <c r="H259" s="26"/>
      <c r="I259" s="26"/>
      <c r="K259" s="7"/>
      <c r="L259" s="28"/>
    </row>
    <row r="260" spans="1:12" collapsed="1">
      <c r="A260" s="18" t="s">
        <v>359</v>
      </c>
      <c r="B260" s="18" t="s">
        <v>360</v>
      </c>
      <c r="D260" s="19"/>
      <c r="G260" s="21">
        <f>SUM(F261:F261)</f>
        <v>0</v>
      </c>
      <c r="H260" s="26">
        <f>G260/1.16*0.16</f>
        <v>0</v>
      </c>
      <c r="I260" s="26"/>
      <c r="K260" s="7"/>
      <c r="L260" s="28"/>
    </row>
    <row r="261" spans="1:12" hidden="1" outlineLevel="1">
      <c r="A261" s="10"/>
      <c r="B261" s="10"/>
      <c r="D261" s="19"/>
      <c r="F261" s="27"/>
      <c r="G261" s="21"/>
      <c r="H261" s="26"/>
      <c r="I261" s="26"/>
      <c r="K261" s="7"/>
      <c r="L261" s="28"/>
    </row>
    <row r="262" spans="1:12" hidden="1" outlineLevel="1">
      <c r="A262" s="57"/>
      <c r="B262" s="57"/>
      <c r="D262" s="19"/>
      <c r="F262" s="27"/>
      <c r="G262" s="21"/>
      <c r="H262" s="26"/>
      <c r="I262" s="26"/>
      <c r="K262" s="7"/>
      <c r="L262" s="28"/>
    </row>
    <row r="263" spans="1:12" hidden="1" outlineLevel="1">
      <c r="A263" s="10"/>
      <c r="B263" s="10"/>
      <c r="D263" s="19"/>
      <c r="F263" s="27"/>
      <c r="G263" s="21"/>
      <c r="H263" s="26"/>
      <c r="I263" s="26"/>
      <c r="K263" s="7"/>
      <c r="L263" s="28"/>
    </row>
    <row r="264" spans="1:12" hidden="1" outlineLevel="1">
      <c r="A264" s="57"/>
      <c r="B264" s="57"/>
      <c r="D264" s="19"/>
      <c r="G264" s="21"/>
      <c r="H264" s="26"/>
      <c r="I264" s="26"/>
      <c r="K264" s="7"/>
      <c r="L264" s="5"/>
    </row>
    <row r="265" spans="1:12" hidden="1" outlineLevel="1">
      <c r="K265" s="7"/>
      <c r="L265" s="5"/>
    </row>
    <row r="266" spans="1:12" collapsed="1">
      <c r="A266" s="18" t="s">
        <v>236</v>
      </c>
      <c r="B266" s="18" t="s">
        <v>237</v>
      </c>
      <c r="C266" s="5"/>
      <c r="D266" s="53"/>
      <c r="E266" s="5"/>
      <c r="F266" s="6"/>
      <c r="G266" s="21">
        <f>SUM(F267:F268)</f>
        <v>5220</v>
      </c>
      <c r="H266" s="26">
        <f>G266/1.16*0.16</f>
        <v>720</v>
      </c>
      <c r="I266" s="26"/>
    </row>
    <row r="267" spans="1:12" s="64" customFormat="1" hidden="1" outlineLevel="1">
      <c r="A267" s="57"/>
      <c r="B267" s="57"/>
      <c r="C267" t="s">
        <v>628</v>
      </c>
      <c r="D267" s="19">
        <v>42458</v>
      </c>
      <c r="E267" t="s">
        <v>629</v>
      </c>
      <c r="F267" s="27">
        <v>2610</v>
      </c>
      <c r="G267" s="21"/>
      <c r="H267" s="26"/>
      <c r="I267" s="26"/>
    </row>
    <row r="268" spans="1:12" hidden="1" outlineLevel="1">
      <c r="A268" s="10"/>
      <c r="B268" s="10"/>
      <c r="C268" t="s">
        <v>630</v>
      </c>
      <c r="D268" s="19">
        <v>42458</v>
      </c>
      <c r="E268" t="s">
        <v>631</v>
      </c>
      <c r="F268" s="27">
        <v>2610</v>
      </c>
      <c r="G268" s="21"/>
    </row>
    <row r="269" spans="1:12" collapsed="1">
      <c r="A269" s="18" t="s">
        <v>240</v>
      </c>
      <c r="B269" s="18" t="s">
        <v>241</v>
      </c>
      <c r="C269" s="5"/>
      <c r="D269" s="53"/>
      <c r="E269" s="5"/>
      <c r="F269" s="6"/>
      <c r="G269" s="21">
        <f>SUM(F270:F270)</f>
        <v>5848</v>
      </c>
      <c r="H269" s="26">
        <f>G269/1.16*0.16</f>
        <v>806.62068965517244</v>
      </c>
      <c r="I269" s="26"/>
    </row>
    <row r="270" spans="1:12" hidden="1" outlineLevel="1">
      <c r="C270" t="s">
        <v>632</v>
      </c>
      <c r="D270" s="19">
        <v>42460</v>
      </c>
      <c r="E270">
        <v>15899099</v>
      </c>
      <c r="F270" s="27">
        <v>5848</v>
      </c>
    </row>
    <row r="271" spans="1:12" hidden="1" outlineLevel="1">
      <c r="D271" s="19"/>
      <c r="F271" s="27"/>
    </row>
    <row r="272" spans="1:12" collapsed="1">
      <c r="A272" s="18" t="s">
        <v>635</v>
      </c>
      <c r="B272" s="18" t="s">
        <v>633</v>
      </c>
      <c r="D272" s="19"/>
      <c r="F272" s="27"/>
      <c r="G272" s="21">
        <f>SUM(F273)</f>
        <v>2900</v>
      </c>
      <c r="H272" s="26">
        <f>G272/1.16*0.16</f>
        <v>400</v>
      </c>
    </row>
    <row r="273" spans="1:9" hidden="1" outlineLevel="1">
      <c r="C273" t="s">
        <v>634</v>
      </c>
      <c r="D273" s="19">
        <v>42460</v>
      </c>
      <c r="E273">
        <v>1037</v>
      </c>
      <c r="F273" s="27">
        <v>2900</v>
      </c>
    </row>
    <row r="274" spans="1:9" collapsed="1">
      <c r="A274" s="18" t="s">
        <v>243</v>
      </c>
      <c r="B274" s="18" t="s">
        <v>244</v>
      </c>
      <c r="C274" s="5"/>
      <c r="D274" s="53"/>
      <c r="E274" s="5"/>
      <c r="F274" s="6"/>
      <c r="G274" s="21">
        <f>SUM(F275)</f>
        <v>295000</v>
      </c>
      <c r="H274" s="26">
        <f>G274/1.16*0.16</f>
        <v>40689.655172413797</v>
      </c>
      <c r="I274" s="26"/>
    </row>
    <row r="275" spans="1:9" ht="15" hidden="1" outlineLevel="1">
      <c r="C275" s="99" t="s">
        <v>245</v>
      </c>
      <c r="D275" s="98">
        <v>42331</v>
      </c>
      <c r="E275" s="99" t="s">
        <v>246</v>
      </c>
      <c r="F275" s="20">
        <v>295000</v>
      </c>
    </row>
    <row r="276" spans="1:9" ht="15" collapsed="1">
      <c r="A276" s="18" t="s">
        <v>361</v>
      </c>
      <c r="B276" s="18" t="s">
        <v>362</v>
      </c>
      <c r="C276" s="99"/>
      <c r="D276" s="98"/>
      <c r="E276" s="99"/>
      <c r="G276" s="21">
        <f>SUM(F277)</f>
        <v>0</v>
      </c>
      <c r="H276" s="26">
        <f>G276/1.16*0.16</f>
        <v>0</v>
      </c>
    </row>
    <row r="277" spans="1:9" ht="15" hidden="1" outlineLevel="1">
      <c r="C277" s="99"/>
      <c r="D277" s="98"/>
      <c r="E277" s="99"/>
    </row>
    <row r="278" spans="1:9" collapsed="1">
      <c r="A278" s="18" t="s">
        <v>247</v>
      </c>
      <c r="B278" s="18" t="s">
        <v>248</v>
      </c>
      <c r="C278" s="5"/>
      <c r="D278" s="53"/>
      <c r="E278" s="5"/>
      <c r="F278" s="6"/>
      <c r="G278" s="21">
        <f>SUM(F279)</f>
        <v>24244</v>
      </c>
      <c r="H278" s="26">
        <f>G278/1.16*0.16</f>
        <v>3344</v>
      </c>
      <c r="I278" s="26"/>
    </row>
    <row r="279" spans="1:9" hidden="1" outlineLevel="1">
      <c r="C279" t="s">
        <v>636</v>
      </c>
      <c r="D279" s="19">
        <v>42458</v>
      </c>
      <c r="E279">
        <v>266</v>
      </c>
      <c r="F279" s="27">
        <v>24244</v>
      </c>
    </row>
    <row r="280" spans="1:9" collapsed="1">
      <c r="A280" s="18" t="s">
        <v>250</v>
      </c>
      <c r="B280" s="18" t="s">
        <v>251</v>
      </c>
      <c r="G280" s="21">
        <f>SUM(F281)</f>
        <v>0</v>
      </c>
      <c r="H280" s="26">
        <f>G280/1.16*0.16</f>
        <v>0</v>
      </c>
      <c r="I280" s="26"/>
    </row>
    <row r="281" spans="1:9" hidden="1" outlineLevel="1">
      <c r="A281" s="57"/>
      <c r="B281" s="57"/>
      <c r="G281" s="21"/>
      <c r="H281" s="26"/>
      <c r="I281" s="26"/>
    </row>
    <row r="282" spans="1:9" collapsed="1">
      <c r="A282" s="18" t="s">
        <v>370</v>
      </c>
      <c r="B282" s="18" t="s">
        <v>371</v>
      </c>
      <c r="G282" s="21">
        <f>SUM(F283)</f>
        <v>0</v>
      </c>
      <c r="H282" s="26">
        <f>G282/1.16*0.16</f>
        <v>0</v>
      </c>
      <c r="I282" s="26"/>
    </row>
    <row r="283" spans="1:9" hidden="1" outlineLevel="1">
      <c r="A283" s="57"/>
      <c r="B283" s="57"/>
      <c r="D283" s="19"/>
      <c r="F283" s="27"/>
      <c r="G283" s="21"/>
      <c r="H283" s="26"/>
      <c r="I283" s="26"/>
    </row>
    <row r="284" spans="1:9" collapsed="1">
      <c r="A284" s="18" t="s">
        <v>366</v>
      </c>
      <c r="B284" s="18" t="s">
        <v>367</v>
      </c>
      <c r="G284" s="21">
        <f>SUM(F285)</f>
        <v>0</v>
      </c>
      <c r="H284" s="26">
        <f>G284/1.16*0.16</f>
        <v>0</v>
      </c>
      <c r="I284" s="26"/>
    </row>
    <row r="285" spans="1:9" hidden="1" outlineLevel="1">
      <c r="D285" s="19"/>
      <c r="F285" s="27"/>
    </row>
    <row r="286" spans="1:9" collapsed="1">
      <c r="A286" s="18" t="s">
        <v>365</v>
      </c>
      <c r="B286" s="18" t="s">
        <v>363</v>
      </c>
      <c r="G286" s="21">
        <f>SUM(F287)</f>
        <v>27840</v>
      </c>
      <c r="H286" s="26">
        <f>G286/1.16*0.16</f>
        <v>3840</v>
      </c>
    </row>
    <row r="287" spans="1:9" hidden="1" outlineLevel="1">
      <c r="C287" t="s">
        <v>637</v>
      </c>
      <c r="D287" s="19">
        <v>42459</v>
      </c>
      <c r="E287">
        <v>524</v>
      </c>
      <c r="F287" s="27">
        <v>27840</v>
      </c>
    </row>
    <row r="288" spans="1:9" hidden="1" outlineLevel="1"/>
    <row r="289" spans="1:9" collapsed="1">
      <c r="A289" s="18" t="s">
        <v>472</v>
      </c>
      <c r="B289" s="18" t="s">
        <v>473</v>
      </c>
      <c r="G289" s="21">
        <f>SUM(F290)</f>
        <v>0</v>
      </c>
      <c r="H289" s="26">
        <f>G289/1.16*0.16</f>
        <v>0</v>
      </c>
    </row>
    <row r="290" spans="1:9" hidden="1" outlineLevel="1">
      <c r="D290" s="19"/>
      <c r="F290" s="27"/>
    </row>
    <row r="291" spans="1:9" collapsed="1">
      <c r="A291" s="18" t="s">
        <v>480</v>
      </c>
      <c r="B291" s="18" t="s">
        <v>481</v>
      </c>
      <c r="G291" s="21">
        <f>SUM(F292)</f>
        <v>0</v>
      </c>
      <c r="H291" s="26">
        <f>G291/1.16*0.16</f>
        <v>0</v>
      </c>
    </row>
    <row r="292" spans="1:9" hidden="1" outlineLevel="1">
      <c r="D292" s="19"/>
      <c r="F292" s="27"/>
    </row>
    <row r="293" spans="1:9" collapsed="1">
      <c r="A293" s="18" t="s">
        <v>483</v>
      </c>
      <c r="B293" s="18" t="s">
        <v>484</v>
      </c>
      <c r="G293" s="21">
        <f>SUM(F294)</f>
        <v>0</v>
      </c>
      <c r="H293" s="26">
        <f>G293/1.16*0.16</f>
        <v>0</v>
      </c>
    </row>
    <row r="294" spans="1:9" hidden="1" outlineLevel="1">
      <c r="D294" s="19"/>
      <c r="F294" s="27"/>
    </row>
    <row r="295" spans="1:9" collapsed="1">
      <c r="A295" s="18" t="s">
        <v>638</v>
      </c>
      <c r="B295" s="18" t="s">
        <v>639</v>
      </c>
      <c r="G295" s="21">
        <f>SUM(F296)</f>
        <v>-90000</v>
      </c>
      <c r="H295" s="26">
        <f>G295/1.16*0.16</f>
        <v>-12413.793103448275</v>
      </c>
    </row>
    <row r="296" spans="1:9" hidden="1" outlineLevel="1">
      <c r="C296" t="s">
        <v>640</v>
      </c>
      <c r="D296" s="19">
        <v>42432</v>
      </c>
      <c r="E296" t="s">
        <v>641</v>
      </c>
      <c r="F296" s="27">
        <v>-90000</v>
      </c>
      <c r="I296" t="s">
        <v>642</v>
      </c>
    </row>
    <row r="297" spans="1:9" collapsed="1">
      <c r="A297" s="18" t="s">
        <v>643</v>
      </c>
      <c r="B297" s="18" t="s">
        <v>644</v>
      </c>
      <c r="D297" s="19"/>
      <c r="F297" s="27"/>
      <c r="G297" s="21">
        <f>SUM(F298)</f>
        <v>62000</v>
      </c>
      <c r="H297" s="26">
        <f>G297/1.16*0.16</f>
        <v>8551.7241379310362</v>
      </c>
    </row>
    <row r="298" spans="1:9" hidden="1" outlineLevel="1">
      <c r="C298" t="s">
        <v>645</v>
      </c>
      <c r="D298" s="19">
        <v>42437</v>
      </c>
      <c r="E298" t="s">
        <v>646</v>
      </c>
      <c r="F298" s="27">
        <v>62000</v>
      </c>
    </row>
    <row r="299" spans="1:9" collapsed="1">
      <c r="A299" s="18" t="s">
        <v>649</v>
      </c>
      <c r="B299" s="18" t="s">
        <v>650</v>
      </c>
      <c r="D299" s="19"/>
      <c r="F299" s="27"/>
      <c r="G299" s="21">
        <f>SUM(F300)</f>
        <v>90000</v>
      </c>
      <c r="H299" s="26">
        <f>G299/1.16*0.16</f>
        <v>12413.793103448275</v>
      </c>
    </row>
    <row r="300" spans="1:9" hidden="1" outlineLevel="1">
      <c r="C300" t="s">
        <v>647</v>
      </c>
      <c r="D300" s="19">
        <v>42444</v>
      </c>
      <c r="E300" t="s">
        <v>648</v>
      </c>
      <c r="F300" s="27">
        <v>90000</v>
      </c>
    </row>
    <row r="301" spans="1:9" collapsed="1">
      <c r="A301" s="18" t="s">
        <v>651</v>
      </c>
      <c r="B301" s="18" t="s">
        <v>652</v>
      </c>
      <c r="D301" s="19"/>
      <c r="F301" s="27"/>
      <c r="G301" s="21">
        <f>SUM(F302)</f>
        <v>2210.39</v>
      </c>
      <c r="H301" s="26">
        <f>G301/1.16*0.16</f>
        <v>304.88137931034481</v>
      </c>
    </row>
    <row r="302" spans="1:9" hidden="1" outlineLevel="1">
      <c r="C302" t="s">
        <v>653</v>
      </c>
      <c r="D302" s="19">
        <v>42451</v>
      </c>
      <c r="E302" t="s">
        <v>654</v>
      </c>
      <c r="F302" s="27">
        <v>2210.39</v>
      </c>
    </row>
    <row r="303" spans="1:9" collapsed="1">
      <c r="A303" s="18" t="s">
        <v>655</v>
      </c>
      <c r="B303" s="18" t="s">
        <v>659</v>
      </c>
      <c r="D303" s="19"/>
      <c r="F303" s="27"/>
      <c r="G303" s="21">
        <f>SUM(F304)</f>
        <v>227400</v>
      </c>
      <c r="H303" s="26">
        <f>G303/1.16*0.16</f>
        <v>31365.517241379312</v>
      </c>
    </row>
    <row r="304" spans="1:9" hidden="1" outlineLevel="1">
      <c r="A304" s="57"/>
      <c r="B304" s="57"/>
      <c r="C304" t="s">
        <v>656</v>
      </c>
      <c r="D304" s="19">
        <v>42458</v>
      </c>
      <c r="E304" t="s">
        <v>657</v>
      </c>
      <c r="F304" s="27">
        <v>227400</v>
      </c>
    </row>
    <row r="305" spans="1:8" collapsed="1">
      <c r="A305" s="18" t="s">
        <v>658</v>
      </c>
      <c r="B305" s="18" t="s">
        <v>660</v>
      </c>
      <c r="D305" s="19"/>
      <c r="F305" s="27"/>
      <c r="G305" s="21">
        <f>SUM(F306)</f>
        <v>68000</v>
      </c>
      <c r="H305" s="26">
        <f>G305/1.16*0.16</f>
        <v>9379.310344827587</v>
      </c>
    </row>
    <row r="306" spans="1:8" hidden="1" outlineLevel="1">
      <c r="C306" t="s">
        <v>661</v>
      </c>
      <c r="D306" s="19">
        <v>42460</v>
      </c>
      <c r="E306" t="s">
        <v>662</v>
      </c>
      <c r="F306" s="27">
        <v>68000</v>
      </c>
    </row>
    <row r="307" spans="1:8" collapsed="1">
      <c r="D307" s="19"/>
      <c r="F307" s="27"/>
    </row>
    <row r="308" spans="1:8">
      <c r="E308" s="71" t="s">
        <v>254</v>
      </c>
      <c r="G308" s="72">
        <f>+SUM(G8:G305)</f>
        <v>1909052.87</v>
      </c>
    </row>
    <row r="309" spans="1:8">
      <c r="E309" s="71" t="s">
        <v>255</v>
      </c>
      <c r="G309" s="72">
        <v>1908704.52</v>
      </c>
      <c r="H309" t="s">
        <v>663</v>
      </c>
    </row>
    <row r="310" spans="1:8">
      <c r="E310" s="71" t="s">
        <v>256</v>
      </c>
      <c r="G310" s="72">
        <f>+G308-G309</f>
        <v>348.35000000009313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9" fitToHeight="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26"/>
  <sheetViews>
    <sheetView tabSelected="1" topLeftCell="A206" zoomScaleNormal="100" workbookViewId="0">
      <selection activeCell="D216" sqref="D216"/>
    </sheetView>
  </sheetViews>
  <sheetFormatPr baseColWidth="10" defaultRowHeight="12.75" outlineLevelRow="1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1.7109375" style="64" customWidth="1"/>
    <col min="8" max="8" width="12.42578125" bestFit="1" customWidth="1"/>
    <col min="10" max="10" width="18.28515625" bestFit="1" customWidth="1"/>
  </cols>
  <sheetData>
    <row r="1" spans="1:12">
      <c r="A1" s="1"/>
      <c r="B1" s="2"/>
      <c r="C1" s="3" t="s">
        <v>0</v>
      </c>
      <c r="D1" s="125"/>
      <c r="E1" s="5"/>
      <c r="F1" s="6"/>
      <c r="G1" s="7"/>
      <c r="H1" s="125"/>
      <c r="I1" s="125"/>
      <c r="K1" s="7"/>
      <c r="L1" s="5"/>
    </row>
    <row r="2" spans="1:12">
      <c r="A2" s="1"/>
      <c r="B2" s="2"/>
      <c r="C2" s="3" t="s">
        <v>1</v>
      </c>
      <c r="D2" s="8"/>
      <c r="E2" s="5"/>
      <c r="F2" s="6"/>
      <c r="G2" s="7"/>
      <c r="H2" s="125"/>
      <c r="I2" s="125"/>
      <c r="K2" s="7"/>
      <c r="L2" s="5"/>
    </row>
    <row r="3" spans="1:12">
      <c r="A3" s="1"/>
      <c r="B3" s="2"/>
      <c r="C3" s="9" t="s">
        <v>664</v>
      </c>
      <c r="D3" s="8"/>
      <c r="E3" s="5"/>
      <c r="F3" s="6"/>
      <c r="G3" s="7"/>
      <c r="H3" s="125"/>
      <c r="I3" s="125"/>
      <c r="K3" s="7"/>
      <c r="L3" s="5"/>
    </row>
    <row r="4" spans="1:12">
      <c r="A4" s="1"/>
      <c r="B4" s="2"/>
      <c r="C4" s="5"/>
      <c r="D4" s="8"/>
      <c r="E4" s="5"/>
      <c r="F4" s="6"/>
      <c r="G4" s="7"/>
      <c r="H4" s="125"/>
      <c r="I4" s="125"/>
      <c r="K4" s="7"/>
      <c r="L4" s="5"/>
    </row>
    <row r="5" spans="1:12">
      <c r="A5" s="1"/>
      <c r="B5" s="2"/>
      <c r="C5" s="5"/>
      <c r="D5" s="8"/>
      <c r="E5" s="5"/>
      <c r="F5" s="6"/>
      <c r="G5" s="7"/>
      <c r="H5" s="125"/>
      <c r="I5" s="125"/>
      <c r="K5" s="7"/>
      <c r="L5" s="5"/>
    </row>
    <row r="6" spans="1:12">
      <c r="A6" s="10"/>
      <c r="B6" s="10"/>
      <c r="C6" s="10"/>
      <c r="D6" s="11"/>
      <c r="E6" s="12"/>
      <c r="F6" s="13"/>
      <c r="G6" s="7"/>
      <c r="H6" s="125"/>
      <c r="I6" s="125"/>
      <c r="K6" s="7"/>
      <c r="L6" s="5"/>
    </row>
    <row r="7" spans="1:1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25" t="s">
        <v>8</v>
      </c>
      <c r="H7" s="141" t="s">
        <v>9</v>
      </c>
      <c r="I7" s="141"/>
      <c r="K7" s="7"/>
      <c r="L7" s="5"/>
    </row>
    <row r="8" spans="1:12">
      <c r="A8" s="18" t="s">
        <v>10</v>
      </c>
      <c r="B8" s="18" t="s">
        <v>11</v>
      </c>
      <c r="D8" s="19"/>
      <c r="G8" s="21">
        <v>-921047.7</v>
      </c>
      <c r="H8" s="21"/>
      <c r="I8" s="125"/>
      <c r="K8" s="7"/>
      <c r="L8" s="5"/>
    </row>
    <row r="9" spans="1:12">
      <c r="A9" s="18" t="s">
        <v>12</v>
      </c>
      <c r="B9" s="18" t="s">
        <v>13</v>
      </c>
      <c r="D9" s="19"/>
      <c r="G9" s="21">
        <f>+F10+F11</f>
        <v>3066.6</v>
      </c>
      <c r="H9" s="26">
        <f t="shared" ref="H9:H12" si="0">G9/1.16*0.16</f>
        <v>422.97931034482764</v>
      </c>
      <c r="I9" s="125"/>
      <c r="K9" s="7"/>
      <c r="L9" s="5"/>
    </row>
    <row r="10" spans="1:12" hidden="1" outlineLevel="1">
      <c r="A10" s="5"/>
      <c r="B10" s="5"/>
      <c r="C10" t="s">
        <v>665</v>
      </c>
      <c r="D10" s="19">
        <v>42490</v>
      </c>
      <c r="E10" t="s">
        <v>666</v>
      </c>
      <c r="F10" s="27">
        <v>2277</v>
      </c>
      <c r="G10" s="22"/>
      <c r="H10" s="26"/>
      <c r="I10" s="125"/>
      <c r="K10" s="7"/>
      <c r="L10" s="5"/>
    </row>
    <row r="11" spans="1:12" hidden="1" outlineLevel="1">
      <c r="A11" s="5"/>
      <c r="B11" s="5"/>
      <c r="C11" t="s">
        <v>667</v>
      </c>
      <c r="D11" s="19">
        <v>42490</v>
      </c>
      <c r="E11" t="s">
        <v>668</v>
      </c>
      <c r="F11">
        <v>789.6</v>
      </c>
      <c r="G11" s="22"/>
      <c r="H11" s="26"/>
      <c r="I11" s="125"/>
      <c r="K11" s="7"/>
      <c r="L11" s="5"/>
    </row>
    <row r="12" spans="1:12" collapsed="1">
      <c r="A12" s="18" t="s">
        <v>16</v>
      </c>
      <c r="B12" s="18" t="s">
        <v>17</v>
      </c>
      <c r="D12" s="19"/>
      <c r="G12" s="21">
        <f>SUM(F13:F20)</f>
        <v>14057.51</v>
      </c>
      <c r="H12" s="26">
        <f t="shared" si="0"/>
        <v>1938.9668965517244</v>
      </c>
      <c r="I12" s="125"/>
      <c r="K12" s="7"/>
      <c r="L12" s="5"/>
    </row>
    <row r="13" spans="1:12" ht="15" hidden="1" outlineLevel="1">
      <c r="A13" s="57"/>
      <c r="B13" s="122" t="s">
        <v>488</v>
      </c>
      <c r="C13" t="s">
        <v>669</v>
      </c>
      <c r="F13" s="20">
        <v>-3.39</v>
      </c>
      <c r="G13" s="21"/>
      <c r="H13" s="26"/>
      <c r="I13" s="125"/>
      <c r="K13" s="7"/>
      <c r="L13" s="5"/>
    </row>
    <row r="14" spans="1:12" hidden="1" outlineLevel="1">
      <c r="A14" s="57"/>
      <c r="B14" s="57"/>
      <c r="C14" t="s">
        <v>493</v>
      </c>
      <c r="D14" s="19">
        <v>42451</v>
      </c>
      <c r="E14">
        <v>5651070</v>
      </c>
      <c r="F14" s="27">
        <v>1836</v>
      </c>
      <c r="G14" s="21"/>
      <c r="H14" s="26"/>
      <c r="I14" s="125"/>
      <c r="K14" s="7"/>
      <c r="L14" s="5"/>
    </row>
    <row r="15" spans="1:12" hidden="1" outlineLevel="1">
      <c r="A15" s="57"/>
      <c r="B15" s="57"/>
      <c r="C15" t="s">
        <v>494</v>
      </c>
      <c r="D15" s="19">
        <v>42451</v>
      </c>
      <c r="E15">
        <v>5651071</v>
      </c>
      <c r="F15" s="27">
        <v>1819</v>
      </c>
      <c r="G15" s="21"/>
      <c r="H15" s="26"/>
      <c r="I15" s="125"/>
      <c r="K15" s="7"/>
      <c r="L15" s="5"/>
    </row>
    <row r="16" spans="1:12" hidden="1" outlineLevel="1">
      <c r="A16" s="57"/>
      <c r="B16" s="57"/>
      <c r="C16" t="s">
        <v>670</v>
      </c>
      <c r="D16" s="19">
        <v>42465</v>
      </c>
      <c r="E16">
        <v>5731313</v>
      </c>
      <c r="F16" s="27">
        <v>1836</v>
      </c>
      <c r="G16" s="21"/>
      <c r="H16" s="26"/>
      <c r="I16" s="125"/>
      <c r="K16" s="7"/>
      <c r="L16" s="5"/>
    </row>
    <row r="17" spans="1:12" hidden="1" outlineLevel="1">
      <c r="A17" s="5"/>
      <c r="B17" s="5"/>
      <c r="C17" t="s">
        <v>671</v>
      </c>
      <c r="D17" s="19">
        <v>42467</v>
      </c>
      <c r="E17">
        <v>5731325</v>
      </c>
      <c r="F17" s="27">
        <v>2881</v>
      </c>
      <c r="G17" s="22"/>
      <c r="H17" s="26"/>
      <c r="I17" s="125"/>
      <c r="K17" s="7"/>
      <c r="L17" s="5"/>
    </row>
    <row r="18" spans="1:12" hidden="1" outlineLevel="1">
      <c r="A18" s="5"/>
      <c r="B18" s="5"/>
      <c r="C18" t="s">
        <v>672</v>
      </c>
      <c r="D18" s="19">
        <v>42478</v>
      </c>
      <c r="E18">
        <v>5779512</v>
      </c>
      <c r="F18" s="27">
        <v>3755.8</v>
      </c>
      <c r="G18" s="22"/>
      <c r="H18" s="26"/>
      <c r="I18" s="125"/>
      <c r="K18" s="7"/>
      <c r="L18" s="5"/>
    </row>
    <row r="19" spans="1:12" hidden="1" outlineLevel="1">
      <c r="A19" s="5"/>
      <c r="B19" s="5"/>
      <c r="C19" t="s">
        <v>673</v>
      </c>
      <c r="D19" s="19">
        <v>42490</v>
      </c>
      <c r="E19">
        <v>5799782</v>
      </c>
      <c r="F19">
        <v>894.1</v>
      </c>
      <c r="G19" s="22"/>
      <c r="H19" s="26"/>
      <c r="I19" s="125"/>
      <c r="K19" s="7"/>
      <c r="L19" s="5"/>
    </row>
    <row r="20" spans="1:12" hidden="1" outlineLevel="1">
      <c r="A20" s="5"/>
      <c r="B20" s="5"/>
      <c r="C20" t="s">
        <v>674</v>
      </c>
      <c r="D20" s="19">
        <v>42490</v>
      </c>
      <c r="E20">
        <v>5788122</v>
      </c>
      <c r="F20" s="27">
        <v>1039</v>
      </c>
      <c r="G20" s="22"/>
      <c r="H20" s="26"/>
      <c r="I20" s="126"/>
      <c r="K20" s="7"/>
      <c r="L20" s="5"/>
    </row>
    <row r="21" spans="1:12" collapsed="1">
      <c r="A21" s="18" t="s">
        <v>496</v>
      </c>
      <c r="B21" s="18" t="s">
        <v>497</v>
      </c>
      <c r="D21" s="19"/>
      <c r="F21"/>
      <c r="G21" s="21">
        <f>+F22+F23</f>
        <v>4106.3999999999996</v>
      </c>
      <c r="H21" s="26">
        <f t="shared" ref="H21:H27" si="1">G21/1.16*0.16</f>
        <v>566.4</v>
      </c>
      <c r="I21" s="128"/>
      <c r="K21" s="7"/>
      <c r="L21" s="5"/>
    </row>
    <row r="22" spans="1:12" hidden="1" outlineLevel="1">
      <c r="A22" s="57"/>
      <c r="B22" s="57"/>
      <c r="C22" t="s">
        <v>498</v>
      </c>
      <c r="D22" s="19">
        <v>42447</v>
      </c>
      <c r="E22">
        <v>81117</v>
      </c>
      <c r="F22" s="27">
        <v>4106.3999999999996</v>
      </c>
      <c r="G22" s="22"/>
      <c r="H22" s="26">
        <f t="shared" si="1"/>
        <v>0</v>
      </c>
      <c r="I22" s="125"/>
      <c r="K22" s="7"/>
      <c r="L22" s="5"/>
    </row>
    <row r="23" spans="1:12" hidden="1" outlineLevel="1">
      <c r="A23" s="5"/>
      <c r="B23" s="5"/>
      <c r="D23" s="19"/>
      <c r="F23"/>
      <c r="G23" s="22"/>
      <c r="H23" s="26">
        <f t="shared" si="1"/>
        <v>0</v>
      </c>
      <c r="I23" s="128"/>
      <c r="K23" s="7"/>
      <c r="L23" s="5"/>
    </row>
    <row r="24" spans="1:12" collapsed="1">
      <c r="A24" s="18" t="s">
        <v>19</v>
      </c>
      <c r="B24" s="18" t="s">
        <v>20</v>
      </c>
      <c r="D24" s="19"/>
      <c r="G24" s="21">
        <f>SUM(F25:F26)</f>
        <v>18478.8</v>
      </c>
      <c r="H24" s="26">
        <f t="shared" si="1"/>
        <v>2548.8000000000002</v>
      </c>
      <c r="I24" s="26"/>
      <c r="J24" s="27"/>
      <c r="K24" s="7"/>
      <c r="L24" s="28"/>
    </row>
    <row r="25" spans="1:12" hidden="1" outlineLevel="1">
      <c r="A25" s="5"/>
      <c r="B25" s="5"/>
      <c r="C25" t="s">
        <v>491</v>
      </c>
      <c r="D25" s="19">
        <v>42474</v>
      </c>
      <c r="E25">
        <v>3032</v>
      </c>
      <c r="F25" s="27">
        <v>10648.8</v>
      </c>
      <c r="G25" s="22"/>
      <c r="H25" s="26">
        <f t="shared" si="1"/>
        <v>0</v>
      </c>
      <c r="I25" s="26"/>
      <c r="J25" s="27"/>
      <c r="K25" s="7"/>
      <c r="L25" s="28"/>
    </row>
    <row r="26" spans="1:12" hidden="1" outlineLevel="1">
      <c r="A26" s="5"/>
      <c r="B26" s="5"/>
      <c r="C26" t="s">
        <v>675</v>
      </c>
      <c r="D26" s="19">
        <v>42487</v>
      </c>
      <c r="E26">
        <v>3085</v>
      </c>
      <c r="F26" s="27">
        <v>7830</v>
      </c>
      <c r="G26" s="22"/>
      <c r="H26" s="26">
        <f t="shared" si="1"/>
        <v>0</v>
      </c>
      <c r="I26" s="26"/>
      <c r="J26" s="27"/>
      <c r="K26" s="7"/>
      <c r="L26" s="28"/>
    </row>
    <row r="27" spans="1:12" collapsed="1">
      <c r="A27" s="18" t="s">
        <v>676</v>
      </c>
      <c r="B27" s="18" t="s">
        <v>262</v>
      </c>
      <c r="D27" s="19"/>
      <c r="G27" s="21">
        <f>SUM(F28:F28)</f>
        <v>7458.8</v>
      </c>
      <c r="H27" s="26">
        <f t="shared" si="1"/>
        <v>1028.8000000000002</v>
      </c>
      <c r="I27" s="26"/>
      <c r="J27" s="27"/>
      <c r="K27" s="7"/>
      <c r="L27" s="28"/>
    </row>
    <row r="28" spans="1:12" hidden="1" outlineLevel="1">
      <c r="A28" s="5"/>
      <c r="B28" s="5"/>
      <c r="C28" t="s">
        <v>677</v>
      </c>
      <c r="D28" s="19">
        <v>42482</v>
      </c>
      <c r="E28">
        <v>61617</v>
      </c>
      <c r="F28" s="27">
        <v>7458.8</v>
      </c>
      <c r="G28" s="22"/>
      <c r="H28" s="22"/>
      <c r="I28" s="26"/>
      <c r="J28" s="27"/>
      <c r="K28" s="7"/>
      <c r="L28" s="28"/>
    </row>
    <row r="29" spans="1:12" collapsed="1">
      <c r="A29" s="18" t="s">
        <v>25</v>
      </c>
      <c r="B29" s="18" t="s">
        <v>26</v>
      </c>
      <c r="C29" s="29"/>
      <c r="D29" s="30"/>
      <c r="E29" s="31"/>
      <c r="F29" s="32"/>
      <c r="G29" s="21">
        <f>SUM(F30:F37)-0.04</f>
        <v>946495.59999999986</v>
      </c>
      <c r="H29" s="26">
        <f>G29/1.16*0.16</f>
        <v>130551.11724137931</v>
      </c>
      <c r="I29" s="26"/>
      <c r="J29" s="27"/>
      <c r="K29" s="7"/>
      <c r="L29" s="28"/>
    </row>
    <row r="30" spans="1:12" ht="15" hidden="1" outlineLevel="1">
      <c r="A30" s="2"/>
      <c r="B30" s="2"/>
      <c r="C30" s="99" t="s">
        <v>27</v>
      </c>
      <c r="D30" s="98">
        <v>42094</v>
      </c>
      <c r="E30" s="99" t="s">
        <v>28</v>
      </c>
      <c r="F30" s="33">
        <v>187500</v>
      </c>
      <c r="G30" s="34"/>
      <c r="H30" s="34"/>
      <c r="I30" s="34"/>
      <c r="J30" s="27"/>
      <c r="K30" s="7"/>
      <c r="L30" s="28"/>
    </row>
    <row r="31" spans="1:12" ht="15" hidden="1" customHeight="1" outlineLevel="1">
      <c r="A31" s="2"/>
      <c r="B31" s="2"/>
      <c r="C31" s="99" t="s">
        <v>29</v>
      </c>
      <c r="D31" s="98">
        <v>42106</v>
      </c>
      <c r="E31" s="99" t="s">
        <v>30</v>
      </c>
      <c r="F31" s="33">
        <v>105757.35</v>
      </c>
      <c r="G31" s="34"/>
      <c r="H31" s="26"/>
      <c r="I31" s="26"/>
      <c r="J31" s="27"/>
      <c r="K31" s="7"/>
      <c r="L31" s="28"/>
    </row>
    <row r="32" spans="1:12" ht="12.75" hidden="1" customHeight="1" outlineLevel="1">
      <c r="A32" s="2"/>
      <c r="B32" s="2"/>
      <c r="C32" t="s">
        <v>499</v>
      </c>
      <c r="D32" s="19">
        <v>42459</v>
      </c>
      <c r="E32" t="s">
        <v>500</v>
      </c>
      <c r="F32" s="27">
        <v>11310</v>
      </c>
      <c r="G32" s="34"/>
      <c r="H32" s="26"/>
      <c r="I32" s="26"/>
      <c r="J32" s="27"/>
      <c r="K32" s="7"/>
      <c r="L32" s="28"/>
    </row>
    <row r="33" spans="1:12" hidden="1" outlineLevel="1">
      <c r="A33" s="2"/>
      <c r="B33" s="2"/>
      <c r="C33" t="s">
        <v>501</v>
      </c>
      <c r="D33" s="19">
        <v>42459</v>
      </c>
      <c r="E33" t="s">
        <v>502</v>
      </c>
      <c r="F33" s="27">
        <v>6963.83</v>
      </c>
      <c r="G33" s="34"/>
      <c r="H33" s="26"/>
      <c r="I33" s="26"/>
      <c r="J33" s="27"/>
      <c r="K33" s="7"/>
      <c r="L33" s="28"/>
    </row>
    <row r="34" spans="1:12" hidden="1" outlineLevel="1">
      <c r="A34" s="2"/>
      <c r="B34" s="2"/>
      <c r="C34" t="s">
        <v>503</v>
      </c>
      <c r="D34" s="19">
        <v>42459</v>
      </c>
      <c r="E34" t="s">
        <v>504</v>
      </c>
      <c r="F34" s="27">
        <v>8120</v>
      </c>
      <c r="G34" s="34"/>
      <c r="H34" s="26"/>
    </row>
    <row r="35" spans="1:12" hidden="1" outlineLevel="1">
      <c r="A35" s="2"/>
      <c r="B35" s="2"/>
      <c r="C35" t="s">
        <v>505</v>
      </c>
      <c r="D35" s="19">
        <v>42459</v>
      </c>
      <c r="E35" t="s">
        <v>506</v>
      </c>
      <c r="F35" s="27">
        <v>40571</v>
      </c>
      <c r="G35" s="34"/>
      <c r="H35" s="26"/>
    </row>
    <row r="36" spans="1:12" hidden="1" outlineLevel="1">
      <c r="A36" s="2"/>
      <c r="B36" s="2"/>
      <c r="C36" t="s">
        <v>678</v>
      </c>
      <c r="D36" s="19">
        <v>42490</v>
      </c>
      <c r="E36" t="s">
        <v>679</v>
      </c>
      <c r="F36" s="27">
        <v>464992.48</v>
      </c>
      <c r="G36" s="34"/>
      <c r="H36" s="26"/>
      <c r="J36" s="19"/>
      <c r="L36" s="27"/>
    </row>
    <row r="37" spans="1:12" hidden="1" outlineLevel="1">
      <c r="A37" s="2"/>
      <c r="B37" s="2"/>
      <c r="C37" t="s">
        <v>680</v>
      </c>
      <c r="D37" s="19">
        <v>42490</v>
      </c>
      <c r="E37" t="s">
        <v>681</v>
      </c>
      <c r="F37" s="27">
        <v>121280.98</v>
      </c>
      <c r="G37" s="34"/>
      <c r="H37" s="26"/>
      <c r="I37" s="26"/>
      <c r="J37" s="27"/>
      <c r="K37" s="7"/>
      <c r="L37" s="28"/>
    </row>
    <row r="38" spans="1:12" ht="15" customHeight="1" collapsed="1">
      <c r="A38" s="18" t="s">
        <v>268</v>
      </c>
      <c r="B38" s="18" t="s">
        <v>269</v>
      </c>
      <c r="C38" s="99"/>
      <c r="D38" s="98"/>
      <c r="E38" s="99"/>
      <c r="F38" s="94"/>
      <c r="G38" s="21">
        <f>SUM(F39)</f>
        <v>2600</v>
      </c>
      <c r="H38" s="26">
        <f>G38/1.16*0.16</f>
        <v>358.6206896551725</v>
      </c>
      <c r="I38" s="26"/>
      <c r="J38" s="27"/>
      <c r="K38" s="7"/>
      <c r="L38" s="28"/>
    </row>
    <row r="39" spans="1:12" ht="12.75" hidden="1" customHeight="1" outlineLevel="1">
      <c r="A39" s="2"/>
      <c r="B39" s="2"/>
      <c r="C39" t="s">
        <v>682</v>
      </c>
      <c r="D39" s="19">
        <v>42473</v>
      </c>
      <c r="E39" t="s">
        <v>683</v>
      </c>
      <c r="F39" s="27">
        <v>2600</v>
      </c>
      <c r="G39" s="34"/>
      <c r="H39" s="26"/>
      <c r="I39" s="26"/>
      <c r="J39" s="27"/>
      <c r="K39" s="7"/>
      <c r="L39" s="28"/>
    </row>
    <row r="40" spans="1:12" ht="15" collapsed="1">
      <c r="A40" s="18" t="s">
        <v>272</v>
      </c>
      <c r="B40" s="18" t="s">
        <v>270</v>
      </c>
      <c r="C40" s="99"/>
      <c r="D40" s="98"/>
      <c r="E40" s="99"/>
      <c r="F40" s="94"/>
      <c r="G40" s="21">
        <f>SUM(F41)</f>
        <v>0</v>
      </c>
      <c r="H40" s="26">
        <f>G40/1.16*0.16</f>
        <v>0</v>
      </c>
      <c r="I40" s="26"/>
      <c r="J40" s="27"/>
      <c r="K40" s="7"/>
      <c r="L40" s="28"/>
    </row>
    <row r="41" spans="1:12" ht="15" hidden="1" outlineLevel="1">
      <c r="A41" s="2"/>
      <c r="B41" s="2"/>
      <c r="C41" s="130" t="s">
        <v>557</v>
      </c>
      <c r="D41" s="98"/>
      <c r="E41" s="99"/>
      <c r="F41" s="99"/>
      <c r="G41" s="34"/>
      <c r="H41" s="26"/>
      <c r="I41" s="26"/>
      <c r="J41" s="27"/>
      <c r="K41" s="7"/>
      <c r="L41" s="28"/>
    </row>
    <row r="42" spans="1:12" collapsed="1">
      <c r="A42" s="35" t="s">
        <v>33</v>
      </c>
      <c r="B42" s="35" t="s">
        <v>34</v>
      </c>
      <c r="C42" s="5"/>
      <c r="D42" s="36"/>
      <c r="E42" s="37"/>
      <c r="F42" s="6"/>
      <c r="G42" s="38">
        <f>SUM(F43)</f>
        <v>-1200</v>
      </c>
      <c r="H42" s="26">
        <f>G42/1.16*0.16</f>
        <v>-165.51724137931038</v>
      </c>
      <c r="I42" s="26"/>
      <c r="J42" s="27"/>
      <c r="K42" s="7"/>
      <c r="L42" s="28"/>
    </row>
    <row r="43" spans="1:12" ht="15" hidden="1" outlineLevel="1">
      <c r="A43" s="39"/>
      <c r="B43" s="39"/>
      <c r="C43" s="40" t="s">
        <v>35</v>
      </c>
      <c r="D43" s="98">
        <v>42385</v>
      </c>
      <c r="E43" s="40" t="s">
        <v>36</v>
      </c>
      <c r="F43" s="33">
        <v>-1200</v>
      </c>
      <c r="G43" s="41"/>
      <c r="H43" s="42" t="s">
        <v>37</v>
      </c>
      <c r="I43" s="26"/>
      <c r="J43" s="42"/>
      <c r="K43" s="7"/>
      <c r="L43" s="28"/>
    </row>
    <row r="44" spans="1:12" s="112" customFormat="1" collapsed="1">
      <c r="A44" s="35" t="s">
        <v>38</v>
      </c>
      <c r="B44" s="35" t="s">
        <v>39</v>
      </c>
      <c r="C44" s="109"/>
      <c r="D44" s="110"/>
      <c r="E44" s="109"/>
      <c r="F44" s="111"/>
      <c r="G44" s="38">
        <f>SUM(F45:F46)</f>
        <v>19963</v>
      </c>
      <c r="H44" s="26">
        <f>G44/1.16*0.16</f>
        <v>2753.5172413793107</v>
      </c>
      <c r="I44" s="26"/>
      <c r="K44" s="7"/>
      <c r="L44" s="113"/>
    </row>
    <row r="45" spans="1:12" s="123" customFormat="1" hidden="1" outlineLevel="1">
      <c r="A45" s="46"/>
      <c r="B45" s="46"/>
      <c r="C45" t="s">
        <v>512</v>
      </c>
      <c r="D45" s="19">
        <v>42459</v>
      </c>
      <c r="E45" t="s">
        <v>513</v>
      </c>
      <c r="F45" s="27">
        <v>3723</v>
      </c>
      <c r="H45" s="26"/>
      <c r="I45" s="26"/>
      <c r="K45" s="7"/>
      <c r="L45" s="41"/>
    </row>
    <row r="46" spans="1:12" s="123" customFormat="1" hidden="1" outlineLevel="1">
      <c r="A46" s="46"/>
      <c r="B46" s="46"/>
      <c r="C46" t="s">
        <v>514</v>
      </c>
      <c r="D46" s="19">
        <v>42459</v>
      </c>
      <c r="E46" t="s">
        <v>515</v>
      </c>
      <c r="F46" s="27">
        <v>16240</v>
      </c>
      <c r="H46" s="26"/>
      <c r="I46" s="26"/>
      <c r="K46" s="7"/>
      <c r="L46" s="41"/>
    </row>
    <row r="47" spans="1:12" collapsed="1">
      <c r="A47" s="35" t="s">
        <v>509</v>
      </c>
      <c r="B47" s="35" t="s">
        <v>510</v>
      </c>
      <c r="D47" s="19"/>
      <c r="F47"/>
      <c r="G47" s="38">
        <f>SUM(F48:F56)</f>
        <v>2590.0100000000002</v>
      </c>
      <c r="H47" s="26">
        <f>G47/1.16*0.16</f>
        <v>357.2427586206897</v>
      </c>
      <c r="I47" s="42"/>
      <c r="J47" s="42"/>
      <c r="K47" s="7"/>
      <c r="L47" s="28"/>
    </row>
    <row r="48" spans="1:12" hidden="1" outlineLevel="1">
      <c r="A48" s="29"/>
      <c r="B48" s="29"/>
      <c r="C48" t="s">
        <v>273</v>
      </c>
      <c r="D48" s="19">
        <v>42373</v>
      </c>
      <c r="E48">
        <v>112</v>
      </c>
      <c r="F48">
        <v>800.01</v>
      </c>
      <c r="G48" s="43"/>
      <c r="H48" s="43"/>
      <c r="I48" s="42"/>
      <c r="J48" s="42"/>
      <c r="K48" s="7"/>
      <c r="L48" s="28"/>
    </row>
    <row r="49" spans="1:12" hidden="1" outlineLevel="1">
      <c r="A49" s="29"/>
      <c r="B49" s="29"/>
      <c r="C49" t="s">
        <v>516</v>
      </c>
      <c r="D49" s="19">
        <v>42446</v>
      </c>
      <c r="E49">
        <v>1227</v>
      </c>
      <c r="F49">
        <v>40</v>
      </c>
      <c r="G49" s="43"/>
      <c r="H49" s="43"/>
      <c r="I49" s="42" t="s">
        <v>517</v>
      </c>
      <c r="J49" s="42"/>
      <c r="K49" s="7"/>
      <c r="L49" s="28"/>
    </row>
    <row r="50" spans="1:12" hidden="1" outlineLevel="1">
      <c r="A50" s="29"/>
      <c r="B50" s="29"/>
      <c r="C50" t="s">
        <v>684</v>
      </c>
      <c r="D50" s="19">
        <v>42461</v>
      </c>
      <c r="E50">
        <v>1240</v>
      </c>
      <c r="F50">
        <v>250</v>
      </c>
      <c r="G50" s="43"/>
      <c r="H50" s="43"/>
      <c r="I50" s="42"/>
      <c r="J50" s="42"/>
      <c r="K50" s="7"/>
      <c r="L50" s="28"/>
    </row>
    <row r="51" spans="1:12" hidden="1" outlineLevel="1">
      <c r="A51" s="29"/>
      <c r="B51" s="29"/>
      <c r="C51" t="s">
        <v>685</v>
      </c>
      <c r="D51" s="19">
        <v>42464</v>
      </c>
      <c r="E51">
        <v>1241</v>
      </c>
      <c r="F51">
        <v>250</v>
      </c>
      <c r="G51" s="43"/>
      <c r="H51" s="43"/>
      <c r="I51" s="42"/>
      <c r="J51" s="42"/>
      <c r="K51" s="7"/>
      <c r="L51" s="28"/>
    </row>
    <row r="52" spans="1:12" hidden="1" outlineLevel="1">
      <c r="A52" s="29"/>
      <c r="B52" s="29"/>
      <c r="C52" t="s">
        <v>686</v>
      </c>
      <c r="D52" s="19">
        <v>42465</v>
      </c>
      <c r="E52">
        <v>1243</v>
      </c>
      <c r="F52">
        <v>250</v>
      </c>
      <c r="G52" s="43"/>
      <c r="H52" s="43"/>
      <c r="I52" s="42"/>
      <c r="J52" s="42"/>
      <c r="K52" s="7"/>
      <c r="L52" s="28"/>
    </row>
    <row r="53" spans="1:12" hidden="1" outlineLevel="1">
      <c r="A53" s="29"/>
      <c r="B53" s="29"/>
      <c r="C53" t="s">
        <v>441</v>
      </c>
      <c r="D53" s="19">
        <v>42465</v>
      </c>
      <c r="E53">
        <v>1244</v>
      </c>
      <c r="F53">
        <v>250</v>
      </c>
      <c r="G53" s="43"/>
      <c r="H53" s="43"/>
      <c r="I53" s="42"/>
      <c r="J53" s="42"/>
      <c r="K53" s="7"/>
      <c r="L53" s="28"/>
    </row>
    <row r="54" spans="1:12" hidden="1" outlineLevel="1">
      <c r="A54" s="29"/>
      <c r="B54" s="29"/>
      <c r="C54" t="s">
        <v>687</v>
      </c>
      <c r="D54" s="19">
        <v>42466</v>
      </c>
      <c r="E54">
        <v>1247</v>
      </c>
      <c r="F54">
        <v>250</v>
      </c>
      <c r="G54" s="43"/>
      <c r="H54" s="43"/>
      <c r="I54" s="42"/>
      <c r="J54" s="42"/>
      <c r="K54" s="7"/>
      <c r="L54" s="28"/>
    </row>
    <row r="55" spans="1:12" hidden="1" outlineLevel="1">
      <c r="A55" s="29"/>
      <c r="B55" s="29"/>
      <c r="C55" t="s">
        <v>688</v>
      </c>
      <c r="D55" s="19">
        <v>42472</v>
      </c>
      <c r="E55">
        <v>1252</v>
      </c>
      <c r="F55">
        <v>250</v>
      </c>
      <c r="G55" s="43"/>
      <c r="H55" s="43"/>
      <c r="I55" s="42"/>
      <c r="J55" s="42"/>
      <c r="K55" s="7"/>
      <c r="L55" s="28"/>
    </row>
    <row r="56" spans="1:12" hidden="1" outlineLevel="1">
      <c r="A56" s="29"/>
      <c r="B56" s="29"/>
      <c r="C56" t="s">
        <v>689</v>
      </c>
      <c r="D56" s="19">
        <v>42481</v>
      </c>
      <c r="E56">
        <v>1265</v>
      </c>
      <c r="F56">
        <v>250</v>
      </c>
      <c r="H56" s="43"/>
      <c r="I56" s="42"/>
      <c r="J56" s="42"/>
      <c r="K56" s="7"/>
      <c r="L56" s="28"/>
    </row>
    <row r="57" spans="1:12" collapsed="1">
      <c r="A57" s="44" t="s">
        <v>44</v>
      </c>
      <c r="B57" s="44" t="s">
        <v>45</v>
      </c>
      <c r="C57" s="5"/>
      <c r="D57" s="36"/>
      <c r="E57" s="45"/>
      <c r="F57" s="6"/>
      <c r="G57" s="38">
        <f>SUM(F58:F61)</f>
        <v>4000</v>
      </c>
      <c r="H57" s="26">
        <f>G57/1.16*0.16</f>
        <v>551.72413793103453</v>
      </c>
      <c r="I57" s="26"/>
      <c r="K57" s="7"/>
      <c r="L57" s="28"/>
    </row>
    <row r="58" spans="1:12" ht="15" hidden="1" outlineLevel="1">
      <c r="A58" s="46"/>
      <c r="B58" s="46"/>
      <c r="C58" s="99" t="s">
        <v>46</v>
      </c>
      <c r="D58" s="98">
        <v>42031</v>
      </c>
      <c r="E58" s="99">
        <v>1801</v>
      </c>
      <c r="F58" s="94">
        <v>1000</v>
      </c>
      <c r="G58" s="38"/>
      <c r="H58" s="26"/>
      <c r="I58" s="26"/>
      <c r="K58" s="7"/>
      <c r="L58" s="28"/>
    </row>
    <row r="59" spans="1:12" ht="15" hidden="1" outlineLevel="1">
      <c r="A59" s="46"/>
      <c r="B59" s="46"/>
      <c r="C59" s="99" t="s">
        <v>47</v>
      </c>
      <c r="D59" s="98">
        <v>42062</v>
      </c>
      <c r="E59" s="99">
        <v>1874</v>
      </c>
      <c r="F59" s="94">
        <v>1000</v>
      </c>
      <c r="G59" s="38"/>
      <c r="L59" s="28"/>
    </row>
    <row r="60" spans="1:12" ht="15" hidden="1" outlineLevel="1">
      <c r="A60" s="46"/>
      <c r="B60" s="46"/>
      <c r="C60" s="99" t="s">
        <v>48</v>
      </c>
      <c r="D60" s="98">
        <v>42067</v>
      </c>
      <c r="E60" s="99">
        <v>1939</v>
      </c>
      <c r="F60" s="94">
        <v>1000</v>
      </c>
      <c r="G60" s="38"/>
      <c r="H60" s="26"/>
      <c r="I60" s="26"/>
      <c r="K60" s="7"/>
      <c r="L60" s="28"/>
    </row>
    <row r="61" spans="1:12" hidden="1" outlineLevel="1">
      <c r="A61" s="46"/>
      <c r="B61" s="46"/>
      <c r="C61" t="s">
        <v>690</v>
      </c>
      <c r="D61" s="19">
        <v>42490</v>
      </c>
      <c r="E61">
        <v>2896</v>
      </c>
      <c r="F61" s="27">
        <v>1000</v>
      </c>
      <c r="G61" s="38"/>
      <c r="H61" s="26"/>
      <c r="I61" s="26"/>
      <c r="K61" s="7"/>
      <c r="L61" s="28"/>
    </row>
    <row r="62" spans="1:12" s="119" customFormat="1" ht="15" customHeight="1" collapsed="1">
      <c r="A62" s="18" t="s">
        <v>49</v>
      </c>
      <c r="B62" s="18" t="s">
        <v>50</v>
      </c>
      <c r="C62" s="11"/>
      <c r="D62" s="114"/>
      <c r="E62" s="115"/>
      <c r="F62" s="116"/>
      <c r="G62" s="38">
        <f>SUM(F63:F63)</f>
        <v>0</v>
      </c>
      <c r="H62" s="26">
        <f>G62/1.16*0.16</f>
        <v>0</v>
      </c>
      <c r="I62" s="26"/>
      <c r="J62" s="117"/>
      <c r="K62" s="7"/>
      <c r="L62" s="118"/>
    </row>
    <row r="63" spans="1:12" s="112" customFormat="1" ht="16.5" hidden="1" customHeight="1" outlineLevel="1">
      <c r="A63" s="57"/>
      <c r="B63" s="57"/>
      <c r="C63" s="109" t="s">
        <v>557</v>
      </c>
      <c r="D63" s="110"/>
      <c r="E63" s="109"/>
      <c r="F63" s="111"/>
      <c r="G63" s="50"/>
      <c r="H63" s="50"/>
      <c r="I63" s="51"/>
      <c r="J63" s="120"/>
      <c r="K63" s="7"/>
      <c r="L63" s="113"/>
    </row>
    <row r="64" spans="1:12" ht="16.5" customHeight="1" collapsed="1">
      <c r="A64" s="18" t="s">
        <v>280</v>
      </c>
      <c r="B64" s="18" t="s">
        <v>518</v>
      </c>
      <c r="C64" s="5"/>
      <c r="D64" s="36"/>
      <c r="E64" s="45"/>
      <c r="F64" s="6"/>
      <c r="G64" s="38">
        <f>SUM(F65:F65)</f>
        <v>0</v>
      </c>
      <c r="H64" s="26">
        <f>G64/1.16*0.16</f>
        <v>0</v>
      </c>
      <c r="I64" s="26"/>
      <c r="J64" s="27"/>
      <c r="K64" s="7"/>
      <c r="L64" s="28"/>
    </row>
    <row r="65" spans="1:12" ht="16.5" hidden="1" customHeight="1" outlineLevel="1">
      <c r="A65" s="57"/>
      <c r="B65" s="57"/>
      <c r="C65" t="s">
        <v>557</v>
      </c>
      <c r="D65" s="19"/>
      <c r="F65" s="27"/>
      <c r="G65" s="38"/>
      <c r="H65" s="26"/>
      <c r="I65" s="26"/>
      <c r="J65" s="27"/>
      <c r="K65" s="7"/>
      <c r="L65" s="28"/>
    </row>
    <row r="66" spans="1:12" collapsed="1">
      <c r="A66" s="18" t="s">
        <v>54</v>
      </c>
      <c r="B66" s="18" t="s">
        <v>55</v>
      </c>
      <c r="C66" s="5"/>
      <c r="D66" s="36"/>
      <c r="E66" s="45"/>
      <c r="F66" s="6"/>
      <c r="G66" s="52">
        <f>SUM(F67:F74)</f>
        <v>142789.31</v>
      </c>
      <c r="H66" s="26">
        <f>G66/1.16*0.16</f>
        <v>19695.077241379313</v>
      </c>
      <c r="I66" s="26"/>
      <c r="J66" s="27"/>
      <c r="K66" s="7"/>
      <c r="L66" s="28"/>
    </row>
    <row r="67" spans="1:12" hidden="1" outlineLevel="1">
      <c r="A67" s="2"/>
      <c r="B67" s="2"/>
      <c r="C67" s="53" t="s">
        <v>56</v>
      </c>
      <c r="D67" s="36">
        <v>41529</v>
      </c>
      <c r="E67" s="34" t="s">
        <v>57</v>
      </c>
      <c r="F67" s="6">
        <v>15137</v>
      </c>
      <c r="G67" s="50"/>
      <c r="H67" s="50" t="s">
        <v>58</v>
      </c>
      <c r="I67" s="26"/>
      <c r="K67" s="7"/>
      <c r="L67" s="28"/>
    </row>
    <row r="68" spans="1:12" ht="15" hidden="1" outlineLevel="1">
      <c r="A68" s="2"/>
      <c r="B68" s="2"/>
      <c r="C68" s="99" t="s">
        <v>59</v>
      </c>
      <c r="D68" s="98">
        <v>42369</v>
      </c>
      <c r="E68" s="99" t="s">
        <v>60</v>
      </c>
      <c r="F68" s="94">
        <v>26892</v>
      </c>
      <c r="G68" s="50"/>
      <c r="H68" s="26"/>
      <c r="I68" s="26"/>
      <c r="K68" s="7"/>
      <c r="L68" s="28"/>
    </row>
    <row r="69" spans="1:12" ht="15" hidden="1" outlineLevel="1">
      <c r="A69" s="2"/>
      <c r="B69" s="2"/>
      <c r="C69" s="99" t="s">
        <v>61</v>
      </c>
      <c r="D69" s="98">
        <v>42369</v>
      </c>
      <c r="E69" s="99" t="s">
        <v>62</v>
      </c>
      <c r="F69" s="94">
        <v>3654</v>
      </c>
      <c r="G69" s="50"/>
      <c r="H69" s="26"/>
      <c r="I69" s="26"/>
      <c r="K69" s="7"/>
      <c r="L69" s="28"/>
    </row>
    <row r="70" spans="1:12" ht="15" hidden="1" outlineLevel="1">
      <c r="A70" s="2"/>
      <c r="B70" s="2"/>
      <c r="C70" s="99" t="s">
        <v>63</v>
      </c>
      <c r="D70" s="98">
        <v>42369</v>
      </c>
      <c r="E70" s="99" t="s">
        <v>64</v>
      </c>
      <c r="F70" s="94">
        <v>17457</v>
      </c>
      <c r="G70" s="50"/>
      <c r="H70" s="26"/>
      <c r="I70" s="26"/>
      <c r="K70" s="7"/>
      <c r="L70" s="28"/>
    </row>
    <row r="71" spans="1:12" ht="15" hidden="1" outlineLevel="1">
      <c r="A71" s="2"/>
      <c r="B71" s="2"/>
      <c r="C71" s="99" t="s">
        <v>65</v>
      </c>
      <c r="D71" s="98">
        <v>42369</v>
      </c>
      <c r="E71" s="99" t="s">
        <v>66</v>
      </c>
      <c r="F71" s="94">
        <v>29264.32</v>
      </c>
      <c r="G71" s="50"/>
      <c r="H71" s="26"/>
      <c r="I71" s="26"/>
      <c r="K71" s="7"/>
      <c r="L71" s="28"/>
    </row>
    <row r="72" spans="1:12" hidden="1" outlineLevel="1">
      <c r="A72" s="2"/>
      <c r="B72" s="2"/>
      <c r="C72" t="s">
        <v>281</v>
      </c>
      <c r="D72" s="19">
        <v>42399</v>
      </c>
      <c r="E72" t="s">
        <v>282</v>
      </c>
      <c r="F72" s="27">
        <v>7308</v>
      </c>
      <c r="G72" s="50"/>
      <c r="H72" s="26"/>
      <c r="I72" s="26"/>
      <c r="K72" s="7"/>
      <c r="L72" s="28"/>
    </row>
    <row r="73" spans="1:12" hidden="1" outlineLevel="1">
      <c r="A73" s="2"/>
      <c r="B73" s="2"/>
      <c r="C73" t="s">
        <v>388</v>
      </c>
      <c r="D73" s="19">
        <v>42428</v>
      </c>
      <c r="E73" t="s">
        <v>389</v>
      </c>
      <c r="F73" s="27">
        <v>6495</v>
      </c>
      <c r="G73" s="50"/>
      <c r="H73" s="26"/>
      <c r="I73" s="26"/>
      <c r="K73" s="7"/>
      <c r="L73" s="28"/>
    </row>
    <row r="74" spans="1:12" hidden="1" outlineLevel="1">
      <c r="A74" s="2"/>
      <c r="B74" s="2"/>
      <c r="C74" t="s">
        <v>691</v>
      </c>
      <c r="D74" s="19">
        <v>42490</v>
      </c>
      <c r="E74" t="s">
        <v>692</v>
      </c>
      <c r="F74" s="27">
        <v>36581.99</v>
      </c>
      <c r="G74" s="50"/>
      <c r="H74" s="26"/>
      <c r="I74" s="26"/>
      <c r="K74" s="7"/>
      <c r="L74" s="28"/>
    </row>
    <row r="75" spans="1:12" collapsed="1">
      <c r="A75" s="18" t="s">
        <v>283</v>
      </c>
      <c r="B75" s="18" t="s">
        <v>284</v>
      </c>
      <c r="D75" s="19"/>
      <c r="F75" s="27"/>
      <c r="G75" s="106">
        <f>+F76</f>
        <v>0</v>
      </c>
      <c r="H75" s="26">
        <f>G75/1.16*0.16</f>
        <v>0</v>
      </c>
      <c r="I75" s="26"/>
      <c r="K75" s="7"/>
      <c r="L75" s="28"/>
    </row>
    <row r="76" spans="1:12" hidden="1" outlineLevel="1">
      <c r="A76" s="2"/>
      <c r="B76" s="2"/>
      <c r="C76" t="s">
        <v>557</v>
      </c>
      <c r="D76" s="19"/>
      <c r="F76" s="27"/>
      <c r="G76" s="50"/>
      <c r="H76" s="26"/>
      <c r="I76" s="26"/>
      <c r="K76" s="7"/>
      <c r="L76" s="28"/>
    </row>
    <row r="77" spans="1:12" collapsed="1">
      <c r="A77" s="18" t="s">
        <v>67</v>
      </c>
      <c r="B77" s="18" t="s">
        <v>68</v>
      </c>
      <c r="C77" s="5"/>
      <c r="D77" s="36"/>
      <c r="E77" s="37"/>
      <c r="F77" s="6"/>
      <c r="G77" s="38">
        <f>SUM(F78:F81)</f>
        <v>4000</v>
      </c>
      <c r="H77" s="26">
        <f>G77/1.16*0.16</f>
        <v>551.72413793103453</v>
      </c>
      <c r="I77" s="26"/>
      <c r="K77" s="7"/>
      <c r="L77" s="28"/>
    </row>
    <row r="78" spans="1:12" ht="15" hidden="1" customHeight="1" outlineLevel="1">
      <c r="A78" s="2"/>
      <c r="B78" s="2"/>
      <c r="C78" s="99" t="s">
        <v>69</v>
      </c>
      <c r="D78" s="98">
        <v>42034</v>
      </c>
      <c r="E78" s="99">
        <v>1801</v>
      </c>
      <c r="F78" s="94">
        <v>1000</v>
      </c>
      <c r="G78" s="54"/>
      <c r="H78" s="54"/>
      <c r="I78" s="26"/>
      <c r="K78" s="7"/>
      <c r="L78" s="28"/>
    </row>
    <row r="79" spans="1:12" ht="15" hidden="1" customHeight="1" outlineLevel="1">
      <c r="A79" s="2"/>
      <c r="B79" s="2"/>
      <c r="C79" s="99" t="s">
        <v>70</v>
      </c>
      <c r="D79" s="98">
        <v>42034</v>
      </c>
      <c r="E79" s="99">
        <v>1801</v>
      </c>
      <c r="F79" s="94">
        <v>1000</v>
      </c>
      <c r="G79" s="54"/>
      <c r="H79" s="26"/>
      <c r="I79" s="26"/>
      <c r="K79" s="7"/>
      <c r="L79" s="28"/>
    </row>
    <row r="80" spans="1:12" ht="15" hidden="1" customHeight="1" outlineLevel="1">
      <c r="A80" s="2"/>
      <c r="B80" s="2"/>
      <c r="C80" s="99" t="s">
        <v>71</v>
      </c>
      <c r="D80" s="98">
        <v>42062</v>
      </c>
      <c r="E80" s="99">
        <v>1874</v>
      </c>
      <c r="F80" s="94">
        <v>1000</v>
      </c>
      <c r="G80" s="54"/>
      <c r="H80" s="26"/>
      <c r="I80" s="26"/>
      <c r="K80" s="7"/>
      <c r="L80" s="28"/>
    </row>
    <row r="81" spans="1:13" ht="15" hidden="1" customHeight="1" outlineLevel="1">
      <c r="A81" s="2"/>
      <c r="B81" s="2"/>
      <c r="C81" s="99" t="s">
        <v>72</v>
      </c>
      <c r="D81" s="98">
        <v>42215</v>
      </c>
      <c r="E81" s="99">
        <v>2226</v>
      </c>
      <c r="F81" s="94">
        <v>1000</v>
      </c>
      <c r="G81" s="54"/>
      <c r="H81" s="26"/>
      <c r="I81" s="26"/>
      <c r="K81" s="7"/>
      <c r="L81" s="28"/>
    </row>
    <row r="82" spans="1:13" ht="15" customHeight="1" collapsed="1">
      <c r="A82" s="18" t="s">
        <v>693</v>
      </c>
      <c r="B82" s="18" t="s">
        <v>522</v>
      </c>
      <c r="C82" s="99"/>
      <c r="D82" s="98"/>
      <c r="E82" s="99"/>
      <c r="F82" s="94"/>
      <c r="G82" s="21">
        <f>+SUM(F83)</f>
        <v>0</v>
      </c>
      <c r="H82" s="26">
        <f>G82/1.16*0.16</f>
        <v>0</v>
      </c>
      <c r="I82" s="26"/>
      <c r="K82" s="7"/>
      <c r="L82" s="28"/>
    </row>
    <row r="83" spans="1:13" ht="12.75" hidden="1" customHeight="1" outlineLevel="1">
      <c r="A83" s="2"/>
      <c r="B83" s="2"/>
      <c r="C83" s="48" t="s">
        <v>557</v>
      </c>
      <c r="D83" s="19"/>
      <c r="F83" s="27"/>
      <c r="G83" s="54"/>
      <c r="H83" s="26"/>
      <c r="I83" s="26"/>
      <c r="K83" s="7"/>
      <c r="L83" s="28"/>
    </row>
    <row r="84" spans="1:13" ht="12.75" customHeight="1" collapsed="1">
      <c r="A84" s="18" t="s">
        <v>694</v>
      </c>
      <c r="B84" s="18" t="s">
        <v>695</v>
      </c>
      <c r="C84" s="99"/>
      <c r="D84" s="98"/>
      <c r="E84" s="99"/>
      <c r="F84" s="94"/>
      <c r="G84" s="21">
        <f>+SUM(F85)</f>
        <v>812</v>
      </c>
      <c r="H84" s="26">
        <f>G84/1.16*0.16</f>
        <v>112</v>
      </c>
      <c r="I84" s="26"/>
      <c r="K84" s="7"/>
      <c r="L84" s="28"/>
    </row>
    <row r="85" spans="1:13" ht="12.75" hidden="1" customHeight="1" outlineLevel="1">
      <c r="A85" s="2"/>
      <c r="B85" s="2"/>
      <c r="C85" t="s">
        <v>696</v>
      </c>
      <c r="D85" s="19">
        <v>42486</v>
      </c>
      <c r="E85" t="s">
        <v>697</v>
      </c>
      <c r="F85">
        <v>812</v>
      </c>
      <c r="G85" s="54"/>
      <c r="H85" s="26"/>
      <c r="I85" s="26"/>
      <c r="K85" s="7"/>
      <c r="L85" s="28"/>
    </row>
    <row r="86" spans="1:13" collapsed="1">
      <c r="A86" s="18" t="s">
        <v>76</v>
      </c>
      <c r="B86" s="18" t="s">
        <v>77</v>
      </c>
      <c r="C86" s="55"/>
      <c r="D86" s="30"/>
      <c r="E86" s="56"/>
      <c r="F86" s="32"/>
      <c r="G86" s="38">
        <f>SUM(F87:F87)</f>
        <v>500</v>
      </c>
      <c r="H86" s="26">
        <f>G86/1.16*0.16</f>
        <v>68.965517241379317</v>
      </c>
      <c r="I86" s="26"/>
      <c r="K86" s="7"/>
      <c r="L86" s="28"/>
    </row>
    <row r="87" spans="1:13" hidden="1" outlineLevel="1">
      <c r="A87" s="2"/>
      <c r="B87" s="10"/>
      <c r="C87" t="s">
        <v>524</v>
      </c>
      <c r="D87" s="19">
        <v>42445</v>
      </c>
      <c r="E87" t="s">
        <v>525</v>
      </c>
      <c r="F87">
        <v>500</v>
      </c>
      <c r="G87" s="38"/>
      <c r="H87" s="26"/>
      <c r="I87" s="26"/>
      <c r="K87" s="7"/>
      <c r="L87" s="28"/>
    </row>
    <row r="88" spans="1:13" collapsed="1">
      <c r="A88" s="18" t="s">
        <v>698</v>
      </c>
      <c r="B88" s="18" t="s">
        <v>699</v>
      </c>
      <c r="G88" s="38">
        <f>SUM(F89:F89)</f>
        <v>13791.69</v>
      </c>
      <c r="H88" s="26">
        <f>G88/1.16*0.16</f>
        <v>1902.3020689655175</v>
      </c>
      <c r="I88" s="26"/>
      <c r="K88" s="7"/>
      <c r="L88" s="28"/>
    </row>
    <row r="89" spans="1:13" hidden="1" outlineLevel="1">
      <c r="A89" s="2"/>
      <c r="B89" s="10"/>
      <c r="C89" t="s">
        <v>700</v>
      </c>
      <c r="D89" s="19">
        <v>42473</v>
      </c>
      <c r="E89" t="s">
        <v>701</v>
      </c>
      <c r="F89" s="27">
        <v>13791.69</v>
      </c>
      <c r="G89" s="38"/>
      <c r="H89" s="26"/>
      <c r="I89" s="26"/>
      <c r="K89" s="7"/>
      <c r="L89" s="28"/>
    </row>
    <row r="90" spans="1:13" collapsed="1">
      <c r="A90" s="18" t="s">
        <v>702</v>
      </c>
      <c r="B90" s="18" t="s">
        <v>703</v>
      </c>
      <c r="D90" s="19"/>
      <c r="F90" s="27"/>
      <c r="G90" s="38">
        <f>SUM(F91:F91)</f>
        <v>10440</v>
      </c>
      <c r="H90" s="26">
        <f>G90/1.16*0.16</f>
        <v>1440</v>
      </c>
      <c r="I90" s="26"/>
      <c r="K90" s="7"/>
      <c r="L90" s="28"/>
    </row>
    <row r="91" spans="1:13" hidden="1" outlineLevel="1">
      <c r="A91" s="2"/>
      <c r="B91" s="10"/>
      <c r="C91" t="s">
        <v>704</v>
      </c>
      <c r="D91" s="19">
        <v>42474</v>
      </c>
      <c r="E91">
        <v>1062</v>
      </c>
      <c r="F91" s="27">
        <v>10440</v>
      </c>
      <c r="G91" s="38"/>
      <c r="H91" s="26"/>
      <c r="I91" s="26"/>
      <c r="K91" s="7"/>
      <c r="L91" s="28"/>
    </row>
    <row r="92" spans="1:13" collapsed="1">
      <c r="A92" s="18" t="s">
        <v>705</v>
      </c>
      <c r="B92" s="18" t="s">
        <v>706</v>
      </c>
      <c r="D92" s="19"/>
      <c r="F92" s="27"/>
      <c r="G92" s="38">
        <f>SUM(F93:F93)</f>
        <v>10.01</v>
      </c>
      <c r="H92" s="26">
        <f>G92/1.16*0.16</f>
        <v>1.3806896551724139</v>
      </c>
      <c r="I92" s="26"/>
      <c r="K92" s="7"/>
      <c r="L92" s="28"/>
    </row>
    <row r="93" spans="1:13" hidden="1" outlineLevel="1">
      <c r="A93" s="2"/>
      <c r="B93" s="10"/>
      <c r="C93" t="s">
        <v>707</v>
      </c>
      <c r="D93" s="19">
        <v>42490</v>
      </c>
      <c r="E93" t="s">
        <v>708</v>
      </c>
      <c r="F93">
        <v>10.01</v>
      </c>
      <c r="G93" s="38"/>
      <c r="H93" s="26"/>
      <c r="I93" s="26"/>
      <c r="K93" s="7"/>
      <c r="L93" s="28"/>
    </row>
    <row r="94" spans="1:13" ht="15" collapsed="1">
      <c r="A94" s="18" t="s">
        <v>80</v>
      </c>
      <c r="B94" s="18" t="s">
        <v>81</v>
      </c>
      <c r="C94" s="5"/>
      <c r="D94" s="36"/>
      <c r="E94" s="45"/>
      <c r="F94" s="6"/>
      <c r="G94" s="21">
        <f>SUM(F95:F101)</f>
        <v>109955.25</v>
      </c>
      <c r="H94" s="26">
        <f>G94/1.16*0.16</f>
        <v>15166.241379310348</v>
      </c>
      <c r="I94" s="26"/>
      <c r="J94" s="27"/>
      <c r="K94" s="99"/>
      <c r="L94" s="98"/>
      <c r="M94" s="99"/>
    </row>
    <row r="95" spans="1:13" s="64" customFormat="1" ht="15" hidden="1" outlineLevel="1">
      <c r="A95" s="57"/>
      <c r="B95" s="57"/>
      <c r="C95" s="29" t="s">
        <v>721</v>
      </c>
      <c r="D95" s="30"/>
      <c r="E95" s="31"/>
      <c r="F95" s="32">
        <v>0.57999999999999996</v>
      </c>
      <c r="G95" s="21"/>
      <c r="H95" s="26"/>
      <c r="I95" s="26"/>
      <c r="J95" s="68"/>
      <c r="K95" s="48"/>
      <c r="L95" s="49"/>
      <c r="M95" s="48"/>
    </row>
    <row r="96" spans="1:13" ht="15" hidden="1" outlineLevel="1">
      <c r="A96" s="57"/>
      <c r="B96" s="57"/>
      <c r="C96" t="s">
        <v>715</v>
      </c>
      <c r="D96" s="19">
        <v>42465</v>
      </c>
      <c r="E96" t="s">
        <v>716</v>
      </c>
      <c r="F96" s="27">
        <v>22785.18</v>
      </c>
      <c r="H96" s="26"/>
      <c r="I96" s="26"/>
      <c r="J96" s="27">
        <f>+J94*0.16</f>
        <v>0</v>
      </c>
      <c r="K96" s="99"/>
      <c r="L96" s="98"/>
      <c r="M96" s="99"/>
    </row>
    <row r="97" spans="1:13" ht="15" hidden="1" outlineLevel="1">
      <c r="A97" s="57"/>
      <c r="B97" s="57"/>
      <c r="C97" t="s">
        <v>717</v>
      </c>
      <c r="D97" s="19">
        <v>42465</v>
      </c>
      <c r="E97" t="s">
        <v>718</v>
      </c>
      <c r="F97" s="27">
        <v>20100.71</v>
      </c>
      <c r="H97" s="26"/>
      <c r="I97" s="26"/>
      <c r="J97" s="27"/>
      <c r="K97" s="99"/>
      <c r="L97" s="98"/>
      <c r="M97" s="99"/>
    </row>
    <row r="98" spans="1:13" ht="15" hidden="1" outlineLevel="1">
      <c r="A98" s="57"/>
      <c r="B98" s="57"/>
      <c r="C98" t="s">
        <v>719</v>
      </c>
      <c r="D98" s="19">
        <v>42468</v>
      </c>
      <c r="E98" t="s">
        <v>720</v>
      </c>
      <c r="F98" s="27">
        <v>11938.73</v>
      </c>
      <c r="H98" s="26"/>
      <c r="I98" s="26"/>
      <c r="J98" s="27"/>
      <c r="K98" s="99"/>
      <c r="L98" s="98"/>
      <c r="M98" s="99"/>
    </row>
    <row r="99" spans="1:13" ht="15" hidden="1" outlineLevel="1">
      <c r="A99" s="57"/>
      <c r="B99" s="57"/>
      <c r="C99" t="s">
        <v>709</v>
      </c>
      <c r="D99" s="19">
        <v>42478</v>
      </c>
      <c r="E99" t="s">
        <v>710</v>
      </c>
      <c r="F99" s="27">
        <v>17785.71</v>
      </c>
      <c r="H99" s="26"/>
      <c r="I99" s="26"/>
      <c r="J99" s="27"/>
      <c r="K99" s="99"/>
      <c r="L99" s="98"/>
      <c r="M99" s="99"/>
    </row>
    <row r="100" spans="1:13" ht="15" hidden="1" outlineLevel="1">
      <c r="A100" s="57"/>
      <c r="B100" s="57"/>
      <c r="C100" t="s">
        <v>711</v>
      </c>
      <c r="D100" s="19">
        <v>42482</v>
      </c>
      <c r="E100" t="s">
        <v>712</v>
      </c>
      <c r="F100" s="27">
        <v>18639.63</v>
      </c>
      <c r="H100" s="26"/>
      <c r="I100" s="26"/>
      <c r="J100" s="27"/>
      <c r="K100" s="99"/>
      <c r="L100" s="98"/>
      <c r="M100" s="99"/>
    </row>
    <row r="101" spans="1:13" ht="15" hidden="1" outlineLevel="1">
      <c r="A101" s="57"/>
      <c r="B101" s="57"/>
      <c r="C101" t="s">
        <v>713</v>
      </c>
      <c r="D101" s="19">
        <v>42490</v>
      </c>
      <c r="E101" t="s">
        <v>714</v>
      </c>
      <c r="F101" s="27">
        <v>18704.71</v>
      </c>
      <c r="H101" s="26"/>
      <c r="I101" s="26"/>
      <c r="J101" s="27"/>
      <c r="K101" s="99"/>
      <c r="L101" s="98"/>
      <c r="M101" s="99"/>
    </row>
    <row r="102" spans="1:13" ht="15" collapsed="1">
      <c r="A102" s="18" t="s">
        <v>297</v>
      </c>
      <c r="B102" s="18" t="s">
        <v>298</v>
      </c>
      <c r="D102" s="19"/>
      <c r="F102" s="27"/>
      <c r="G102" s="21">
        <f>+SUM(F103:F106)</f>
        <v>2694.86</v>
      </c>
      <c r="H102" s="26">
        <f>G102/1.16*0.16</f>
        <v>371.70482758620699</v>
      </c>
      <c r="I102" s="26"/>
      <c r="J102" s="27"/>
      <c r="K102" s="99"/>
      <c r="L102" s="98"/>
      <c r="M102" s="99"/>
    </row>
    <row r="103" spans="1:13" ht="15" hidden="1" outlineLevel="1">
      <c r="A103" s="57"/>
      <c r="B103" s="57"/>
      <c r="C103" t="s">
        <v>722</v>
      </c>
      <c r="D103" s="19">
        <v>42473</v>
      </c>
      <c r="E103">
        <v>46904</v>
      </c>
      <c r="F103">
        <v>193.6</v>
      </c>
      <c r="G103" s="21"/>
      <c r="H103" s="26"/>
      <c r="I103" s="26"/>
      <c r="J103" s="27"/>
      <c r="K103" s="99"/>
      <c r="L103" s="98"/>
      <c r="M103" s="99"/>
    </row>
    <row r="104" spans="1:13" ht="15" hidden="1" outlineLevel="1">
      <c r="A104" s="57"/>
      <c r="B104" s="57"/>
      <c r="C104" t="s">
        <v>723</v>
      </c>
      <c r="D104" s="19">
        <v>42473</v>
      </c>
      <c r="E104">
        <v>252</v>
      </c>
      <c r="F104" s="27">
        <v>1206.46</v>
      </c>
      <c r="G104" s="21"/>
      <c r="H104" s="26"/>
      <c r="I104" s="26"/>
      <c r="J104" s="27"/>
      <c r="K104" s="99"/>
      <c r="L104" s="98"/>
      <c r="M104" s="99"/>
    </row>
    <row r="105" spans="1:13" ht="15" hidden="1" outlineLevel="1">
      <c r="A105" s="57"/>
      <c r="B105" s="57"/>
      <c r="C105" t="s">
        <v>724</v>
      </c>
      <c r="D105" s="19">
        <v>42482</v>
      </c>
      <c r="E105" t="s">
        <v>725</v>
      </c>
      <c r="F105">
        <v>900</v>
      </c>
      <c r="G105" s="21"/>
      <c r="H105" s="26"/>
      <c r="I105" s="26"/>
      <c r="J105" s="27"/>
      <c r="K105" s="99"/>
      <c r="L105" s="98"/>
      <c r="M105" s="99"/>
    </row>
    <row r="106" spans="1:13" ht="15" hidden="1" outlineLevel="1">
      <c r="A106" s="57"/>
      <c r="B106" s="57"/>
      <c r="C106" t="s">
        <v>726</v>
      </c>
      <c r="D106" s="19">
        <v>42490</v>
      </c>
      <c r="E106">
        <v>300</v>
      </c>
      <c r="F106">
        <v>394.8</v>
      </c>
      <c r="G106" s="21"/>
      <c r="H106" s="26"/>
      <c r="I106" s="26"/>
      <c r="J106" s="27"/>
      <c r="K106" s="99"/>
      <c r="L106" s="98"/>
      <c r="M106" s="99"/>
    </row>
    <row r="107" spans="1:13" collapsed="1">
      <c r="A107" s="58" t="s">
        <v>84</v>
      </c>
      <c r="B107" s="18" t="s">
        <v>85</v>
      </c>
      <c r="C107" s="5"/>
      <c r="D107" s="36"/>
      <c r="E107" s="45"/>
      <c r="F107" s="6"/>
      <c r="G107" s="52">
        <f>+SUM(F108:F115)</f>
        <v>432618.8</v>
      </c>
      <c r="H107" s="26">
        <f>G107/1.16*0.16</f>
        <v>59671.558620689662</v>
      </c>
      <c r="I107" s="26"/>
      <c r="J107" s="27"/>
      <c r="K107" s="7"/>
      <c r="L107" s="28"/>
    </row>
    <row r="108" spans="1:13" hidden="1" outlineLevel="1">
      <c r="A108" s="59"/>
      <c r="B108" s="2"/>
      <c r="C108" s="5"/>
      <c r="D108" s="36"/>
      <c r="E108" s="45" t="s">
        <v>86</v>
      </c>
      <c r="F108" s="6">
        <v>913.53</v>
      </c>
      <c r="G108" s="52"/>
      <c r="H108" s="26"/>
      <c r="I108" s="26"/>
      <c r="J108" s="27"/>
      <c r="K108" s="7"/>
      <c r="L108" s="28"/>
    </row>
    <row r="109" spans="1:13" hidden="1" outlineLevel="1">
      <c r="A109" s="59"/>
      <c r="B109" s="2"/>
      <c r="C109" t="s">
        <v>300</v>
      </c>
      <c r="D109" s="19">
        <v>42376</v>
      </c>
      <c r="E109" t="s">
        <v>301</v>
      </c>
      <c r="F109" s="27">
        <v>-45909.75</v>
      </c>
      <c r="G109" s="52"/>
      <c r="H109" s="26"/>
      <c r="I109" s="26"/>
      <c r="J109" s="27"/>
      <c r="K109" s="7"/>
      <c r="L109" s="28"/>
    </row>
    <row r="110" spans="1:13" hidden="1" outlineLevel="1">
      <c r="A110" s="59"/>
      <c r="B110" s="2"/>
      <c r="C110" t="s">
        <v>401</v>
      </c>
      <c r="D110" s="19">
        <v>42412</v>
      </c>
      <c r="E110" t="s">
        <v>402</v>
      </c>
      <c r="F110" s="27">
        <v>241933.04</v>
      </c>
      <c r="G110" s="52"/>
      <c r="H110" s="26"/>
      <c r="I110" s="26"/>
      <c r="J110" s="27"/>
      <c r="K110" s="7"/>
      <c r="L110" s="28"/>
    </row>
    <row r="111" spans="1:13" hidden="1" outlineLevel="1">
      <c r="A111" s="59"/>
      <c r="B111" s="2"/>
      <c r="C111" t="s">
        <v>403</v>
      </c>
      <c r="D111" s="19">
        <v>42426</v>
      </c>
      <c r="E111" t="s">
        <v>404</v>
      </c>
      <c r="F111" s="27">
        <v>-4344.32</v>
      </c>
      <c r="G111" s="52"/>
      <c r="H111" s="26"/>
      <c r="I111" s="26"/>
      <c r="J111" s="27"/>
      <c r="K111" s="7"/>
      <c r="L111" s="28"/>
    </row>
    <row r="112" spans="1:13" hidden="1" outlineLevel="1">
      <c r="A112" s="59"/>
      <c r="B112" s="2"/>
      <c r="C112" t="s">
        <v>405</v>
      </c>
      <c r="D112" s="19">
        <v>42429</v>
      </c>
      <c r="E112" t="s">
        <v>406</v>
      </c>
      <c r="F112" s="27">
        <v>80000</v>
      </c>
      <c r="G112" s="52"/>
      <c r="H112" s="26"/>
      <c r="I112" s="26"/>
      <c r="J112" s="27"/>
      <c r="K112" s="7"/>
      <c r="L112" s="28"/>
    </row>
    <row r="113" spans="1:13" ht="15" hidden="1" outlineLevel="1">
      <c r="A113" s="59"/>
      <c r="B113" s="2"/>
      <c r="C113" t="s">
        <v>407</v>
      </c>
      <c r="D113" t="s">
        <v>408</v>
      </c>
      <c r="E113" s="104" t="s">
        <v>409</v>
      </c>
      <c r="F113" s="20">
        <v>26.3</v>
      </c>
      <c r="G113" s="52"/>
      <c r="H113" s="26"/>
      <c r="I113" s="26"/>
    </row>
    <row r="114" spans="1:13" hidden="1" outlineLevel="1">
      <c r="A114" s="59"/>
      <c r="B114" s="2"/>
      <c r="C114" t="s">
        <v>405</v>
      </c>
      <c r="D114" s="19">
        <v>42460</v>
      </c>
      <c r="E114" t="s">
        <v>406</v>
      </c>
      <c r="F114" s="27">
        <v>80000</v>
      </c>
      <c r="G114" s="52"/>
      <c r="H114" s="26"/>
      <c r="I114" s="26"/>
      <c r="K114" s="19"/>
      <c r="M114" s="27"/>
    </row>
    <row r="115" spans="1:13" hidden="1" outlineLevel="1">
      <c r="A115" s="59"/>
      <c r="B115" s="2"/>
      <c r="C115" t="s">
        <v>405</v>
      </c>
      <c r="D115" s="19">
        <v>42490</v>
      </c>
      <c r="E115" t="s">
        <v>406</v>
      </c>
      <c r="F115" s="27">
        <v>80000</v>
      </c>
      <c r="G115" s="52"/>
      <c r="H115" s="26"/>
      <c r="I115" s="26"/>
      <c r="K115" s="19"/>
      <c r="M115" s="27"/>
    </row>
    <row r="116" spans="1:13" ht="15" collapsed="1">
      <c r="A116" s="58" t="s">
        <v>87</v>
      </c>
      <c r="B116" s="18" t="s">
        <v>88</v>
      </c>
      <c r="C116" s="99"/>
      <c r="D116" s="98"/>
      <c r="E116" s="19"/>
      <c r="F116"/>
      <c r="G116" s="52">
        <f>+SUM(F117)</f>
        <v>0</v>
      </c>
      <c r="H116" s="26">
        <f>G116/1.16*0.16</f>
        <v>0</v>
      </c>
      <c r="I116" s="26"/>
      <c r="J116" s="27"/>
      <c r="K116" s="7"/>
      <c r="L116" s="28"/>
    </row>
    <row r="117" spans="1:13" hidden="1" outlineLevel="1">
      <c r="A117" s="10"/>
      <c r="B117" s="10"/>
      <c r="C117" t="s">
        <v>557</v>
      </c>
      <c r="D117" s="19"/>
      <c r="F117" s="27"/>
      <c r="G117" s="60"/>
      <c r="H117" s="26"/>
      <c r="I117" s="26"/>
      <c r="J117" s="27"/>
      <c r="K117" s="7"/>
      <c r="L117" s="28"/>
    </row>
    <row r="118" spans="1:13" collapsed="1">
      <c r="A118" s="18" t="s">
        <v>356</v>
      </c>
      <c r="B118" s="18" t="s">
        <v>92</v>
      </c>
      <c r="C118" s="5"/>
      <c r="D118" s="36"/>
      <c r="F118"/>
      <c r="G118" s="21">
        <f>SUM(F119:F119)</f>
        <v>29000</v>
      </c>
      <c r="H118" s="26">
        <f>G118/1.16*0.16</f>
        <v>4000</v>
      </c>
      <c r="I118" s="26"/>
      <c r="K118" s="7"/>
      <c r="L118" s="28"/>
    </row>
    <row r="119" spans="1:13" ht="15" hidden="1" outlineLevel="1">
      <c r="A119" s="10"/>
      <c r="B119" s="10"/>
      <c r="C119" s="99" t="s">
        <v>93</v>
      </c>
      <c r="D119" s="98">
        <v>42369</v>
      </c>
      <c r="E119" s="36" t="s">
        <v>94</v>
      </c>
      <c r="F119" s="37">
        <v>29000</v>
      </c>
      <c r="G119" s="41"/>
      <c r="H119" s="62"/>
      <c r="I119" s="62"/>
      <c r="K119" s="7"/>
      <c r="L119" s="28"/>
    </row>
    <row r="120" spans="1:13" ht="15" collapsed="1">
      <c r="A120" s="18" t="s">
        <v>354</v>
      </c>
      <c r="B120" s="18" t="s">
        <v>355</v>
      </c>
      <c r="C120" s="99"/>
      <c r="D120" s="98"/>
      <c r="E120" s="36"/>
      <c r="F120" s="37"/>
      <c r="G120" s="52">
        <f>+SUM(F121)</f>
        <v>-348</v>
      </c>
      <c r="H120" s="26">
        <f>G120/1.16*0.16</f>
        <v>-48</v>
      </c>
      <c r="I120" s="62"/>
      <c r="K120" s="7"/>
      <c r="L120" s="28"/>
    </row>
    <row r="121" spans="1:13" hidden="1" outlineLevel="1">
      <c r="A121" s="10"/>
      <c r="B121" s="10"/>
      <c r="D121" s="19"/>
      <c r="E121" s="107">
        <v>-348</v>
      </c>
      <c r="F121">
        <v>-348</v>
      </c>
      <c r="H121" s="62"/>
      <c r="I121" s="62"/>
      <c r="K121" s="7"/>
      <c r="L121" s="28"/>
    </row>
    <row r="122" spans="1:13" ht="15" collapsed="1">
      <c r="A122" s="18" t="s">
        <v>95</v>
      </c>
      <c r="B122" s="18" t="s">
        <v>96</v>
      </c>
      <c r="C122" s="5"/>
      <c r="D122" s="36"/>
      <c r="E122" s="98"/>
      <c r="F122" s="99"/>
      <c r="G122" s="21">
        <f>SUM(F123:F124)</f>
        <v>2760.8</v>
      </c>
      <c r="H122" s="26">
        <f>G122/1.16*0.16</f>
        <v>380.80000000000007</v>
      </c>
      <c r="I122" s="26"/>
      <c r="J122" s="27"/>
      <c r="K122" s="7"/>
      <c r="L122" s="28"/>
    </row>
    <row r="123" spans="1:13" ht="15" hidden="1" outlineLevel="1">
      <c r="A123" s="10"/>
      <c r="B123" s="10"/>
      <c r="C123" s="5" t="s">
        <v>97</v>
      </c>
      <c r="D123" s="36">
        <v>41029</v>
      </c>
      <c r="E123" s="98" t="s">
        <v>98</v>
      </c>
      <c r="F123" s="99">
        <v>1380.4</v>
      </c>
      <c r="G123" s="22"/>
      <c r="H123" s="26"/>
      <c r="I123" s="26"/>
      <c r="J123" s="27"/>
      <c r="K123" s="7"/>
      <c r="L123" s="28"/>
    </row>
    <row r="124" spans="1:13" ht="15" hidden="1" outlineLevel="1">
      <c r="A124" s="5"/>
      <c r="B124" s="5"/>
      <c r="C124" s="5" t="s">
        <v>99</v>
      </c>
      <c r="D124" s="36">
        <v>41060</v>
      </c>
      <c r="E124" s="98" t="s">
        <v>100</v>
      </c>
      <c r="F124" s="99">
        <v>1380.4</v>
      </c>
      <c r="G124" s="41"/>
      <c r="H124" s="26"/>
      <c r="I124" s="26"/>
      <c r="J124" s="27"/>
      <c r="K124" s="7"/>
      <c r="L124" s="28"/>
    </row>
    <row r="125" spans="1:13" ht="15" collapsed="1">
      <c r="A125" s="44" t="s">
        <v>101</v>
      </c>
      <c r="B125" s="44" t="s">
        <v>102</v>
      </c>
      <c r="C125" s="29"/>
      <c r="D125" s="30"/>
      <c r="E125" s="98"/>
      <c r="F125" s="99"/>
      <c r="G125" s="21">
        <f>SUM(F126:F136)+0.12</f>
        <v>12597.24</v>
      </c>
      <c r="H125" s="26">
        <f>G125/1.16*0.16</f>
        <v>1737.5503448275865</v>
      </c>
      <c r="I125" s="26"/>
      <c r="J125" s="27"/>
      <c r="K125" s="7"/>
      <c r="L125" s="28"/>
    </row>
    <row r="126" spans="1:13" hidden="1" outlineLevel="1">
      <c r="A126" s="10"/>
      <c r="B126" s="10"/>
      <c r="C126" s="10"/>
      <c r="D126" s="36">
        <v>40317</v>
      </c>
      <c r="E126" s="45" t="s">
        <v>103</v>
      </c>
      <c r="F126" s="13">
        <v>2608.88</v>
      </c>
      <c r="G126" s="21"/>
      <c r="H126" s="26"/>
      <c r="I126" s="26"/>
      <c r="J126" s="27"/>
      <c r="K126" s="7"/>
      <c r="L126" s="28"/>
    </row>
    <row r="127" spans="1:13" hidden="1" outlineLevel="1">
      <c r="A127" s="10"/>
      <c r="B127" s="10"/>
      <c r="C127" s="10"/>
      <c r="D127" s="36">
        <v>40350</v>
      </c>
      <c r="E127" s="45" t="s">
        <v>104</v>
      </c>
      <c r="F127" s="13">
        <v>2894.36</v>
      </c>
      <c r="G127" s="21"/>
      <c r="H127" s="26"/>
      <c r="I127" s="26"/>
      <c r="J127" s="27"/>
      <c r="K127" s="7"/>
      <c r="L127" s="28"/>
    </row>
    <row r="128" spans="1:13" hidden="1" outlineLevel="1">
      <c r="A128" s="10"/>
      <c r="B128" s="10"/>
      <c r="D128" s="19"/>
      <c r="E128" s="31" t="s">
        <v>105</v>
      </c>
      <c r="F128" s="20">
        <f>6001.98-F126-F127</f>
        <v>498.73999999999933</v>
      </c>
      <c r="H128" s="26"/>
      <c r="I128" s="26"/>
      <c r="J128" s="27"/>
      <c r="K128" s="7"/>
      <c r="L128" s="28"/>
    </row>
    <row r="129" spans="1:12" hidden="1" outlineLevel="1">
      <c r="A129" s="10"/>
      <c r="B129" s="10"/>
      <c r="C129" t="s">
        <v>727</v>
      </c>
      <c r="D129" s="19">
        <v>42466</v>
      </c>
      <c r="E129">
        <v>22027</v>
      </c>
      <c r="F129">
        <v>325</v>
      </c>
      <c r="H129" s="26"/>
      <c r="I129" s="26"/>
      <c r="J129" s="27"/>
      <c r="K129" s="7"/>
      <c r="L129" s="28"/>
    </row>
    <row r="130" spans="1:12" hidden="1" outlineLevel="1">
      <c r="A130" s="10"/>
      <c r="B130" s="10"/>
      <c r="C130" t="s">
        <v>728</v>
      </c>
      <c r="D130" s="19">
        <v>42467</v>
      </c>
      <c r="E130">
        <v>22054</v>
      </c>
      <c r="F130" s="27">
        <v>3855.57</v>
      </c>
      <c r="H130" s="26"/>
      <c r="I130" s="26"/>
      <c r="J130" s="27"/>
      <c r="K130" s="7"/>
      <c r="L130" s="28"/>
    </row>
    <row r="131" spans="1:12" hidden="1" outlineLevel="1">
      <c r="A131" s="10"/>
      <c r="B131" s="10"/>
      <c r="C131" t="s">
        <v>729</v>
      </c>
      <c r="D131" s="19">
        <v>42478</v>
      </c>
      <c r="E131">
        <v>22230</v>
      </c>
      <c r="F131">
        <v>649.99</v>
      </c>
      <c r="H131" s="26"/>
      <c r="I131" s="26"/>
      <c r="J131" s="27"/>
      <c r="K131" s="7"/>
      <c r="L131" s="28"/>
    </row>
    <row r="132" spans="1:12" hidden="1" outlineLevel="1">
      <c r="A132" s="10"/>
      <c r="B132" s="10"/>
      <c r="C132" t="s">
        <v>730</v>
      </c>
      <c r="D132" s="19">
        <v>42478</v>
      </c>
      <c r="E132">
        <v>22202</v>
      </c>
      <c r="F132">
        <v>927.77</v>
      </c>
      <c r="G132"/>
    </row>
    <row r="133" spans="1:12" hidden="1" outlineLevel="1">
      <c r="A133" s="10"/>
      <c r="B133" s="10"/>
      <c r="C133" t="s">
        <v>731</v>
      </c>
      <c r="D133" s="19">
        <v>42480</v>
      </c>
      <c r="E133" t="s">
        <v>732</v>
      </c>
      <c r="F133">
        <v>542.79999999999995</v>
      </c>
      <c r="G133"/>
    </row>
    <row r="134" spans="1:12" hidden="1" outlineLevel="1">
      <c r="A134" s="10"/>
      <c r="B134" s="10"/>
      <c r="C134" t="s">
        <v>205</v>
      </c>
      <c r="D134" s="19">
        <v>42490</v>
      </c>
      <c r="E134">
        <v>22382</v>
      </c>
      <c r="F134">
        <v>243.52</v>
      </c>
      <c r="G134"/>
    </row>
    <row r="135" spans="1:12" hidden="1" outlineLevel="1">
      <c r="A135" s="10"/>
      <c r="B135" s="10"/>
      <c r="C135" t="s">
        <v>733</v>
      </c>
      <c r="D135" s="19">
        <v>42490</v>
      </c>
      <c r="E135">
        <v>22432</v>
      </c>
      <c r="F135">
        <v>282.49</v>
      </c>
      <c r="G135"/>
    </row>
    <row r="136" spans="1:12" hidden="1" outlineLevel="1">
      <c r="A136" s="10"/>
      <c r="B136" s="10"/>
      <c r="D136" t="s">
        <v>824</v>
      </c>
      <c r="F136" s="20">
        <v>-232</v>
      </c>
      <c r="G136"/>
    </row>
    <row r="137" spans="1:12" collapsed="1">
      <c r="A137" s="44" t="s">
        <v>544</v>
      </c>
      <c r="B137" s="44" t="s">
        <v>545</v>
      </c>
      <c r="D137" s="19"/>
      <c r="F137"/>
      <c r="G137" s="21">
        <f>SUM(F138:F142)</f>
        <v>9855.5</v>
      </c>
      <c r="H137" s="26">
        <f>G137/1.16*0.16</f>
        <v>1359.3793103448277</v>
      </c>
    </row>
    <row r="138" spans="1:12" hidden="1" outlineLevel="1">
      <c r="A138" s="10"/>
      <c r="B138" s="10"/>
      <c r="C138" t="s">
        <v>546</v>
      </c>
      <c r="D138" s="19">
        <v>42452</v>
      </c>
      <c r="E138">
        <v>15206</v>
      </c>
      <c r="F138" s="27">
        <v>1213.94</v>
      </c>
      <c r="G138"/>
    </row>
    <row r="139" spans="1:12" ht="13.5" hidden="1" customHeight="1" outlineLevel="1">
      <c r="A139" s="10"/>
      <c r="B139" s="10"/>
      <c r="C139" t="s">
        <v>734</v>
      </c>
      <c r="D139" s="19">
        <v>42469</v>
      </c>
      <c r="E139">
        <v>15326</v>
      </c>
      <c r="F139">
        <v>893.2</v>
      </c>
      <c r="G139"/>
    </row>
    <row r="140" spans="1:12" ht="13.5" hidden="1" customHeight="1" outlineLevel="1">
      <c r="A140" s="10"/>
      <c r="B140" s="10"/>
      <c r="C140" t="s">
        <v>735</v>
      </c>
      <c r="D140" s="19">
        <v>42476</v>
      </c>
      <c r="E140">
        <v>15373</v>
      </c>
      <c r="F140" s="27">
        <v>2427.88</v>
      </c>
      <c r="G140"/>
    </row>
    <row r="141" spans="1:12" ht="13.5" hidden="1" customHeight="1" outlineLevel="1">
      <c r="A141" s="10"/>
      <c r="B141" s="10"/>
      <c r="C141" t="s">
        <v>736</v>
      </c>
      <c r="D141" s="19">
        <v>42481</v>
      </c>
      <c r="E141">
        <v>15414</v>
      </c>
      <c r="F141" s="27">
        <v>2837.94</v>
      </c>
      <c r="G141"/>
    </row>
    <row r="142" spans="1:12" ht="13.5" hidden="1" customHeight="1" outlineLevel="1">
      <c r="A142" s="10"/>
      <c r="B142" s="10"/>
      <c r="C142" t="s">
        <v>737</v>
      </c>
      <c r="D142" s="19">
        <v>42488</v>
      </c>
      <c r="E142">
        <v>15396</v>
      </c>
      <c r="F142" s="27">
        <v>2482.54</v>
      </c>
      <c r="G142"/>
    </row>
    <row r="143" spans="1:12" collapsed="1">
      <c r="A143" s="18" t="s">
        <v>112</v>
      </c>
      <c r="B143" s="18" t="s">
        <v>113</v>
      </c>
      <c r="C143" s="5"/>
      <c r="D143" s="36"/>
      <c r="E143" s="45"/>
      <c r="F143" s="6"/>
      <c r="G143" s="21">
        <f>SUM(F144:F147)</f>
        <v>10459.49</v>
      </c>
      <c r="H143" s="26">
        <f>G143/1.16*0.16</f>
        <v>1442.6882758620691</v>
      </c>
      <c r="I143" s="26"/>
      <c r="J143" s="27"/>
      <c r="K143" s="57"/>
      <c r="L143" s="57"/>
    </row>
    <row r="144" spans="1:12" ht="13.5" hidden="1" customHeight="1" outlineLevel="1">
      <c r="A144" s="5"/>
      <c r="B144" s="5"/>
      <c r="C144" t="s">
        <v>115</v>
      </c>
      <c r="D144" s="19">
        <v>42004</v>
      </c>
      <c r="E144" t="s">
        <v>116</v>
      </c>
      <c r="F144" s="20">
        <v>1411.25</v>
      </c>
      <c r="G144" s="41"/>
      <c r="H144" s="66"/>
      <c r="I144" s="66"/>
    </row>
    <row r="145" spans="1:16" hidden="1" outlineLevel="1">
      <c r="A145" s="5"/>
      <c r="B145" s="5"/>
      <c r="C145" t="s">
        <v>117</v>
      </c>
      <c r="D145" s="19">
        <v>42004</v>
      </c>
      <c r="E145" t="s">
        <v>118</v>
      </c>
      <c r="F145" s="20">
        <v>2309.33</v>
      </c>
      <c r="G145" s="41"/>
      <c r="H145" s="66"/>
      <c r="I145" s="66"/>
      <c r="J145" s="27"/>
      <c r="K145" s="7"/>
      <c r="L145" s="28"/>
    </row>
    <row r="146" spans="1:16" hidden="1" outlineLevel="1">
      <c r="A146" s="5"/>
      <c r="B146" s="5"/>
      <c r="D146" s="19"/>
      <c r="E146" t="s">
        <v>105</v>
      </c>
      <c r="F146" s="20">
        <v>361.04</v>
      </c>
      <c r="G146" s="41"/>
      <c r="H146" s="66"/>
      <c r="I146" s="66"/>
      <c r="J146" s="27"/>
      <c r="K146" s="7"/>
      <c r="L146" s="28"/>
    </row>
    <row r="147" spans="1:16" hidden="1" outlineLevel="1">
      <c r="A147" s="5"/>
      <c r="B147" s="5"/>
      <c r="C147" t="s">
        <v>738</v>
      </c>
      <c r="D147" s="19">
        <v>42482</v>
      </c>
      <c r="E147" t="s">
        <v>739</v>
      </c>
      <c r="F147" s="27">
        <v>6377.87</v>
      </c>
      <c r="G147" s="41"/>
      <c r="H147" s="66"/>
      <c r="I147" s="66"/>
      <c r="J147" s="27"/>
      <c r="K147" s="7"/>
      <c r="L147" s="28"/>
    </row>
    <row r="148" spans="1:16" collapsed="1">
      <c r="A148" s="18" t="s">
        <v>123</v>
      </c>
      <c r="B148" s="18" t="s">
        <v>124</v>
      </c>
      <c r="C148" s="5"/>
      <c r="D148" s="36"/>
      <c r="E148" s="37"/>
      <c r="F148" s="6"/>
      <c r="G148" s="21">
        <f>SUM(F149:F149)</f>
        <v>1378.07</v>
      </c>
      <c r="H148" s="26">
        <f>G148/1.16*0.16</f>
        <v>190.0786206896552</v>
      </c>
      <c r="I148" s="26"/>
    </row>
    <row r="149" spans="1:16" ht="15" hidden="1" outlineLevel="1">
      <c r="A149" s="10"/>
      <c r="B149" s="10"/>
      <c r="C149" s="99" t="s">
        <v>125</v>
      </c>
      <c r="D149" s="98">
        <v>42291</v>
      </c>
      <c r="E149" s="99"/>
      <c r="F149" s="20">
        <v>1378.07</v>
      </c>
      <c r="G149" s="22"/>
      <c r="H149" s="26"/>
    </row>
    <row r="150" spans="1:16" collapsed="1">
      <c r="A150" s="18" t="s">
        <v>549</v>
      </c>
      <c r="B150" s="18" t="s">
        <v>550</v>
      </c>
      <c r="D150" s="19"/>
      <c r="F150" s="27"/>
      <c r="G150" s="21">
        <f>SUM(F151:F151)</f>
        <v>0</v>
      </c>
      <c r="H150" s="26">
        <f>G150/1.16*0.16</f>
        <v>0</v>
      </c>
      <c r="P150" s="26"/>
    </row>
    <row r="151" spans="1:16" hidden="1" outlineLevel="1">
      <c r="A151" s="10"/>
      <c r="B151" s="10"/>
      <c r="C151" t="s">
        <v>557</v>
      </c>
      <c r="D151" s="19"/>
      <c r="F151" s="27"/>
      <c r="G151" s="22"/>
      <c r="H151" s="26"/>
      <c r="P151" s="26"/>
    </row>
    <row r="152" spans="1:16" collapsed="1">
      <c r="A152" s="18" t="s">
        <v>476</v>
      </c>
      <c r="B152" s="18" t="s">
        <v>477</v>
      </c>
      <c r="D152" s="19"/>
      <c r="F152"/>
      <c r="G152" s="21">
        <f>SUM(F153)</f>
        <v>270.12</v>
      </c>
      <c r="H152" s="26">
        <f>G152/1.16*0.16</f>
        <v>37.257931034482766</v>
      </c>
      <c r="I152" s="26"/>
      <c r="J152" s="27"/>
      <c r="K152" s="7"/>
      <c r="L152" s="28"/>
    </row>
    <row r="153" spans="1:16" hidden="1" outlineLevel="1">
      <c r="A153" s="57"/>
      <c r="B153" s="57"/>
      <c r="C153" t="s">
        <v>478</v>
      </c>
      <c r="D153" s="19">
        <v>42429</v>
      </c>
      <c r="E153" t="s">
        <v>479</v>
      </c>
      <c r="F153">
        <v>270.12</v>
      </c>
      <c r="I153" s="26"/>
      <c r="J153" s="27"/>
      <c r="K153" s="7"/>
      <c r="L153" s="28"/>
    </row>
    <row r="154" spans="1:16" collapsed="1">
      <c r="A154" s="18" t="s">
        <v>553</v>
      </c>
      <c r="B154" s="18" t="s">
        <v>554</v>
      </c>
      <c r="D154" s="19"/>
      <c r="F154"/>
      <c r="G154" s="21">
        <f>SUM(F155)</f>
        <v>-12600</v>
      </c>
      <c r="H154" s="26">
        <f>G154/1.16*0.16</f>
        <v>-1737.9310344827588</v>
      </c>
      <c r="I154" s="26"/>
      <c r="J154" s="27"/>
      <c r="K154" s="7"/>
      <c r="L154" s="28"/>
    </row>
    <row r="155" spans="1:16" hidden="1" outlineLevel="1">
      <c r="A155" s="10"/>
      <c r="B155" s="10"/>
      <c r="C155" t="s">
        <v>555</v>
      </c>
      <c r="D155" s="19">
        <v>42458</v>
      </c>
      <c r="E155" t="s">
        <v>556</v>
      </c>
      <c r="F155" s="27">
        <v>-12600</v>
      </c>
      <c r="I155" s="26"/>
      <c r="J155" s="27"/>
      <c r="K155" s="7"/>
      <c r="L155" s="28"/>
    </row>
    <row r="156" spans="1:16" collapsed="1">
      <c r="A156" s="18" t="s">
        <v>357</v>
      </c>
      <c r="B156" s="18" t="s">
        <v>358</v>
      </c>
      <c r="F156" s="27" t="s">
        <v>557</v>
      </c>
      <c r="G156" s="52">
        <f>+SUM(F157)</f>
        <v>0</v>
      </c>
      <c r="H156" s="26">
        <f t="shared" ref="H156:H158" si="2">G156/1.16*0.16</f>
        <v>0</v>
      </c>
      <c r="I156" s="26"/>
      <c r="J156" s="27"/>
      <c r="K156" s="7"/>
      <c r="L156" s="28"/>
    </row>
    <row r="157" spans="1:16" hidden="1" outlineLevel="1">
      <c r="A157" s="10"/>
      <c r="B157" s="10"/>
      <c r="D157" s="19"/>
      <c r="F157"/>
      <c r="G157" s="22"/>
      <c r="H157" s="26">
        <f t="shared" si="2"/>
        <v>0</v>
      </c>
      <c r="I157" s="26"/>
      <c r="J157" s="27"/>
      <c r="K157" s="7"/>
      <c r="L157" s="28"/>
    </row>
    <row r="158" spans="1:16" collapsed="1">
      <c r="A158" s="18" t="s">
        <v>306</v>
      </c>
      <c r="B158" s="18" t="s">
        <v>307</v>
      </c>
      <c r="D158" s="19"/>
      <c r="F158" s="27"/>
      <c r="G158" s="21">
        <f>SUM(F159:F164)</f>
        <v>24940</v>
      </c>
      <c r="H158" s="26">
        <f t="shared" si="2"/>
        <v>3440</v>
      </c>
      <c r="I158" s="26"/>
      <c r="J158" s="27"/>
      <c r="K158" s="7"/>
      <c r="L158" s="28"/>
    </row>
    <row r="159" spans="1:16" hidden="1" outlineLevel="1">
      <c r="A159" s="57"/>
      <c r="B159" s="57"/>
      <c r="C159" t="s">
        <v>740</v>
      </c>
      <c r="D159" s="19">
        <v>42467</v>
      </c>
      <c r="E159" t="s">
        <v>741</v>
      </c>
      <c r="F159" s="27">
        <v>4408</v>
      </c>
      <c r="G159" s="22"/>
      <c r="H159" s="26"/>
      <c r="I159" s="26"/>
      <c r="J159" s="27"/>
      <c r="K159" s="7"/>
      <c r="L159" s="28"/>
    </row>
    <row r="160" spans="1:16" hidden="1" outlineLevel="1">
      <c r="A160" s="57"/>
      <c r="B160" s="57"/>
      <c r="C160" t="s">
        <v>415</v>
      </c>
      <c r="D160" s="19">
        <v>42481</v>
      </c>
      <c r="E160" t="s">
        <v>742</v>
      </c>
      <c r="F160" s="27">
        <v>4292</v>
      </c>
      <c r="G160" s="22"/>
      <c r="H160" s="26"/>
      <c r="I160" s="26"/>
      <c r="J160" s="27"/>
      <c r="K160" s="7"/>
      <c r="L160" s="28"/>
    </row>
    <row r="161" spans="1:12" hidden="1" outlineLevel="1">
      <c r="A161" s="57"/>
      <c r="B161" s="57"/>
      <c r="C161" t="s">
        <v>743</v>
      </c>
      <c r="D161" s="19">
        <v>42482</v>
      </c>
      <c r="E161" t="s">
        <v>744</v>
      </c>
      <c r="F161" s="27">
        <v>5220</v>
      </c>
      <c r="G161" s="22"/>
      <c r="H161" s="26"/>
      <c r="I161" s="26"/>
      <c r="J161" s="27"/>
      <c r="K161" s="7"/>
      <c r="L161" s="28"/>
    </row>
    <row r="162" spans="1:12" hidden="1" outlineLevel="1">
      <c r="A162" s="57"/>
      <c r="B162" s="57"/>
      <c r="C162" t="s">
        <v>745</v>
      </c>
      <c r="D162" s="19">
        <v>42485</v>
      </c>
      <c r="E162" t="s">
        <v>746</v>
      </c>
      <c r="F162" s="27">
        <v>1740</v>
      </c>
      <c r="G162" s="22"/>
      <c r="H162" s="26"/>
      <c r="I162" s="26"/>
      <c r="J162" s="27"/>
      <c r="K162" s="7"/>
      <c r="L162" s="28"/>
    </row>
    <row r="163" spans="1:12" hidden="1" outlineLevel="1">
      <c r="A163" s="57"/>
      <c r="B163" s="57"/>
      <c r="C163" t="s">
        <v>747</v>
      </c>
      <c r="D163" s="19">
        <v>42490</v>
      </c>
      <c r="E163" t="s">
        <v>748</v>
      </c>
      <c r="F163" s="27">
        <v>6380</v>
      </c>
      <c r="G163" s="22"/>
      <c r="H163" s="26"/>
      <c r="I163" s="26"/>
      <c r="J163" s="27"/>
      <c r="K163" s="7"/>
      <c r="L163" s="28"/>
    </row>
    <row r="164" spans="1:12" hidden="1" outlineLevel="1">
      <c r="A164" s="57"/>
      <c r="B164" s="57"/>
      <c r="C164" t="s">
        <v>749</v>
      </c>
      <c r="D164" s="19">
        <v>42490</v>
      </c>
      <c r="E164" t="s">
        <v>750</v>
      </c>
      <c r="F164" s="27">
        <v>2900</v>
      </c>
      <c r="G164" s="22"/>
      <c r="H164" s="26"/>
      <c r="I164" s="26"/>
      <c r="J164" s="27"/>
      <c r="K164" s="7"/>
      <c r="L164" s="28"/>
    </row>
    <row r="165" spans="1:12" collapsed="1">
      <c r="A165" s="18" t="s">
        <v>126</v>
      </c>
      <c r="B165" s="18" t="s">
        <v>127</v>
      </c>
      <c r="D165" s="19"/>
      <c r="E165" s="45"/>
      <c r="F165" s="6"/>
      <c r="G165" s="21">
        <f>SUM(F166:F167)</f>
        <v>23881.35</v>
      </c>
      <c r="H165" s="26">
        <f>G165/1.16*0.16</f>
        <v>3293.9793103448278</v>
      </c>
      <c r="I165" s="26"/>
      <c r="J165" s="27"/>
      <c r="K165" s="7"/>
      <c r="L165" s="28"/>
    </row>
    <row r="166" spans="1:12" hidden="1" outlineLevel="1">
      <c r="A166" s="10"/>
      <c r="B166" s="10"/>
      <c r="C166" s="5" t="s">
        <v>128</v>
      </c>
      <c r="D166" s="36">
        <v>41517</v>
      </c>
      <c r="E166" s="37" t="s">
        <v>129</v>
      </c>
      <c r="F166" s="6">
        <f>38903.35-16240-7308</f>
        <v>15355.349999999999</v>
      </c>
      <c r="G166" s="22"/>
      <c r="H166" s="26"/>
      <c r="I166" s="26"/>
      <c r="J166" s="27"/>
      <c r="K166" s="7"/>
      <c r="L166" s="28"/>
    </row>
    <row r="167" spans="1:12" hidden="1" outlineLevel="1">
      <c r="A167" s="10"/>
      <c r="B167" s="10"/>
      <c r="C167" t="s">
        <v>751</v>
      </c>
      <c r="D167" s="19">
        <v>42487</v>
      </c>
      <c r="E167" t="s">
        <v>752</v>
      </c>
      <c r="F167" s="27">
        <v>8526</v>
      </c>
      <c r="G167" s="22"/>
      <c r="H167" s="26"/>
      <c r="I167" s="26"/>
      <c r="J167" s="27"/>
      <c r="K167" s="7"/>
      <c r="L167" s="28"/>
    </row>
    <row r="168" spans="1:12" collapsed="1">
      <c r="A168" s="18" t="s">
        <v>130</v>
      </c>
      <c r="B168" s="18" t="s">
        <v>131</v>
      </c>
      <c r="C168" s="5"/>
      <c r="D168" s="36"/>
      <c r="E168" s="45"/>
      <c r="F168" s="6"/>
      <c r="G168" s="21">
        <f>SUM(F169:F176)</f>
        <v>4315.5600000000004</v>
      </c>
      <c r="H168" s="26">
        <f>G168/1.16*0.16</f>
        <v>595.2496551724139</v>
      </c>
      <c r="I168" s="21"/>
      <c r="J168" s="27"/>
      <c r="K168" s="7"/>
      <c r="L168" s="28"/>
    </row>
    <row r="169" spans="1:12" hidden="1" outlineLevel="1">
      <c r="A169" s="57"/>
      <c r="B169" s="57"/>
      <c r="C169" t="s">
        <v>132</v>
      </c>
      <c r="D169" s="19">
        <v>42275</v>
      </c>
      <c r="E169">
        <v>4349</v>
      </c>
      <c r="F169" s="33">
        <v>92.34</v>
      </c>
      <c r="G169" s="21"/>
      <c r="H169" s="26"/>
      <c r="I169" s="26"/>
      <c r="J169" s="27"/>
      <c r="K169" s="7"/>
      <c r="L169" s="28"/>
    </row>
    <row r="170" spans="1:12" hidden="1" outlineLevel="1">
      <c r="A170" s="57"/>
      <c r="B170" s="57"/>
      <c r="C170" t="s">
        <v>133</v>
      </c>
      <c r="D170" s="19">
        <v>42277</v>
      </c>
      <c r="E170">
        <v>9021</v>
      </c>
      <c r="F170" s="33">
        <v>577.79999999999995</v>
      </c>
      <c r="G170" s="67"/>
      <c r="H170" s="26"/>
      <c r="I170" s="21">
        <v>4238.59</v>
      </c>
      <c r="J170" s="27"/>
      <c r="K170" s="7"/>
      <c r="L170" s="28"/>
    </row>
    <row r="171" spans="1:12" hidden="1" outlineLevel="1">
      <c r="A171" s="57"/>
      <c r="B171" s="57"/>
      <c r="C171" t="s">
        <v>134</v>
      </c>
      <c r="D171" s="19">
        <v>42308</v>
      </c>
      <c r="E171" t="s">
        <v>135</v>
      </c>
      <c r="F171" s="33">
        <v>613.4</v>
      </c>
      <c r="G171" s="67"/>
      <c r="H171" s="26"/>
      <c r="I171" s="26"/>
      <c r="J171" s="27"/>
      <c r="K171" s="7"/>
      <c r="L171" s="28"/>
    </row>
    <row r="172" spans="1:12" hidden="1" outlineLevel="1">
      <c r="A172" s="57"/>
      <c r="B172" s="57"/>
      <c r="C172" t="s">
        <v>136</v>
      </c>
      <c r="D172" s="19">
        <v>42333</v>
      </c>
      <c r="E172" t="s">
        <v>137</v>
      </c>
      <c r="F172" s="33">
        <v>2812.55</v>
      </c>
      <c r="G172" s="67"/>
      <c r="H172" s="26"/>
      <c r="I172" s="26"/>
      <c r="J172" s="27"/>
      <c r="K172" s="7"/>
      <c r="L172" s="28"/>
    </row>
    <row r="173" spans="1:12" hidden="1" outlineLevel="1">
      <c r="A173" s="57"/>
      <c r="B173" s="57"/>
      <c r="C173" t="s">
        <v>138</v>
      </c>
      <c r="D173" s="19">
        <v>42369</v>
      </c>
      <c r="E173" t="s">
        <v>139</v>
      </c>
      <c r="F173" s="33">
        <v>140</v>
      </c>
      <c r="G173" s="67"/>
      <c r="H173" s="26"/>
      <c r="I173" s="26"/>
      <c r="J173" s="27"/>
      <c r="K173" s="7"/>
      <c r="L173" s="28"/>
    </row>
    <row r="174" spans="1:12" hidden="1" outlineLevel="1">
      <c r="A174" s="57"/>
      <c r="B174" s="57"/>
      <c r="C174" t="s">
        <v>433</v>
      </c>
      <c r="D174" s="19">
        <v>42429</v>
      </c>
      <c r="E174" t="s">
        <v>434</v>
      </c>
      <c r="F174">
        <v>61.09</v>
      </c>
      <c r="G174" s="67"/>
      <c r="H174" s="26"/>
      <c r="I174" s="26"/>
      <c r="J174" s="27"/>
      <c r="K174" s="7"/>
      <c r="L174" s="28"/>
    </row>
    <row r="175" spans="1:12" hidden="1" outlineLevel="1">
      <c r="A175" s="57"/>
      <c r="B175" s="57"/>
      <c r="C175" t="s">
        <v>435</v>
      </c>
      <c r="D175" s="19">
        <v>42429</v>
      </c>
      <c r="E175" t="s">
        <v>436</v>
      </c>
      <c r="F175" s="27">
        <v>-130</v>
      </c>
      <c r="G175" s="67"/>
      <c r="H175" s="26"/>
      <c r="I175" s="26"/>
      <c r="J175" s="27"/>
      <c r="K175" s="7"/>
      <c r="L175" s="28"/>
    </row>
    <row r="176" spans="1:12" hidden="1" outlineLevel="1">
      <c r="A176" s="57"/>
      <c r="B176" s="57"/>
      <c r="C176" s="64"/>
      <c r="D176" s="124"/>
      <c r="E176" s="64"/>
      <c r="F176" s="33">
        <f>4315.56-4167.18</f>
        <v>148.38000000000011</v>
      </c>
      <c r="G176" s="67"/>
      <c r="H176" s="26"/>
      <c r="I176" s="26"/>
      <c r="J176" s="27"/>
      <c r="K176" s="7"/>
      <c r="L176" s="28"/>
    </row>
    <row r="177" spans="1:12" collapsed="1">
      <c r="A177" s="18" t="s">
        <v>582</v>
      </c>
      <c r="B177" s="18" t="s">
        <v>583</v>
      </c>
      <c r="C177" s="64"/>
      <c r="D177" s="124"/>
      <c r="E177" s="64"/>
      <c r="F177" s="33"/>
      <c r="G177" s="21">
        <f>SUM(F178:F179)</f>
        <v>8783.5300000000007</v>
      </c>
      <c r="H177" s="26">
        <f>G177/1.16*0.16</f>
        <v>1211.5213793103451</v>
      </c>
      <c r="I177" s="26"/>
      <c r="J177" s="27"/>
      <c r="K177" s="7"/>
      <c r="L177" s="28"/>
    </row>
    <row r="178" spans="1:12" hidden="1" outlineLevel="1">
      <c r="A178" s="57"/>
      <c r="B178" s="57"/>
      <c r="C178" t="s">
        <v>584</v>
      </c>
      <c r="D178" s="19">
        <v>42459</v>
      </c>
      <c r="E178">
        <v>1391</v>
      </c>
      <c r="F178" s="27">
        <v>4391.76</v>
      </c>
      <c r="G178" s="67"/>
      <c r="H178" s="26"/>
      <c r="I178" s="26"/>
      <c r="J178" s="27"/>
      <c r="K178" s="7"/>
      <c r="L178" s="28"/>
    </row>
    <row r="179" spans="1:12" hidden="1" outlineLevel="1">
      <c r="A179" s="57"/>
      <c r="B179" s="57"/>
      <c r="C179" t="s">
        <v>753</v>
      </c>
      <c r="D179" s="19">
        <v>42485</v>
      </c>
      <c r="E179">
        <v>1485</v>
      </c>
      <c r="F179" s="27">
        <v>4391.7700000000004</v>
      </c>
      <c r="G179" s="67"/>
      <c r="H179" s="26"/>
      <c r="I179" s="26"/>
      <c r="J179" s="27"/>
      <c r="K179" s="7"/>
      <c r="L179" s="28"/>
    </row>
    <row r="180" spans="1:12" collapsed="1">
      <c r="A180" s="18" t="s">
        <v>140</v>
      </c>
      <c r="B180" s="18" t="s">
        <v>141</v>
      </c>
      <c r="C180" s="5"/>
      <c r="D180" s="36"/>
      <c r="E180" s="45"/>
      <c r="F180" s="6"/>
      <c r="G180" s="21">
        <f>SUM(F181:F182)</f>
        <v>2960</v>
      </c>
      <c r="H180" s="26">
        <f>G180/1.16*0.16</f>
        <v>408.27586206896558</v>
      </c>
      <c r="I180" s="26"/>
      <c r="K180" s="7"/>
      <c r="L180" s="28"/>
    </row>
    <row r="181" spans="1:12" hidden="1" outlineLevel="1">
      <c r="A181" s="57"/>
      <c r="B181" s="57"/>
      <c r="C181" t="s">
        <v>754</v>
      </c>
      <c r="D181" s="19">
        <v>42476</v>
      </c>
      <c r="E181">
        <v>13035</v>
      </c>
      <c r="F181" s="27">
        <v>2960</v>
      </c>
      <c r="G181" s="21"/>
      <c r="H181" s="26"/>
      <c r="I181" s="26"/>
      <c r="K181" s="7"/>
      <c r="L181" s="28"/>
    </row>
    <row r="182" spans="1:12" hidden="1" outlineLevel="1">
      <c r="A182" s="57"/>
      <c r="B182" s="57"/>
      <c r="D182" s="19"/>
      <c r="F182" s="27"/>
      <c r="G182" s="21"/>
      <c r="H182" s="26"/>
      <c r="I182" s="26"/>
      <c r="K182" s="7"/>
      <c r="L182" s="28"/>
    </row>
    <row r="183" spans="1:12" collapsed="1">
      <c r="A183" s="18" t="s">
        <v>143</v>
      </c>
      <c r="B183" s="18" t="s">
        <v>144</v>
      </c>
      <c r="C183" s="5"/>
      <c r="D183" s="36"/>
      <c r="E183" s="45"/>
      <c r="F183" s="6"/>
      <c r="G183" s="21">
        <f>SUM(F184:F192)</f>
        <v>35962</v>
      </c>
      <c r="H183" s="26">
        <f>G183/1.16*0.16</f>
        <v>4960.2758620689656</v>
      </c>
      <c r="I183" s="26"/>
      <c r="K183" s="7"/>
      <c r="L183" s="28"/>
    </row>
    <row r="184" spans="1:12" hidden="1" outlineLevel="1">
      <c r="A184" s="10"/>
      <c r="B184" s="10"/>
      <c r="D184" s="19"/>
      <c r="E184" t="s">
        <v>105</v>
      </c>
      <c r="F184" s="20">
        <v>-810</v>
      </c>
      <c r="G184" s="21"/>
      <c r="H184" s="26"/>
      <c r="I184" s="26"/>
      <c r="K184" s="7"/>
      <c r="L184" s="28"/>
    </row>
    <row r="185" spans="1:12" ht="15" hidden="1" outlineLevel="1">
      <c r="A185" s="10"/>
      <c r="B185" s="10"/>
      <c r="C185" s="99" t="s">
        <v>145</v>
      </c>
      <c r="D185" s="98">
        <v>42172</v>
      </c>
      <c r="E185" s="99">
        <v>163</v>
      </c>
      <c r="F185" s="94">
        <v>3944</v>
      </c>
      <c r="G185" s="21"/>
      <c r="H185" s="26"/>
      <c r="I185" s="26"/>
    </row>
    <row r="186" spans="1:12" ht="15" hidden="1" outlineLevel="1">
      <c r="A186" s="10"/>
      <c r="B186" s="10"/>
      <c r="C186" s="99" t="s">
        <v>146</v>
      </c>
      <c r="D186" s="98">
        <v>42172</v>
      </c>
      <c r="E186" s="99">
        <v>166</v>
      </c>
      <c r="F186" s="94">
        <v>4872</v>
      </c>
      <c r="G186" s="21"/>
      <c r="H186" s="26"/>
      <c r="I186" s="26"/>
    </row>
    <row r="187" spans="1:12" ht="15" hidden="1" outlineLevel="1">
      <c r="A187" s="10"/>
      <c r="B187" s="10"/>
      <c r="C187" s="99" t="s">
        <v>147</v>
      </c>
      <c r="D187" s="98">
        <v>42172</v>
      </c>
      <c r="E187" s="99">
        <v>165</v>
      </c>
      <c r="F187" s="94">
        <v>1044</v>
      </c>
      <c r="G187" s="21"/>
      <c r="H187" s="26"/>
      <c r="I187" s="26"/>
    </row>
    <row r="188" spans="1:12" hidden="1" outlineLevel="1">
      <c r="A188" s="10"/>
      <c r="B188" s="10"/>
      <c r="C188" t="s">
        <v>755</v>
      </c>
      <c r="D188" s="19">
        <v>42486</v>
      </c>
      <c r="E188">
        <v>388</v>
      </c>
      <c r="F188" s="27">
        <v>2900</v>
      </c>
      <c r="G188" s="21"/>
      <c r="H188" s="26"/>
      <c r="I188" s="26"/>
    </row>
    <row r="189" spans="1:12" hidden="1" outlineLevel="1">
      <c r="A189" s="10"/>
      <c r="B189" s="10"/>
      <c r="C189" t="s">
        <v>756</v>
      </c>
      <c r="D189" s="19">
        <v>42486</v>
      </c>
      <c r="E189">
        <v>383</v>
      </c>
      <c r="F189" s="27">
        <v>4988</v>
      </c>
      <c r="G189" s="21"/>
      <c r="H189" s="26"/>
      <c r="I189" s="26"/>
    </row>
    <row r="190" spans="1:12" hidden="1" outlineLevel="1">
      <c r="A190" s="10"/>
      <c r="B190" s="10"/>
      <c r="C190" t="s">
        <v>757</v>
      </c>
      <c r="D190" s="19">
        <v>42488</v>
      </c>
      <c r="E190">
        <v>385</v>
      </c>
      <c r="F190" s="27">
        <v>5104</v>
      </c>
      <c r="G190" s="21"/>
      <c r="H190" s="26"/>
      <c r="I190" s="26"/>
    </row>
    <row r="191" spans="1:12" hidden="1" outlineLevel="1">
      <c r="A191" s="10"/>
      <c r="B191" s="10"/>
      <c r="C191" t="s">
        <v>758</v>
      </c>
      <c r="D191" s="19">
        <v>42490</v>
      </c>
      <c r="E191">
        <v>391</v>
      </c>
      <c r="F191" s="27">
        <v>2900</v>
      </c>
      <c r="G191" s="21"/>
      <c r="H191" s="26"/>
      <c r="I191" s="26"/>
      <c r="K191" s="7"/>
      <c r="L191" s="28"/>
    </row>
    <row r="192" spans="1:12" hidden="1" outlineLevel="1">
      <c r="A192" s="10"/>
      <c r="B192" s="10"/>
      <c r="C192" t="s">
        <v>450</v>
      </c>
      <c r="D192" s="19">
        <v>42468</v>
      </c>
      <c r="E192">
        <v>369</v>
      </c>
      <c r="F192" s="68">
        <v>11020</v>
      </c>
      <c r="G192" s="21"/>
      <c r="H192" s="26"/>
      <c r="I192" s="26"/>
      <c r="K192" s="7"/>
      <c r="L192" s="28"/>
    </row>
    <row r="193" spans="1:12" collapsed="1">
      <c r="A193" s="18" t="s">
        <v>164</v>
      </c>
      <c r="B193" s="18" t="s">
        <v>165</v>
      </c>
      <c r="C193" s="5"/>
      <c r="D193" s="36"/>
      <c r="E193" s="37"/>
      <c r="F193" s="6"/>
      <c r="G193" s="21">
        <f>SUM(F194:F200)</f>
        <v>6253.25</v>
      </c>
      <c r="H193" s="26">
        <f>G193/1.16*0.16</f>
        <v>862.51724137931046</v>
      </c>
      <c r="I193" s="26"/>
    </row>
    <row r="194" spans="1:12" ht="15" hidden="1" outlineLevel="1">
      <c r="A194" s="57"/>
      <c r="B194" s="57"/>
      <c r="C194" s="99" t="s">
        <v>166</v>
      </c>
      <c r="D194" s="98">
        <v>42355</v>
      </c>
      <c r="E194" s="99">
        <v>3541241</v>
      </c>
      <c r="F194" s="48">
        <v>348</v>
      </c>
      <c r="G194" s="21"/>
      <c r="H194" s="26"/>
      <c r="I194" s="26"/>
    </row>
    <row r="195" spans="1:12" ht="13.5" hidden="1" customHeight="1" outlineLevel="1">
      <c r="A195" s="10"/>
      <c r="B195" s="10"/>
      <c r="C195" s="99" t="s">
        <v>167</v>
      </c>
      <c r="D195" s="98">
        <v>42356</v>
      </c>
      <c r="E195" s="99">
        <v>3539278</v>
      </c>
      <c r="F195" s="48">
        <v>348</v>
      </c>
      <c r="G195" s="21"/>
      <c r="H195" s="26"/>
      <c r="I195" s="26"/>
    </row>
    <row r="196" spans="1:12" ht="15" hidden="1" outlineLevel="1">
      <c r="A196" s="10"/>
      <c r="B196" s="10"/>
      <c r="C196" s="127" t="s">
        <v>168</v>
      </c>
      <c r="D196" s="98">
        <v>42356</v>
      </c>
      <c r="E196" s="99">
        <v>3542331</v>
      </c>
      <c r="F196" s="99">
        <v>348</v>
      </c>
      <c r="G196" s="21"/>
      <c r="H196" s="26"/>
      <c r="I196" s="26"/>
      <c r="J196" s="99"/>
      <c r="K196" s="98"/>
      <c r="L196" s="99"/>
    </row>
    <row r="197" spans="1:12" ht="15" hidden="1" outlineLevel="1">
      <c r="A197" s="10"/>
      <c r="B197" s="10"/>
      <c r="C197" s="127" t="s">
        <v>759</v>
      </c>
      <c r="D197" s="98">
        <v>42481</v>
      </c>
      <c r="E197" s="99">
        <v>3716664</v>
      </c>
      <c r="F197" s="127">
        <v>4165.25</v>
      </c>
      <c r="G197" s="21"/>
      <c r="H197" s="26"/>
      <c r="I197" s="26"/>
      <c r="J197" s="99"/>
      <c r="K197" s="98"/>
      <c r="L197" s="99"/>
    </row>
    <row r="198" spans="1:12" ht="15" hidden="1" outlineLevel="1">
      <c r="A198" s="10"/>
      <c r="B198" s="10"/>
      <c r="C198" s="127" t="s">
        <v>760</v>
      </c>
      <c r="D198" s="98">
        <v>42481</v>
      </c>
      <c r="E198" s="99">
        <v>3732413</v>
      </c>
      <c r="F198" s="127">
        <v>348</v>
      </c>
      <c r="G198" s="21"/>
      <c r="H198" s="26"/>
      <c r="I198" s="26"/>
      <c r="J198" s="99"/>
      <c r="K198" s="98"/>
      <c r="L198" s="99"/>
    </row>
    <row r="199" spans="1:12" ht="15" hidden="1" outlineLevel="1">
      <c r="A199" s="10"/>
      <c r="B199" s="10"/>
      <c r="C199" s="127" t="s">
        <v>540</v>
      </c>
      <c r="D199" s="98">
        <v>42481</v>
      </c>
      <c r="E199" s="99">
        <v>3732443</v>
      </c>
      <c r="F199" s="127">
        <v>348</v>
      </c>
      <c r="G199" s="21"/>
      <c r="H199" s="26"/>
      <c r="I199" s="26"/>
      <c r="J199" s="99"/>
      <c r="K199" s="98"/>
      <c r="L199" s="99"/>
    </row>
    <row r="200" spans="1:12" ht="15" hidden="1" outlineLevel="1">
      <c r="A200" s="10"/>
      <c r="B200" s="10"/>
      <c r="C200" s="127" t="s">
        <v>761</v>
      </c>
      <c r="D200" s="98">
        <v>42487</v>
      </c>
      <c r="E200" s="99">
        <v>3738444</v>
      </c>
      <c r="F200" s="127">
        <v>348</v>
      </c>
      <c r="G200" s="21"/>
      <c r="H200" s="26"/>
      <c r="I200" s="26"/>
      <c r="J200" s="99"/>
      <c r="K200" s="98"/>
      <c r="L200" s="99"/>
    </row>
    <row r="201" spans="1:12" ht="15" collapsed="1">
      <c r="A201" s="18" t="s">
        <v>169</v>
      </c>
      <c r="B201" s="18" t="s">
        <v>170</v>
      </c>
      <c r="C201" s="5"/>
      <c r="D201" s="36"/>
      <c r="E201" s="37"/>
      <c r="F201" s="6"/>
      <c r="G201" s="21">
        <f>SUM(F202:F203)</f>
        <v>7426.0599999999995</v>
      </c>
      <c r="H201" s="26">
        <f>G201/1.16*0.16</f>
        <v>1024.2841379310346</v>
      </c>
      <c r="I201" s="26"/>
      <c r="J201" s="99"/>
      <c r="K201" s="98"/>
      <c r="L201" s="99"/>
    </row>
    <row r="202" spans="1:12" ht="13.5" hidden="1" customHeight="1" outlineLevel="1">
      <c r="A202" s="10"/>
      <c r="B202" s="10"/>
      <c r="C202" t="s">
        <v>171</v>
      </c>
      <c r="D202" s="19">
        <v>42271</v>
      </c>
      <c r="E202" t="s">
        <v>172</v>
      </c>
      <c r="F202" s="20">
        <f>5800-3132+1510.06</f>
        <v>4178.0599999999995</v>
      </c>
      <c r="G202" s="68"/>
      <c r="H202" s="26"/>
      <c r="I202" s="26"/>
      <c r="K202" s="7"/>
      <c r="L202" s="28"/>
    </row>
    <row r="203" spans="1:12" ht="13.5" hidden="1" customHeight="1" outlineLevel="1">
      <c r="A203" s="10"/>
      <c r="B203" s="10"/>
      <c r="C203" s="99" t="s">
        <v>173</v>
      </c>
      <c r="D203" s="98">
        <v>42308</v>
      </c>
      <c r="E203" s="99" t="s">
        <v>174</v>
      </c>
      <c r="F203" s="20">
        <f>4408-1160</f>
        <v>3248</v>
      </c>
      <c r="G203" s="54"/>
      <c r="H203" s="26"/>
      <c r="I203" s="26"/>
      <c r="K203" s="7"/>
      <c r="L203" s="28"/>
    </row>
    <row r="204" spans="1:12" ht="13.5" customHeight="1" collapsed="1">
      <c r="A204" s="18" t="s">
        <v>618</v>
      </c>
      <c r="B204" s="18" t="s">
        <v>444</v>
      </c>
      <c r="C204" s="99"/>
      <c r="D204" s="98"/>
      <c r="E204" s="99"/>
      <c r="G204" s="21">
        <f>SUM(F205:F205)</f>
        <v>0</v>
      </c>
      <c r="H204" s="26">
        <f>G204/1.16*0.16</f>
        <v>0</v>
      </c>
      <c r="I204" s="26"/>
      <c r="K204" s="7"/>
      <c r="L204" s="28"/>
    </row>
    <row r="205" spans="1:12" ht="13.5" hidden="1" customHeight="1" outlineLevel="1">
      <c r="A205" s="10"/>
      <c r="B205" s="10"/>
      <c r="C205" s="48" t="s">
        <v>557</v>
      </c>
      <c r="D205" s="19"/>
      <c r="F205" s="27"/>
      <c r="G205" s="54"/>
      <c r="H205" s="26"/>
      <c r="I205" s="26"/>
      <c r="K205" s="7"/>
      <c r="L205" s="28"/>
    </row>
    <row r="206" spans="1:12" ht="13.5" customHeight="1" collapsed="1">
      <c r="A206" s="18" t="s">
        <v>175</v>
      </c>
      <c r="B206" s="18" t="s">
        <v>176</v>
      </c>
      <c r="C206" s="5"/>
      <c r="D206" s="36"/>
      <c r="E206" s="37"/>
      <c r="F206" s="6"/>
      <c r="G206" s="21">
        <f>SUM(F207)</f>
        <v>1160</v>
      </c>
      <c r="H206" s="26">
        <f>G206/1.16*0.16</f>
        <v>160.00000000000003</v>
      </c>
      <c r="I206" s="26"/>
      <c r="K206" s="7"/>
      <c r="L206" s="28"/>
    </row>
    <row r="207" spans="1:12" ht="15" hidden="1" outlineLevel="1">
      <c r="A207" s="10"/>
      <c r="B207" s="10"/>
      <c r="C207" s="99" t="s">
        <v>177</v>
      </c>
      <c r="D207" s="98">
        <v>42353</v>
      </c>
      <c r="E207" s="99">
        <v>290</v>
      </c>
      <c r="F207" s="20">
        <v>1160</v>
      </c>
      <c r="G207" s="21"/>
      <c r="H207" s="26"/>
      <c r="I207" s="26"/>
      <c r="K207" s="7"/>
      <c r="L207" s="28"/>
    </row>
    <row r="208" spans="1:12" ht="15" collapsed="1">
      <c r="A208" s="18" t="s">
        <v>447</v>
      </c>
      <c r="B208" s="18" t="s">
        <v>448</v>
      </c>
      <c r="C208" s="99"/>
      <c r="D208" s="98"/>
      <c r="E208" s="99"/>
      <c r="G208" s="21">
        <f>SUM(F209:F209)</f>
        <v>347.99</v>
      </c>
      <c r="H208" s="26">
        <f>G208/1.16*0.16</f>
        <v>47.998620689655183</v>
      </c>
      <c r="I208" s="26"/>
      <c r="K208" s="7"/>
      <c r="L208" s="28"/>
    </row>
    <row r="209" spans="1:12" hidden="1" outlineLevel="1">
      <c r="A209" s="10"/>
      <c r="B209" s="10"/>
      <c r="C209" t="s">
        <v>449</v>
      </c>
      <c r="D209" s="19">
        <v>42429</v>
      </c>
      <c r="E209">
        <v>423</v>
      </c>
      <c r="F209">
        <v>347.99</v>
      </c>
      <c r="G209" s="21"/>
      <c r="H209" s="26"/>
      <c r="I209" s="26"/>
      <c r="K209" s="7"/>
      <c r="L209" s="28"/>
    </row>
    <row r="210" spans="1:12" collapsed="1">
      <c r="A210" s="18" t="s">
        <v>178</v>
      </c>
      <c r="B210" s="18" t="s">
        <v>179</v>
      </c>
      <c r="C210" s="5"/>
      <c r="D210" s="36"/>
      <c r="E210" s="37"/>
      <c r="F210" s="6"/>
      <c r="G210" s="21">
        <f>SUM(F211:F211)</f>
        <v>2500.0100000000002</v>
      </c>
      <c r="H210" s="26">
        <f>G210/1.16*0.16</f>
        <v>344.82896551724144</v>
      </c>
      <c r="I210" s="26"/>
      <c r="K210" s="7"/>
      <c r="L210" s="28"/>
    </row>
    <row r="211" spans="1:12" ht="17.25" hidden="1" customHeight="1" outlineLevel="1">
      <c r="A211" s="10"/>
      <c r="B211" s="10"/>
      <c r="C211" s="99" t="s">
        <v>93</v>
      </c>
      <c r="D211" s="98">
        <v>42369</v>
      </c>
      <c r="E211" s="99" t="s">
        <v>94</v>
      </c>
      <c r="F211" s="94">
        <v>2500.0100000000002</v>
      </c>
      <c r="G211" s="54"/>
      <c r="H211" s="26">
        <f>G211/1.16*0.16</f>
        <v>0</v>
      </c>
      <c r="I211" s="26"/>
      <c r="K211" s="7"/>
      <c r="L211" s="28"/>
    </row>
    <row r="212" spans="1:12" collapsed="1">
      <c r="A212" s="18" t="s">
        <v>182</v>
      </c>
      <c r="B212" s="18" t="s">
        <v>183</v>
      </c>
      <c r="C212" s="5"/>
      <c r="D212" s="36"/>
      <c r="E212" s="37"/>
      <c r="F212" s="6"/>
      <c r="G212" s="21">
        <f>SUM(F213:F213)</f>
        <v>0</v>
      </c>
      <c r="H212" s="26">
        <f>G212/1.16*0.16</f>
        <v>0</v>
      </c>
      <c r="I212" s="26"/>
      <c r="K212" s="7"/>
      <c r="L212" s="28"/>
    </row>
    <row r="213" spans="1:12" hidden="1" outlineLevel="1">
      <c r="A213" s="10"/>
      <c r="B213" s="10"/>
      <c r="C213" s="5" t="s">
        <v>557</v>
      </c>
      <c r="D213" s="36"/>
      <c r="E213" s="37"/>
      <c r="F213" s="6"/>
      <c r="G213" s="54"/>
      <c r="H213" s="26"/>
      <c r="I213" s="26"/>
    </row>
    <row r="214" spans="1:12" collapsed="1">
      <c r="A214" s="18" t="s">
        <v>185</v>
      </c>
      <c r="B214" s="18" t="s">
        <v>186</v>
      </c>
      <c r="C214" s="5"/>
      <c r="D214" s="36"/>
      <c r="E214" s="37"/>
      <c r="F214" s="6"/>
      <c r="G214" s="21">
        <f>SUM(F215:F215)</f>
        <v>1725</v>
      </c>
      <c r="H214" s="26">
        <f>G214/1.16*0.16</f>
        <v>237.93103448275863</v>
      </c>
      <c r="I214" s="26"/>
      <c r="K214" s="7"/>
      <c r="L214" s="28"/>
    </row>
    <row r="215" spans="1:12" hidden="1" outlineLevel="1">
      <c r="A215" s="10"/>
      <c r="B215" s="10"/>
      <c r="C215" s="5" t="s">
        <v>187</v>
      </c>
      <c r="D215" s="36">
        <v>41486</v>
      </c>
      <c r="E215" s="37">
        <v>8858</v>
      </c>
      <c r="F215" s="6">
        <v>1725</v>
      </c>
      <c r="G215" s="54"/>
      <c r="H215" s="26"/>
      <c r="I215" s="26"/>
      <c r="K215" s="7"/>
      <c r="L215" s="28"/>
    </row>
    <row r="216" spans="1:12" collapsed="1">
      <c r="A216" s="18" t="s">
        <v>762</v>
      </c>
      <c r="B216" s="18" t="s">
        <v>763</v>
      </c>
      <c r="C216" s="5"/>
      <c r="D216" s="36"/>
      <c r="E216" s="37"/>
      <c r="F216" s="6"/>
      <c r="G216" s="21">
        <f>SUM(F217:F217)</f>
        <v>34800</v>
      </c>
      <c r="H216" s="26">
        <f>G216/1.16*0.16</f>
        <v>4800.0000000000009</v>
      </c>
      <c r="I216" s="26"/>
      <c r="K216" s="7"/>
      <c r="L216" s="28"/>
    </row>
    <row r="217" spans="1:12" hidden="1" outlineLevel="1">
      <c r="A217" s="10"/>
      <c r="B217" s="10"/>
      <c r="C217" t="s">
        <v>764</v>
      </c>
      <c r="D217" s="19">
        <v>42465</v>
      </c>
      <c r="E217">
        <v>326</v>
      </c>
      <c r="F217" s="27">
        <v>34800</v>
      </c>
      <c r="G217" s="54"/>
      <c r="H217" s="26"/>
      <c r="I217" s="26"/>
      <c r="K217" s="7"/>
      <c r="L217" s="28"/>
    </row>
    <row r="218" spans="1:12" collapsed="1">
      <c r="A218" s="18" t="s">
        <v>188</v>
      </c>
      <c r="B218" s="18" t="s">
        <v>189</v>
      </c>
      <c r="C218" s="5"/>
      <c r="D218" s="36"/>
      <c r="E218" s="37"/>
      <c r="F218" s="6"/>
      <c r="G218" s="21">
        <f>SUM(F219:F219)</f>
        <v>0</v>
      </c>
      <c r="H218" s="26">
        <f>G218/1.16*0.16</f>
        <v>0</v>
      </c>
      <c r="I218" s="26"/>
      <c r="K218" s="7"/>
      <c r="L218" s="28"/>
    </row>
    <row r="219" spans="1:12" ht="15" hidden="1" outlineLevel="1">
      <c r="A219" s="10"/>
      <c r="B219" s="10"/>
      <c r="C219" s="130" t="s">
        <v>557</v>
      </c>
      <c r="D219" s="98"/>
      <c r="E219" s="99"/>
      <c r="G219" s="21"/>
      <c r="H219" s="26"/>
      <c r="I219" s="26"/>
      <c r="K219" s="7"/>
      <c r="L219" s="28"/>
    </row>
    <row r="220" spans="1:12" collapsed="1">
      <c r="A220" s="18" t="s">
        <v>192</v>
      </c>
      <c r="B220" s="18" t="s">
        <v>193</v>
      </c>
      <c r="C220" s="5"/>
      <c r="D220" s="36"/>
      <c r="E220" s="37"/>
      <c r="F220" s="6"/>
      <c r="G220" s="21">
        <f>SUM(F221:F221)</f>
        <v>0</v>
      </c>
      <c r="H220" s="26">
        <f>G220/1.16*0.16</f>
        <v>0</v>
      </c>
      <c r="I220" s="26"/>
      <c r="K220" s="7"/>
      <c r="L220" s="28"/>
    </row>
    <row r="221" spans="1:12" ht="15" hidden="1" outlineLevel="1">
      <c r="A221" s="10"/>
      <c r="B221" s="10"/>
      <c r="C221" s="130" t="s">
        <v>557</v>
      </c>
      <c r="D221" s="98"/>
      <c r="E221" s="99"/>
      <c r="G221" s="21"/>
      <c r="H221" s="26"/>
      <c r="I221" s="26"/>
      <c r="K221" s="7"/>
      <c r="L221" s="28"/>
    </row>
    <row r="222" spans="1:12" collapsed="1">
      <c r="A222" s="18" t="s">
        <v>195</v>
      </c>
      <c r="B222" s="18" t="s">
        <v>196</v>
      </c>
      <c r="C222" s="5"/>
      <c r="D222" s="36"/>
      <c r="E222" s="37"/>
      <c r="F222" s="6"/>
      <c r="G222" s="21">
        <f>SUM(F223:F224)</f>
        <v>2204</v>
      </c>
      <c r="H222" s="26">
        <f>G222/1.16*0.16</f>
        <v>304.00000000000006</v>
      </c>
      <c r="I222" s="26"/>
      <c r="K222" s="7"/>
      <c r="L222" s="28"/>
    </row>
    <row r="223" spans="1:12" ht="15" hidden="1" outlineLevel="1">
      <c r="A223" s="10"/>
      <c r="B223" s="10"/>
      <c r="C223" t="s">
        <v>604</v>
      </c>
      <c r="D223" s="19">
        <v>42487</v>
      </c>
      <c r="E223" t="s">
        <v>765</v>
      </c>
      <c r="F223" s="27">
        <v>1160</v>
      </c>
      <c r="G223" s="54"/>
      <c r="H223" s="26"/>
      <c r="I223" s="26"/>
      <c r="J223" s="99"/>
      <c r="K223" s="98"/>
      <c r="L223" s="99"/>
    </row>
    <row r="224" spans="1:12" ht="15" hidden="1" outlineLevel="1">
      <c r="A224" s="10"/>
      <c r="B224" s="10"/>
      <c r="C224" t="s">
        <v>541</v>
      </c>
      <c r="D224" s="19">
        <v>42487</v>
      </c>
      <c r="E224" t="s">
        <v>766</v>
      </c>
      <c r="F224" s="27">
        <v>1044</v>
      </c>
      <c r="G224" s="54"/>
      <c r="H224" s="26"/>
      <c r="I224" s="26"/>
      <c r="J224" s="99"/>
      <c r="K224" s="98"/>
      <c r="L224" s="99"/>
    </row>
    <row r="225" spans="1:13" ht="15" collapsed="1">
      <c r="A225" s="18" t="s">
        <v>346</v>
      </c>
      <c r="B225" s="18" t="s">
        <v>347</v>
      </c>
      <c r="G225" s="106">
        <f>+SUM(F226:F227)</f>
        <v>2204</v>
      </c>
      <c r="H225" s="26">
        <f>G225/1.16*0.16</f>
        <v>304.00000000000006</v>
      </c>
      <c r="I225" s="26"/>
      <c r="J225" s="99"/>
      <c r="K225" s="98"/>
      <c r="L225" s="99"/>
    </row>
    <row r="226" spans="1:13" hidden="1" outlineLevel="1">
      <c r="A226" s="10"/>
      <c r="B226" s="10"/>
      <c r="C226" t="s">
        <v>767</v>
      </c>
      <c r="D226" s="19">
        <v>42485</v>
      </c>
      <c r="E226">
        <v>7074</v>
      </c>
      <c r="F226" s="27">
        <v>2204</v>
      </c>
      <c r="G226" s="54"/>
      <c r="H226" s="26"/>
      <c r="I226" s="26"/>
    </row>
    <row r="227" spans="1:13" hidden="1" outlineLevel="1">
      <c r="A227" s="10"/>
      <c r="B227" s="10"/>
      <c r="C227" t="s">
        <v>557</v>
      </c>
      <c r="D227" s="19"/>
      <c r="F227" s="27"/>
      <c r="G227" s="54"/>
      <c r="H227" s="26"/>
      <c r="I227" s="26"/>
      <c r="K227" s="19"/>
      <c r="M227" s="27"/>
    </row>
    <row r="228" spans="1:13" collapsed="1">
      <c r="A228" s="18" t="s">
        <v>617</v>
      </c>
      <c r="B228" s="18" t="s">
        <v>462</v>
      </c>
      <c r="G228" s="21">
        <f>SUM(F229:F229)</f>
        <v>0</v>
      </c>
      <c r="H228" s="26">
        <f>G228/1.16*0.16</f>
        <v>0</v>
      </c>
      <c r="I228" s="26"/>
      <c r="K228" s="19"/>
      <c r="M228" s="27"/>
    </row>
    <row r="229" spans="1:13" hidden="1" outlineLevel="1">
      <c r="A229" s="10"/>
      <c r="B229" s="10"/>
      <c r="C229" t="s">
        <v>557</v>
      </c>
      <c r="D229" s="19"/>
      <c r="F229" s="27"/>
      <c r="G229" s="54"/>
      <c r="H229" s="26"/>
      <c r="I229" s="26"/>
      <c r="K229" s="19"/>
      <c r="M229" s="27"/>
    </row>
    <row r="230" spans="1:13" collapsed="1">
      <c r="A230" s="18" t="s">
        <v>211</v>
      </c>
      <c r="B230" s="18" t="s">
        <v>212</v>
      </c>
      <c r="C230" s="5"/>
      <c r="D230" s="36"/>
      <c r="E230" s="37"/>
      <c r="G230" s="21">
        <f>SUM(F231:F236)</f>
        <v>-12760</v>
      </c>
      <c r="H230" s="26">
        <f t="shared" ref="H230" si="3">G230/1.16*0.16</f>
        <v>-1760</v>
      </c>
      <c r="I230" s="26"/>
      <c r="K230" s="7"/>
      <c r="L230" s="28"/>
    </row>
    <row r="231" spans="1:13" s="64" customFormat="1" hidden="1" outlineLevel="1">
      <c r="A231" s="57"/>
      <c r="B231" s="57"/>
      <c r="C231" t="s">
        <v>213</v>
      </c>
      <c r="D231" s="19">
        <v>42068</v>
      </c>
      <c r="E231" t="s">
        <v>214</v>
      </c>
      <c r="F231" s="20">
        <v>464</v>
      </c>
      <c r="G231" s="21"/>
      <c r="H231" s="26"/>
      <c r="I231" s="26"/>
      <c r="K231" s="7"/>
      <c r="L231" s="60"/>
    </row>
    <row r="232" spans="1:13" s="64" customFormat="1" hidden="1" outlineLevel="1">
      <c r="A232" s="57"/>
      <c r="B232" s="57"/>
      <c r="C232" t="s">
        <v>215</v>
      </c>
      <c r="D232" s="19">
        <v>42172</v>
      </c>
      <c r="E232" t="s">
        <v>216</v>
      </c>
      <c r="F232" s="20">
        <v>4408</v>
      </c>
      <c r="G232" s="21"/>
      <c r="H232" s="26"/>
      <c r="I232" s="26"/>
      <c r="K232" s="7"/>
      <c r="L232" s="60"/>
    </row>
    <row r="233" spans="1:13" s="64" customFormat="1" hidden="1" outlineLevel="1">
      <c r="A233" s="57"/>
      <c r="B233" s="57"/>
      <c r="C233" t="s">
        <v>217</v>
      </c>
      <c r="D233" s="19">
        <v>42247</v>
      </c>
      <c r="E233" t="s">
        <v>218</v>
      </c>
      <c r="F233" s="20">
        <v>4408</v>
      </c>
      <c r="G233" s="21"/>
      <c r="H233" s="26"/>
      <c r="I233" s="26"/>
      <c r="K233" s="7"/>
      <c r="L233" s="60"/>
    </row>
    <row r="234" spans="1:13" s="64" customFormat="1" hidden="1" outlineLevel="1">
      <c r="A234" s="57"/>
      <c r="B234" s="57"/>
      <c r="C234" t="s">
        <v>219</v>
      </c>
      <c r="D234" s="19">
        <v>42247</v>
      </c>
      <c r="E234" t="s">
        <v>220</v>
      </c>
      <c r="F234" s="20">
        <v>4408</v>
      </c>
      <c r="G234" s="21"/>
      <c r="H234" s="26"/>
      <c r="I234" s="26"/>
      <c r="K234" s="7"/>
      <c r="L234" s="60"/>
    </row>
    <row r="235" spans="1:13" s="64" customFormat="1" hidden="1" outlineLevel="1">
      <c r="A235" s="57"/>
      <c r="B235" s="57"/>
      <c r="C235" t="s">
        <v>768</v>
      </c>
      <c r="D235" s="19">
        <v>42487</v>
      </c>
      <c r="E235" t="s">
        <v>404</v>
      </c>
      <c r="F235" s="27">
        <v>-26448</v>
      </c>
      <c r="G235" s="21"/>
      <c r="H235" s="26"/>
      <c r="I235" s="129" t="s">
        <v>769</v>
      </c>
      <c r="K235" s="7"/>
      <c r="L235" s="60"/>
    </row>
    <row r="236" spans="1:13" hidden="1" outlineLevel="1">
      <c r="A236" s="10"/>
      <c r="B236" s="10"/>
      <c r="C236" t="s">
        <v>557</v>
      </c>
      <c r="D236" s="19"/>
      <c r="F236" s="27"/>
      <c r="G236" s="21"/>
      <c r="H236" s="26"/>
      <c r="I236" s="26"/>
    </row>
    <row r="237" spans="1:13" collapsed="1">
      <c r="A237" s="18" t="s">
        <v>221</v>
      </c>
      <c r="B237" s="18" t="s">
        <v>222</v>
      </c>
      <c r="C237" s="5"/>
      <c r="D237" s="36"/>
      <c r="E237" s="37"/>
      <c r="F237" s="6"/>
      <c r="G237" s="21">
        <f>SUM(F238)</f>
        <v>11470.9</v>
      </c>
      <c r="H237" s="26">
        <f>G237/1.16*0.16</f>
        <v>1582.1931034482759</v>
      </c>
      <c r="I237" s="26"/>
    </row>
    <row r="238" spans="1:13" hidden="1" outlineLevel="1">
      <c r="A238" s="10"/>
      <c r="B238" s="10"/>
      <c r="C238" t="s">
        <v>223</v>
      </c>
      <c r="D238" s="69">
        <v>41864</v>
      </c>
      <c r="E238" s="70" t="s">
        <v>224</v>
      </c>
      <c r="F238" s="20">
        <v>11470.9</v>
      </c>
      <c r="G238" s="21"/>
      <c r="H238" s="26"/>
      <c r="I238" s="26"/>
    </row>
    <row r="239" spans="1:13" hidden="1" outlineLevel="1">
      <c r="A239" s="10"/>
      <c r="B239" s="10"/>
      <c r="C239" t="s">
        <v>557</v>
      </c>
      <c r="D239" s="69"/>
      <c r="E239" s="70"/>
      <c r="G239" s="21"/>
      <c r="H239" s="26"/>
      <c r="I239" s="26"/>
    </row>
    <row r="240" spans="1:13" collapsed="1">
      <c r="A240" s="18" t="s">
        <v>619</v>
      </c>
      <c r="B240" s="18" t="s">
        <v>620</v>
      </c>
      <c r="D240" s="69"/>
      <c r="E240" s="70"/>
      <c r="G240" s="21">
        <f>SUM(F241:F241)</f>
        <v>10440</v>
      </c>
      <c r="H240" s="26">
        <f>G240/1.16*0.16</f>
        <v>1440</v>
      </c>
      <c r="I240" s="26"/>
    </row>
    <row r="241" spans="1:19" hidden="1" outlineLevel="1">
      <c r="A241" s="10"/>
      <c r="B241" s="10"/>
      <c r="C241" t="s">
        <v>621</v>
      </c>
      <c r="D241" s="19">
        <v>42438</v>
      </c>
      <c r="E241" t="s">
        <v>622</v>
      </c>
      <c r="F241" s="27">
        <v>10440</v>
      </c>
      <c r="G241" s="21"/>
      <c r="H241" s="26"/>
      <c r="I241" s="26"/>
    </row>
    <row r="242" spans="1:19" collapsed="1">
      <c r="A242" s="18" t="s">
        <v>225</v>
      </c>
      <c r="B242" s="18" t="s">
        <v>226</v>
      </c>
      <c r="D242" s="19"/>
      <c r="G242" s="21">
        <f>SUM(F243:F244)</f>
        <v>11020</v>
      </c>
      <c r="H242" s="26">
        <f>G242/1.16*0.16</f>
        <v>1520</v>
      </c>
      <c r="I242" s="26"/>
    </row>
    <row r="243" spans="1:19" hidden="1" outlineLevel="1">
      <c r="A243" s="10"/>
      <c r="B243" s="10"/>
      <c r="C243" t="s">
        <v>227</v>
      </c>
      <c r="D243" s="19">
        <v>42101</v>
      </c>
      <c r="E243">
        <v>60</v>
      </c>
      <c r="F243" s="20">
        <v>11020</v>
      </c>
      <c r="G243" s="21"/>
      <c r="H243" s="26">
        <f>G243/1.16*0.16</f>
        <v>0</v>
      </c>
      <c r="I243" s="26"/>
      <c r="K243" s="10"/>
      <c r="L243" s="10"/>
      <c r="N243" s="19"/>
      <c r="P243" s="27"/>
      <c r="Q243" s="21"/>
      <c r="R243" s="26"/>
      <c r="S243" s="26"/>
    </row>
    <row r="244" spans="1:19" hidden="1" outlineLevel="1">
      <c r="A244" s="10"/>
      <c r="B244" s="10"/>
      <c r="C244" t="s">
        <v>557</v>
      </c>
      <c r="D244" s="19"/>
      <c r="F244" s="27"/>
      <c r="G244" s="21"/>
      <c r="H244" s="26"/>
      <c r="I244" s="26"/>
      <c r="K244" s="7"/>
      <c r="L244" s="28"/>
    </row>
    <row r="245" spans="1:19" collapsed="1">
      <c r="A245" s="18" t="s">
        <v>350</v>
      </c>
      <c r="B245" s="18" t="s">
        <v>351</v>
      </c>
      <c r="D245" s="19"/>
      <c r="G245" s="21">
        <f>+SUM(F246:F252)</f>
        <v>5285.5400000000009</v>
      </c>
      <c r="H245" s="26">
        <f>G245/1.16*0.16</f>
        <v>729.04000000000019</v>
      </c>
      <c r="K245" s="7"/>
      <c r="L245" s="28"/>
    </row>
    <row r="246" spans="1:19" hidden="1" outlineLevel="1">
      <c r="A246" s="10"/>
      <c r="B246" s="10"/>
      <c r="C246" t="s">
        <v>464</v>
      </c>
      <c r="D246" s="19">
        <v>42388</v>
      </c>
      <c r="E246" t="s">
        <v>465</v>
      </c>
      <c r="F246" s="27">
        <v>-1696.5</v>
      </c>
      <c r="G246" s="21" t="s">
        <v>467</v>
      </c>
      <c r="H246" s="26"/>
      <c r="K246" s="7"/>
      <c r="L246" s="28"/>
    </row>
    <row r="247" spans="1:19" hidden="1" outlineLevel="1">
      <c r="A247" s="10"/>
      <c r="B247" s="10"/>
      <c r="C247" t="s">
        <v>625</v>
      </c>
      <c r="D247" s="19">
        <v>42460</v>
      </c>
      <c r="E247" t="s">
        <v>626</v>
      </c>
      <c r="F247" s="27">
        <v>-2889.56</v>
      </c>
      <c r="G247" s="21"/>
      <c r="H247" s="26"/>
      <c r="K247" s="7"/>
      <c r="L247" s="28"/>
    </row>
    <row r="248" spans="1:19" hidden="1" outlineLevel="1">
      <c r="A248" s="10"/>
      <c r="B248" s="10"/>
      <c r="C248" t="s">
        <v>770</v>
      </c>
      <c r="D248" s="19">
        <v>42482</v>
      </c>
      <c r="E248">
        <v>1600</v>
      </c>
      <c r="F248" s="27">
        <v>4217.76</v>
      </c>
      <c r="G248" s="21"/>
      <c r="H248" s="26"/>
      <c r="K248" s="7"/>
      <c r="L248" s="28"/>
    </row>
    <row r="249" spans="1:19" hidden="1" outlineLevel="1">
      <c r="A249" s="10"/>
      <c r="B249" s="10"/>
      <c r="C249" t="s">
        <v>75</v>
      </c>
      <c r="D249" s="19">
        <v>42482</v>
      </c>
      <c r="E249">
        <v>1601</v>
      </c>
      <c r="F249">
        <v>667</v>
      </c>
      <c r="G249" s="21"/>
      <c r="H249" s="26"/>
      <c r="I249" s="26"/>
      <c r="K249" s="7"/>
      <c r="L249" s="28"/>
    </row>
    <row r="250" spans="1:19" hidden="1" outlineLevel="1">
      <c r="A250" s="10"/>
      <c r="B250" s="10"/>
      <c r="C250" t="s">
        <v>771</v>
      </c>
      <c r="D250" s="19">
        <v>42482</v>
      </c>
      <c r="E250">
        <v>1602</v>
      </c>
      <c r="F250" s="27">
        <v>7047</v>
      </c>
      <c r="H250" s="26"/>
      <c r="I250" s="26"/>
      <c r="K250" s="7"/>
      <c r="L250" s="28"/>
    </row>
    <row r="251" spans="1:19" hidden="1" outlineLevel="1">
      <c r="A251" s="10"/>
      <c r="B251" s="10"/>
      <c r="C251" t="s">
        <v>772</v>
      </c>
      <c r="D251" s="19">
        <v>42490</v>
      </c>
      <c r="E251">
        <v>1631</v>
      </c>
      <c r="F251">
        <v>829.4</v>
      </c>
      <c r="H251" s="26"/>
      <c r="I251" s="26"/>
      <c r="K251" s="7"/>
      <c r="L251" s="28"/>
    </row>
    <row r="252" spans="1:19" hidden="1" outlineLevel="1">
      <c r="A252" s="10"/>
      <c r="B252" s="10"/>
      <c r="C252" t="s">
        <v>773</v>
      </c>
      <c r="D252" s="19">
        <v>42487</v>
      </c>
      <c r="E252" t="s">
        <v>774</v>
      </c>
      <c r="F252" s="27">
        <v>-2889.56</v>
      </c>
      <c r="H252" s="26"/>
      <c r="I252" s="26" t="s">
        <v>775</v>
      </c>
    </row>
    <row r="253" spans="1:19" collapsed="1">
      <c r="A253" s="18" t="s">
        <v>228</v>
      </c>
      <c r="B253" s="18" t="s">
        <v>229</v>
      </c>
      <c r="G253" s="21">
        <f>SUM(F254:F255)</f>
        <v>0</v>
      </c>
      <c r="H253" s="26">
        <f>G253/1.16*0.16</f>
        <v>0</v>
      </c>
      <c r="I253" s="26"/>
    </row>
    <row r="254" spans="1:19" hidden="1" outlineLevel="1">
      <c r="A254" s="10"/>
      <c r="B254" s="10"/>
      <c r="C254" t="s">
        <v>557</v>
      </c>
      <c r="D254" s="19"/>
      <c r="F254" s="27"/>
      <c r="G254" s="21"/>
      <c r="H254" s="26"/>
      <c r="I254" s="26"/>
    </row>
    <row r="255" spans="1:19" hidden="1" outlineLevel="1">
      <c r="A255" s="10"/>
      <c r="B255" s="10"/>
      <c r="C255" t="s">
        <v>557</v>
      </c>
      <c r="D255" s="19"/>
      <c r="F255" s="27"/>
      <c r="G255" s="21"/>
      <c r="H255" s="26"/>
      <c r="I255" s="26"/>
    </row>
    <row r="256" spans="1:19" collapsed="1">
      <c r="A256" s="18" t="s">
        <v>232</v>
      </c>
      <c r="B256" s="18" t="s">
        <v>233</v>
      </c>
      <c r="D256" s="19"/>
      <c r="G256" s="21">
        <f>SUM(F257)</f>
        <v>0</v>
      </c>
      <c r="H256" s="26">
        <f>G256/1.16*0.16</f>
        <v>0</v>
      </c>
      <c r="I256" s="26"/>
      <c r="K256" s="7"/>
      <c r="L256" s="28"/>
    </row>
    <row r="257" spans="1:12" ht="15" hidden="1" outlineLevel="1">
      <c r="A257" s="10"/>
      <c r="B257" s="10"/>
      <c r="C257" s="130" t="s">
        <v>557</v>
      </c>
      <c r="D257" s="98"/>
      <c r="E257" s="99"/>
      <c r="G257" s="21"/>
      <c r="H257" s="26"/>
      <c r="I257" s="26"/>
      <c r="K257" s="7"/>
      <c r="L257" s="28"/>
    </row>
    <row r="258" spans="1:12" collapsed="1">
      <c r="A258" s="18" t="s">
        <v>359</v>
      </c>
      <c r="B258" s="18" t="s">
        <v>360</v>
      </c>
      <c r="D258" s="19"/>
      <c r="G258" s="21">
        <f>SUM(F259:F259)</f>
        <v>0</v>
      </c>
      <c r="H258" s="26">
        <f>G258/1.16*0.16</f>
        <v>0</v>
      </c>
      <c r="I258" s="26"/>
      <c r="K258" s="7"/>
      <c r="L258" s="28"/>
    </row>
    <row r="259" spans="1:12" hidden="1" outlineLevel="1">
      <c r="A259" s="10"/>
      <c r="B259" s="10"/>
      <c r="C259" t="s">
        <v>557</v>
      </c>
      <c r="D259" s="19"/>
      <c r="F259" s="27"/>
      <c r="G259" s="21"/>
      <c r="H259" s="26"/>
      <c r="I259" s="26"/>
      <c r="K259" s="7"/>
      <c r="L259" s="28"/>
    </row>
    <row r="260" spans="1:12" collapsed="1">
      <c r="A260" s="18" t="s">
        <v>236</v>
      </c>
      <c r="B260" s="18" t="s">
        <v>237</v>
      </c>
      <c r="C260" s="5"/>
      <c r="D260" s="53"/>
      <c r="E260" s="5"/>
      <c r="F260" s="6"/>
      <c r="G260" s="21">
        <f>SUM(F261:F262)</f>
        <v>2610</v>
      </c>
      <c r="H260" s="26">
        <f>G260/1.16*0.16</f>
        <v>360</v>
      </c>
      <c r="I260" s="26"/>
    </row>
    <row r="261" spans="1:12" s="64" customFormat="1" hidden="1" outlineLevel="1">
      <c r="A261" s="57"/>
      <c r="B261" s="57"/>
      <c r="C261" t="s">
        <v>628</v>
      </c>
      <c r="D261" s="19">
        <v>42458</v>
      </c>
      <c r="E261" t="s">
        <v>629</v>
      </c>
      <c r="F261" s="27">
        <v>2610</v>
      </c>
      <c r="G261" s="21"/>
      <c r="H261" s="26"/>
      <c r="I261" s="26"/>
    </row>
    <row r="262" spans="1:12" hidden="1" outlineLevel="1">
      <c r="A262" s="10"/>
      <c r="B262" s="10"/>
      <c r="C262" t="s">
        <v>557</v>
      </c>
      <c r="D262" s="19"/>
      <c r="F262" s="27"/>
      <c r="G262" s="21"/>
    </row>
    <row r="263" spans="1:12" collapsed="1">
      <c r="A263" s="18" t="s">
        <v>240</v>
      </c>
      <c r="B263" s="18" t="s">
        <v>241</v>
      </c>
      <c r="C263" s="5"/>
      <c r="D263" s="53"/>
      <c r="E263" s="5"/>
      <c r="F263" s="6"/>
      <c r="G263" s="21">
        <f>SUM(F264:F264)</f>
        <v>5848</v>
      </c>
      <c r="H263" s="26">
        <f>G263/1.16*0.16</f>
        <v>806.62068965517244</v>
      </c>
      <c r="I263" s="26"/>
    </row>
    <row r="264" spans="1:12" hidden="1" outlineLevel="1">
      <c r="C264" t="s">
        <v>776</v>
      </c>
      <c r="D264" s="19">
        <v>42488</v>
      </c>
      <c r="E264">
        <v>16930399</v>
      </c>
      <c r="F264" s="27">
        <v>5848</v>
      </c>
    </row>
    <row r="265" spans="1:12" collapsed="1">
      <c r="A265" s="18" t="s">
        <v>777</v>
      </c>
      <c r="B265" s="18" t="s">
        <v>778</v>
      </c>
      <c r="D265" s="19"/>
      <c r="F265" s="27"/>
      <c r="G265" s="21">
        <f>SUM(F266)</f>
        <v>1099.7</v>
      </c>
      <c r="H265" s="26">
        <f>G265/1.16*0.16</f>
        <v>151.68275862068967</v>
      </c>
    </row>
    <row r="266" spans="1:12" hidden="1" outlineLevel="1">
      <c r="C266" t="s">
        <v>779</v>
      </c>
      <c r="D266" s="19">
        <v>42473</v>
      </c>
      <c r="E266">
        <v>33015</v>
      </c>
      <c r="F266" s="27">
        <v>1099.7</v>
      </c>
    </row>
    <row r="267" spans="1:12" hidden="1" outlineLevel="1">
      <c r="C267" t="s">
        <v>557</v>
      </c>
      <c r="D267" s="19"/>
      <c r="F267" s="27"/>
    </row>
    <row r="268" spans="1:12" collapsed="1">
      <c r="A268" s="18" t="s">
        <v>635</v>
      </c>
      <c r="B268" s="18" t="s">
        <v>633</v>
      </c>
      <c r="D268" s="19"/>
      <c r="F268" s="27"/>
      <c r="G268" s="21">
        <f>SUM(F269)</f>
        <v>2290</v>
      </c>
      <c r="H268" s="26">
        <f>G268/1.16*0.16</f>
        <v>315.86206896551727</v>
      </c>
    </row>
    <row r="269" spans="1:12" hidden="1" outlineLevel="1">
      <c r="C269" t="s">
        <v>780</v>
      </c>
      <c r="D269" s="19">
        <v>42473</v>
      </c>
      <c r="E269">
        <v>1076</v>
      </c>
      <c r="F269" s="27">
        <v>2290</v>
      </c>
    </row>
    <row r="270" spans="1:12" collapsed="1">
      <c r="A270" s="18" t="s">
        <v>243</v>
      </c>
      <c r="B270" s="18" t="s">
        <v>244</v>
      </c>
      <c r="C270" s="5"/>
      <c r="D270" s="53"/>
      <c r="E270" s="5"/>
      <c r="F270" s="6"/>
      <c r="G270" s="21">
        <f>SUM(F271)</f>
        <v>295000</v>
      </c>
      <c r="H270" s="26">
        <f>G270/1.16*0.16</f>
        <v>40689.655172413797</v>
      </c>
      <c r="I270" s="26"/>
    </row>
    <row r="271" spans="1:12" ht="15" hidden="1" outlineLevel="1">
      <c r="C271" s="99" t="s">
        <v>245</v>
      </c>
      <c r="D271" s="98">
        <v>42331</v>
      </c>
      <c r="E271" s="99" t="s">
        <v>246</v>
      </c>
      <c r="F271" s="20">
        <v>295000</v>
      </c>
    </row>
    <row r="272" spans="1:12" ht="15" collapsed="1">
      <c r="A272" s="18" t="s">
        <v>361</v>
      </c>
      <c r="B272" s="18" t="s">
        <v>362</v>
      </c>
      <c r="C272" s="99"/>
      <c r="D272" s="98"/>
      <c r="E272" s="99"/>
      <c r="G272" s="21">
        <f>SUM(F273)</f>
        <v>0</v>
      </c>
      <c r="H272" s="26">
        <f>G272/1.16*0.16</f>
        <v>0</v>
      </c>
    </row>
    <row r="273" spans="1:9" ht="15" hidden="1" outlineLevel="1">
      <c r="C273" s="130" t="s">
        <v>557</v>
      </c>
      <c r="D273" s="98"/>
      <c r="E273" s="99"/>
    </row>
    <row r="274" spans="1:9" collapsed="1">
      <c r="A274" s="18" t="s">
        <v>247</v>
      </c>
      <c r="B274" s="18" t="s">
        <v>248</v>
      </c>
      <c r="C274" s="5"/>
      <c r="D274" s="53"/>
      <c r="E274" s="5"/>
      <c r="F274" s="6"/>
      <c r="G274" s="21">
        <f>SUM(F275)</f>
        <v>11020</v>
      </c>
      <c r="H274" s="26">
        <f>G274/1.16*0.16</f>
        <v>1520</v>
      </c>
      <c r="I274" s="26"/>
    </row>
    <row r="275" spans="1:9" hidden="1" outlineLevel="1">
      <c r="C275" t="s">
        <v>336</v>
      </c>
      <c r="D275" s="19">
        <v>42488</v>
      </c>
      <c r="E275">
        <v>288</v>
      </c>
      <c r="F275" s="27">
        <v>11020</v>
      </c>
    </row>
    <row r="276" spans="1:9" collapsed="1">
      <c r="A276" s="18" t="s">
        <v>781</v>
      </c>
      <c r="B276" s="18" t="s">
        <v>782</v>
      </c>
      <c r="D276" s="19"/>
      <c r="F276" s="27"/>
      <c r="G276" s="21">
        <f>SUM(F277)</f>
        <v>7540</v>
      </c>
      <c r="H276" s="26">
        <f>G276/1.16*0.16</f>
        <v>1040</v>
      </c>
    </row>
    <row r="277" spans="1:9" hidden="1" outlineLevel="1">
      <c r="C277" t="s">
        <v>783</v>
      </c>
      <c r="D277" s="19">
        <v>42490</v>
      </c>
      <c r="E277">
        <v>993</v>
      </c>
      <c r="F277" s="27">
        <v>7540</v>
      </c>
    </row>
    <row r="278" spans="1:9" collapsed="1">
      <c r="A278" s="18" t="s">
        <v>250</v>
      </c>
      <c r="B278" s="18" t="s">
        <v>251</v>
      </c>
      <c r="G278" s="21">
        <f>SUM(F279)</f>
        <v>0</v>
      </c>
      <c r="H278" s="26">
        <f>G278/1.16*0.16</f>
        <v>0</v>
      </c>
      <c r="I278" s="26"/>
    </row>
    <row r="279" spans="1:9" hidden="1" outlineLevel="1">
      <c r="A279" s="57"/>
      <c r="B279" s="57"/>
      <c r="C279" t="s">
        <v>557</v>
      </c>
      <c r="G279" s="21"/>
      <c r="H279" s="26"/>
      <c r="I279" s="26"/>
    </row>
    <row r="280" spans="1:9" collapsed="1">
      <c r="A280" s="18" t="s">
        <v>370</v>
      </c>
      <c r="B280" s="18" t="s">
        <v>371</v>
      </c>
      <c r="G280" s="21">
        <f>SUM(F281)</f>
        <v>0</v>
      </c>
      <c r="H280" s="26">
        <f>G280/1.16*0.16</f>
        <v>0</v>
      </c>
      <c r="I280" s="26"/>
    </row>
    <row r="281" spans="1:9" hidden="1" outlineLevel="1">
      <c r="A281" s="57"/>
      <c r="B281" s="57"/>
      <c r="C281" t="s">
        <v>557</v>
      </c>
      <c r="D281" s="19"/>
      <c r="F281" s="27"/>
      <c r="G281" s="21"/>
      <c r="H281" s="26"/>
      <c r="I281" s="26"/>
    </row>
    <row r="282" spans="1:9" collapsed="1">
      <c r="A282" s="18" t="s">
        <v>366</v>
      </c>
      <c r="B282" s="18" t="s">
        <v>367</v>
      </c>
      <c r="G282" s="21">
        <f>SUM(F283)</f>
        <v>0</v>
      </c>
      <c r="H282" s="26">
        <f>G282/1.16*0.16</f>
        <v>0</v>
      </c>
      <c r="I282" s="26"/>
    </row>
    <row r="283" spans="1:9" hidden="1" outlineLevel="1">
      <c r="C283" t="s">
        <v>557</v>
      </c>
      <c r="D283" s="19"/>
      <c r="F283" s="27"/>
    </row>
    <row r="284" spans="1:9" collapsed="1">
      <c r="A284" s="18" t="s">
        <v>365</v>
      </c>
      <c r="B284" s="18" t="s">
        <v>363</v>
      </c>
      <c r="G284" s="21">
        <f>SUM(F285)</f>
        <v>0</v>
      </c>
      <c r="H284" s="26">
        <f>G284/1.16*0.16</f>
        <v>0</v>
      </c>
    </row>
    <row r="285" spans="1:9" hidden="1" outlineLevel="1">
      <c r="C285" t="s">
        <v>557</v>
      </c>
      <c r="D285" s="19"/>
      <c r="F285" s="27"/>
    </row>
    <row r="286" spans="1:9" collapsed="1">
      <c r="A286" s="18" t="s">
        <v>472</v>
      </c>
      <c r="B286" s="18" t="s">
        <v>473</v>
      </c>
      <c r="G286" s="21">
        <f>SUM(F287)</f>
        <v>2822.02</v>
      </c>
      <c r="H286" s="26">
        <f>G286/1.16*0.16</f>
        <v>389.24413793103452</v>
      </c>
    </row>
    <row r="287" spans="1:9" hidden="1" outlineLevel="1">
      <c r="C287" t="s">
        <v>784</v>
      </c>
      <c r="D287" s="19">
        <v>42474</v>
      </c>
      <c r="E287" t="s">
        <v>785</v>
      </c>
      <c r="F287" s="27">
        <v>2822.02</v>
      </c>
    </row>
    <row r="288" spans="1:9" collapsed="1">
      <c r="A288" s="18" t="s">
        <v>480</v>
      </c>
      <c r="B288" s="18" t="s">
        <v>481</v>
      </c>
      <c r="G288" s="21">
        <f>SUM(F289)</f>
        <v>0</v>
      </c>
      <c r="H288" s="26">
        <f>G288/1.16*0.16</f>
        <v>0</v>
      </c>
    </row>
    <row r="289" spans="1:8" hidden="1" outlineLevel="1">
      <c r="C289" t="s">
        <v>557</v>
      </c>
      <c r="D289" s="19"/>
      <c r="F289" s="27"/>
    </row>
    <row r="290" spans="1:8" collapsed="1">
      <c r="A290" s="18" t="s">
        <v>483</v>
      </c>
      <c r="B290" s="18" t="s">
        <v>484</v>
      </c>
      <c r="G290" s="21">
        <f>SUM(F291)</f>
        <v>0</v>
      </c>
      <c r="H290" s="26">
        <f>G290/1.16*0.16</f>
        <v>0</v>
      </c>
    </row>
    <row r="291" spans="1:8" hidden="1" outlineLevel="1">
      <c r="C291" t="s">
        <v>557</v>
      </c>
      <c r="D291" s="19"/>
      <c r="F291" s="27"/>
    </row>
    <row r="292" spans="1:8" collapsed="1">
      <c r="A292" s="18" t="s">
        <v>638</v>
      </c>
      <c r="B292" s="18" t="s">
        <v>639</v>
      </c>
      <c r="G292" s="21">
        <f>SUM(F293)</f>
        <v>0</v>
      </c>
      <c r="H292" s="26">
        <f>G292/1.16*0.16</f>
        <v>0</v>
      </c>
    </row>
    <row r="293" spans="1:8" hidden="1" outlineLevel="1">
      <c r="C293" t="s">
        <v>557</v>
      </c>
      <c r="D293" s="19"/>
      <c r="F293" s="27"/>
    </row>
    <row r="294" spans="1:8" collapsed="1">
      <c r="A294" s="18" t="s">
        <v>643</v>
      </c>
      <c r="B294" s="18" t="s">
        <v>644</v>
      </c>
      <c r="D294" s="19"/>
      <c r="F294" s="27"/>
      <c r="G294" s="21">
        <f>SUM(F295)</f>
        <v>0</v>
      </c>
      <c r="H294" s="26">
        <f>G294/1.16*0.16</f>
        <v>0</v>
      </c>
    </row>
    <row r="295" spans="1:8" hidden="1" outlineLevel="1">
      <c r="C295" t="s">
        <v>557</v>
      </c>
      <c r="D295" s="19"/>
      <c r="F295" s="27"/>
    </row>
    <row r="296" spans="1:8" collapsed="1">
      <c r="A296" s="18" t="s">
        <v>649</v>
      </c>
      <c r="B296" s="18" t="s">
        <v>650</v>
      </c>
      <c r="D296" s="19"/>
      <c r="F296" s="27"/>
      <c r="G296" s="21">
        <f>SUM(F297)</f>
        <v>0</v>
      </c>
      <c r="H296" s="26">
        <f>G296/1.16*0.16</f>
        <v>0</v>
      </c>
    </row>
    <row r="297" spans="1:8" hidden="1" outlineLevel="1">
      <c r="C297" t="s">
        <v>557</v>
      </c>
      <c r="D297" s="19"/>
      <c r="F297" s="27"/>
    </row>
    <row r="298" spans="1:8" collapsed="1">
      <c r="A298" s="18" t="s">
        <v>651</v>
      </c>
      <c r="B298" s="18" t="s">
        <v>652</v>
      </c>
      <c r="D298" s="19"/>
      <c r="F298" s="27"/>
      <c r="G298" s="21">
        <f>SUM(F299:F301)</f>
        <v>4291.5499999999993</v>
      </c>
      <c r="H298" s="26">
        <f>G298/1.16*0.16</f>
        <v>591.93793103448274</v>
      </c>
    </row>
    <row r="299" spans="1:8" hidden="1" outlineLevel="1">
      <c r="C299" t="s">
        <v>786</v>
      </c>
      <c r="D299" s="19">
        <v>42464</v>
      </c>
      <c r="E299" t="s">
        <v>787</v>
      </c>
      <c r="F299">
        <v>710.16</v>
      </c>
    </row>
    <row r="300" spans="1:8" hidden="1" outlineLevel="1">
      <c r="C300" t="s">
        <v>788</v>
      </c>
      <c r="D300" s="19">
        <v>42467</v>
      </c>
      <c r="E300" t="s">
        <v>789</v>
      </c>
      <c r="F300" s="27">
        <v>1371</v>
      </c>
    </row>
    <row r="301" spans="1:8" hidden="1" outlineLevel="1">
      <c r="C301" t="s">
        <v>790</v>
      </c>
      <c r="D301" s="19">
        <v>42490</v>
      </c>
      <c r="E301" t="s">
        <v>791</v>
      </c>
      <c r="F301" s="27">
        <v>2210.39</v>
      </c>
    </row>
    <row r="302" spans="1:8" collapsed="1">
      <c r="A302" s="18" t="s">
        <v>792</v>
      </c>
      <c r="B302" s="18" t="s">
        <v>793</v>
      </c>
      <c r="D302" s="19"/>
      <c r="F302" s="27"/>
      <c r="G302" s="21">
        <f>SUM(F303:F311)</f>
        <v>20184</v>
      </c>
      <c r="H302" s="26">
        <f>G302/1.16*0.16</f>
        <v>2784</v>
      </c>
    </row>
    <row r="303" spans="1:8" s="64" customFormat="1" hidden="1" outlineLevel="1">
      <c r="A303" s="57"/>
      <c r="B303" s="57"/>
      <c r="C303" t="s">
        <v>794</v>
      </c>
      <c r="D303" s="19">
        <v>42466</v>
      </c>
      <c r="E303" t="s">
        <v>795</v>
      </c>
      <c r="F303" s="27">
        <v>1392</v>
      </c>
    </row>
    <row r="304" spans="1:8" s="64" customFormat="1" hidden="1" outlineLevel="1">
      <c r="A304" s="57"/>
      <c r="B304" s="57"/>
      <c r="C304" t="s">
        <v>796</v>
      </c>
      <c r="D304" s="19">
        <v>42466</v>
      </c>
      <c r="E304" t="s">
        <v>797</v>
      </c>
      <c r="F304" s="27">
        <v>3248</v>
      </c>
    </row>
    <row r="305" spans="1:9" s="64" customFormat="1" hidden="1" outlineLevel="1">
      <c r="A305" s="57"/>
      <c r="B305" s="57"/>
      <c r="C305" t="s">
        <v>798</v>
      </c>
      <c r="D305" s="19">
        <v>42466</v>
      </c>
      <c r="E305">
        <v>201748120</v>
      </c>
      <c r="F305" s="27">
        <v>1160</v>
      </c>
    </row>
    <row r="306" spans="1:9" s="64" customFormat="1" hidden="1" outlineLevel="1">
      <c r="A306" s="57"/>
      <c r="B306" s="57"/>
      <c r="C306" t="s">
        <v>799</v>
      </c>
      <c r="D306" s="19">
        <v>42467</v>
      </c>
      <c r="E306" t="s">
        <v>800</v>
      </c>
      <c r="F306" s="27">
        <v>1856</v>
      </c>
    </row>
    <row r="307" spans="1:9" s="64" customFormat="1" hidden="1" outlineLevel="1">
      <c r="A307" s="57"/>
      <c r="B307" s="57"/>
      <c r="C307" t="s">
        <v>801</v>
      </c>
      <c r="D307" s="19">
        <v>42467</v>
      </c>
      <c r="E307" t="s">
        <v>802</v>
      </c>
      <c r="F307" s="27">
        <v>1624</v>
      </c>
    </row>
    <row r="308" spans="1:9" s="64" customFormat="1" hidden="1" outlineLevel="1">
      <c r="A308" s="57"/>
      <c r="B308" s="57"/>
      <c r="C308" t="s">
        <v>803</v>
      </c>
      <c r="D308" s="19">
        <v>42467</v>
      </c>
      <c r="E308" t="s">
        <v>804</v>
      </c>
      <c r="F308" s="27">
        <v>1624</v>
      </c>
    </row>
    <row r="309" spans="1:9" hidden="1" outlineLevel="1">
      <c r="C309" t="s">
        <v>805</v>
      </c>
      <c r="D309" s="19">
        <v>42467</v>
      </c>
      <c r="E309" t="s">
        <v>806</v>
      </c>
      <c r="F309">
        <v>812</v>
      </c>
    </row>
    <row r="310" spans="1:9" hidden="1" outlineLevel="1">
      <c r="C310" t="s">
        <v>807</v>
      </c>
      <c r="D310" s="19">
        <v>42488</v>
      </c>
      <c r="E310" t="s">
        <v>808</v>
      </c>
      <c r="F310" s="27">
        <v>4408</v>
      </c>
    </row>
    <row r="311" spans="1:9" hidden="1" outlineLevel="1">
      <c r="C311" t="s">
        <v>809</v>
      </c>
      <c r="D311" s="19">
        <v>42488</v>
      </c>
      <c r="E311" t="s">
        <v>810</v>
      </c>
      <c r="F311" s="27">
        <v>4060</v>
      </c>
    </row>
    <row r="312" spans="1:9" collapsed="1">
      <c r="A312" s="18" t="s">
        <v>655</v>
      </c>
      <c r="B312" s="18" t="s">
        <v>659</v>
      </c>
      <c r="G312" s="21">
        <f>SUM(F313)</f>
        <v>0</v>
      </c>
      <c r="H312" s="26">
        <f>G312/1.16*0.16</f>
        <v>0</v>
      </c>
    </row>
    <row r="313" spans="1:9" hidden="1" outlineLevel="1">
      <c r="A313" s="57"/>
      <c r="B313" s="57"/>
      <c r="C313" t="s">
        <v>557</v>
      </c>
      <c r="D313" s="19"/>
      <c r="F313" s="27"/>
    </row>
    <row r="314" spans="1:9" collapsed="1">
      <c r="A314" s="18" t="s">
        <v>658</v>
      </c>
      <c r="B314" s="18" t="s">
        <v>660</v>
      </c>
      <c r="D314" s="19"/>
      <c r="F314" s="27"/>
      <c r="G314" s="21">
        <f>SUM(F315)</f>
        <v>0</v>
      </c>
      <c r="H314" s="26">
        <f>G314/1.16*0.16</f>
        <v>0</v>
      </c>
    </row>
    <row r="315" spans="1:9" hidden="1" outlineLevel="1">
      <c r="C315" t="s">
        <v>557</v>
      </c>
      <c r="D315" s="19"/>
      <c r="F315" s="27"/>
    </row>
    <row r="316" spans="1:9" collapsed="1">
      <c r="A316" s="18" t="s">
        <v>811</v>
      </c>
      <c r="B316" s="18" t="s">
        <v>812</v>
      </c>
      <c r="D316" s="19"/>
      <c r="F316" s="27"/>
      <c r="G316" s="21">
        <f>SUM(F317:F318)</f>
        <v>7717.3700000000008</v>
      </c>
      <c r="H316" s="26">
        <f>G316/1.16*0.16</f>
        <v>1064.4648275862071</v>
      </c>
    </row>
    <row r="317" spans="1:9" outlineLevel="1">
      <c r="C317" t="s">
        <v>813</v>
      </c>
      <c r="D317" s="19">
        <v>42479</v>
      </c>
      <c r="E317" t="s">
        <v>446</v>
      </c>
      <c r="F317" s="27">
        <v>6628.56</v>
      </c>
    </row>
    <row r="318" spans="1:9" outlineLevel="1">
      <c r="C318" t="s">
        <v>814</v>
      </c>
      <c r="D318" s="19">
        <v>42489</v>
      </c>
      <c r="E318" t="s">
        <v>815</v>
      </c>
      <c r="F318" s="27">
        <v>1088.81</v>
      </c>
      <c r="I318" t="s">
        <v>816</v>
      </c>
    </row>
    <row r="319" spans="1:9">
      <c r="A319" s="18" t="s">
        <v>817</v>
      </c>
      <c r="B319" s="18" t="s">
        <v>818</v>
      </c>
      <c r="D319" s="19"/>
      <c r="F319" s="27"/>
      <c r="G319" s="21">
        <f>SUM(F320)</f>
        <v>7988.37</v>
      </c>
      <c r="H319" s="26">
        <f>G319/1.16*0.16</f>
        <v>1101.8441379310345</v>
      </c>
    </row>
    <row r="320" spans="1:9" hidden="1" outlineLevel="1">
      <c r="C320" t="s">
        <v>819</v>
      </c>
      <c r="D320" s="19">
        <v>42482</v>
      </c>
      <c r="E320">
        <v>6437</v>
      </c>
      <c r="F320" s="27">
        <v>7988.37</v>
      </c>
    </row>
    <row r="321" spans="1:8" collapsed="1">
      <c r="A321" s="18" t="s">
        <v>822</v>
      </c>
      <c r="B321" s="18" t="s">
        <v>823</v>
      </c>
      <c r="D321" s="19"/>
      <c r="F321" s="27"/>
      <c r="G321" s="21">
        <f>SUM(F322)</f>
        <v>33524</v>
      </c>
      <c r="H321" s="26">
        <f>G321/1.16*0.16</f>
        <v>4624.0000000000009</v>
      </c>
    </row>
    <row r="322" spans="1:8" hidden="1" outlineLevel="1">
      <c r="C322" t="s">
        <v>820</v>
      </c>
      <c r="D322" s="19">
        <v>42482</v>
      </c>
      <c r="E322" t="s">
        <v>821</v>
      </c>
      <c r="F322" s="27">
        <v>33524</v>
      </c>
    </row>
    <row r="323" spans="1:8" collapsed="1">
      <c r="D323" s="19"/>
      <c r="F323" s="27"/>
    </row>
    <row r="324" spans="1:8">
      <c r="E324" s="71" t="s">
        <v>254</v>
      </c>
      <c r="G324" s="72">
        <f>+SUM(G8:G321)</f>
        <v>1458408.3600000003</v>
      </c>
    </row>
    <row r="325" spans="1:8">
      <c r="E325" s="71" t="s">
        <v>255</v>
      </c>
      <c r="G325" s="72">
        <v>1458407.43</v>
      </c>
      <c r="H325" t="s">
        <v>663</v>
      </c>
    </row>
    <row r="326" spans="1:8">
      <c r="E326" s="71" t="s">
        <v>256</v>
      </c>
      <c r="G326" s="72">
        <f>+G324-G325</f>
        <v>0.93000000040046871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9" fitToHeight="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5"/>
  <sheetViews>
    <sheetView topLeftCell="A12" zoomScaleNormal="100" workbookViewId="0">
      <selection activeCell="C39" sqref="C39:F39"/>
    </sheetView>
  </sheetViews>
  <sheetFormatPr baseColWidth="10" defaultRowHeight="12.75" outlineLevelRow="1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1.7109375" style="64" customWidth="1"/>
    <col min="8" max="8" width="12.42578125" bestFit="1" customWidth="1"/>
    <col min="10" max="10" width="18.28515625" bestFit="1" customWidth="1"/>
  </cols>
  <sheetData>
    <row r="1" spans="1:12">
      <c r="A1" s="1"/>
      <c r="B1" s="2"/>
      <c r="C1" s="3" t="s">
        <v>0</v>
      </c>
      <c r="D1" s="128"/>
      <c r="E1" s="5"/>
      <c r="F1" s="6"/>
      <c r="G1" s="7"/>
      <c r="H1" s="128"/>
      <c r="I1" s="128"/>
      <c r="K1" s="7"/>
      <c r="L1" s="5"/>
    </row>
    <row r="2" spans="1:12">
      <c r="A2" s="1"/>
      <c r="B2" s="2"/>
      <c r="C2" s="3" t="s">
        <v>1</v>
      </c>
      <c r="D2" s="8"/>
      <c r="E2" s="5"/>
      <c r="F2" s="6"/>
      <c r="G2" s="7"/>
      <c r="H2" s="128"/>
      <c r="I2" s="128"/>
      <c r="K2" s="7"/>
      <c r="L2" s="5"/>
    </row>
    <row r="3" spans="1:12">
      <c r="A3" s="1"/>
      <c r="B3" s="2"/>
      <c r="C3" s="9" t="s">
        <v>664</v>
      </c>
      <c r="D3" s="8"/>
      <c r="E3" s="5"/>
      <c r="F3" s="6"/>
      <c r="G3" s="7"/>
      <c r="H3" s="128"/>
      <c r="I3" s="128"/>
      <c r="K3" s="7"/>
      <c r="L3" s="5"/>
    </row>
    <row r="4" spans="1:12">
      <c r="A4" s="1"/>
      <c r="B4" s="2"/>
      <c r="C4" s="5"/>
      <c r="D4" s="8"/>
      <c r="E4" s="5"/>
      <c r="F4" s="6"/>
      <c r="G4" s="7"/>
      <c r="H4" s="128"/>
      <c r="I4" s="128"/>
      <c r="K4" s="7"/>
      <c r="L4" s="5"/>
    </row>
    <row r="5" spans="1:12">
      <c r="A5" s="1"/>
      <c r="B5" s="2"/>
      <c r="C5" s="5"/>
      <c r="D5" s="8"/>
      <c r="E5" s="5"/>
      <c r="F5" s="6"/>
      <c r="G5" s="7"/>
      <c r="H5" s="128"/>
      <c r="I5" s="128"/>
      <c r="K5" s="7"/>
      <c r="L5" s="5"/>
    </row>
    <row r="6" spans="1:12">
      <c r="A6" s="10"/>
      <c r="B6" s="10"/>
      <c r="C6" s="10"/>
      <c r="D6" s="11"/>
      <c r="E6" s="12"/>
      <c r="F6" s="13"/>
      <c r="G6" s="7"/>
      <c r="H6" s="128"/>
      <c r="I6" s="128"/>
      <c r="K6" s="7"/>
      <c r="L6" s="5"/>
    </row>
    <row r="7" spans="1:1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28" t="s">
        <v>8</v>
      </c>
      <c r="H7" s="141" t="s">
        <v>9</v>
      </c>
      <c r="I7" s="141"/>
      <c r="K7" s="7"/>
      <c r="L7" s="5"/>
    </row>
    <row r="8" spans="1:12">
      <c r="A8" s="18" t="s">
        <v>10</v>
      </c>
      <c r="B8" s="18" t="s">
        <v>11</v>
      </c>
      <c r="D8" s="19"/>
      <c r="G8" s="21">
        <v>-921047.7</v>
      </c>
      <c r="H8" s="21"/>
      <c r="I8" s="128"/>
      <c r="K8" s="7"/>
      <c r="L8" s="5"/>
    </row>
    <row r="9" spans="1:12">
      <c r="A9" s="18" t="s">
        <v>12</v>
      </c>
      <c r="B9" s="18" t="s">
        <v>13</v>
      </c>
      <c r="D9" s="19"/>
      <c r="G9" s="21">
        <f>+F10+F11</f>
        <v>1948</v>
      </c>
      <c r="H9" s="26">
        <f t="shared" ref="H9:H12" si="0">G9/1.16*0.16</f>
        <v>268.68965517241384</v>
      </c>
      <c r="I9" s="128"/>
      <c r="K9" s="7"/>
      <c r="L9" s="5"/>
    </row>
    <row r="10" spans="1:12" hidden="1" outlineLevel="1">
      <c r="A10" s="5"/>
      <c r="B10" s="5"/>
      <c r="C10" t="s">
        <v>825</v>
      </c>
      <c r="D10" s="19">
        <v>42517</v>
      </c>
      <c r="E10" t="s">
        <v>826</v>
      </c>
      <c r="F10" s="27">
        <v>1557</v>
      </c>
      <c r="G10" s="22"/>
      <c r="H10" s="26"/>
      <c r="I10" s="128"/>
      <c r="K10" s="7"/>
      <c r="L10" s="5"/>
    </row>
    <row r="11" spans="1:12" hidden="1" outlineLevel="1">
      <c r="A11" s="5"/>
      <c r="B11" s="5"/>
      <c r="C11" t="s">
        <v>827</v>
      </c>
      <c r="D11" s="19">
        <v>42521</v>
      </c>
      <c r="E11">
        <v>253510</v>
      </c>
      <c r="F11">
        <v>391</v>
      </c>
      <c r="G11" s="22"/>
      <c r="H11" s="26"/>
      <c r="I11" s="128"/>
      <c r="K11" s="7"/>
      <c r="L11" s="5"/>
    </row>
    <row r="12" spans="1:12" collapsed="1">
      <c r="A12" s="18" t="s">
        <v>16</v>
      </c>
      <c r="B12" s="18" t="s">
        <v>17</v>
      </c>
      <c r="D12" s="19"/>
      <c r="G12" s="21">
        <f>SUM(F13:F23)</f>
        <v>13042.759999999998</v>
      </c>
      <c r="H12" s="26">
        <f t="shared" si="0"/>
        <v>1799.0013793103446</v>
      </c>
      <c r="I12" s="128"/>
      <c r="K12" s="7"/>
      <c r="L12" s="5"/>
    </row>
    <row r="13" spans="1:12" ht="15" hidden="1" outlineLevel="1">
      <c r="A13" s="57"/>
      <c r="B13" s="122" t="s">
        <v>488</v>
      </c>
      <c r="C13" t="s">
        <v>669</v>
      </c>
      <c r="F13" s="20">
        <v>-3.39</v>
      </c>
      <c r="G13" s="21"/>
      <c r="H13" s="26"/>
      <c r="I13" s="128"/>
      <c r="K13" s="7"/>
      <c r="L13" s="5"/>
    </row>
    <row r="14" spans="1:12" hidden="1" outlineLevel="1">
      <c r="A14" s="57"/>
      <c r="B14" s="57"/>
      <c r="C14" t="s">
        <v>493</v>
      </c>
      <c r="D14" s="19">
        <v>42451</v>
      </c>
      <c r="E14">
        <v>5651070</v>
      </c>
      <c r="F14" s="27">
        <v>1836</v>
      </c>
      <c r="G14" s="21"/>
      <c r="H14" s="26"/>
      <c r="I14" s="128"/>
      <c r="K14" s="7"/>
      <c r="L14" s="5"/>
    </row>
    <row r="15" spans="1:12" hidden="1" outlineLevel="1">
      <c r="A15" s="57"/>
      <c r="B15" s="57"/>
      <c r="C15" t="s">
        <v>494</v>
      </c>
      <c r="D15" s="19">
        <v>42451</v>
      </c>
      <c r="E15">
        <v>5651071</v>
      </c>
      <c r="F15" s="27">
        <v>1819</v>
      </c>
      <c r="G15" s="21"/>
      <c r="H15" s="26"/>
      <c r="I15" s="128"/>
      <c r="K15" s="7"/>
      <c r="L15" s="5"/>
    </row>
    <row r="16" spans="1:12" hidden="1" outlineLevel="1">
      <c r="A16" s="57"/>
      <c r="B16" s="57"/>
      <c r="C16">
        <v>5733292</v>
      </c>
      <c r="D16" s="19" t="s">
        <v>828</v>
      </c>
      <c r="F16" s="27">
        <v>-185</v>
      </c>
      <c r="G16" s="21"/>
      <c r="H16" s="26"/>
      <c r="I16" s="128"/>
      <c r="K16" s="7"/>
      <c r="L16" s="5"/>
    </row>
    <row r="17" spans="1:12" hidden="1" outlineLevel="1">
      <c r="A17" s="5"/>
      <c r="B17" s="5"/>
      <c r="C17" t="s">
        <v>829</v>
      </c>
      <c r="D17" s="19">
        <v>42506</v>
      </c>
      <c r="E17">
        <v>5832964</v>
      </c>
      <c r="F17" s="27">
        <v>2233.4499999999998</v>
      </c>
      <c r="G17" s="22"/>
      <c r="H17" s="26"/>
      <c r="I17" s="128"/>
      <c r="K17" s="7"/>
      <c r="L17" s="5"/>
    </row>
    <row r="18" spans="1:12" hidden="1" outlineLevel="1">
      <c r="A18" s="5"/>
      <c r="B18" s="5"/>
      <c r="C18" t="s">
        <v>830</v>
      </c>
      <c r="D18" s="19">
        <v>42506</v>
      </c>
      <c r="E18">
        <v>5824459</v>
      </c>
      <c r="F18">
        <v>338</v>
      </c>
      <c r="G18" s="22"/>
      <c r="H18" s="26"/>
      <c r="I18" s="128"/>
      <c r="K18" s="7"/>
      <c r="L18" s="5"/>
    </row>
    <row r="19" spans="1:12" hidden="1" outlineLevel="1">
      <c r="A19" s="5"/>
      <c r="B19" s="5"/>
      <c r="C19" t="s">
        <v>831</v>
      </c>
      <c r="D19" s="19">
        <v>42506</v>
      </c>
      <c r="E19">
        <v>5819111</v>
      </c>
      <c r="F19">
        <v>316.7</v>
      </c>
      <c r="G19" s="22"/>
      <c r="H19" s="26"/>
      <c r="I19" s="128"/>
      <c r="K19" s="7"/>
      <c r="L19" s="5"/>
    </row>
    <row r="20" spans="1:12" hidden="1" outlineLevel="1">
      <c r="A20" s="5"/>
      <c r="B20" s="5"/>
      <c r="C20" t="s">
        <v>832</v>
      </c>
      <c r="D20" s="19">
        <v>42509</v>
      </c>
      <c r="E20">
        <v>5814366</v>
      </c>
      <c r="F20" s="27">
        <v>2036</v>
      </c>
      <c r="G20" s="22"/>
      <c r="H20" s="26"/>
      <c r="I20" s="128"/>
      <c r="K20" s="7"/>
      <c r="L20" s="5"/>
    </row>
    <row r="21" spans="1:12" hidden="1" outlineLevel="1">
      <c r="A21" s="5"/>
      <c r="B21" s="5"/>
      <c r="C21" t="s">
        <v>833</v>
      </c>
      <c r="D21" s="19">
        <v>42510</v>
      </c>
      <c r="E21">
        <v>5855353</v>
      </c>
      <c r="F21" s="27">
        <v>3087.5</v>
      </c>
      <c r="G21" s="22"/>
      <c r="H21" s="26"/>
      <c r="I21" s="128"/>
      <c r="K21" s="7"/>
      <c r="L21" s="5"/>
    </row>
    <row r="22" spans="1:12" hidden="1" outlineLevel="1">
      <c r="A22" s="5"/>
      <c r="B22" s="5"/>
      <c r="C22" t="s">
        <v>834</v>
      </c>
      <c r="D22" s="19">
        <v>42518</v>
      </c>
      <c r="E22">
        <v>5868951</v>
      </c>
      <c r="F22" s="27">
        <v>1564.5</v>
      </c>
      <c r="G22" s="22"/>
      <c r="H22" s="26"/>
      <c r="I22" s="128"/>
      <c r="K22" s="7"/>
      <c r="L22" s="5"/>
    </row>
    <row r="23" spans="1:12" hidden="1" outlineLevel="1">
      <c r="A23" s="5"/>
      <c r="B23" s="5"/>
      <c r="D23" s="19"/>
      <c r="F23" s="27"/>
      <c r="G23" s="22"/>
      <c r="H23" s="26"/>
      <c r="I23" s="128"/>
      <c r="K23" s="7"/>
      <c r="L23" s="5"/>
    </row>
    <row r="24" spans="1:12" collapsed="1">
      <c r="A24" s="18" t="s">
        <v>496</v>
      </c>
      <c r="B24" s="18" t="s">
        <v>497</v>
      </c>
      <c r="D24" s="19"/>
      <c r="F24"/>
      <c r="G24" s="21">
        <f>+F25+F26</f>
        <v>4106.3999999999996</v>
      </c>
      <c r="H24" s="26">
        <f t="shared" ref="H24:H30" si="1">G24/1.16*0.16</f>
        <v>566.4</v>
      </c>
      <c r="I24" s="128"/>
      <c r="K24" s="7"/>
      <c r="L24" s="5"/>
    </row>
    <row r="25" spans="1:12" hidden="1" outlineLevel="1">
      <c r="A25" s="57"/>
      <c r="B25" s="57"/>
      <c r="C25" t="s">
        <v>498</v>
      </c>
      <c r="D25" s="19">
        <v>42447</v>
      </c>
      <c r="E25">
        <v>81117</v>
      </c>
      <c r="F25" s="27">
        <v>4106.3999999999996</v>
      </c>
      <c r="G25" s="22"/>
      <c r="H25" s="26">
        <f t="shared" si="1"/>
        <v>0</v>
      </c>
      <c r="I25" s="128"/>
      <c r="K25" s="7"/>
      <c r="L25" s="5"/>
    </row>
    <row r="26" spans="1:12" hidden="1" outlineLevel="1">
      <c r="A26" s="5"/>
      <c r="B26" s="5"/>
      <c r="D26" s="19"/>
      <c r="F26"/>
      <c r="G26" s="22"/>
      <c r="H26" s="26">
        <f t="shared" si="1"/>
        <v>0</v>
      </c>
      <c r="I26" s="128"/>
      <c r="K26" s="7"/>
      <c r="L26" s="5"/>
    </row>
    <row r="27" spans="1:12" collapsed="1">
      <c r="A27" s="18" t="s">
        <v>19</v>
      </c>
      <c r="B27" s="18" t="s">
        <v>20</v>
      </c>
      <c r="D27" s="19"/>
      <c r="G27" s="21">
        <f>SUM(F28:F29)</f>
        <v>13050</v>
      </c>
      <c r="H27" s="26">
        <f t="shared" si="1"/>
        <v>1800</v>
      </c>
      <c r="I27" s="26"/>
      <c r="J27" s="27"/>
      <c r="K27" s="7"/>
      <c r="L27" s="28"/>
    </row>
    <row r="28" spans="1:12" hidden="1" outlineLevel="1">
      <c r="A28" s="5"/>
      <c r="B28" s="5"/>
      <c r="C28" t="s">
        <v>835</v>
      </c>
      <c r="D28" s="19">
        <v>42503</v>
      </c>
      <c r="E28">
        <v>3123</v>
      </c>
      <c r="F28" s="27">
        <v>5220</v>
      </c>
      <c r="G28" s="22"/>
      <c r="H28" s="26">
        <f t="shared" si="1"/>
        <v>0</v>
      </c>
      <c r="I28" s="26"/>
      <c r="J28" s="27"/>
      <c r="K28" s="7"/>
      <c r="L28" s="28"/>
    </row>
    <row r="29" spans="1:12" hidden="1" outlineLevel="1">
      <c r="A29" s="5"/>
      <c r="B29" s="5"/>
      <c r="C29" t="s">
        <v>675</v>
      </c>
      <c r="D29" s="19">
        <v>42487</v>
      </c>
      <c r="E29">
        <v>3085</v>
      </c>
      <c r="F29" s="27">
        <v>7830</v>
      </c>
      <c r="G29" s="22"/>
      <c r="H29" s="26">
        <f t="shared" si="1"/>
        <v>0</v>
      </c>
      <c r="I29" s="26"/>
      <c r="J29" s="27"/>
      <c r="K29" s="7"/>
      <c r="L29" s="28"/>
    </row>
    <row r="30" spans="1:12" collapsed="1">
      <c r="A30" s="18" t="s">
        <v>676</v>
      </c>
      <c r="B30" s="18" t="s">
        <v>262</v>
      </c>
      <c r="D30" s="19"/>
      <c r="G30" s="21">
        <f>SUM(F31:F31)</f>
        <v>7458.8</v>
      </c>
      <c r="H30" s="26">
        <f t="shared" si="1"/>
        <v>1028.8000000000002</v>
      </c>
      <c r="I30" s="26"/>
      <c r="J30" s="27"/>
      <c r="K30" s="7"/>
      <c r="L30" s="28"/>
    </row>
    <row r="31" spans="1:12" hidden="1" outlineLevel="1">
      <c r="A31" s="5"/>
      <c r="B31" s="5"/>
      <c r="C31" t="s">
        <v>836</v>
      </c>
      <c r="D31" s="19">
        <v>42510</v>
      </c>
      <c r="E31">
        <v>62534</v>
      </c>
      <c r="F31" s="27">
        <v>7458.8</v>
      </c>
      <c r="G31" s="22"/>
      <c r="H31" s="22"/>
      <c r="I31" s="26"/>
      <c r="J31" s="27"/>
      <c r="K31" s="7"/>
      <c r="L31" s="28"/>
    </row>
    <row r="32" spans="1:12" collapsed="1">
      <c r="A32" s="18" t="s">
        <v>25</v>
      </c>
      <c r="B32" s="18" t="s">
        <v>26</v>
      </c>
      <c r="C32" s="29"/>
      <c r="D32" s="30"/>
      <c r="E32" s="31"/>
      <c r="F32" s="32"/>
      <c r="G32" s="21">
        <f>SUM(F33:F40)-0.04</f>
        <v>958685.45</v>
      </c>
      <c r="H32" s="26">
        <f>G32/1.16*0.16</f>
        <v>132232.47586206897</v>
      </c>
      <c r="I32" s="26"/>
      <c r="J32" s="27"/>
      <c r="K32" s="7"/>
      <c r="L32" s="28"/>
    </row>
    <row r="33" spans="1:12" ht="15" outlineLevel="1">
      <c r="A33" s="2"/>
      <c r="B33" s="2"/>
      <c r="C33" s="99" t="s">
        <v>27</v>
      </c>
      <c r="D33" s="98">
        <v>42094</v>
      </c>
      <c r="E33" s="99" t="s">
        <v>28</v>
      </c>
      <c r="F33" s="33">
        <v>187500</v>
      </c>
      <c r="G33" s="34"/>
      <c r="H33" s="34"/>
      <c r="I33" s="34"/>
      <c r="J33" s="27"/>
      <c r="K33" s="7"/>
      <c r="L33" s="28"/>
    </row>
    <row r="34" spans="1:12" ht="15" customHeight="1" outlineLevel="1">
      <c r="A34" s="2"/>
      <c r="B34" s="2"/>
      <c r="C34" s="99" t="s">
        <v>29</v>
      </c>
      <c r="D34" s="98">
        <v>42106</v>
      </c>
      <c r="E34" s="99" t="s">
        <v>30</v>
      </c>
      <c r="F34" s="33">
        <v>105757.35</v>
      </c>
      <c r="G34" s="34"/>
      <c r="H34" s="26"/>
      <c r="I34" s="26"/>
      <c r="J34" s="27"/>
      <c r="K34" s="7"/>
      <c r="L34" s="28"/>
    </row>
    <row r="35" spans="1:12" ht="12.75" customHeight="1" outlineLevel="1">
      <c r="A35" s="2"/>
      <c r="B35" s="2"/>
      <c r="C35" t="s">
        <v>499</v>
      </c>
      <c r="D35" s="19">
        <v>42459</v>
      </c>
      <c r="E35" t="s">
        <v>500</v>
      </c>
      <c r="F35" s="27">
        <v>11310</v>
      </c>
      <c r="G35" s="34"/>
      <c r="H35" s="26"/>
      <c r="I35" s="26"/>
      <c r="J35" s="27"/>
      <c r="K35" s="7"/>
      <c r="L35" s="28"/>
    </row>
    <row r="36" spans="1:12" outlineLevel="1">
      <c r="A36" s="2"/>
      <c r="B36" s="2"/>
      <c r="C36" t="s">
        <v>501</v>
      </c>
      <c r="D36" s="19">
        <v>42459</v>
      </c>
      <c r="E36" t="s">
        <v>502</v>
      </c>
      <c r="F36" s="27">
        <v>6963.83</v>
      </c>
      <c r="G36" s="34"/>
      <c r="H36" s="26"/>
      <c r="I36" s="26"/>
      <c r="J36" s="27"/>
      <c r="K36" s="7"/>
      <c r="L36" s="28"/>
    </row>
    <row r="37" spans="1:12" outlineLevel="1">
      <c r="A37" s="2"/>
      <c r="B37" s="2"/>
      <c r="C37" t="s">
        <v>503</v>
      </c>
      <c r="D37" s="19">
        <v>42459</v>
      </c>
      <c r="E37" t="s">
        <v>504</v>
      </c>
      <c r="F37" s="27">
        <v>8120</v>
      </c>
      <c r="G37" s="34"/>
      <c r="H37" s="26"/>
    </row>
    <row r="38" spans="1:12" outlineLevel="1">
      <c r="A38" s="2"/>
      <c r="B38" s="2"/>
      <c r="C38" t="s">
        <v>505</v>
      </c>
      <c r="D38" s="19">
        <v>42459</v>
      </c>
      <c r="E38" t="s">
        <v>506</v>
      </c>
      <c r="F38" s="27">
        <v>40571</v>
      </c>
      <c r="G38" s="34"/>
      <c r="H38" s="26"/>
    </row>
    <row r="39" spans="1:12" outlineLevel="1">
      <c r="A39" s="2"/>
      <c r="B39" s="2"/>
      <c r="C39" t="s">
        <v>572</v>
      </c>
      <c r="D39" s="19">
        <v>42521</v>
      </c>
      <c r="E39" t="s">
        <v>837</v>
      </c>
      <c r="F39" s="27">
        <v>133470.82999999999</v>
      </c>
      <c r="G39" s="34"/>
      <c r="H39" s="26"/>
      <c r="J39" s="19"/>
      <c r="L39" s="27"/>
    </row>
    <row r="40" spans="1:12" outlineLevel="1">
      <c r="A40" s="2"/>
      <c r="B40" s="2"/>
      <c r="C40" t="s">
        <v>838</v>
      </c>
      <c r="D40" s="19">
        <v>42521</v>
      </c>
      <c r="E40" t="s">
        <v>839</v>
      </c>
      <c r="F40" s="27">
        <v>464992.48</v>
      </c>
      <c r="G40" s="34"/>
      <c r="H40" s="26"/>
      <c r="J40" s="19"/>
      <c r="L40" s="27"/>
    </row>
    <row r="41" spans="1:12" outlineLevel="1">
      <c r="A41" s="18" t="s">
        <v>840</v>
      </c>
      <c r="B41" s="18" t="s">
        <v>841</v>
      </c>
      <c r="G41" s="21">
        <f>SUM(F42)</f>
        <v>4180</v>
      </c>
      <c r="H41" s="26">
        <f>G41/1.16*0.16</f>
        <v>576.55172413793105</v>
      </c>
      <c r="J41" s="19"/>
      <c r="L41" s="27"/>
    </row>
    <row r="42" spans="1:12" outlineLevel="1">
      <c r="A42" s="57"/>
      <c r="B42" s="57"/>
      <c r="C42" t="s">
        <v>842</v>
      </c>
      <c r="D42" s="19">
        <v>42499</v>
      </c>
      <c r="E42" t="s">
        <v>843</v>
      </c>
      <c r="F42" s="27">
        <v>4180</v>
      </c>
      <c r="G42" s="34"/>
      <c r="H42" s="26"/>
      <c r="J42" s="19"/>
      <c r="L42" s="27"/>
    </row>
    <row r="43" spans="1:12" outlineLevel="1">
      <c r="A43" s="2"/>
      <c r="B43" s="2"/>
      <c r="G43" s="34"/>
      <c r="H43" s="26"/>
      <c r="I43" s="26"/>
      <c r="J43" s="27"/>
      <c r="K43" s="7"/>
      <c r="L43" s="28"/>
    </row>
    <row r="44" spans="1:12" ht="15" customHeight="1">
      <c r="A44" s="18" t="s">
        <v>268</v>
      </c>
      <c r="B44" s="18" t="s">
        <v>269</v>
      </c>
      <c r="C44" s="99"/>
      <c r="D44" s="98"/>
      <c r="E44" s="99"/>
      <c r="F44" s="94"/>
      <c r="G44" s="21">
        <f>SUM(F45:F46)</f>
        <v>5200</v>
      </c>
      <c r="H44" s="26">
        <f>G44/1.16*0.16</f>
        <v>717.241379310345</v>
      </c>
      <c r="I44" s="26"/>
      <c r="J44" s="27"/>
      <c r="K44" s="7"/>
      <c r="L44" s="28"/>
    </row>
    <row r="45" spans="1:12" ht="12.75" hidden="1" customHeight="1" outlineLevel="1">
      <c r="A45" s="2"/>
      <c r="B45" s="2"/>
      <c r="C45" t="s">
        <v>844</v>
      </c>
      <c r="D45" s="19">
        <v>42508</v>
      </c>
      <c r="E45" t="s">
        <v>845</v>
      </c>
      <c r="F45" s="27">
        <v>2600</v>
      </c>
      <c r="G45" s="34"/>
      <c r="H45" s="26"/>
      <c r="I45" s="26"/>
      <c r="J45" s="27"/>
      <c r="K45" s="7"/>
      <c r="L45" s="28"/>
    </row>
    <row r="46" spans="1:12" ht="12.75" hidden="1" customHeight="1" outlineLevel="1">
      <c r="A46" s="2"/>
      <c r="B46" s="2"/>
      <c r="C46" t="s">
        <v>846</v>
      </c>
      <c r="D46" s="19">
        <v>42508</v>
      </c>
      <c r="E46" t="s">
        <v>847</v>
      </c>
      <c r="F46" s="27">
        <v>2600</v>
      </c>
      <c r="G46" s="34"/>
      <c r="H46" s="26"/>
      <c r="I46" s="26"/>
      <c r="J46" s="27"/>
      <c r="K46" s="7"/>
      <c r="L46" s="28"/>
    </row>
    <row r="47" spans="1:12" ht="12.75" hidden="1" customHeight="1" outlineLevel="1">
      <c r="A47" s="2"/>
      <c r="B47" s="2"/>
      <c r="G47" s="34"/>
      <c r="H47" s="26"/>
      <c r="I47" s="26"/>
      <c r="J47" s="27"/>
      <c r="K47" s="7"/>
      <c r="L47" s="28"/>
    </row>
    <row r="48" spans="1:12" ht="15" collapsed="1">
      <c r="A48" s="18" t="s">
        <v>272</v>
      </c>
      <c r="B48" s="18" t="s">
        <v>270</v>
      </c>
      <c r="C48" s="99"/>
      <c r="D48" s="98"/>
      <c r="E48" s="99"/>
      <c r="F48" s="94"/>
      <c r="G48" s="21">
        <f>SUM(F49)</f>
        <v>0</v>
      </c>
      <c r="H48" s="26">
        <f>G48/1.16*0.16</f>
        <v>0</v>
      </c>
      <c r="I48" s="26"/>
      <c r="J48" s="27"/>
      <c r="K48" s="7"/>
      <c r="L48" s="28"/>
    </row>
    <row r="49" spans="1:12" ht="15" hidden="1" outlineLevel="1">
      <c r="A49" s="2"/>
      <c r="B49" s="2"/>
      <c r="C49" s="130" t="s">
        <v>557</v>
      </c>
      <c r="D49" s="98"/>
      <c r="E49" s="99"/>
      <c r="F49" s="99"/>
      <c r="G49" s="34"/>
      <c r="H49" s="26"/>
      <c r="I49" s="26"/>
      <c r="J49" s="27"/>
      <c r="K49" s="7"/>
      <c r="L49" s="28"/>
    </row>
    <row r="50" spans="1:12" collapsed="1">
      <c r="A50" s="35" t="s">
        <v>33</v>
      </c>
      <c r="B50" s="35" t="s">
        <v>34</v>
      </c>
      <c r="C50" s="5"/>
      <c r="D50" s="36"/>
      <c r="E50" s="37"/>
      <c r="F50" s="6"/>
      <c r="G50" s="38">
        <f>SUM(F51)</f>
        <v>-1200</v>
      </c>
      <c r="H50" s="26">
        <f>G50/1.16*0.16</f>
        <v>-165.51724137931038</v>
      </c>
      <c r="I50" s="26"/>
      <c r="J50" s="27"/>
      <c r="K50" s="7"/>
      <c r="L50" s="28"/>
    </row>
    <row r="51" spans="1:12" ht="15" hidden="1" outlineLevel="1">
      <c r="A51" s="39"/>
      <c r="B51" s="39"/>
      <c r="C51" s="40" t="s">
        <v>35</v>
      </c>
      <c r="D51" s="98">
        <v>42385</v>
      </c>
      <c r="E51" s="40" t="s">
        <v>36</v>
      </c>
      <c r="F51" s="33">
        <v>-1200</v>
      </c>
      <c r="G51" s="41"/>
      <c r="H51" s="42" t="s">
        <v>37</v>
      </c>
      <c r="I51" s="26"/>
      <c r="J51" s="42"/>
      <c r="K51" s="7"/>
      <c r="L51" s="28"/>
    </row>
    <row r="52" spans="1:12" s="112" customFormat="1" collapsed="1">
      <c r="A52" s="35" t="s">
        <v>38</v>
      </c>
      <c r="B52" s="35" t="s">
        <v>39</v>
      </c>
      <c r="C52" s="109"/>
      <c r="D52" s="110"/>
      <c r="E52" s="109"/>
      <c r="F52" s="111"/>
      <c r="G52" s="38">
        <f>SUM(F53:F54)</f>
        <v>0</v>
      </c>
      <c r="H52" s="26">
        <f>G52/1.16*0.16</f>
        <v>0</v>
      </c>
      <c r="I52" s="26"/>
      <c r="K52" s="7"/>
      <c r="L52" s="113"/>
    </row>
    <row r="53" spans="1:12" s="123" customFormat="1" hidden="1" outlineLevel="1">
      <c r="A53" s="46"/>
      <c r="B53" s="46"/>
      <c r="C53"/>
      <c r="D53" s="19"/>
      <c r="E53"/>
      <c r="F53" s="27"/>
      <c r="H53" s="26"/>
      <c r="I53" s="26"/>
      <c r="K53" s="7"/>
      <c r="L53" s="41"/>
    </row>
    <row r="54" spans="1:12" s="123" customFormat="1" hidden="1" outlineLevel="1">
      <c r="A54" s="46"/>
      <c r="B54" s="46"/>
      <c r="C54"/>
      <c r="D54" s="19"/>
      <c r="E54"/>
      <c r="F54" s="27"/>
      <c r="H54" s="26"/>
      <c r="I54" s="26"/>
      <c r="K54" s="7"/>
      <c r="L54" s="41"/>
    </row>
    <row r="55" spans="1:12" collapsed="1">
      <c r="A55" s="35" t="s">
        <v>509</v>
      </c>
      <c r="B55" s="35" t="s">
        <v>510</v>
      </c>
      <c r="D55" s="19"/>
      <c r="F55"/>
      <c r="G55" s="38">
        <f>SUM(F56:F64)</f>
        <v>2300.0100000000002</v>
      </c>
      <c r="H55" s="26">
        <f>G55/1.16*0.16</f>
        <v>317.2427586206897</v>
      </c>
      <c r="I55" s="42"/>
      <c r="J55" s="42"/>
      <c r="K55" s="7"/>
      <c r="L55" s="28"/>
    </row>
    <row r="56" spans="1:12" hidden="1" outlineLevel="1">
      <c r="A56" s="29"/>
      <c r="B56" s="29"/>
      <c r="C56" t="s">
        <v>273</v>
      </c>
      <c r="D56" s="19">
        <v>42373</v>
      </c>
      <c r="E56">
        <v>112</v>
      </c>
      <c r="F56">
        <v>800.01</v>
      </c>
      <c r="G56" s="43"/>
      <c r="H56" s="43"/>
      <c r="I56" s="42"/>
      <c r="J56" s="42"/>
      <c r="K56" s="7"/>
      <c r="L56" s="28"/>
    </row>
    <row r="57" spans="1:12" hidden="1" outlineLevel="1">
      <c r="A57" s="29"/>
      <c r="B57" s="29"/>
      <c r="C57" t="s">
        <v>427</v>
      </c>
      <c r="D57" s="19">
        <v>42495</v>
      </c>
      <c r="E57">
        <v>1281</v>
      </c>
      <c r="F57">
        <v>250</v>
      </c>
      <c r="G57" s="43"/>
      <c r="H57" s="42"/>
      <c r="J57" s="42"/>
      <c r="K57" s="7"/>
      <c r="L57" s="28"/>
    </row>
    <row r="58" spans="1:12" hidden="1" outlineLevel="1">
      <c r="A58" s="29"/>
      <c r="B58" s="29"/>
      <c r="C58" t="s">
        <v>848</v>
      </c>
      <c r="D58" s="19">
        <v>42499</v>
      </c>
      <c r="E58">
        <v>1287</v>
      </c>
      <c r="F58">
        <v>250</v>
      </c>
      <c r="G58" s="43"/>
      <c r="H58" s="43"/>
      <c r="I58" s="42"/>
      <c r="J58" s="42"/>
      <c r="K58" s="7"/>
      <c r="L58" s="28"/>
    </row>
    <row r="59" spans="1:12" hidden="1" outlineLevel="1">
      <c r="A59" s="29"/>
      <c r="B59" s="29"/>
      <c r="C59" t="s">
        <v>849</v>
      </c>
      <c r="D59" s="19">
        <v>42499</v>
      </c>
      <c r="E59">
        <v>1289</v>
      </c>
      <c r="F59">
        <v>250</v>
      </c>
      <c r="G59" s="43"/>
      <c r="H59" s="43"/>
      <c r="I59" s="42"/>
      <c r="J59" s="42"/>
      <c r="K59" s="7"/>
      <c r="L59" s="28"/>
    </row>
    <row r="60" spans="1:12" hidden="1" outlineLevel="1">
      <c r="A60" s="29"/>
      <c r="B60" s="29"/>
      <c r="C60" t="s">
        <v>850</v>
      </c>
      <c r="D60" s="19">
        <v>42502</v>
      </c>
      <c r="E60">
        <v>1293</v>
      </c>
      <c r="F60">
        <v>250</v>
      </c>
      <c r="G60" s="43"/>
      <c r="H60" s="43"/>
      <c r="I60" s="42"/>
      <c r="J60" s="42"/>
      <c r="K60" s="7"/>
      <c r="L60" s="28"/>
    </row>
    <row r="61" spans="1:12" hidden="1" outlineLevel="1">
      <c r="A61" s="29"/>
      <c r="B61" s="29"/>
      <c r="C61" t="s">
        <v>851</v>
      </c>
      <c r="D61" s="19">
        <v>42508</v>
      </c>
      <c r="E61">
        <v>1300</v>
      </c>
      <c r="F61">
        <v>250</v>
      </c>
      <c r="G61" s="43"/>
      <c r="H61" s="43"/>
      <c r="I61" s="42"/>
      <c r="J61" s="42"/>
      <c r="K61" s="7"/>
      <c r="L61" s="28"/>
    </row>
    <row r="62" spans="1:12" hidden="1" outlineLevel="1">
      <c r="A62" s="29"/>
      <c r="B62" s="29"/>
      <c r="C62" t="s">
        <v>852</v>
      </c>
      <c r="D62" s="19">
        <v>42521</v>
      </c>
      <c r="E62">
        <v>1322</v>
      </c>
      <c r="F62">
        <v>250</v>
      </c>
      <c r="G62" s="43"/>
      <c r="H62" s="43"/>
      <c r="I62" s="42"/>
      <c r="J62" s="42"/>
      <c r="K62" s="7"/>
      <c r="L62" s="28"/>
    </row>
    <row r="63" spans="1:12" hidden="1" outlineLevel="1">
      <c r="A63" s="29"/>
      <c r="B63" s="29"/>
      <c r="G63" s="43"/>
      <c r="H63" s="43"/>
      <c r="I63" s="42"/>
      <c r="J63" s="42"/>
      <c r="K63" s="7"/>
      <c r="L63" s="28"/>
    </row>
    <row r="64" spans="1:12" hidden="1" outlineLevel="1">
      <c r="A64" s="29"/>
      <c r="B64" s="29"/>
      <c r="D64" s="19"/>
      <c r="F64"/>
      <c r="H64" s="43"/>
      <c r="I64" s="42"/>
      <c r="J64" s="42"/>
      <c r="K64" s="7"/>
      <c r="L64" s="28"/>
    </row>
    <row r="65" spans="1:12" collapsed="1">
      <c r="A65" s="44" t="s">
        <v>44</v>
      </c>
      <c r="B65" s="44" t="s">
        <v>45</v>
      </c>
      <c r="C65" s="5"/>
      <c r="D65" s="36"/>
      <c r="E65" s="45"/>
      <c r="F65" s="6"/>
      <c r="G65" s="38">
        <f>SUM(F66:F69)</f>
        <v>4000</v>
      </c>
      <c r="H65" s="26">
        <f>G65/1.16*0.16</f>
        <v>551.72413793103453</v>
      </c>
      <c r="I65" s="26"/>
      <c r="K65" s="7"/>
      <c r="L65" s="28"/>
    </row>
    <row r="66" spans="1:12" ht="15" hidden="1" outlineLevel="1">
      <c r="A66" s="46"/>
      <c r="B66" s="46"/>
      <c r="C66" s="99" t="s">
        <v>46</v>
      </c>
      <c r="D66" s="98">
        <v>42031</v>
      </c>
      <c r="E66" s="99">
        <v>1801</v>
      </c>
      <c r="F66" s="94">
        <v>1000</v>
      </c>
      <c r="G66" s="38"/>
      <c r="H66" s="26"/>
      <c r="I66" s="26"/>
      <c r="K66" s="7"/>
      <c r="L66" s="28"/>
    </row>
    <row r="67" spans="1:12" ht="15" hidden="1" outlineLevel="1">
      <c r="A67" s="46"/>
      <c r="B67" s="46"/>
      <c r="C67" s="99" t="s">
        <v>47</v>
      </c>
      <c r="D67" s="98">
        <v>42062</v>
      </c>
      <c r="E67" s="99">
        <v>1874</v>
      </c>
      <c r="F67" s="94">
        <v>1000</v>
      </c>
      <c r="G67" s="38"/>
      <c r="L67" s="28"/>
    </row>
    <row r="68" spans="1:12" ht="15" hidden="1" outlineLevel="1">
      <c r="A68" s="46"/>
      <c r="B68" s="46"/>
      <c r="C68" s="99" t="s">
        <v>48</v>
      </c>
      <c r="D68" s="98">
        <v>42067</v>
      </c>
      <c r="E68" s="99">
        <v>1939</v>
      </c>
      <c r="F68" s="94">
        <v>1000</v>
      </c>
      <c r="G68" s="38"/>
      <c r="H68" s="26"/>
      <c r="I68" s="26"/>
      <c r="K68" s="7"/>
      <c r="L68" s="28"/>
    </row>
    <row r="69" spans="1:12" hidden="1" outlineLevel="1">
      <c r="A69" s="46"/>
      <c r="B69" s="46"/>
      <c r="C69" t="s">
        <v>690</v>
      </c>
      <c r="D69" s="19">
        <v>42490</v>
      </c>
      <c r="E69">
        <v>2896</v>
      </c>
      <c r="F69" s="27">
        <v>1000</v>
      </c>
      <c r="G69" s="38"/>
      <c r="H69" s="26"/>
      <c r="I69" s="26"/>
      <c r="K69" s="7"/>
      <c r="L69" s="28"/>
    </row>
    <row r="70" spans="1:12" s="119" customFormat="1" ht="15" customHeight="1" collapsed="1">
      <c r="A70" s="18" t="s">
        <v>49</v>
      </c>
      <c r="B70" s="18" t="s">
        <v>50</v>
      </c>
      <c r="C70" s="11"/>
      <c r="D70" s="114"/>
      <c r="E70" s="115"/>
      <c r="F70" s="116"/>
      <c r="G70" s="38">
        <f>SUM(F71:F71)</f>
        <v>0</v>
      </c>
      <c r="H70" s="26">
        <f>G70/1.16*0.16</f>
        <v>0</v>
      </c>
      <c r="I70" s="26"/>
      <c r="J70" s="117"/>
      <c r="K70" s="7"/>
      <c r="L70" s="118"/>
    </row>
    <row r="71" spans="1:12" s="112" customFormat="1" ht="16.5" hidden="1" customHeight="1" outlineLevel="1">
      <c r="A71" s="57"/>
      <c r="B71" s="57"/>
      <c r="C71" s="109" t="s">
        <v>557</v>
      </c>
      <c r="D71" s="110"/>
      <c r="E71" s="109"/>
      <c r="F71" s="111"/>
      <c r="G71" s="50"/>
      <c r="H71" s="50"/>
      <c r="I71" s="51"/>
      <c r="J71" s="120"/>
      <c r="K71" s="7"/>
      <c r="L71" s="113"/>
    </row>
    <row r="72" spans="1:12" ht="16.5" customHeight="1" collapsed="1">
      <c r="A72" s="18" t="s">
        <v>280</v>
      </c>
      <c r="B72" s="18" t="s">
        <v>518</v>
      </c>
      <c r="C72" s="5"/>
      <c r="D72" s="36"/>
      <c r="E72" s="45"/>
      <c r="F72" s="6"/>
      <c r="G72" s="38">
        <f>SUM(F73:F73)</f>
        <v>0</v>
      </c>
      <c r="H72" s="26">
        <f>G72/1.16*0.16</f>
        <v>0</v>
      </c>
      <c r="I72" s="26"/>
      <c r="J72" s="27"/>
      <c r="K72" s="7"/>
      <c r="L72" s="28"/>
    </row>
    <row r="73" spans="1:12" ht="16.5" hidden="1" customHeight="1" outlineLevel="1">
      <c r="A73" s="57"/>
      <c r="B73" s="57"/>
      <c r="C73" t="s">
        <v>557</v>
      </c>
      <c r="D73" s="19"/>
      <c r="F73" s="27"/>
      <c r="G73" s="38"/>
      <c r="H73" s="26"/>
      <c r="I73" s="26"/>
      <c r="J73" s="27"/>
      <c r="K73" s="7"/>
      <c r="L73" s="28"/>
    </row>
    <row r="74" spans="1:12" collapsed="1">
      <c r="A74" s="18" t="s">
        <v>54</v>
      </c>
      <c r="B74" s="18" t="s">
        <v>55</v>
      </c>
      <c r="C74" s="5"/>
      <c r="D74" s="36"/>
      <c r="E74" s="45"/>
      <c r="F74" s="6"/>
      <c r="G74" s="52">
        <f>SUM(F75:F83)</f>
        <v>167158.31</v>
      </c>
      <c r="H74" s="26">
        <f>G74/1.16*0.16</f>
        <v>23056.318620689657</v>
      </c>
      <c r="I74" s="26"/>
      <c r="J74" s="27"/>
      <c r="K74" s="7"/>
      <c r="L74" s="28"/>
    </row>
    <row r="75" spans="1:12" hidden="1" outlineLevel="1">
      <c r="A75" s="2"/>
      <c r="B75" s="2"/>
      <c r="C75" s="53" t="s">
        <v>56</v>
      </c>
      <c r="D75" s="36">
        <v>41529</v>
      </c>
      <c r="E75" s="34" t="s">
        <v>57</v>
      </c>
      <c r="F75" s="6">
        <v>15137</v>
      </c>
      <c r="G75" s="50"/>
      <c r="H75" s="50" t="s">
        <v>58</v>
      </c>
      <c r="I75" s="26"/>
      <c r="K75" s="7"/>
      <c r="L75" s="28"/>
    </row>
    <row r="76" spans="1:12" ht="15" hidden="1" outlineLevel="1">
      <c r="A76" s="2"/>
      <c r="B76" s="2"/>
      <c r="C76" s="99" t="s">
        <v>59</v>
      </c>
      <c r="D76" s="98">
        <v>42369</v>
      </c>
      <c r="E76" s="99" t="s">
        <v>60</v>
      </c>
      <c r="F76" s="94">
        <v>26892</v>
      </c>
      <c r="G76" s="50"/>
      <c r="H76" s="26"/>
      <c r="I76" s="26"/>
      <c r="K76" s="7"/>
      <c r="L76" s="28"/>
    </row>
    <row r="77" spans="1:12" ht="15" hidden="1" outlineLevel="1">
      <c r="A77" s="2"/>
      <c r="B77" s="2"/>
      <c r="C77" s="99" t="s">
        <v>61</v>
      </c>
      <c r="D77" s="98">
        <v>42369</v>
      </c>
      <c r="E77" s="99" t="s">
        <v>62</v>
      </c>
      <c r="F77" s="94">
        <v>3654</v>
      </c>
      <c r="G77" s="50"/>
      <c r="H77" s="26"/>
      <c r="I77" s="26"/>
      <c r="K77" s="7"/>
      <c r="L77" s="28"/>
    </row>
    <row r="78" spans="1:12" ht="15" hidden="1" outlineLevel="1">
      <c r="A78" s="2"/>
      <c r="B78" s="2"/>
      <c r="C78" s="99" t="s">
        <v>63</v>
      </c>
      <c r="D78" s="98">
        <v>42369</v>
      </c>
      <c r="E78" s="99" t="s">
        <v>64</v>
      </c>
      <c r="F78" s="94">
        <v>17457</v>
      </c>
      <c r="G78" s="50"/>
      <c r="H78" s="26"/>
      <c r="I78" s="26"/>
      <c r="K78" s="7"/>
      <c r="L78" s="28"/>
    </row>
    <row r="79" spans="1:12" ht="15" hidden="1" outlineLevel="1">
      <c r="A79" s="2"/>
      <c r="B79" s="2"/>
      <c r="C79" s="99" t="s">
        <v>65</v>
      </c>
      <c r="D79" s="98">
        <v>42369</v>
      </c>
      <c r="E79" s="99" t="s">
        <v>66</v>
      </c>
      <c r="F79" s="94">
        <v>29264.32</v>
      </c>
      <c r="G79" s="50"/>
      <c r="H79" s="26"/>
      <c r="I79" s="26"/>
      <c r="K79" s="7"/>
      <c r="L79" s="28"/>
    </row>
    <row r="80" spans="1:12" hidden="1" outlineLevel="1">
      <c r="A80" s="2"/>
      <c r="B80" s="2"/>
      <c r="C80" t="s">
        <v>281</v>
      </c>
      <c r="D80" s="19">
        <v>42399</v>
      </c>
      <c r="E80" t="s">
        <v>282</v>
      </c>
      <c r="F80" s="27">
        <v>7308</v>
      </c>
      <c r="G80" s="50"/>
      <c r="H80" s="26"/>
      <c r="I80" s="26"/>
      <c r="K80" s="7"/>
      <c r="L80" s="28"/>
    </row>
    <row r="81" spans="1:12" hidden="1" outlineLevel="1">
      <c r="A81" s="2"/>
      <c r="B81" s="2"/>
      <c r="C81" t="s">
        <v>388</v>
      </c>
      <c r="D81" s="19">
        <v>42428</v>
      </c>
      <c r="E81" t="s">
        <v>389</v>
      </c>
      <c r="F81" s="27">
        <v>6495</v>
      </c>
      <c r="G81" s="50"/>
      <c r="H81" s="26"/>
      <c r="I81" s="26"/>
      <c r="K81" s="7"/>
      <c r="L81" s="28"/>
    </row>
    <row r="82" spans="1:12" hidden="1" outlineLevel="1">
      <c r="A82" s="2"/>
      <c r="B82" s="2"/>
      <c r="C82" t="s">
        <v>691</v>
      </c>
      <c r="D82" s="19">
        <v>42490</v>
      </c>
      <c r="E82" t="s">
        <v>692</v>
      </c>
      <c r="F82" s="27">
        <v>36581.99</v>
      </c>
      <c r="G82" s="50"/>
      <c r="H82" s="26"/>
      <c r="I82" s="26"/>
      <c r="K82" s="7"/>
      <c r="L82" s="28"/>
    </row>
    <row r="83" spans="1:12" hidden="1" outlineLevel="1">
      <c r="A83" s="2"/>
      <c r="B83" s="2"/>
      <c r="C83" t="s">
        <v>680</v>
      </c>
      <c r="D83" s="19">
        <v>42520</v>
      </c>
      <c r="E83" t="s">
        <v>853</v>
      </c>
      <c r="F83" s="27">
        <v>24369</v>
      </c>
      <c r="G83" s="50"/>
      <c r="H83" s="26"/>
      <c r="I83" s="26"/>
      <c r="K83" s="7"/>
      <c r="L83" s="28"/>
    </row>
    <row r="84" spans="1:12" collapsed="1">
      <c r="A84" s="18" t="s">
        <v>283</v>
      </c>
      <c r="B84" s="18" t="s">
        <v>284</v>
      </c>
      <c r="D84" s="19"/>
      <c r="F84" s="27"/>
      <c r="G84" s="106">
        <f>+F85</f>
        <v>0</v>
      </c>
      <c r="H84" s="26">
        <f>G84/1.16*0.16</f>
        <v>0</v>
      </c>
      <c r="I84" s="26"/>
      <c r="K84" s="7"/>
      <c r="L84" s="28"/>
    </row>
    <row r="85" spans="1:12" hidden="1" outlineLevel="1">
      <c r="A85" s="2"/>
      <c r="B85" s="2"/>
      <c r="C85" t="s">
        <v>557</v>
      </c>
      <c r="D85" s="19"/>
      <c r="F85" s="27"/>
      <c r="G85" s="50"/>
      <c r="H85" s="26"/>
      <c r="I85" s="26"/>
      <c r="K85" s="7"/>
      <c r="L85" s="28"/>
    </row>
    <row r="86" spans="1:12" collapsed="1">
      <c r="A86" s="18" t="s">
        <v>67</v>
      </c>
      <c r="B86" s="18" t="s">
        <v>68</v>
      </c>
      <c r="C86" s="5"/>
      <c r="D86" s="36"/>
      <c r="E86" s="37"/>
      <c r="F86" s="6"/>
      <c r="G86" s="38">
        <f>SUM(F87:F92)</f>
        <v>5200</v>
      </c>
      <c r="H86" s="26">
        <f>G86/1.16*0.16</f>
        <v>717.241379310345</v>
      </c>
      <c r="I86" s="26"/>
      <c r="K86" s="7"/>
      <c r="L86" s="28"/>
    </row>
    <row r="87" spans="1:12" ht="15" hidden="1" customHeight="1" outlineLevel="1">
      <c r="A87" s="2"/>
      <c r="B87" s="2"/>
      <c r="C87" s="99" t="s">
        <v>69</v>
      </c>
      <c r="D87" s="98">
        <v>42034</v>
      </c>
      <c r="E87" s="99">
        <v>1801</v>
      </c>
      <c r="F87" s="94">
        <v>1000</v>
      </c>
      <c r="G87" s="54"/>
      <c r="H87" s="54"/>
      <c r="I87" s="26"/>
      <c r="K87" s="7"/>
      <c r="L87" s="28"/>
    </row>
    <row r="88" spans="1:12" ht="15" hidden="1" customHeight="1" outlineLevel="1">
      <c r="A88" s="2"/>
      <c r="B88" s="2"/>
      <c r="C88" s="99" t="s">
        <v>70</v>
      </c>
      <c r="D88" s="98">
        <v>42034</v>
      </c>
      <c r="E88" s="99">
        <v>1801</v>
      </c>
      <c r="F88" s="94">
        <v>1000</v>
      </c>
      <c r="G88" s="54"/>
      <c r="H88" s="26"/>
      <c r="I88" s="26"/>
      <c r="K88" s="7"/>
      <c r="L88" s="28"/>
    </row>
    <row r="89" spans="1:12" ht="15" hidden="1" customHeight="1" outlineLevel="1">
      <c r="A89" s="2"/>
      <c r="B89" s="2"/>
      <c r="C89" s="99" t="s">
        <v>71</v>
      </c>
      <c r="D89" s="98">
        <v>42062</v>
      </c>
      <c r="E89" s="99">
        <v>1874</v>
      </c>
      <c r="F89" s="94">
        <v>1000</v>
      </c>
      <c r="G89" s="54"/>
      <c r="H89" s="26"/>
      <c r="I89" s="26"/>
      <c r="K89" s="7"/>
      <c r="L89" s="28"/>
    </row>
    <row r="90" spans="1:12" ht="15" hidden="1" customHeight="1" outlineLevel="1">
      <c r="A90" s="2"/>
      <c r="B90" s="2"/>
      <c r="C90" s="99" t="s">
        <v>72</v>
      </c>
      <c r="D90" s="98">
        <v>42215</v>
      </c>
      <c r="E90" s="99">
        <v>2226</v>
      </c>
      <c r="F90" s="94">
        <v>1000</v>
      </c>
      <c r="G90" s="54"/>
      <c r="H90" s="26"/>
      <c r="I90" s="26"/>
      <c r="K90" s="7"/>
      <c r="L90" s="28"/>
    </row>
    <row r="91" spans="1:12" ht="15" hidden="1" customHeight="1" outlineLevel="1">
      <c r="A91" s="2"/>
      <c r="B91" s="2"/>
      <c r="C91" t="s">
        <v>854</v>
      </c>
      <c r="D91" s="19">
        <v>42505</v>
      </c>
      <c r="E91" t="s">
        <v>855</v>
      </c>
      <c r="F91" s="27">
        <v>1000</v>
      </c>
      <c r="G91" s="54"/>
      <c r="H91" s="26"/>
      <c r="I91" s="26"/>
      <c r="K91" s="7"/>
      <c r="L91" s="28"/>
    </row>
    <row r="92" spans="1:12" ht="15" hidden="1" customHeight="1" outlineLevel="1">
      <c r="A92" s="2"/>
      <c r="B92" s="2"/>
      <c r="C92" t="s">
        <v>856</v>
      </c>
      <c r="D92" s="19">
        <v>42510</v>
      </c>
      <c r="E92">
        <v>419</v>
      </c>
      <c r="F92">
        <v>200</v>
      </c>
      <c r="G92" s="54"/>
      <c r="H92" s="26"/>
      <c r="I92" s="26"/>
      <c r="K92" s="7"/>
      <c r="L92" s="28"/>
    </row>
    <row r="93" spans="1:12" ht="15" customHeight="1" collapsed="1">
      <c r="A93" s="18" t="s">
        <v>693</v>
      </c>
      <c r="B93" s="18" t="s">
        <v>522</v>
      </c>
      <c r="C93" s="99"/>
      <c r="D93" s="98"/>
      <c r="E93" s="99"/>
      <c r="F93" s="94"/>
      <c r="G93" s="21">
        <f>+SUM(F94)</f>
        <v>0</v>
      </c>
      <c r="H93" s="26">
        <f>G93/1.16*0.16</f>
        <v>0</v>
      </c>
      <c r="I93" s="26"/>
      <c r="K93" s="7"/>
      <c r="L93" s="28"/>
    </row>
    <row r="94" spans="1:12" ht="12.75" hidden="1" customHeight="1" outlineLevel="1">
      <c r="A94" s="2"/>
      <c r="B94" s="2"/>
      <c r="C94" s="48" t="s">
        <v>557</v>
      </c>
      <c r="D94" s="19"/>
      <c r="F94" s="27"/>
      <c r="G94" s="54"/>
      <c r="H94" s="26"/>
      <c r="I94" s="26"/>
      <c r="K94" s="7"/>
      <c r="L94" s="28"/>
    </row>
    <row r="95" spans="1:12" ht="12.75" customHeight="1" collapsed="1">
      <c r="A95" s="18" t="s">
        <v>694</v>
      </c>
      <c r="B95" s="18" t="s">
        <v>695</v>
      </c>
      <c r="C95" s="99"/>
      <c r="D95" s="98"/>
      <c r="E95" s="99"/>
      <c r="F95" s="94"/>
      <c r="G95" s="21">
        <f>+SUM(F96)</f>
        <v>812</v>
      </c>
      <c r="H95" s="26">
        <f>G95/1.16*0.16</f>
        <v>112</v>
      </c>
      <c r="I95" s="26"/>
      <c r="K95" s="7"/>
      <c r="L95" s="28"/>
    </row>
    <row r="96" spans="1:12" ht="12.75" hidden="1" customHeight="1" outlineLevel="1">
      <c r="A96" s="2"/>
      <c r="B96" s="2"/>
      <c r="C96" t="s">
        <v>696</v>
      </c>
      <c r="D96" s="19">
        <v>42486</v>
      </c>
      <c r="E96" t="s">
        <v>697</v>
      </c>
      <c r="F96">
        <v>812</v>
      </c>
      <c r="G96" s="54"/>
      <c r="H96" s="26"/>
      <c r="I96" s="26"/>
      <c r="K96" s="7"/>
      <c r="L96" s="28"/>
    </row>
    <row r="97" spans="1:13" collapsed="1">
      <c r="A97" s="18" t="s">
        <v>76</v>
      </c>
      <c r="B97" s="18" t="s">
        <v>77</v>
      </c>
      <c r="C97" s="55"/>
      <c r="D97" s="30"/>
      <c r="E97" s="56"/>
      <c r="F97" s="32"/>
      <c r="G97" s="38">
        <f>SUM(F98:F99)</f>
        <v>1000</v>
      </c>
      <c r="H97" s="26">
        <f>G97/1.16*0.16</f>
        <v>137.93103448275863</v>
      </c>
      <c r="I97" s="26"/>
      <c r="K97" s="7"/>
      <c r="L97" s="28"/>
    </row>
    <row r="98" spans="1:13" hidden="1" outlineLevel="1">
      <c r="A98" s="2"/>
      <c r="B98" s="10"/>
      <c r="C98" t="s">
        <v>857</v>
      </c>
      <c r="D98" s="19">
        <v>42499</v>
      </c>
      <c r="E98" t="s">
        <v>858</v>
      </c>
      <c r="F98">
        <v>500</v>
      </c>
      <c r="G98" s="38"/>
      <c r="H98" s="26"/>
      <c r="I98" s="26"/>
      <c r="K98" s="7"/>
      <c r="L98" s="28"/>
    </row>
    <row r="99" spans="1:13" hidden="1" outlineLevel="1">
      <c r="A99" s="2"/>
      <c r="B99" s="10"/>
      <c r="C99" t="s">
        <v>859</v>
      </c>
      <c r="D99" s="19">
        <v>42517</v>
      </c>
      <c r="E99" t="s">
        <v>860</v>
      </c>
      <c r="F99">
        <v>500</v>
      </c>
      <c r="G99" s="38"/>
      <c r="H99" s="26"/>
      <c r="I99" s="26"/>
      <c r="K99" s="7"/>
      <c r="L99" s="28"/>
    </row>
    <row r="100" spans="1:13" collapsed="1">
      <c r="A100" s="18" t="s">
        <v>698</v>
      </c>
      <c r="B100" s="18" t="s">
        <v>699</v>
      </c>
      <c r="G100" s="38">
        <f>SUM(F101:F101)</f>
        <v>13791.69</v>
      </c>
      <c r="H100" s="26">
        <f>G100/1.16*0.16</f>
        <v>1902.3020689655175</v>
      </c>
      <c r="I100" s="26"/>
      <c r="K100" s="7"/>
      <c r="L100" s="28"/>
    </row>
    <row r="101" spans="1:13" hidden="1" outlineLevel="1">
      <c r="A101" s="2"/>
      <c r="B101" s="10"/>
      <c r="C101" t="s">
        <v>861</v>
      </c>
      <c r="D101" s="19">
        <v>42510</v>
      </c>
      <c r="E101" t="s">
        <v>862</v>
      </c>
      <c r="F101" s="27">
        <v>13791.69</v>
      </c>
      <c r="G101" s="38"/>
      <c r="H101" s="26"/>
      <c r="I101" s="26"/>
      <c r="K101" s="7"/>
      <c r="L101" s="28"/>
    </row>
    <row r="102" spans="1:13" collapsed="1">
      <c r="A102" s="18" t="s">
        <v>989</v>
      </c>
      <c r="B102" s="18" t="s">
        <v>990</v>
      </c>
      <c r="D102" s="19"/>
      <c r="F102" s="27"/>
      <c r="G102" s="38">
        <f>SUM(F103:F103)</f>
        <v>13920</v>
      </c>
      <c r="H102" s="26">
        <f>G102/1.16*0.16</f>
        <v>1920</v>
      </c>
      <c r="I102" s="26"/>
      <c r="K102" s="7"/>
      <c r="L102" s="28"/>
    </row>
    <row r="103" spans="1:13" hidden="1" outlineLevel="1">
      <c r="A103" s="2"/>
      <c r="B103" s="10"/>
      <c r="C103" t="s">
        <v>991</v>
      </c>
      <c r="D103" s="19">
        <v>42517</v>
      </c>
      <c r="E103">
        <v>873</v>
      </c>
      <c r="F103" s="27">
        <v>13920</v>
      </c>
      <c r="G103" s="38"/>
      <c r="H103" s="26"/>
      <c r="I103" s="26"/>
      <c r="K103" s="7"/>
      <c r="L103" s="28"/>
    </row>
    <row r="104" spans="1:13" hidden="1" outlineLevel="1">
      <c r="A104" s="2"/>
      <c r="B104" s="10"/>
      <c r="D104" s="19"/>
      <c r="F104" s="27"/>
      <c r="G104" s="38"/>
      <c r="H104" s="26"/>
      <c r="I104" s="26"/>
      <c r="K104" s="7"/>
      <c r="L104" s="28"/>
    </row>
    <row r="105" spans="1:13" collapsed="1">
      <c r="A105" s="18" t="s">
        <v>702</v>
      </c>
      <c r="B105" s="18" t="s">
        <v>703</v>
      </c>
      <c r="D105" s="19"/>
      <c r="F105" s="27"/>
      <c r="G105" s="38">
        <f>SUM(F106:F106)</f>
        <v>0</v>
      </c>
      <c r="H105" s="26">
        <f>G105/1.16*0.16</f>
        <v>0</v>
      </c>
      <c r="I105" s="26"/>
      <c r="K105" s="7"/>
      <c r="L105" s="28"/>
    </row>
    <row r="106" spans="1:13" hidden="1" outlineLevel="1">
      <c r="A106" s="2"/>
      <c r="B106" s="10"/>
      <c r="D106" s="19"/>
      <c r="F106" s="27"/>
      <c r="G106" s="38"/>
      <c r="H106" s="26"/>
      <c r="I106" s="26"/>
      <c r="K106" s="7"/>
      <c r="L106" s="28"/>
    </row>
    <row r="107" spans="1:13" collapsed="1">
      <c r="A107" s="18" t="s">
        <v>705</v>
      </c>
      <c r="B107" s="18" t="s">
        <v>706</v>
      </c>
      <c r="D107" s="19"/>
      <c r="F107" s="27"/>
      <c r="G107" s="38">
        <f>SUM(F108:F108)</f>
        <v>0</v>
      </c>
      <c r="H107" s="26">
        <f>G107/1.16*0.16</f>
        <v>0</v>
      </c>
      <c r="I107" s="26"/>
      <c r="K107" s="7"/>
      <c r="L107" s="28"/>
    </row>
    <row r="108" spans="1:13" hidden="1" outlineLevel="1">
      <c r="A108" s="2"/>
      <c r="B108" s="10"/>
      <c r="D108" s="19"/>
      <c r="F108"/>
      <c r="G108" s="38"/>
      <c r="H108" s="26"/>
      <c r="I108" s="26"/>
      <c r="K108" s="7"/>
      <c r="L108" s="28"/>
    </row>
    <row r="109" spans="1:13" ht="15" collapsed="1">
      <c r="A109" s="18" t="s">
        <v>80</v>
      </c>
      <c r="B109" s="18" t="s">
        <v>81</v>
      </c>
      <c r="C109" s="5"/>
      <c r="D109" s="36"/>
      <c r="E109" s="45"/>
      <c r="F109" s="6"/>
      <c r="G109" s="21">
        <f>SUM(F110:F116)</f>
        <v>45366.06</v>
      </c>
      <c r="H109" s="26">
        <f>G109/1.16*0.16</f>
        <v>6257.3875862068962</v>
      </c>
      <c r="I109" s="26"/>
      <c r="J109" s="27"/>
      <c r="K109" s="99"/>
      <c r="L109" s="98"/>
      <c r="M109" s="99"/>
    </row>
    <row r="110" spans="1:13" s="64" customFormat="1" ht="15" hidden="1" outlineLevel="1">
      <c r="A110" s="57"/>
      <c r="B110" s="57"/>
      <c r="C110" t="s">
        <v>863</v>
      </c>
      <c r="D110" s="19">
        <v>42506</v>
      </c>
      <c r="E110" t="s">
        <v>864</v>
      </c>
      <c r="F110" s="27">
        <v>17699.18</v>
      </c>
      <c r="H110" s="26"/>
      <c r="I110" s="26"/>
      <c r="J110" s="68"/>
      <c r="K110" s="48"/>
      <c r="L110" s="49"/>
      <c r="M110" s="48"/>
    </row>
    <row r="111" spans="1:13" ht="15" hidden="1" outlineLevel="1">
      <c r="A111" s="57"/>
      <c r="B111" s="57"/>
      <c r="C111" t="s">
        <v>865</v>
      </c>
      <c r="D111" s="19">
        <v>42510</v>
      </c>
      <c r="E111" t="s">
        <v>866</v>
      </c>
      <c r="F111" s="27">
        <v>15815.66</v>
      </c>
      <c r="H111" s="26"/>
      <c r="I111" s="26"/>
      <c r="J111" s="27">
        <f>+J109*0.16</f>
        <v>0</v>
      </c>
      <c r="K111" s="99"/>
      <c r="L111" s="98"/>
      <c r="M111" s="99"/>
    </row>
    <row r="112" spans="1:13" ht="15" hidden="1" outlineLevel="1">
      <c r="A112" s="57"/>
      <c r="B112" s="57"/>
      <c r="C112" t="s">
        <v>867</v>
      </c>
      <c r="D112" s="19">
        <v>42518</v>
      </c>
      <c r="E112" t="s">
        <v>868</v>
      </c>
      <c r="F112" s="27">
        <v>19152.61</v>
      </c>
      <c r="H112" s="26"/>
      <c r="I112" s="26"/>
      <c r="J112" s="27"/>
      <c r="K112" s="99"/>
      <c r="L112" s="98"/>
      <c r="M112" s="99"/>
    </row>
    <row r="113" spans="1:13" ht="15" hidden="1" outlineLevel="1">
      <c r="A113" s="57"/>
      <c r="B113" s="57"/>
      <c r="C113" t="s">
        <v>869</v>
      </c>
      <c r="D113" s="19">
        <v>42514</v>
      </c>
      <c r="E113" t="s">
        <v>870</v>
      </c>
      <c r="F113" s="27">
        <v>-7301.39</v>
      </c>
      <c r="G113" s="64" t="s">
        <v>871</v>
      </c>
      <c r="H113" s="26"/>
      <c r="I113" s="26"/>
      <c r="J113" s="27"/>
      <c r="K113" s="99"/>
      <c r="L113" s="98"/>
      <c r="M113" s="99"/>
    </row>
    <row r="114" spans="1:13" ht="15" hidden="1" outlineLevel="1">
      <c r="A114" s="57"/>
      <c r="B114" s="57"/>
      <c r="H114" s="26"/>
      <c r="I114" s="26"/>
      <c r="J114" s="27"/>
      <c r="K114" s="99"/>
      <c r="L114" s="98"/>
      <c r="M114" s="99"/>
    </row>
    <row r="115" spans="1:13" ht="15" hidden="1" outlineLevel="1">
      <c r="A115" s="57"/>
      <c r="B115" s="57"/>
      <c r="D115" s="19"/>
      <c r="F115" s="27"/>
      <c r="H115" s="26"/>
      <c r="I115" s="26"/>
      <c r="J115" s="27"/>
      <c r="K115" s="99"/>
      <c r="L115" s="98"/>
      <c r="M115" s="99"/>
    </row>
    <row r="116" spans="1:13" ht="15" hidden="1" outlineLevel="1">
      <c r="A116" s="57"/>
      <c r="B116" s="57"/>
      <c r="D116" s="19"/>
      <c r="F116" s="27"/>
      <c r="H116" s="26"/>
      <c r="I116" s="26"/>
      <c r="J116" s="27"/>
      <c r="K116" s="99"/>
      <c r="L116" s="98"/>
      <c r="M116" s="99"/>
    </row>
    <row r="117" spans="1:13" ht="15" collapsed="1">
      <c r="A117" s="18" t="s">
        <v>297</v>
      </c>
      <c r="B117" s="18" t="s">
        <v>298</v>
      </c>
      <c r="D117" s="19"/>
      <c r="F117" s="27"/>
      <c r="G117" s="21">
        <f>+SUM(F118:F121)</f>
        <v>1600</v>
      </c>
      <c r="H117" s="26">
        <f>G117/1.16*0.16</f>
        <v>220.68965517241381</v>
      </c>
      <c r="I117" s="26"/>
      <c r="J117" s="27"/>
      <c r="K117" s="99"/>
      <c r="L117" s="98"/>
      <c r="M117" s="99"/>
    </row>
    <row r="118" spans="1:13" ht="15" hidden="1" outlineLevel="1">
      <c r="A118" s="57"/>
      <c r="B118" s="57"/>
      <c r="C118" t="s">
        <v>872</v>
      </c>
      <c r="D118" s="19">
        <v>42503</v>
      </c>
      <c r="E118">
        <v>348</v>
      </c>
      <c r="F118" s="27">
        <v>1600</v>
      </c>
      <c r="G118" s="21"/>
      <c r="H118" s="26"/>
      <c r="I118" s="26"/>
      <c r="J118" s="27"/>
      <c r="K118" s="99"/>
      <c r="L118" s="98"/>
      <c r="M118" s="99"/>
    </row>
    <row r="119" spans="1:13" ht="15" hidden="1" outlineLevel="1">
      <c r="A119" s="57"/>
      <c r="B119" s="57"/>
      <c r="D119" s="19"/>
      <c r="F119" s="27"/>
      <c r="G119" s="21"/>
      <c r="H119" s="26"/>
      <c r="I119" s="26"/>
      <c r="J119" s="27"/>
      <c r="K119" s="99"/>
      <c r="L119" s="98"/>
      <c r="M119" s="99"/>
    </row>
    <row r="120" spans="1:13" ht="15" hidden="1" outlineLevel="1">
      <c r="A120" s="57"/>
      <c r="B120" s="57"/>
      <c r="D120" s="19"/>
      <c r="F120"/>
      <c r="G120" s="21"/>
      <c r="H120" s="26"/>
      <c r="I120" s="26"/>
      <c r="J120" s="27"/>
      <c r="K120" s="99"/>
      <c r="L120" s="98"/>
      <c r="M120" s="99"/>
    </row>
    <row r="121" spans="1:13" ht="15" hidden="1" outlineLevel="1">
      <c r="A121" s="57"/>
      <c r="B121" s="57"/>
      <c r="D121" s="19"/>
      <c r="F121"/>
      <c r="G121" s="21"/>
      <c r="H121" s="26"/>
      <c r="I121" s="26"/>
      <c r="J121" s="27"/>
      <c r="K121" s="99"/>
      <c r="L121" s="98"/>
      <c r="M121" s="99"/>
    </row>
    <row r="122" spans="1:13" collapsed="1">
      <c r="A122" s="58" t="s">
        <v>84</v>
      </c>
      <c r="B122" s="18" t="s">
        <v>85</v>
      </c>
      <c r="C122" s="5"/>
      <c r="D122" s="36"/>
      <c r="E122" s="45"/>
      <c r="F122" s="6"/>
      <c r="G122" s="52">
        <f>+SUM(F123:F131)</f>
        <v>512618.8</v>
      </c>
      <c r="H122" s="26">
        <f>G122/1.16*0.16</f>
        <v>70706.041379310351</v>
      </c>
      <c r="I122" s="26"/>
      <c r="J122" s="27"/>
      <c r="K122" s="7"/>
      <c r="L122" s="28"/>
    </row>
    <row r="123" spans="1:13" hidden="1" outlineLevel="1">
      <c r="A123" s="59"/>
      <c r="B123" s="2"/>
      <c r="C123" s="5"/>
      <c r="D123" s="36"/>
      <c r="E123" s="45" t="s">
        <v>86</v>
      </c>
      <c r="F123" s="6">
        <v>913.53</v>
      </c>
      <c r="G123" s="52"/>
      <c r="H123" s="26"/>
      <c r="I123" s="26"/>
      <c r="J123" s="27"/>
      <c r="K123" s="7"/>
      <c r="L123" s="28"/>
    </row>
    <row r="124" spans="1:13" hidden="1" outlineLevel="1">
      <c r="A124" s="59"/>
      <c r="B124" s="2"/>
      <c r="C124" t="s">
        <v>300</v>
      </c>
      <c r="D124" s="19">
        <v>42376</v>
      </c>
      <c r="E124" t="s">
        <v>301</v>
      </c>
      <c r="F124" s="27">
        <v>-45909.75</v>
      </c>
      <c r="G124" s="52"/>
      <c r="H124" s="26"/>
      <c r="I124" s="26"/>
      <c r="J124" s="27"/>
      <c r="K124" s="7"/>
      <c r="L124" s="28"/>
    </row>
    <row r="125" spans="1:13" hidden="1" outlineLevel="1">
      <c r="A125" s="59"/>
      <c r="B125" s="2"/>
      <c r="C125" t="s">
        <v>401</v>
      </c>
      <c r="D125" s="19">
        <v>42412</v>
      </c>
      <c r="E125" t="s">
        <v>402</v>
      </c>
      <c r="F125" s="27">
        <v>241933.04</v>
      </c>
      <c r="G125" s="52"/>
      <c r="H125" s="26"/>
      <c r="I125" s="26"/>
      <c r="J125" s="27"/>
      <c r="K125" s="7"/>
      <c r="L125" s="28"/>
    </row>
    <row r="126" spans="1:13" hidden="1" outlineLevel="1">
      <c r="A126" s="59"/>
      <c r="B126" s="2"/>
      <c r="C126" t="s">
        <v>403</v>
      </c>
      <c r="D126" s="19">
        <v>42426</v>
      </c>
      <c r="E126" t="s">
        <v>404</v>
      </c>
      <c r="F126" s="27">
        <v>-4344.32</v>
      </c>
      <c r="G126" s="52"/>
      <c r="H126" s="26"/>
      <c r="I126" s="26"/>
      <c r="J126" s="27"/>
      <c r="K126" s="7"/>
      <c r="L126" s="28"/>
    </row>
    <row r="127" spans="1:13" hidden="1" outlineLevel="1">
      <c r="A127" s="59"/>
      <c r="B127" s="2"/>
      <c r="C127" t="s">
        <v>405</v>
      </c>
      <c r="D127" s="19">
        <v>42429</v>
      </c>
      <c r="E127" t="s">
        <v>406</v>
      </c>
      <c r="F127" s="27">
        <v>80000</v>
      </c>
      <c r="G127" s="52"/>
      <c r="H127" s="26"/>
      <c r="I127" s="26"/>
      <c r="J127" s="27"/>
      <c r="K127" s="7"/>
      <c r="L127" s="28"/>
    </row>
    <row r="128" spans="1:13" ht="15" hidden="1" outlineLevel="1">
      <c r="A128" s="59"/>
      <c r="B128" s="2"/>
      <c r="C128" t="s">
        <v>407</v>
      </c>
      <c r="D128" t="s">
        <v>408</v>
      </c>
      <c r="E128" s="104" t="s">
        <v>409</v>
      </c>
      <c r="F128" s="20">
        <v>26.3</v>
      </c>
      <c r="G128" s="52"/>
      <c r="H128" s="26"/>
      <c r="I128" s="26"/>
    </row>
    <row r="129" spans="1:13" hidden="1" outlineLevel="1">
      <c r="A129" s="59"/>
      <c r="B129" s="2"/>
      <c r="C129" t="s">
        <v>405</v>
      </c>
      <c r="D129" s="19">
        <v>42460</v>
      </c>
      <c r="E129" t="s">
        <v>406</v>
      </c>
      <c r="F129" s="27">
        <v>80000</v>
      </c>
      <c r="G129" s="52"/>
      <c r="H129" s="26"/>
      <c r="I129" s="26"/>
      <c r="K129" s="19"/>
      <c r="M129" s="27"/>
    </row>
    <row r="130" spans="1:13" hidden="1" outlineLevel="1">
      <c r="A130" s="59"/>
      <c r="B130" s="2"/>
      <c r="C130" t="s">
        <v>405</v>
      </c>
      <c r="D130" s="19">
        <v>42490</v>
      </c>
      <c r="E130" t="s">
        <v>406</v>
      </c>
      <c r="F130" s="27">
        <v>80000</v>
      </c>
      <c r="G130" s="52"/>
      <c r="H130" s="26"/>
      <c r="I130" s="26"/>
      <c r="K130" s="19"/>
      <c r="M130" s="27"/>
    </row>
    <row r="131" spans="1:13" hidden="1" outlineLevel="1">
      <c r="A131" s="59"/>
      <c r="B131" s="2"/>
      <c r="C131" t="s">
        <v>405</v>
      </c>
      <c r="D131" s="19">
        <v>42521</v>
      </c>
      <c r="E131" t="s">
        <v>406</v>
      </c>
      <c r="F131" s="27">
        <v>80000</v>
      </c>
      <c r="G131" s="52"/>
      <c r="H131" s="26"/>
      <c r="I131" s="26"/>
      <c r="K131" s="19"/>
      <c r="M131" s="27"/>
    </row>
    <row r="132" spans="1:13" ht="15" collapsed="1">
      <c r="A132" s="58" t="s">
        <v>87</v>
      </c>
      <c r="B132" s="18" t="s">
        <v>88</v>
      </c>
      <c r="C132" s="99"/>
      <c r="D132" s="98"/>
      <c r="E132" s="19"/>
      <c r="F132"/>
      <c r="G132" s="52">
        <f>+SUM(F133)</f>
        <v>5434.18</v>
      </c>
      <c r="H132" s="26">
        <f>G132/1.16*0.16</f>
        <v>749.54206896551739</v>
      </c>
      <c r="I132" s="26"/>
      <c r="J132" s="27"/>
      <c r="K132" s="7"/>
      <c r="L132" s="28"/>
    </row>
    <row r="133" spans="1:13" hidden="1" outlineLevel="1">
      <c r="A133" s="10"/>
      <c r="B133" s="10"/>
      <c r="C133" t="s">
        <v>873</v>
      </c>
      <c r="D133" s="19">
        <v>42521</v>
      </c>
      <c r="E133" t="s">
        <v>874</v>
      </c>
      <c r="F133" s="27">
        <v>5434.18</v>
      </c>
      <c r="G133" s="60"/>
      <c r="H133" s="26"/>
      <c r="I133" s="26"/>
      <c r="J133" s="27"/>
      <c r="K133" s="7"/>
      <c r="L133" s="28"/>
    </row>
    <row r="134" spans="1:13" collapsed="1">
      <c r="A134" s="18" t="s">
        <v>356</v>
      </c>
      <c r="B134" s="18" t="s">
        <v>92</v>
      </c>
      <c r="C134" s="5"/>
      <c r="D134" s="36"/>
      <c r="F134"/>
      <c r="G134" s="21">
        <f>SUM(F135:F135)</f>
        <v>29000</v>
      </c>
      <c r="H134" s="26">
        <f>G134/1.16*0.16</f>
        <v>4000</v>
      </c>
      <c r="I134" s="26"/>
      <c r="K134" s="7"/>
      <c r="L134" s="28"/>
    </row>
    <row r="135" spans="1:13" ht="15" hidden="1" outlineLevel="1">
      <c r="A135" s="10"/>
      <c r="B135" s="10"/>
      <c r="C135" s="99" t="s">
        <v>93</v>
      </c>
      <c r="D135" s="98">
        <v>42369</v>
      </c>
      <c r="E135" s="36" t="s">
        <v>94</v>
      </c>
      <c r="F135" s="37">
        <v>29000</v>
      </c>
      <c r="G135" s="41"/>
      <c r="H135" s="62"/>
      <c r="I135" s="62"/>
      <c r="K135" s="7"/>
      <c r="L135" s="28"/>
    </row>
    <row r="136" spans="1:13" ht="15" collapsed="1">
      <c r="A136" s="18" t="s">
        <v>354</v>
      </c>
      <c r="B136" s="18" t="s">
        <v>355</v>
      </c>
      <c r="C136" s="99"/>
      <c r="D136" s="98"/>
      <c r="E136" s="36"/>
      <c r="F136" s="37"/>
      <c r="G136" s="52">
        <f>+SUM(F137)</f>
        <v>-348</v>
      </c>
      <c r="H136" s="26">
        <f>G136/1.16*0.16</f>
        <v>-48</v>
      </c>
      <c r="I136" s="62"/>
      <c r="K136" s="7"/>
      <c r="L136" s="28"/>
    </row>
    <row r="137" spans="1:13" hidden="1" outlineLevel="1">
      <c r="A137" s="10"/>
      <c r="B137" s="10"/>
      <c r="D137" s="19"/>
      <c r="E137" s="107">
        <v>-348</v>
      </c>
      <c r="F137">
        <v>-348</v>
      </c>
      <c r="H137" s="62"/>
      <c r="I137" s="62"/>
      <c r="K137" s="7"/>
      <c r="L137" s="28"/>
    </row>
    <row r="138" spans="1:13" ht="15" collapsed="1">
      <c r="A138" s="18" t="s">
        <v>95</v>
      </c>
      <c r="B138" s="18" t="s">
        <v>96</v>
      </c>
      <c r="C138" s="5"/>
      <c r="D138" s="36"/>
      <c r="E138" s="98"/>
      <c r="F138" s="99"/>
      <c r="G138" s="21">
        <f>SUM(F139:F140)</f>
        <v>2760.8</v>
      </c>
      <c r="H138" s="26">
        <f>G138/1.16*0.16</f>
        <v>380.80000000000007</v>
      </c>
      <c r="I138" s="26"/>
      <c r="J138" s="27"/>
      <c r="K138" s="7"/>
      <c r="L138" s="28"/>
    </row>
    <row r="139" spans="1:13" ht="15" hidden="1" outlineLevel="1">
      <c r="A139" s="10"/>
      <c r="B139" s="10"/>
      <c r="C139" s="5" t="s">
        <v>97</v>
      </c>
      <c r="D139" s="36">
        <v>41029</v>
      </c>
      <c r="E139" s="98" t="s">
        <v>98</v>
      </c>
      <c r="F139" s="99">
        <v>1380.4</v>
      </c>
      <c r="G139" s="22"/>
      <c r="H139" s="26"/>
      <c r="I139" s="26"/>
      <c r="J139" s="27"/>
      <c r="K139" s="7"/>
      <c r="L139" s="28"/>
    </row>
    <row r="140" spans="1:13" ht="15" hidden="1" outlineLevel="1">
      <c r="A140" s="5"/>
      <c r="B140" s="5"/>
      <c r="C140" s="5" t="s">
        <v>99</v>
      </c>
      <c r="D140" s="36">
        <v>41060</v>
      </c>
      <c r="E140" s="98" t="s">
        <v>100</v>
      </c>
      <c r="F140" s="99">
        <v>1380.4</v>
      </c>
      <c r="G140" s="41"/>
      <c r="H140" s="26"/>
      <c r="I140" s="26"/>
      <c r="J140" s="27"/>
      <c r="K140" s="7"/>
      <c r="L140" s="28"/>
    </row>
    <row r="141" spans="1:13" ht="15" collapsed="1">
      <c r="A141" s="44" t="s">
        <v>101</v>
      </c>
      <c r="B141" s="44" t="s">
        <v>102</v>
      </c>
      <c r="C141" s="29"/>
      <c r="D141" s="30"/>
      <c r="E141" s="98"/>
      <c r="F141" s="99"/>
      <c r="G141" s="21">
        <f>SUM(F142:F153)+0.12</f>
        <v>11776.83</v>
      </c>
      <c r="H141" s="26">
        <f>G141/1.16*0.16</f>
        <v>1624.3903448275864</v>
      </c>
      <c r="I141" s="26"/>
      <c r="J141" s="27"/>
      <c r="K141" s="7"/>
      <c r="L141" s="28"/>
    </row>
    <row r="142" spans="1:13" hidden="1" outlineLevel="1">
      <c r="A142" s="10"/>
      <c r="B142" s="10"/>
      <c r="C142" s="10"/>
      <c r="D142" s="36">
        <v>40317</v>
      </c>
      <c r="E142" s="45" t="s">
        <v>103</v>
      </c>
      <c r="F142" s="13">
        <v>2608.88</v>
      </c>
      <c r="G142" s="21"/>
      <c r="H142" s="26"/>
      <c r="I142" s="26"/>
      <c r="J142" s="27"/>
      <c r="K142" s="7"/>
      <c r="L142" s="28"/>
    </row>
    <row r="143" spans="1:13" hidden="1" outlineLevel="1">
      <c r="A143" s="10"/>
      <c r="B143" s="10"/>
      <c r="C143" s="10"/>
      <c r="D143" s="36">
        <v>40350</v>
      </c>
      <c r="E143" s="45" t="s">
        <v>104</v>
      </c>
      <c r="F143" s="13">
        <v>2894.36</v>
      </c>
      <c r="G143" s="21"/>
      <c r="H143" s="26"/>
      <c r="I143" s="26"/>
      <c r="J143" s="27"/>
      <c r="K143" s="7"/>
      <c r="L143" s="28"/>
    </row>
    <row r="144" spans="1:13" hidden="1" outlineLevel="1">
      <c r="A144" s="10"/>
      <c r="B144" s="10"/>
      <c r="D144" s="19"/>
      <c r="E144" s="31" t="s">
        <v>105</v>
      </c>
      <c r="F144" s="20">
        <f>6001.98-F142-F143</f>
        <v>498.73999999999933</v>
      </c>
      <c r="H144" s="26"/>
      <c r="I144" s="26"/>
      <c r="J144" s="27"/>
      <c r="K144" s="7"/>
      <c r="L144" s="28"/>
    </row>
    <row r="145" spans="1:12" hidden="1" outlineLevel="1">
      <c r="A145" s="10"/>
      <c r="B145" s="10"/>
      <c r="D145" t="s">
        <v>824</v>
      </c>
      <c r="F145" s="20">
        <v>-232</v>
      </c>
      <c r="H145" s="26"/>
      <c r="I145" s="26"/>
      <c r="J145" s="27"/>
      <c r="K145" s="7"/>
      <c r="L145" s="28"/>
    </row>
    <row r="146" spans="1:12" hidden="1" outlineLevel="1">
      <c r="A146" s="10"/>
      <c r="B146" s="10"/>
      <c r="C146" t="s">
        <v>875</v>
      </c>
      <c r="D146" s="19">
        <v>42506</v>
      </c>
      <c r="E146">
        <v>22758</v>
      </c>
      <c r="F146">
        <v>523.54</v>
      </c>
      <c r="H146" s="26"/>
      <c r="I146" s="26"/>
      <c r="J146" s="27"/>
      <c r="K146" s="7"/>
      <c r="L146" s="28"/>
    </row>
    <row r="147" spans="1:12" hidden="1" outlineLevel="1">
      <c r="A147" s="10"/>
      <c r="B147" s="10"/>
      <c r="C147" t="s">
        <v>876</v>
      </c>
      <c r="D147" s="19">
        <v>42506</v>
      </c>
      <c r="E147">
        <v>22545</v>
      </c>
      <c r="F147">
        <v>649.99</v>
      </c>
      <c r="H147" s="26"/>
      <c r="I147" s="26"/>
      <c r="J147" s="27"/>
      <c r="K147" s="7"/>
      <c r="L147" s="28"/>
    </row>
    <row r="148" spans="1:12" hidden="1" outlineLevel="1">
      <c r="A148" s="10"/>
      <c r="B148" s="10"/>
      <c r="C148" t="s">
        <v>877</v>
      </c>
      <c r="D148" s="19">
        <v>42506</v>
      </c>
      <c r="E148">
        <v>22546</v>
      </c>
      <c r="F148" s="27">
        <v>1456.34</v>
      </c>
      <c r="G148"/>
    </row>
    <row r="149" spans="1:12" hidden="1" outlineLevel="1">
      <c r="A149" s="10"/>
      <c r="B149" s="10"/>
      <c r="C149" t="s">
        <v>878</v>
      </c>
      <c r="D149" s="19">
        <v>42509</v>
      </c>
      <c r="E149">
        <v>22539</v>
      </c>
      <c r="F149" s="27">
        <v>1821.51</v>
      </c>
      <c r="G149"/>
    </row>
    <row r="150" spans="1:12" hidden="1" outlineLevel="1">
      <c r="A150" s="10"/>
      <c r="B150" s="10"/>
      <c r="C150" t="s">
        <v>879</v>
      </c>
      <c r="D150" s="19">
        <v>42509</v>
      </c>
      <c r="E150">
        <v>22547</v>
      </c>
      <c r="F150">
        <v>486.54</v>
      </c>
      <c r="G150"/>
    </row>
    <row r="151" spans="1:12" hidden="1" outlineLevel="1">
      <c r="A151" s="10"/>
      <c r="B151" s="10"/>
      <c r="C151" t="s">
        <v>880</v>
      </c>
      <c r="D151" s="19">
        <v>42518</v>
      </c>
      <c r="E151">
        <v>22969</v>
      </c>
      <c r="F151">
        <v>243.52</v>
      </c>
      <c r="G151"/>
    </row>
    <row r="152" spans="1:12" hidden="1" outlineLevel="1">
      <c r="A152" s="10"/>
      <c r="B152" s="10"/>
      <c r="C152" t="s">
        <v>881</v>
      </c>
      <c r="D152" s="19">
        <v>42518</v>
      </c>
      <c r="E152" t="s">
        <v>882</v>
      </c>
      <c r="F152">
        <v>542.79999999999995</v>
      </c>
      <c r="G152"/>
    </row>
    <row r="153" spans="1:12" hidden="1" outlineLevel="1">
      <c r="A153" s="10"/>
      <c r="B153" s="10"/>
      <c r="C153" t="s">
        <v>883</v>
      </c>
      <c r="D153" s="19">
        <v>42521</v>
      </c>
      <c r="E153">
        <v>22997</v>
      </c>
      <c r="F153">
        <v>282.49</v>
      </c>
      <c r="G153"/>
    </row>
    <row r="154" spans="1:12" collapsed="1">
      <c r="A154" s="44" t="s">
        <v>544</v>
      </c>
      <c r="B154" s="44" t="s">
        <v>545</v>
      </c>
      <c r="G154" s="21">
        <f>SUM(F155:F162)</f>
        <v>4167.59</v>
      </c>
      <c r="H154" s="26">
        <f>G154/1.16*0.16</f>
        <v>574.84</v>
      </c>
    </row>
    <row r="155" spans="1:12" hidden="1" outlineLevel="1">
      <c r="A155" s="10"/>
      <c r="B155" s="10"/>
      <c r="C155" t="s">
        <v>884</v>
      </c>
      <c r="D155" s="19">
        <v>42493</v>
      </c>
      <c r="E155">
        <v>15518</v>
      </c>
      <c r="F155" s="27">
        <v>3560.62</v>
      </c>
      <c r="G155"/>
    </row>
    <row r="156" spans="1:12" ht="13.5" hidden="1" customHeight="1" outlineLevel="1">
      <c r="A156" s="10"/>
      <c r="B156" s="10"/>
      <c r="C156" t="s">
        <v>885</v>
      </c>
      <c r="D156" s="19">
        <v>42514</v>
      </c>
      <c r="E156">
        <v>15667</v>
      </c>
      <c r="F156">
        <v>606.97</v>
      </c>
      <c r="G156"/>
    </row>
    <row r="157" spans="1:12" ht="13.5" hidden="1" customHeight="1" outlineLevel="1">
      <c r="A157" s="10"/>
      <c r="B157" s="10"/>
      <c r="D157" s="19"/>
      <c r="F157" s="27"/>
      <c r="G157"/>
    </row>
    <row r="158" spans="1:12" ht="13.5" hidden="1" customHeight="1" outlineLevel="1">
      <c r="A158" s="10"/>
      <c r="B158" s="10"/>
      <c r="D158" s="19"/>
      <c r="F158" s="27"/>
      <c r="G158"/>
    </row>
    <row r="159" spans="1:12" ht="13.5" hidden="1" customHeight="1" outlineLevel="1">
      <c r="A159" s="10"/>
      <c r="B159" s="10"/>
      <c r="D159" s="19"/>
      <c r="F159"/>
      <c r="G159"/>
    </row>
    <row r="160" spans="1:12" ht="13.5" hidden="1" customHeight="1" outlineLevel="1">
      <c r="A160" s="10"/>
      <c r="B160" s="10"/>
      <c r="D160" s="19"/>
      <c r="F160"/>
      <c r="G160"/>
    </row>
    <row r="161" spans="1:16" ht="13.5" hidden="1" customHeight="1" outlineLevel="1">
      <c r="A161" s="10"/>
      <c r="B161" s="10"/>
      <c r="D161" s="19"/>
      <c r="F161"/>
      <c r="G161"/>
    </row>
    <row r="162" spans="1:16" ht="13.5" hidden="1" customHeight="1" outlineLevel="1">
      <c r="A162" s="10"/>
      <c r="B162" s="10"/>
      <c r="D162" s="19"/>
      <c r="F162"/>
      <c r="G162"/>
    </row>
    <row r="163" spans="1:16" collapsed="1">
      <c r="A163" s="18" t="s">
        <v>112</v>
      </c>
      <c r="B163" s="18" t="s">
        <v>113</v>
      </c>
      <c r="C163" s="5"/>
      <c r="D163" s="36"/>
      <c r="E163" s="45"/>
      <c r="F163" s="6"/>
      <c r="G163" s="21">
        <f>SUM(F164:F167)</f>
        <v>10816.77</v>
      </c>
      <c r="H163" s="26">
        <f>G163/1.16*0.16</f>
        <v>1491.968275862069</v>
      </c>
      <c r="I163" s="26"/>
      <c r="J163" s="27"/>
      <c r="K163" s="57"/>
      <c r="L163" s="57"/>
    </row>
    <row r="164" spans="1:16" ht="13.5" hidden="1" customHeight="1" outlineLevel="1">
      <c r="A164" s="5"/>
      <c r="B164" s="5"/>
      <c r="C164" t="s">
        <v>115</v>
      </c>
      <c r="D164" s="19">
        <v>42004</v>
      </c>
      <c r="E164" t="s">
        <v>116</v>
      </c>
      <c r="F164" s="20">
        <v>1411.25</v>
      </c>
      <c r="G164" s="41"/>
      <c r="H164" s="66"/>
      <c r="I164" s="66"/>
    </row>
    <row r="165" spans="1:16" hidden="1" outlineLevel="1">
      <c r="A165" s="5"/>
      <c r="B165" s="5"/>
      <c r="C165" t="s">
        <v>117</v>
      </c>
      <c r="D165" s="19">
        <v>42004</v>
      </c>
      <c r="E165" t="s">
        <v>118</v>
      </c>
      <c r="F165" s="20">
        <v>2309.33</v>
      </c>
      <c r="G165" s="41"/>
      <c r="H165" s="66"/>
      <c r="I165" s="66"/>
      <c r="J165" s="27"/>
      <c r="K165" s="7"/>
      <c r="L165" s="28"/>
    </row>
    <row r="166" spans="1:16" hidden="1" outlineLevel="1">
      <c r="A166" s="5"/>
      <c r="B166" s="5"/>
      <c r="D166" s="19"/>
      <c r="E166" t="s">
        <v>105</v>
      </c>
      <c r="F166" s="20">
        <v>361.04</v>
      </c>
      <c r="G166" s="41"/>
      <c r="H166" s="66"/>
      <c r="I166" s="66"/>
      <c r="J166" s="27"/>
      <c r="K166" s="7"/>
      <c r="L166" s="28"/>
    </row>
    <row r="167" spans="1:16" hidden="1" outlineLevel="1">
      <c r="A167" s="5"/>
      <c r="B167" s="5"/>
      <c r="C167" t="s">
        <v>474</v>
      </c>
      <c r="D167" s="19">
        <v>42517</v>
      </c>
      <c r="E167" t="s">
        <v>886</v>
      </c>
      <c r="F167" s="27">
        <v>6735.15</v>
      </c>
      <c r="G167" s="41"/>
      <c r="H167" s="66"/>
      <c r="I167" s="66"/>
      <c r="J167" s="27"/>
      <c r="K167" s="7"/>
      <c r="L167" s="28"/>
    </row>
    <row r="168" spans="1:16" collapsed="1">
      <c r="A168" s="18" t="s">
        <v>123</v>
      </c>
      <c r="B168" s="18" t="s">
        <v>124</v>
      </c>
      <c r="C168" s="5"/>
      <c r="D168" s="36"/>
      <c r="E168" s="37"/>
      <c r="F168" s="6"/>
      <c r="G168" s="21">
        <f>SUM(F169:F169)</f>
        <v>1378.07</v>
      </c>
      <c r="H168" s="26">
        <f>G168/1.16*0.16</f>
        <v>190.0786206896552</v>
      </c>
      <c r="I168" s="26"/>
    </row>
    <row r="169" spans="1:16" ht="15" hidden="1" outlineLevel="1">
      <c r="A169" s="10"/>
      <c r="B169" s="10"/>
      <c r="C169" s="99" t="s">
        <v>125</v>
      </c>
      <c r="D169" s="98">
        <v>42291</v>
      </c>
      <c r="E169" s="99"/>
      <c r="F169" s="20">
        <v>1378.07</v>
      </c>
      <c r="G169" s="22"/>
      <c r="H169" s="26"/>
    </row>
    <row r="170" spans="1:16" collapsed="1">
      <c r="A170" s="18" t="s">
        <v>549</v>
      </c>
      <c r="B170" s="18" t="s">
        <v>550</v>
      </c>
      <c r="D170" s="19"/>
      <c r="F170" s="27"/>
      <c r="G170" s="21">
        <f>SUM(F171:F171)</f>
        <v>0</v>
      </c>
      <c r="H170" s="26">
        <f>G170/1.16*0.16</f>
        <v>0</v>
      </c>
      <c r="P170" s="26"/>
    </row>
    <row r="171" spans="1:16" hidden="1" outlineLevel="1">
      <c r="A171" s="10"/>
      <c r="B171" s="10"/>
      <c r="C171" t="s">
        <v>557</v>
      </c>
      <c r="D171" s="19"/>
      <c r="F171" s="27"/>
      <c r="G171" s="22"/>
      <c r="H171" s="26"/>
      <c r="P171" s="26"/>
    </row>
    <row r="172" spans="1:16" collapsed="1">
      <c r="A172" s="18" t="s">
        <v>476</v>
      </c>
      <c r="B172" s="18" t="s">
        <v>477</v>
      </c>
      <c r="D172" s="19"/>
      <c r="F172"/>
      <c r="G172" s="21">
        <f>SUM(F173)</f>
        <v>270.12</v>
      </c>
      <c r="H172" s="26">
        <f>G172/1.16*0.16</f>
        <v>37.257931034482766</v>
      </c>
      <c r="I172" s="26"/>
      <c r="J172" s="27"/>
      <c r="K172" s="7"/>
      <c r="L172" s="28"/>
    </row>
    <row r="173" spans="1:16" hidden="1" outlineLevel="1">
      <c r="A173" s="57"/>
      <c r="B173" s="57"/>
      <c r="C173" t="s">
        <v>887</v>
      </c>
      <c r="D173" s="19">
        <v>42502</v>
      </c>
      <c r="E173" t="s">
        <v>888</v>
      </c>
      <c r="F173">
        <v>270.12</v>
      </c>
      <c r="I173" s="26"/>
      <c r="J173" s="27"/>
      <c r="K173" s="7"/>
      <c r="L173" s="28"/>
    </row>
    <row r="174" spans="1:16" collapsed="1">
      <c r="A174" s="18" t="s">
        <v>553</v>
      </c>
      <c r="B174" s="18" t="s">
        <v>554</v>
      </c>
      <c r="D174" s="19"/>
      <c r="F174"/>
      <c r="G174" s="21">
        <f>SUM(F175)</f>
        <v>-12600</v>
      </c>
      <c r="H174" s="26">
        <f>G174/1.16*0.16</f>
        <v>-1737.9310344827588</v>
      </c>
      <c r="I174" s="26"/>
      <c r="J174" s="27"/>
      <c r="K174" s="7"/>
      <c r="L174" s="28"/>
    </row>
    <row r="175" spans="1:16" hidden="1" outlineLevel="1">
      <c r="A175" s="10"/>
      <c r="B175" s="10"/>
      <c r="C175" t="s">
        <v>555</v>
      </c>
      <c r="D175" s="19">
        <v>42458</v>
      </c>
      <c r="E175" t="s">
        <v>556</v>
      </c>
      <c r="F175" s="27">
        <v>-12600</v>
      </c>
      <c r="I175" s="26"/>
      <c r="J175" s="27"/>
      <c r="K175" s="7"/>
      <c r="L175" s="28"/>
    </row>
    <row r="176" spans="1:16" collapsed="1">
      <c r="A176" s="18" t="s">
        <v>357</v>
      </c>
      <c r="B176" s="18" t="s">
        <v>358</v>
      </c>
      <c r="F176" s="27" t="s">
        <v>557</v>
      </c>
      <c r="G176" s="52">
        <f>+SUM(F177:F179)</f>
        <v>1879.1999999999998</v>
      </c>
      <c r="H176" s="26">
        <f t="shared" ref="H176:H180" si="2">G176/1.16*0.16</f>
        <v>259.2</v>
      </c>
      <c r="I176" s="26"/>
      <c r="J176" s="27"/>
      <c r="K176" s="7"/>
      <c r="L176" s="28"/>
    </row>
    <row r="177" spans="1:12" hidden="1" outlineLevel="1">
      <c r="A177" s="57"/>
      <c r="B177" s="57"/>
      <c r="C177" t="s">
        <v>889</v>
      </c>
      <c r="D177" s="19">
        <v>42503</v>
      </c>
      <c r="E177" t="s">
        <v>890</v>
      </c>
      <c r="F177">
        <v>104.4</v>
      </c>
      <c r="G177" s="52"/>
      <c r="H177" s="26"/>
      <c r="I177" s="26"/>
      <c r="J177" s="27"/>
      <c r="K177" s="7"/>
      <c r="L177" s="28"/>
    </row>
    <row r="178" spans="1:12" hidden="1" outlineLevel="1">
      <c r="A178" s="10"/>
      <c r="B178" s="10"/>
      <c r="C178" t="s">
        <v>891</v>
      </c>
      <c r="D178" s="19">
        <v>42503</v>
      </c>
      <c r="E178" t="s">
        <v>892</v>
      </c>
      <c r="F178">
        <v>574.20000000000005</v>
      </c>
      <c r="G178" s="22"/>
      <c r="H178" s="26">
        <f t="shared" si="2"/>
        <v>0</v>
      </c>
      <c r="I178" s="26"/>
      <c r="J178" s="27"/>
      <c r="K178" s="7"/>
      <c r="L178" s="28"/>
    </row>
    <row r="179" spans="1:12" hidden="1" outlineLevel="1">
      <c r="A179" s="10"/>
      <c r="B179" s="10"/>
      <c r="C179" t="s">
        <v>625</v>
      </c>
      <c r="D179" s="19">
        <v>42520</v>
      </c>
      <c r="E179" t="s">
        <v>893</v>
      </c>
      <c r="F179" s="27">
        <v>1200.5999999999999</v>
      </c>
      <c r="G179" s="22"/>
      <c r="H179" s="26"/>
      <c r="I179" s="26"/>
      <c r="J179" s="27"/>
      <c r="K179" s="7"/>
      <c r="L179" s="28"/>
    </row>
    <row r="180" spans="1:12" collapsed="1">
      <c r="A180" s="18" t="s">
        <v>306</v>
      </c>
      <c r="B180" s="18" t="s">
        <v>307</v>
      </c>
      <c r="D180" s="19"/>
      <c r="F180" s="27"/>
      <c r="G180" s="21">
        <f>SUM(F181:F190)</f>
        <v>62176</v>
      </c>
      <c r="H180" s="26">
        <f t="shared" si="2"/>
        <v>8576.0000000000018</v>
      </c>
      <c r="I180" s="26"/>
      <c r="J180" s="27"/>
      <c r="K180" s="7"/>
      <c r="L180" s="28"/>
    </row>
    <row r="181" spans="1:12" hidden="1" outlineLevel="1">
      <c r="A181" s="57"/>
      <c r="B181" s="57"/>
      <c r="C181" t="s">
        <v>743</v>
      </c>
      <c r="D181" s="19">
        <v>42482</v>
      </c>
      <c r="E181" t="s">
        <v>744</v>
      </c>
      <c r="F181" s="27">
        <v>5220</v>
      </c>
      <c r="G181" s="22"/>
      <c r="H181" s="26"/>
      <c r="I181" s="26"/>
      <c r="J181" s="27"/>
      <c r="K181" s="7"/>
      <c r="L181" s="28"/>
    </row>
    <row r="182" spans="1:12" hidden="1" outlineLevel="1">
      <c r="A182" s="57"/>
      <c r="B182" s="57"/>
      <c r="C182" t="s">
        <v>745</v>
      </c>
      <c r="D182" s="19">
        <v>42485</v>
      </c>
      <c r="E182" t="s">
        <v>746</v>
      </c>
      <c r="F182" s="27">
        <v>1740</v>
      </c>
      <c r="G182" s="22"/>
      <c r="H182" s="26"/>
      <c r="I182" s="26"/>
      <c r="J182" s="27"/>
      <c r="K182" s="7"/>
      <c r="L182" s="28"/>
    </row>
    <row r="183" spans="1:12" hidden="1" outlineLevel="1">
      <c r="A183" s="57"/>
      <c r="B183" s="57"/>
      <c r="C183" t="s">
        <v>894</v>
      </c>
      <c r="D183" s="19">
        <v>42501</v>
      </c>
      <c r="E183" t="s">
        <v>895</v>
      </c>
      <c r="F183" s="27">
        <v>4060</v>
      </c>
      <c r="G183" s="22"/>
      <c r="H183" s="26"/>
      <c r="I183" s="26"/>
      <c r="J183" s="27"/>
      <c r="K183" s="7"/>
      <c r="L183" s="28"/>
    </row>
    <row r="184" spans="1:12" hidden="1" outlineLevel="1">
      <c r="A184" s="57"/>
      <c r="B184" s="57"/>
      <c r="C184" t="s">
        <v>896</v>
      </c>
      <c r="D184" s="19">
        <v>42502</v>
      </c>
      <c r="E184" t="s">
        <v>897</v>
      </c>
      <c r="F184" s="27">
        <v>4060</v>
      </c>
      <c r="G184" s="22"/>
      <c r="H184" s="26"/>
      <c r="I184" s="26"/>
      <c r="J184" s="27"/>
      <c r="K184" s="7"/>
      <c r="L184" s="28"/>
    </row>
    <row r="185" spans="1:12" hidden="1" outlineLevel="1">
      <c r="A185" s="57"/>
      <c r="B185" s="57"/>
      <c r="C185" t="s">
        <v>898</v>
      </c>
      <c r="D185" s="19">
        <v>42504</v>
      </c>
      <c r="E185" t="s">
        <v>899</v>
      </c>
      <c r="F185" s="27">
        <v>11600</v>
      </c>
      <c r="G185" s="22"/>
      <c r="H185" s="26"/>
      <c r="I185" s="26"/>
      <c r="J185" s="27"/>
      <c r="K185" s="7"/>
      <c r="L185" s="28"/>
    </row>
    <row r="186" spans="1:12" hidden="1" outlineLevel="1">
      <c r="A186" s="57"/>
      <c r="B186" s="57"/>
      <c r="C186" t="s">
        <v>900</v>
      </c>
      <c r="D186" s="19">
        <v>42510</v>
      </c>
      <c r="E186" t="s">
        <v>901</v>
      </c>
      <c r="F186" s="27">
        <v>4060</v>
      </c>
      <c r="G186" s="22"/>
      <c r="H186" s="26"/>
      <c r="I186" s="26"/>
      <c r="J186" s="27"/>
      <c r="K186" s="7"/>
      <c r="L186" s="28"/>
    </row>
    <row r="187" spans="1:12" hidden="1" outlineLevel="1">
      <c r="A187" s="57"/>
      <c r="B187" s="57"/>
      <c r="C187" t="s">
        <v>902</v>
      </c>
      <c r="D187" s="19">
        <v>42516</v>
      </c>
      <c r="E187" t="s">
        <v>903</v>
      </c>
      <c r="F187" s="27">
        <v>4640</v>
      </c>
      <c r="G187" s="22"/>
      <c r="H187" s="26"/>
      <c r="I187" s="26"/>
      <c r="J187" s="27"/>
      <c r="K187" s="7"/>
      <c r="L187" s="28"/>
    </row>
    <row r="188" spans="1:12" hidden="1" outlineLevel="1">
      <c r="A188" s="57"/>
      <c r="B188" s="57"/>
      <c r="C188" t="s">
        <v>904</v>
      </c>
      <c r="D188" s="19">
        <v>42516</v>
      </c>
      <c r="E188" t="s">
        <v>905</v>
      </c>
      <c r="F188" s="27">
        <v>3016</v>
      </c>
      <c r="G188" s="22"/>
      <c r="H188" s="26"/>
      <c r="I188" s="26"/>
      <c r="J188" s="27"/>
      <c r="K188" s="7"/>
      <c r="L188" s="28"/>
    </row>
    <row r="189" spans="1:12" hidden="1" outlineLevel="1">
      <c r="A189" s="57"/>
      <c r="B189" s="57"/>
      <c r="C189" t="s">
        <v>906</v>
      </c>
      <c r="D189" s="19">
        <v>42516</v>
      </c>
      <c r="E189" t="s">
        <v>907</v>
      </c>
      <c r="F189" s="27">
        <v>4060</v>
      </c>
      <c r="G189" s="22"/>
      <c r="H189" s="26"/>
      <c r="I189" s="26"/>
      <c r="J189" s="27"/>
      <c r="K189" s="7"/>
      <c r="L189" s="28"/>
    </row>
    <row r="190" spans="1:12" hidden="1" outlineLevel="1">
      <c r="A190" s="57"/>
      <c r="B190" s="57"/>
      <c r="C190" t="s">
        <v>908</v>
      </c>
      <c r="D190" s="19">
        <v>42521</v>
      </c>
      <c r="E190" t="s">
        <v>909</v>
      </c>
      <c r="F190" s="27">
        <v>19720</v>
      </c>
      <c r="G190" s="22"/>
      <c r="H190" s="26"/>
      <c r="I190" s="26"/>
      <c r="J190" s="27"/>
      <c r="K190" s="7"/>
      <c r="L190" s="28"/>
    </row>
    <row r="191" spans="1:12" collapsed="1">
      <c r="A191" s="18" t="s">
        <v>126</v>
      </c>
      <c r="B191" s="18" t="s">
        <v>127</v>
      </c>
      <c r="D191" s="19"/>
      <c r="E191" s="45"/>
      <c r="F191" s="6"/>
      <c r="G191" s="21">
        <f>SUM(F192:F193)</f>
        <v>23881.35</v>
      </c>
      <c r="H191" s="26">
        <f>G191/1.16*0.16</f>
        <v>3293.9793103448278</v>
      </c>
      <c r="I191" s="26"/>
      <c r="J191" s="27"/>
      <c r="K191" s="7"/>
      <c r="L191" s="28"/>
    </row>
    <row r="192" spans="1:12" hidden="1" outlineLevel="1">
      <c r="A192" s="10"/>
      <c r="B192" s="10"/>
      <c r="C192" s="5" t="s">
        <v>128</v>
      </c>
      <c r="D192" s="36">
        <v>41517</v>
      </c>
      <c r="E192" s="37" t="s">
        <v>129</v>
      </c>
      <c r="F192" s="6">
        <f>38903.35-16240-7308</f>
        <v>15355.349999999999</v>
      </c>
      <c r="G192" s="22"/>
      <c r="H192" s="26"/>
      <c r="I192" s="26"/>
      <c r="J192" s="27"/>
      <c r="K192" s="7"/>
      <c r="L192" s="28"/>
    </row>
    <row r="193" spans="1:12" hidden="1" outlineLevel="1">
      <c r="A193" s="10"/>
      <c r="B193" s="10"/>
      <c r="C193" t="s">
        <v>910</v>
      </c>
      <c r="D193" s="19">
        <v>42521</v>
      </c>
      <c r="E193" t="s">
        <v>911</v>
      </c>
      <c r="F193" s="27">
        <v>8526</v>
      </c>
      <c r="G193" s="22"/>
      <c r="H193" s="26"/>
      <c r="I193" s="26"/>
      <c r="J193" s="27"/>
      <c r="K193" s="7"/>
      <c r="L193" s="28"/>
    </row>
    <row r="194" spans="1:12" collapsed="1">
      <c r="A194" s="18" t="s">
        <v>130</v>
      </c>
      <c r="B194" s="18" t="s">
        <v>131</v>
      </c>
      <c r="C194" s="5"/>
      <c r="D194" s="36"/>
      <c r="E194" s="45"/>
      <c r="F194" s="6"/>
      <c r="G194" s="21">
        <f>SUM(F195:F202)</f>
        <v>6864.11</v>
      </c>
      <c r="H194" s="26">
        <f>G194/1.16*0.16</f>
        <v>946.77379310344827</v>
      </c>
      <c r="I194" s="21"/>
      <c r="J194" s="27"/>
      <c r="K194" s="7"/>
      <c r="L194" s="28"/>
    </row>
    <row r="195" spans="1:12" hidden="1" outlineLevel="1">
      <c r="A195" s="57"/>
      <c r="B195" s="57"/>
      <c r="C195" t="s">
        <v>132</v>
      </c>
      <c r="D195" s="19">
        <v>42275</v>
      </c>
      <c r="E195">
        <v>4349</v>
      </c>
      <c r="F195" s="33">
        <v>92.34</v>
      </c>
      <c r="G195" s="21"/>
      <c r="H195" s="26"/>
      <c r="I195" s="26"/>
      <c r="J195" s="27"/>
      <c r="K195" s="7"/>
      <c r="L195" s="28"/>
    </row>
    <row r="196" spans="1:12" hidden="1" outlineLevel="1">
      <c r="A196" s="57"/>
      <c r="B196" s="57"/>
      <c r="C196" t="s">
        <v>133</v>
      </c>
      <c r="D196" s="19">
        <v>42277</v>
      </c>
      <c r="E196">
        <v>9021</v>
      </c>
      <c r="F196" s="33">
        <v>577.79999999999995</v>
      </c>
      <c r="G196" s="67"/>
      <c r="H196" s="26"/>
      <c r="I196" s="21">
        <v>4238.59</v>
      </c>
      <c r="J196" s="27"/>
      <c r="K196" s="7"/>
      <c r="L196" s="28"/>
    </row>
    <row r="197" spans="1:12" hidden="1" outlineLevel="1">
      <c r="A197" s="57"/>
      <c r="B197" s="57"/>
      <c r="C197" t="s">
        <v>134</v>
      </c>
      <c r="D197" s="19">
        <v>42308</v>
      </c>
      <c r="E197" t="s">
        <v>135</v>
      </c>
      <c r="F197" s="33">
        <v>613.4</v>
      </c>
      <c r="G197" s="67"/>
      <c r="H197" s="26"/>
      <c r="I197" s="26"/>
      <c r="J197" s="27"/>
      <c r="K197" s="7"/>
      <c r="L197" s="28"/>
    </row>
    <row r="198" spans="1:12" hidden="1" outlineLevel="1">
      <c r="A198" s="57"/>
      <c r="B198" s="57"/>
      <c r="C198" t="s">
        <v>136</v>
      </c>
      <c r="D198" s="19">
        <v>42333</v>
      </c>
      <c r="E198" t="s">
        <v>137</v>
      </c>
      <c r="F198" s="33">
        <v>2812.55</v>
      </c>
      <c r="G198" s="67"/>
      <c r="H198" s="26"/>
      <c r="I198" s="26"/>
      <c r="J198" s="27"/>
      <c r="K198" s="7"/>
      <c r="L198" s="28"/>
    </row>
    <row r="199" spans="1:12" hidden="1" outlineLevel="1">
      <c r="A199" s="57"/>
      <c r="B199" s="57"/>
      <c r="C199" t="s">
        <v>138</v>
      </c>
      <c r="D199" s="19">
        <v>42369</v>
      </c>
      <c r="E199" t="s">
        <v>139</v>
      </c>
      <c r="F199" s="33">
        <v>140</v>
      </c>
      <c r="G199" s="67"/>
      <c r="H199" s="26"/>
      <c r="I199" s="26"/>
      <c r="J199" s="27"/>
      <c r="K199" s="7"/>
      <c r="L199" s="28"/>
    </row>
    <row r="200" spans="1:12" hidden="1" outlineLevel="1">
      <c r="A200" s="57"/>
      <c r="B200" s="57"/>
      <c r="D200" s="19"/>
      <c r="F200">
        <f>6864.11-4236.09</f>
        <v>2628.0199999999995</v>
      </c>
      <c r="G200" s="67"/>
      <c r="H200" s="26"/>
      <c r="I200" s="26"/>
      <c r="J200" s="27"/>
      <c r="K200" s="7"/>
      <c r="L200" s="28"/>
    </row>
    <row r="201" spans="1:12" hidden="1" outlineLevel="1">
      <c r="A201" s="57"/>
      <c r="B201" s="57"/>
      <c r="D201" s="19"/>
      <c r="F201" s="27"/>
      <c r="G201" s="67"/>
      <c r="H201" s="26"/>
      <c r="I201" s="26"/>
      <c r="J201" s="27"/>
      <c r="K201" s="7"/>
      <c r="L201" s="28"/>
    </row>
    <row r="202" spans="1:12" hidden="1" outlineLevel="1">
      <c r="A202" s="57"/>
      <c r="B202" s="57"/>
      <c r="C202" s="64"/>
      <c r="D202" s="124"/>
      <c r="E202" s="64"/>
      <c r="F202" s="33"/>
      <c r="G202" s="67"/>
      <c r="H202" s="26"/>
      <c r="I202" s="26"/>
      <c r="J202" s="27"/>
      <c r="K202" s="7"/>
      <c r="L202" s="28"/>
    </row>
    <row r="203" spans="1:12" collapsed="1">
      <c r="A203" s="18" t="s">
        <v>582</v>
      </c>
      <c r="B203" s="18" t="s">
        <v>583</v>
      </c>
      <c r="C203" s="64"/>
      <c r="D203" s="124"/>
      <c r="E203" s="64"/>
      <c r="F203" s="33"/>
      <c r="G203" s="21">
        <f>SUM(F204:F206)</f>
        <v>13175.300000000001</v>
      </c>
      <c r="H203" s="26">
        <f>G203/1.16*0.16</f>
        <v>1817.2827586206899</v>
      </c>
      <c r="I203" s="26"/>
      <c r="J203" s="27"/>
      <c r="K203" s="7"/>
      <c r="L203" s="28"/>
    </row>
    <row r="204" spans="1:12" hidden="1" outlineLevel="1">
      <c r="A204" s="57"/>
      <c r="B204" s="57"/>
      <c r="C204" t="s">
        <v>584</v>
      </c>
      <c r="D204" s="19">
        <v>42459</v>
      </c>
      <c r="E204">
        <v>1391</v>
      </c>
      <c r="F204" s="27">
        <v>4391.76</v>
      </c>
      <c r="G204" s="67"/>
      <c r="H204" s="26"/>
      <c r="I204" s="26"/>
      <c r="J204" s="27"/>
      <c r="K204" s="7"/>
      <c r="L204" s="28"/>
    </row>
    <row r="205" spans="1:12" hidden="1" outlineLevel="1">
      <c r="A205" s="57"/>
      <c r="B205" s="57"/>
      <c r="C205" t="s">
        <v>753</v>
      </c>
      <c r="D205" s="19">
        <v>42485</v>
      </c>
      <c r="E205">
        <v>1485</v>
      </c>
      <c r="F205" s="27">
        <v>4391.7700000000004</v>
      </c>
      <c r="G205" s="67"/>
      <c r="H205" s="26"/>
      <c r="I205" s="26"/>
      <c r="J205" s="27"/>
      <c r="K205" s="7"/>
      <c r="L205" s="28"/>
    </row>
    <row r="206" spans="1:12" hidden="1" outlineLevel="1">
      <c r="A206" s="57"/>
      <c r="B206" s="57"/>
      <c r="C206" t="s">
        <v>912</v>
      </c>
      <c r="D206" s="19">
        <v>42520</v>
      </c>
      <c r="E206">
        <v>1574</v>
      </c>
      <c r="F206" s="27">
        <v>4391.7700000000004</v>
      </c>
      <c r="G206" s="67"/>
      <c r="H206" s="26"/>
      <c r="I206" s="26"/>
      <c r="J206" s="27"/>
      <c r="K206" s="7"/>
      <c r="L206" s="28"/>
    </row>
    <row r="207" spans="1:12" collapsed="1">
      <c r="A207" s="18" t="s">
        <v>140</v>
      </c>
      <c r="B207" s="18" t="s">
        <v>141</v>
      </c>
      <c r="C207" s="5"/>
      <c r="D207" s="36"/>
      <c r="E207" s="45"/>
      <c r="F207" s="6"/>
      <c r="G207" s="21">
        <f>SUM(F208:F209)</f>
        <v>28168</v>
      </c>
      <c r="H207" s="26">
        <f>G207/1.16*0.16</f>
        <v>3885.2413793103451</v>
      </c>
      <c r="I207" s="26"/>
      <c r="K207" s="7"/>
      <c r="L207" s="28"/>
    </row>
    <row r="208" spans="1:12" hidden="1" outlineLevel="1">
      <c r="A208" s="57"/>
      <c r="B208" s="57"/>
      <c r="C208" t="s">
        <v>913</v>
      </c>
      <c r="D208" s="19">
        <v>42493</v>
      </c>
      <c r="E208">
        <v>13181</v>
      </c>
      <c r="F208" s="27">
        <v>15159.99</v>
      </c>
      <c r="G208" s="21"/>
      <c r="H208" s="26"/>
      <c r="I208" s="26"/>
      <c r="K208" s="7"/>
      <c r="L208" s="28"/>
    </row>
    <row r="209" spans="1:12" hidden="1" outlineLevel="1">
      <c r="A209" s="57"/>
      <c r="B209" s="57"/>
      <c r="C209" t="s">
        <v>914</v>
      </c>
      <c r="D209" s="19">
        <v>42509</v>
      </c>
      <c r="E209">
        <v>13312</v>
      </c>
      <c r="F209" s="27">
        <v>13008.01</v>
      </c>
      <c r="G209" s="21"/>
      <c r="H209" s="26"/>
      <c r="I209" s="26"/>
      <c r="K209" s="7"/>
      <c r="L209" s="28"/>
    </row>
    <row r="210" spans="1:12" collapsed="1">
      <c r="A210" s="18" t="s">
        <v>143</v>
      </c>
      <c r="B210" s="18" t="s">
        <v>144</v>
      </c>
      <c r="C210" s="5"/>
      <c r="D210" s="36"/>
      <c r="E210" s="45"/>
      <c r="F210" s="6"/>
      <c r="G210" s="21">
        <f>SUM(F211:F221)</f>
        <v>39558</v>
      </c>
      <c r="H210" s="26">
        <f>G210/1.16*0.16</f>
        <v>5456.2758620689656</v>
      </c>
      <c r="I210" s="26"/>
      <c r="K210" s="7"/>
      <c r="L210" s="28"/>
    </row>
    <row r="211" spans="1:12" hidden="1" outlineLevel="1">
      <c r="A211" s="10"/>
      <c r="B211" s="10"/>
      <c r="D211" s="19"/>
      <c r="E211" t="s">
        <v>105</v>
      </c>
      <c r="F211" s="20">
        <v>-810</v>
      </c>
      <c r="G211" s="21"/>
      <c r="H211" s="26"/>
      <c r="I211" s="26"/>
      <c r="K211" s="7"/>
      <c r="L211" s="28"/>
    </row>
    <row r="212" spans="1:12" ht="15" hidden="1" outlineLevel="1">
      <c r="A212" s="10"/>
      <c r="B212" s="10"/>
      <c r="C212" s="99" t="s">
        <v>145</v>
      </c>
      <c r="D212" s="98">
        <v>42172</v>
      </c>
      <c r="E212" s="99">
        <v>163</v>
      </c>
      <c r="F212" s="94">
        <v>3944</v>
      </c>
      <c r="G212" s="21"/>
      <c r="H212" s="26"/>
      <c r="I212" s="26"/>
    </row>
    <row r="213" spans="1:12" ht="15" hidden="1" outlineLevel="1">
      <c r="A213" s="10"/>
      <c r="B213" s="10"/>
      <c r="C213" s="99" t="s">
        <v>146</v>
      </c>
      <c r="D213" s="98">
        <v>42172</v>
      </c>
      <c r="E213" s="99">
        <v>166</v>
      </c>
      <c r="F213" s="94">
        <v>4872</v>
      </c>
      <c r="G213" s="21"/>
      <c r="H213" s="26"/>
      <c r="I213" s="26"/>
    </row>
    <row r="214" spans="1:12" ht="15" hidden="1" outlineLevel="1">
      <c r="A214" s="10"/>
      <c r="B214" s="10"/>
      <c r="C214" s="99" t="s">
        <v>147</v>
      </c>
      <c r="D214" s="98">
        <v>42172</v>
      </c>
      <c r="E214" s="99">
        <v>165</v>
      </c>
      <c r="F214" s="94">
        <v>1044</v>
      </c>
      <c r="G214" s="21"/>
      <c r="H214" s="26"/>
      <c r="I214" s="26"/>
    </row>
    <row r="215" spans="1:12" hidden="1" outlineLevel="1">
      <c r="A215" s="10"/>
      <c r="B215" s="10"/>
      <c r="C215" t="s">
        <v>757</v>
      </c>
      <c r="D215" s="19">
        <v>42488</v>
      </c>
      <c r="E215">
        <v>385</v>
      </c>
      <c r="F215" s="27">
        <v>5104</v>
      </c>
      <c r="G215" s="21"/>
      <c r="H215" s="26"/>
      <c r="I215" s="26"/>
    </row>
    <row r="216" spans="1:12" hidden="1" outlineLevel="1">
      <c r="A216" s="10"/>
      <c r="B216" s="10"/>
      <c r="C216" t="s">
        <v>915</v>
      </c>
      <c r="D216" s="19">
        <v>42502</v>
      </c>
      <c r="E216">
        <v>396</v>
      </c>
      <c r="F216" s="27">
        <v>7656</v>
      </c>
      <c r="G216" s="21"/>
      <c r="H216" s="26"/>
      <c r="I216" s="26"/>
    </row>
    <row r="217" spans="1:12" hidden="1" outlineLevel="1">
      <c r="A217" s="10"/>
      <c r="B217" s="10"/>
      <c r="C217" t="s">
        <v>916</v>
      </c>
      <c r="D217" s="19">
        <v>42503</v>
      </c>
      <c r="E217">
        <v>400</v>
      </c>
      <c r="F217" s="27">
        <v>1508</v>
      </c>
      <c r="G217" s="21"/>
      <c r="H217" s="26"/>
      <c r="I217" s="26"/>
    </row>
    <row r="218" spans="1:12" hidden="1" outlineLevel="1">
      <c r="A218" s="10"/>
      <c r="B218" s="10"/>
      <c r="C218" t="s">
        <v>917</v>
      </c>
      <c r="D218" s="19">
        <v>42516</v>
      </c>
      <c r="E218">
        <v>408</v>
      </c>
      <c r="F218" s="27">
        <v>5220</v>
      </c>
      <c r="G218" s="21"/>
      <c r="H218" s="26"/>
      <c r="I218" s="26"/>
      <c r="K218" s="7"/>
      <c r="L218" s="28"/>
    </row>
    <row r="219" spans="1:12" hidden="1" outlineLevel="1">
      <c r="A219" s="10"/>
      <c r="B219" s="10"/>
      <c r="C219" t="s">
        <v>918</v>
      </c>
      <c r="D219" s="19">
        <v>42517</v>
      </c>
      <c r="E219">
        <v>414</v>
      </c>
      <c r="F219" s="27">
        <v>11020</v>
      </c>
      <c r="G219" s="21"/>
      <c r="H219" s="26"/>
      <c r="I219" s="26"/>
      <c r="K219" s="7"/>
      <c r="L219" s="28"/>
    </row>
    <row r="220" spans="1:12" hidden="1" outlineLevel="1">
      <c r="A220" s="10"/>
      <c r="B220" s="10"/>
      <c r="G220" s="21"/>
      <c r="H220" s="26"/>
      <c r="I220" s="26"/>
      <c r="K220" s="7"/>
      <c r="L220" s="28"/>
    </row>
    <row r="221" spans="1:12" hidden="1" outlineLevel="1">
      <c r="A221" s="10"/>
      <c r="B221" s="10"/>
      <c r="D221" s="19"/>
      <c r="F221" s="27"/>
      <c r="G221" s="21"/>
      <c r="H221" s="26"/>
      <c r="I221" s="26"/>
      <c r="K221" s="7"/>
      <c r="L221" s="28"/>
    </row>
    <row r="222" spans="1:12" collapsed="1">
      <c r="A222" s="18" t="s">
        <v>164</v>
      </c>
      <c r="B222" s="18" t="s">
        <v>165</v>
      </c>
      <c r="C222" s="5"/>
      <c r="D222" s="36"/>
      <c r="E222" s="37"/>
      <c r="F222" s="6"/>
      <c r="G222" s="21">
        <f>SUM(F223:F233)</f>
        <v>6612</v>
      </c>
      <c r="H222" s="26">
        <f>G222/1.16*0.16</f>
        <v>912</v>
      </c>
      <c r="I222" s="26"/>
    </row>
    <row r="223" spans="1:12" ht="15" hidden="1" outlineLevel="1">
      <c r="A223" s="57"/>
      <c r="B223" s="57"/>
      <c r="C223" s="127" t="s">
        <v>761</v>
      </c>
      <c r="D223" s="98">
        <v>42487</v>
      </c>
      <c r="E223" s="99">
        <v>3738444</v>
      </c>
      <c r="F223" s="127">
        <v>348</v>
      </c>
      <c r="G223" s="21"/>
      <c r="H223" s="26"/>
      <c r="I223" s="26"/>
    </row>
    <row r="224" spans="1:12" ht="13.5" hidden="1" customHeight="1" outlineLevel="1">
      <c r="A224" s="10"/>
      <c r="B224" s="10"/>
      <c r="C224" t="s">
        <v>926</v>
      </c>
      <c r="D224" s="19">
        <v>42496</v>
      </c>
      <c r="E224">
        <v>3756166</v>
      </c>
      <c r="F224" s="27">
        <v>3480</v>
      </c>
      <c r="G224" s="21"/>
      <c r="H224" s="26"/>
      <c r="I224" s="26"/>
    </row>
    <row r="225" spans="1:12" ht="15" hidden="1" outlineLevel="1">
      <c r="A225" s="10"/>
      <c r="B225" s="10"/>
      <c r="C225" t="s">
        <v>688</v>
      </c>
      <c r="D225" s="19">
        <v>42503</v>
      </c>
      <c r="E225">
        <v>3766826</v>
      </c>
      <c r="F225">
        <v>348</v>
      </c>
      <c r="G225" s="21"/>
      <c r="H225" s="26"/>
      <c r="I225" s="26"/>
      <c r="J225" s="99"/>
      <c r="K225" s="98"/>
      <c r="L225" s="99"/>
    </row>
    <row r="226" spans="1:12" ht="15" hidden="1" outlineLevel="1">
      <c r="A226" s="10"/>
      <c r="B226" s="10"/>
      <c r="C226" t="s">
        <v>919</v>
      </c>
      <c r="D226" s="19">
        <v>42504</v>
      </c>
      <c r="E226">
        <v>3768829</v>
      </c>
      <c r="F226">
        <v>348</v>
      </c>
      <c r="G226" s="21"/>
      <c r="H226" s="26"/>
      <c r="I226" s="26"/>
      <c r="J226" s="99"/>
      <c r="K226" s="98"/>
      <c r="L226" s="99"/>
    </row>
    <row r="227" spans="1:12" ht="15" hidden="1" outlineLevel="1">
      <c r="A227" s="10"/>
      <c r="B227" s="10"/>
      <c r="C227" t="s">
        <v>920</v>
      </c>
      <c r="D227" s="19">
        <v>42504</v>
      </c>
      <c r="E227">
        <v>3769150</v>
      </c>
      <c r="F227">
        <v>348</v>
      </c>
      <c r="G227" s="21"/>
      <c r="H227" s="26"/>
      <c r="I227" s="26"/>
      <c r="J227" s="99"/>
      <c r="K227" s="98"/>
      <c r="L227" s="99"/>
    </row>
    <row r="228" spans="1:12" ht="15" hidden="1" outlineLevel="1">
      <c r="A228" s="10"/>
      <c r="B228" s="10"/>
      <c r="C228" t="s">
        <v>921</v>
      </c>
      <c r="D228" s="19">
        <v>42514</v>
      </c>
      <c r="E228">
        <v>3781506</v>
      </c>
      <c r="F228">
        <v>348</v>
      </c>
      <c r="G228" s="21"/>
      <c r="H228" s="26"/>
      <c r="I228" s="26"/>
      <c r="J228" s="99"/>
      <c r="K228" s="98"/>
      <c r="L228" s="99"/>
    </row>
    <row r="229" spans="1:12" ht="15" hidden="1" outlineLevel="1">
      <c r="A229" s="10"/>
      <c r="B229" s="10"/>
      <c r="C229" t="s">
        <v>922</v>
      </c>
      <c r="D229" s="19">
        <v>42516</v>
      </c>
      <c r="E229">
        <v>3786780</v>
      </c>
      <c r="F229">
        <v>348</v>
      </c>
      <c r="G229" s="21"/>
      <c r="H229" s="26"/>
      <c r="I229" s="26"/>
      <c r="J229" s="99"/>
      <c r="K229" s="98"/>
      <c r="L229" s="99"/>
    </row>
    <row r="230" spans="1:12" ht="15" hidden="1" outlineLevel="1">
      <c r="A230" s="10"/>
      <c r="B230" s="10"/>
      <c r="C230" t="s">
        <v>923</v>
      </c>
      <c r="D230" s="19">
        <v>42516</v>
      </c>
      <c r="E230">
        <v>3786689</v>
      </c>
      <c r="F230">
        <v>348</v>
      </c>
      <c r="G230" s="21"/>
      <c r="H230" s="26"/>
      <c r="I230" s="26"/>
      <c r="J230" s="99"/>
      <c r="K230" s="98"/>
      <c r="L230" s="99"/>
    </row>
    <row r="231" spans="1:12" ht="15" hidden="1" outlineLevel="1">
      <c r="A231" s="10"/>
      <c r="B231" s="10"/>
      <c r="C231" t="s">
        <v>924</v>
      </c>
      <c r="D231" s="19">
        <v>42521</v>
      </c>
      <c r="E231">
        <v>3789597</v>
      </c>
      <c r="F231">
        <v>348</v>
      </c>
      <c r="G231" s="21"/>
      <c r="H231" s="26"/>
      <c r="I231" s="26"/>
      <c r="J231" s="99"/>
      <c r="K231" s="98"/>
      <c r="L231" s="99"/>
    </row>
    <row r="232" spans="1:12" ht="15" hidden="1" outlineLevel="1">
      <c r="A232" s="10"/>
      <c r="B232" s="10"/>
      <c r="C232" t="s">
        <v>925</v>
      </c>
      <c r="D232" s="19">
        <v>42521</v>
      </c>
      <c r="E232">
        <v>3793883</v>
      </c>
      <c r="F232">
        <v>348</v>
      </c>
      <c r="G232" s="21"/>
      <c r="H232" s="26"/>
      <c r="I232" s="26"/>
      <c r="J232" s="99"/>
      <c r="K232" s="98"/>
      <c r="L232" s="99"/>
    </row>
    <row r="233" spans="1:12" ht="15" hidden="1" outlineLevel="1">
      <c r="A233" s="10"/>
      <c r="B233" s="10"/>
      <c r="D233" s="19"/>
      <c r="F233"/>
      <c r="G233" s="21"/>
      <c r="H233" s="26"/>
      <c r="I233" s="26"/>
      <c r="J233" s="99"/>
      <c r="K233" s="98"/>
      <c r="L233" s="99"/>
    </row>
    <row r="234" spans="1:12" ht="15" collapsed="1">
      <c r="A234" s="18" t="s">
        <v>169</v>
      </c>
      <c r="B234" s="18" t="s">
        <v>170</v>
      </c>
      <c r="C234" s="5"/>
      <c r="D234" s="36"/>
      <c r="E234" s="37"/>
      <c r="F234" s="6"/>
      <c r="G234" s="21">
        <f>SUM(F235:F236)</f>
        <v>7426.0599999999995</v>
      </c>
      <c r="H234" s="26">
        <f>G234/1.16*0.16</f>
        <v>1024.2841379310346</v>
      </c>
      <c r="I234" s="26"/>
      <c r="J234" s="99"/>
      <c r="K234" s="98"/>
      <c r="L234" s="99"/>
    </row>
    <row r="235" spans="1:12" ht="13.5" hidden="1" customHeight="1" outlineLevel="1">
      <c r="A235" s="10"/>
      <c r="B235" s="10"/>
      <c r="C235" t="s">
        <v>171</v>
      </c>
      <c r="D235" s="19">
        <v>42271</v>
      </c>
      <c r="E235" t="s">
        <v>172</v>
      </c>
      <c r="F235" s="20">
        <f>5800-3132+1510.06</f>
        <v>4178.0599999999995</v>
      </c>
      <c r="G235" s="68"/>
      <c r="H235" s="26"/>
      <c r="I235" s="26"/>
      <c r="K235" s="7"/>
      <c r="L235" s="28"/>
    </row>
    <row r="236" spans="1:12" ht="13.5" hidden="1" customHeight="1" outlineLevel="1">
      <c r="A236" s="10"/>
      <c r="B236" s="10"/>
      <c r="C236" s="99" t="s">
        <v>173</v>
      </c>
      <c r="D236" s="98">
        <v>42308</v>
      </c>
      <c r="E236" s="99" t="s">
        <v>174</v>
      </c>
      <c r="F236" s="20">
        <f>4408-1160</f>
        <v>3248</v>
      </c>
      <c r="G236" s="54"/>
      <c r="H236" s="26"/>
      <c r="I236" s="26"/>
      <c r="K236" s="7"/>
      <c r="L236" s="28"/>
    </row>
    <row r="237" spans="1:12" ht="13.5" customHeight="1" collapsed="1">
      <c r="A237" s="18" t="s">
        <v>618</v>
      </c>
      <c r="B237" s="18" t="s">
        <v>444</v>
      </c>
      <c r="C237" s="99"/>
      <c r="D237" s="98"/>
      <c r="E237" s="99"/>
      <c r="G237" s="21">
        <f>SUM(F238:F238)</f>
        <v>0</v>
      </c>
      <c r="H237" s="26">
        <f>G237/1.16*0.16</f>
        <v>0</v>
      </c>
      <c r="I237" s="26"/>
      <c r="K237" s="7"/>
      <c r="L237" s="28"/>
    </row>
    <row r="238" spans="1:12" ht="13.5" hidden="1" customHeight="1" outlineLevel="1">
      <c r="A238" s="10"/>
      <c r="B238" s="10"/>
      <c r="C238" s="48" t="s">
        <v>557</v>
      </c>
      <c r="D238" s="19"/>
      <c r="F238" s="27"/>
      <c r="G238" s="54"/>
      <c r="H238" s="26"/>
      <c r="I238" s="26"/>
      <c r="K238" s="7"/>
      <c r="L238" s="28"/>
    </row>
    <row r="239" spans="1:12" ht="13.5" customHeight="1" collapsed="1">
      <c r="A239" s="18" t="s">
        <v>175</v>
      </c>
      <c r="B239" s="18" t="s">
        <v>176</v>
      </c>
      <c r="C239" s="5"/>
      <c r="D239" s="36"/>
      <c r="E239" s="37"/>
      <c r="F239" s="6"/>
      <c r="G239" s="21">
        <f>SUM(F240)</f>
        <v>1160</v>
      </c>
      <c r="H239" s="26">
        <f>G239/1.16*0.16</f>
        <v>160.00000000000003</v>
      </c>
      <c r="I239" s="26"/>
      <c r="K239" s="7"/>
      <c r="L239" s="28"/>
    </row>
    <row r="240" spans="1:12" ht="15" hidden="1" outlineLevel="1">
      <c r="A240" s="10"/>
      <c r="B240" s="10"/>
      <c r="C240" s="99" t="s">
        <v>177</v>
      </c>
      <c r="D240" s="98">
        <v>42353</v>
      </c>
      <c r="E240" s="99">
        <v>290</v>
      </c>
      <c r="F240" s="20">
        <v>1160</v>
      </c>
      <c r="G240" s="21"/>
      <c r="H240" s="26"/>
      <c r="I240" s="26"/>
      <c r="K240" s="7"/>
      <c r="L240" s="28"/>
    </row>
    <row r="241" spans="1:12" ht="15" collapsed="1">
      <c r="A241" s="18" t="s">
        <v>447</v>
      </c>
      <c r="B241" s="18" t="s">
        <v>448</v>
      </c>
      <c r="C241" s="99"/>
      <c r="D241" s="98"/>
      <c r="E241" s="99"/>
      <c r="G241" s="21">
        <f>SUM(F242:F244)</f>
        <v>1043.97</v>
      </c>
      <c r="H241" s="26">
        <f>G241/1.16*0.16</f>
        <v>143.99586206896552</v>
      </c>
      <c r="I241" s="26"/>
      <c r="K241" s="7"/>
      <c r="L241" s="28"/>
    </row>
    <row r="242" spans="1:12" hidden="1" outlineLevel="1">
      <c r="A242" s="57"/>
      <c r="B242" s="57"/>
      <c r="C242" t="s">
        <v>449</v>
      </c>
      <c r="D242" s="19">
        <v>42429</v>
      </c>
      <c r="E242">
        <v>423</v>
      </c>
      <c r="F242">
        <v>347.99</v>
      </c>
      <c r="G242" s="21"/>
      <c r="H242" s="26"/>
      <c r="I242" s="26"/>
      <c r="K242" s="7"/>
      <c r="L242" s="28"/>
    </row>
    <row r="243" spans="1:12" hidden="1" outlineLevel="1">
      <c r="A243" s="57"/>
      <c r="B243" s="57"/>
      <c r="C243" t="s">
        <v>927</v>
      </c>
      <c r="D243" s="19">
        <v>42510</v>
      </c>
      <c r="E243">
        <v>619</v>
      </c>
      <c r="F243">
        <v>347.99</v>
      </c>
      <c r="G243" s="21"/>
      <c r="H243" s="26"/>
      <c r="I243" s="26"/>
      <c r="K243" s="7"/>
      <c r="L243" s="28"/>
    </row>
    <row r="244" spans="1:12" hidden="1" outlineLevel="1">
      <c r="A244" s="10"/>
      <c r="B244" s="10"/>
      <c r="C244" t="s">
        <v>928</v>
      </c>
      <c r="D244" s="19">
        <v>42510</v>
      </c>
      <c r="E244">
        <v>620</v>
      </c>
      <c r="F244">
        <v>347.99</v>
      </c>
      <c r="G244" s="21"/>
      <c r="H244" s="26"/>
      <c r="I244" s="26"/>
      <c r="K244" s="7"/>
      <c r="L244" s="28"/>
    </row>
    <row r="245" spans="1:12" collapsed="1">
      <c r="A245" s="18" t="s">
        <v>178</v>
      </c>
      <c r="B245" s="18" t="s">
        <v>179</v>
      </c>
      <c r="C245" s="5"/>
      <c r="D245" s="36"/>
      <c r="E245" s="37"/>
      <c r="F245" s="6"/>
      <c r="G245" s="21">
        <f>SUM(F246:F246)</f>
        <v>2500.0100000000002</v>
      </c>
      <c r="H245" s="26">
        <f>G245/1.16*0.16</f>
        <v>344.82896551724144</v>
      </c>
      <c r="I245" s="26"/>
      <c r="K245" s="7"/>
      <c r="L245" s="28"/>
    </row>
    <row r="246" spans="1:12" ht="17.25" hidden="1" customHeight="1" outlineLevel="1">
      <c r="A246" s="10"/>
      <c r="B246" s="10"/>
      <c r="C246" s="99" t="s">
        <v>93</v>
      </c>
      <c r="D246" s="98">
        <v>42369</v>
      </c>
      <c r="E246" s="99" t="s">
        <v>94</v>
      </c>
      <c r="F246" s="94">
        <v>2500.0100000000002</v>
      </c>
      <c r="G246" s="54"/>
      <c r="H246" s="26">
        <f>G246/1.16*0.16</f>
        <v>0</v>
      </c>
      <c r="I246" s="26"/>
      <c r="K246" s="7"/>
      <c r="L246" s="28"/>
    </row>
    <row r="247" spans="1:12" collapsed="1">
      <c r="A247" s="18" t="s">
        <v>182</v>
      </c>
      <c r="B247" s="18" t="s">
        <v>183</v>
      </c>
      <c r="C247" s="5"/>
      <c r="D247" s="36"/>
      <c r="E247" s="37"/>
      <c r="F247" s="6"/>
      <c r="G247" s="21">
        <f>SUM(F248:F249)</f>
        <v>103125.16</v>
      </c>
      <c r="H247" s="26">
        <f>G247/1.16*0.16</f>
        <v>14224.160000000003</v>
      </c>
      <c r="I247" s="26"/>
      <c r="K247" s="7"/>
      <c r="L247" s="28"/>
    </row>
    <row r="248" spans="1:12" s="64" customFormat="1" hidden="1" outlineLevel="1">
      <c r="A248" s="57"/>
      <c r="B248" s="57"/>
      <c r="C248" t="s">
        <v>929</v>
      </c>
      <c r="D248" s="19">
        <v>42520</v>
      </c>
      <c r="E248">
        <v>970</v>
      </c>
      <c r="F248" s="27">
        <v>89575.2</v>
      </c>
      <c r="G248" s="21"/>
      <c r="H248" s="26"/>
      <c r="I248" s="26"/>
      <c r="K248" s="7"/>
      <c r="L248" s="60"/>
    </row>
    <row r="249" spans="1:12" hidden="1" outlineLevel="1">
      <c r="A249" s="10"/>
      <c r="B249" s="10"/>
      <c r="C249" t="s">
        <v>263</v>
      </c>
      <c r="D249" s="19">
        <v>42521</v>
      </c>
      <c r="E249">
        <v>994</v>
      </c>
      <c r="F249" s="27">
        <v>13549.96</v>
      </c>
      <c r="G249" s="54"/>
      <c r="H249" s="26"/>
      <c r="I249" s="26"/>
    </row>
    <row r="250" spans="1:12" collapsed="1">
      <c r="A250" s="18" t="s">
        <v>185</v>
      </c>
      <c r="B250" s="18" t="s">
        <v>186</v>
      </c>
      <c r="C250" s="5"/>
      <c r="D250" s="36"/>
      <c r="E250" s="37"/>
      <c r="F250" s="6"/>
      <c r="G250" s="21">
        <f>SUM(F251:F251)</f>
        <v>1725</v>
      </c>
      <c r="H250" s="26">
        <f>G250/1.16*0.16</f>
        <v>237.93103448275863</v>
      </c>
      <c r="I250" s="26"/>
      <c r="K250" s="7"/>
      <c r="L250" s="28"/>
    </row>
    <row r="251" spans="1:12" hidden="1" outlineLevel="1">
      <c r="A251" s="10"/>
      <c r="B251" s="10"/>
      <c r="C251" s="5" t="s">
        <v>187</v>
      </c>
      <c r="D251" s="36">
        <v>41486</v>
      </c>
      <c r="E251" s="37">
        <v>8858</v>
      </c>
      <c r="F251" s="6">
        <v>1725</v>
      </c>
      <c r="G251" s="54"/>
      <c r="H251" s="26"/>
      <c r="I251" s="26"/>
      <c r="K251" s="7"/>
      <c r="L251" s="28"/>
    </row>
    <row r="252" spans="1:12" collapsed="1">
      <c r="A252" s="18" t="s">
        <v>762</v>
      </c>
      <c r="B252" s="18" t="s">
        <v>763</v>
      </c>
      <c r="C252" s="5"/>
      <c r="D252" s="36"/>
      <c r="E252" s="37"/>
      <c r="F252" s="6"/>
      <c r="G252" s="21">
        <f>SUM(F253:F253)</f>
        <v>44800</v>
      </c>
      <c r="H252" s="26">
        <f>G252/1.16*0.16</f>
        <v>6179.3103448275861</v>
      </c>
      <c r="I252" s="26"/>
      <c r="K252" s="7"/>
      <c r="L252" s="28"/>
    </row>
    <row r="253" spans="1:12" hidden="1" outlineLevel="1">
      <c r="A253" s="10"/>
      <c r="B253" s="10"/>
      <c r="C253" t="s">
        <v>930</v>
      </c>
      <c r="D253" s="19">
        <v>42520</v>
      </c>
      <c r="E253">
        <v>331</v>
      </c>
      <c r="F253" s="27">
        <v>44800</v>
      </c>
      <c r="G253" s="54"/>
      <c r="H253" s="26"/>
      <c r="I253" s="26"/>
      <c r="K253" s="7"/>
      <c r="L253" s="28"/>
    </row>
    <row r="254" spans="1:12" collapsed="1">
      <c r="A254" s="18" t="s">
        <v>188</v>
      </c>
      <c r="B254" s="18" t="s">
        <v>189</v>
      </c>
      <c r="C254" s="5"/>
      <c r="D254" s="36"/>
      <c r="E254" s="37"/>
      <c r="F254" s="6"/>
      <c r="G254" s="21">
        <f>SUM(F256:F259)</f>
        <v>0</v>
      </c>
      <c r="H254" s="26">
        <f>G254/1.16*0.16</f>
        <v>0</v>
      </c>
      <c r="I254" s="26"/>
      <c r="K254" s="7"/>
      <c r="L254" s="28"/>
    </row>
    <row r="255" spans="1:12" hidden="1" outlineLevel="1">
      <c r="A255" s="10"/>
      <c r="B255" s="10"/>
      <c r="G255" s="21"/>
      <c r="H255" s="26"/>
      <c r="I255" s="26"/>
      <c r="K255" s="7"/>
      <c r="L255" s="28"/>
    </row>
    <row r="256" spans="1:12" hidden="1" outlineLevel="1">
      <c r="A256" s="10"/>
      <c r="B256" s="10"/>
      <c r="G256" s="21"/>
      <c r="H256" s="26"/>
      <c r="I256" s="26"/>
      <c r="K256" s="7"/>
      <c r="L256" s="28"/>
    </row>
    <row r="257" spans="1:13" hidden="1" outlineLevel="1">
      <c r="A257" s="10"/>
      <c r="B257" s="10"/>
      <c r="G257" s="21"/>
      <c r="H257" s="26"/>
      <c r="I257" s="26"/>
      <c r="K257" s="7"/>
      <c r="L257" s="28"/>
    </row>
    <row r="258" spans="1:13" hidden="1" outlineLevel="1">
      <c r="A258" s="10"/>
      <c r="B258" s="10"/>
      <c r="G258" s="21"/>
      <c r="H258" s="26"/>
      <c r="I258" s="26"/>
      <c r="K258" s="7"/>
      <c r="L258" s="28"/>
    </row>
    <row r="259" spans="1:13" collapsed="1">
      <c r="A259" s="18" t="s">
        <v>192</v>
      </c>
      <c r="B259" s="18" t="s">
        <v>193</v>
      </c>
      <c r="C259" s="5"/>
      <c r="D259" s="36"/>
      <c r="E259" s="37"/>
      <c r="F259" s="6"/>
      <c r="G259" s="21">
        <f>SUM(F260:F260)</f>
        <v>0</v>
      </c>
      <c r="H259" s="26">
        <f>G259/1.16*0.16</f>
        <v>0</v>
      </c>
      <c r="I259" s="26"/>
      <c r="K259" s="7"/>
      <c r="L259" s="28"/>
    </row>
    <row r="260" spans="1:13" ht="15" hidden="1" outlineLevel="1">
      <c r="A260" s="10"/>
      <c r="B260" s="10"/>
      <c r="C260" s="130" t="s">
        <v>557</v>
      </c>
      <c r="D260" s="98"/>
      <c r="E260" s="99"/>
      <c r="G260" s="21"/>
      <c r="H260" s="26"/>
      <c r="I260" s="26"/>
      <c r="K260" s="7"/>
      <c r="L260" s="28"/>
    </row>
    <row r="261" spans="1:13" collapsed="1">
      <c r="A261" s="18" t="s">
        <v>195</v>
      </c>
      <c r="B261" s="18" t="s">
        <v>196</v>
      </c>
      <c r="C261" s="5"/>
      <c r="D261" s="36"/>
      <c r="E261" s="37"/>
      <c r="F261" s="6"/>
      <c r="G261" s="21">
        <f>SUM(F262:F265)</f>
        <v>4060</v>
      </c>
      <c r="H261" s="26">
        <f>G261/1.16*0.16</f>
        <v>560.00000000000011</v>
      </c>
      <c r="I261" s="26"/>
      <c r="K261" s="7"/>
      <c r="L261" s="28"/>
    </row>
    <row r="262" spans="1:13" ht="15" hidden="1" outlineLevel="1">
      <c r="A262" s="10"/>
      <c r="B262" s="10"/>
      <c r="C262" t="s">
        <v>931</v>
      </c>
      <c r="D262" s="19">
        <v>42493</v>
      </c>
      <c r="E262" t="s">
        <v>932</v>
      </c>
      <c r="F262">
        <v>928</v>
      </c>
      <c r="G262" s="54"/>
      <c r="H262" s="26"/>
      <c r="I262" s="26"/>
      <c r="J262" s="99"/>
      <c r="K262" s="98"/>
      <c r="L262" s="99"/>
    </row>
    <row r="263" spans="1:13" ht="15" hidden="1" outlineLevel="1">
      <c r="A263" s="10"/>
      <c r="B263" s="10"/>
      <c r="C263" t="s">
        <v>933</v>
      </c>
      <c r="D263" s="19">
        <v>42508</v>
      </c>
      <c r="E263" t="s">
        <v>934</v>
      </c>
      <c r="F263" s="27">
        <v>1044</v>
      </c>
      <c r="G263" s="54"/>
      <c r="H263" s="26"/>
      <c r="I263" s="26"/>
      <c r="J263" s="99"/>
      <c r="K263" s="98"/>
      <c r="L263" s="99"/>
    </row>
    <row r="264" spans="1:13" ht="15" hidden="1" outlineLevel="1">
      <c r="A264" s="10"/>
      <c r="B264" s="10"/>
      <c r="C264" t="s">
        <v>935</v>
      </c>
      <c r="D264" s="19">
        <v>42520</v>
      </c>
      <c r="E264" t="s">
        <v>936</v>
      </c>
      <c r="F264" s="27">
        <v>1044</v>
      </c>
      <c r="G264" s="54"/>
      <c r="H264" s="26"/>
      <c r="I264" s="26"/>
      <c r="J264" s="99"/>
      <c r="K264" s="98"/>
      <c r="L264" s="99"/>
    </row>
    <row r="265" spans="1:13" ht="15" hidden="1" outlineLevel="1">
      <c r="A265" s="10"/>
      <c r="B265" s="10"/>
      <c r="C265" t="s">
        <v>937</v>
      </c>
      <c r="D265" s="19">
        <v>42521</v>
      </c>
      <c r="E265" t="s">
        <v>938</v>
      </c>
      <c r="F265" s="27">
        <v>1044</v>
      </c>
      <c r="G265" s="54"/>
      <c r="H265" s="26"/>
      <c r="I265" s="26"/>
      <c r="J265" s="99"/>
      <c r="K265" s="98"/>
      <c r="L265" s="99"/>
    </row>
    <row r="266" spans="1:13" ht="15" collapsed="1">
      <c r="A266" s="18" t="s">
        <v>346</v>
      </c>
      <c r="B266" s="18" t="s">
        <v>347</v>
      </c>
      <c r="G266" s="106">
        <f>+SUM(F267:F270)</f>
        <v>9048</v>
      </c>
      <c r="H266" s="26">
        <f>G266/1.16*0.16</f>
        <v>1248.0000000000002</v>
      </c>
      <c r="I266" s="26"/>
      <c r="J266" s="99"/>
      <c r="K266" s="98"/>
      <c r="L266" s="99"/>
    </row>
    <row r="267" spans="1:13" hidden="1" outlineLevel="1">
      <c r="A267" s="10"/>
      <c r="B267" s="10"/>
      <c r="C267" t="s">
        <v>939</v>
      </c>
      <c r="D267" s="19">
        <v>42508</v>
      </c>
      <c r="E267">
        <v>7328</v>
      </c>
      <c r="F267" s="27">
        <v>2204</v>
      </c>
      <c r="G267" s="54"/>
      <c r="H267" s="26"/>
      <c r="I267" s="26"/>
    </row>
    <row r="268" spans="1:13" hidden="1" outlineLevel="1">
      <c r="A268" s="10"/>
      <c r="B268" s="10"/>
      <c r="C268" t="s">
        <v>940</v>
      </c>
      <c r="D268" s="19">
        <v>42509</v>
      </c>
      <c r="E268">
        <v>7350</v>
      </c>
      <c r="F268" s="27">
        <v>2436</v>
      </c>
      <c r="G268" s="54"/>
      <c r="H268" s="26"/>
      <c r="I268" s="26"/>
    </row>
    <row r="269" spans="1:13" hidden="1" outlineLevel="1">
      <c r="A269" s="10"/>
      <c r="B269" s="10"/>
      <c r="C269" t="s">
        <v>149</v>
      </c>
      <c r="D269" s="19">
        <v>42514</v>
      </c>
      <c r="E269">
        <v>7388</v>
      </c>
      <c r="F269" s="27">
        <v>2204</v>
      </c>
      <c r="G269" s="54"/>
      <c r="H269" s="26"/>
      <c r="I269" s="26"/>
    </row>
    <row r="270" spans="1:13" hidden="1" outlineLevel="1">
      <c r="A270" s="10"/>
      <c r="B270" s="10"/>
      <c r="C270" t="s">
        <v>941</v>
      </c>
      <c r="D270" s="19">
        <v>42515</v>
      </c>
      <c r="E270">
        <v>7402</v>
      </c>
      <c r="F270" s="27">
        <v>2204</v>
      </c>
      <c r="G270" s="54"/>
      <c r="H270" s="26"/>
      <c r="I270" s="26"/>
      <c r="K270" s="19"/>
      <c r="M270" s="27"/>
    </row>
    <row r="271" spans="1:13" collapsed="1">
      <c r="A271" s="18" t="s">
        <v>617</v>
      </c>
      <c r="B271" s="18" t="s">
        <v>462</v>
      </c>
      <c r="G271" s="21">
        <f>SUM(F272:F272)</f>
        <v>0</v>
      </c>
      <c r="H271" s="26">
        <f>G271/1.16*0.16</f>
        <v>0</v>
      </c>
      <c r="I271" s="26"/>
      <c r="K271" s="19"/>
      <c r="M271" s="27"/>
    </row>
    <row r="272" spans="1:13" hidden="1" outlineLevel="1">
      <c r="A272" s="10"/>
      <c r="B272" s="10"/>
      <c r="C272" t="s">
        <v>557</v>
      </c>
      <c r="D272" s="19"/>
      <c r="F272" s="27"/>
      <c r="G272" s="54"/>
      <c r="H272" s="26"/>
      <c r="I272" s="26"/>
      <c r="K272" s="19"/>
      <c r="M272" s="27"/>
    </row>
    <row r="273" spans="1:19" collapsed="1">
      <c r="A273" s="18" t="s">
        <v>211</v>
      </c>
      <c r="B273" s="18" t="s">
        <v>212</v>
      </c>
      <c r="C273" s="5"/>
      <c r="D273" s="36"/>
      <c r="E273" s="37"/>
      <c r="G273" s="21">
        <f>SUM(F274:F279)</f>
        <v>-12760</v>
      </c>
      <c r="H273" s="26">
        <f t="shared" ref="H273" si="3">G273/1.16*0.16</f>
        <v>-1760</v>
      </c>
      <c r="I273" s="26"/>
      <c r="K273" s="7"/>
      <c r="L273" s="28"/>
    </row>
    <row r="274" spans="1:19" s="64" customFormat="1" hidden="1" outlineLevel="1">
      <c r="A274" s="57"/>
      <c r="B274" s="57"/>
      <c r="C274" t="s">
        <v>213</v>
      </c>
      <c r="D274" s="19">
        <v>42068</v>
      </c>
      <c r="E274" t="s">
        <v>214</v>
      </c>
      <c r="F274" s="20">
        <v>464</v>
      </c>
      <c r="G274" s="21"/>
      <c r="H274" s="26"/>
      <c r="I274" s="26"/>
      <c r="K274" s="7"/>
      <c r="L274" s="60"/>
    </row>
    <row r="275" spans="1:19" s="64" customFormat="1" hidden="1" outlineLevel="1">
      <c r="A275" s="57"/>
      <c r="B275" s="57"/>
      <c r="C275" t="s">
        <v>215</v>
      </c>
      <c r="D275" s="19">
        <v>42172</v>
      </c>
      <c r="E275" t="s">
        <v>216</v>
      </c>
      <c r="F275" s="20">
        <v>4408</v>
      </c>
      <c r="G275" s="21"/>
      <c r="H275" s="26"/>
      <c r="I275" s="26"/>
      <c r="K275" s="7"/>
      <c r="L275" s="60"/>
    </row>
    <row r="276" spans="1:19" s="64" customFormat="1" hidden="1" outlineLevel="1">
      <c r="A276" s="57"/>
      <c r="B276" s="57"/>
      <c r="C276" t="s">
        <v>217</v>
      </c>
      <c r="D276" s="19">
        <v>42247</v>
      </c>
      <c r="E276" t="s">
        <v>218</v>
      </c>
      <c r="F276" s="20">
        <v>4408</v>
      </c>
      <c r="G276" s="21"/>
      <c r="H276" s="26"/>
      <c r="I276" s="26"/>
      <c r="K276" s="7"/>
      <c r="L276" s="60"/>
    </row>
    <row r="277" spans="1:19" s="64" customFormat="1" hidden="1" outlineLevel="1">
      <c r="A277" s="57"/>
      <c r="B277" s="57"/>
      <c r="C277" t="s">
        <v>219</v>
      </c>
      <c r="D277" s="19">
        <v>42247</v>
      </c>
      <c r="E277" t="s">
        <v>220</v>
      </c>
      <c r="F277" s="20">
        <v>4408</v>
      </c>
      <c r="G277" s="21"/>
      <c r="H277" s="26"/>
      <c r="I277" s="26"/>
      <c r="K277" s="7"/>
      <c r="L277" s="60"/>
    </row>
    <row r="278" spans="1:19" s="64" customFormat="1" hidden="1" outlineLevel="1">
      <c r="A278" s="57"/>
      <c r="B278" s="57"/>
      <c r="C278" t="s">
        <v>768</v>
      </c>
      <c r="D278" s="19">
        <v>42487</v>
      </c>
      <c r="E278" t="s">
        <v>404</v>
      </c>
      <c r="F278" s="27">
        <v>-26448</v>
      </c>
      <c r="G278" s="21"/>
      <c r="H278" s="26"/>
      <c r="I278" s="129" t="s">
        <v>769</v>
      </c>
      <c r="K278" s="7"/>
      <c r="L278" s="60"/>
    </row>
    <row r="279" spans="1:19" hidden="1" outlineLevel="1">
      <c r="A279" s="10"/>
      <c r="B279" s="10"/>
      <c r="C279" t="s">
        <v>557</v>
      </c>
      <c r="D279" s="19"/>
      <c r="F279" s="27"/>
      <c r="G279" s="21"/>
      <c r="H279" s="26"/>
      <c r="I279" s="26"/>
    </row>
    <row r="280" spans="1:19" collapsed="1">
      <c r="A280" s="18" t="s">
        <v>221</v>
      </c>
      <c r="B280" s="18" t="s">
        <v>222</v>
      </c>
      <c r="C280" s="5"/>
      <c r="D280" s="36"/>
      <c r="E280" s="37"/>
      <c r="F280" s="6"/>
      <c r="G280" s="21">
        <f>SUM(F281)</f>
        <v>11470.9</v>
      </c>
      <c r="H280" s="26">
        <f>G280/1.16*0.16</f>
        <v>1582.1931034482759</v>
      </c>
      <c r="I280" s="26"/>
    </row>
    <row r="281" spans="1:19" hidden="1" outlineLevel="1">
      <c r="A281" s="10"/>
      <c r="B281" s="10"/>
      <c r="C281" t="s">
        <v>223</v>
      </c>
      <c r="D281" s="69">
        <v>41864</v>
      </c>
      <c r="E281" s="70" t="s">
        <v>224</v>
      </c>
      <c r="F281" s="20">
        <v>11470.9</v>
      </c>
      <c r="G281" s="21"/>
      <c r="H281" s="26"/>
      <c r="I281" s="26"/>
    </row>
    <row r="282" spans="1:19" hidden="1" outlineLevel="1">
      <c r="A282" s="10"/>
      <c r="B282" s="10"/>
      <c r="C282" t="s">
        <v>557</v>
      </c>
      <c r="D282" s="69"/>
      <c r="E282" s="70"/>
      <c r="G282" s="21"/>
      <c r="H282" s="26"/>
      <c r="I282" s="26"/>
    </row>
    <row r="283" spans="1:19" collapsed="1">
      <c r="A283" s="18" t="s">
        <v>619</v>
      </c>
      <c r="B283" s="18" t="s">
        <v>620</v>
      </c>
      <c r="D283" s="69"/>
      <c r="E283" s="70"/>
      <c r="G283" s="21">
        <f>SUM(F284:F284)</f>
        <v>10440</v>
      </c>
      <c r="H283" s="26">
        <f>G283/1.16*0.16</f>
        <v>1440</v>
      </c>
      <c r="I283" s="26"/>
    </row>
    <row r="284" spans="1:19" hidden="1" outlineLevel="1">
      <c r="A284" s="10"/>
      <c r="B284" s="10"/>
      <c r="C284" t="s">
        <v>621</v>
      </c>
      <c r="D284" s="19">
        <v>42438</v>
      </c>
      <c r="E284" t="s">
        <v>622</v>
      </c>
      <c r="F284" s="27">
        <v>10440</v>
      </c>
      <c r="G284" s="21"/>
      <c r="H284" s="26"/>
      <c r="I284" s="26"/>
    </row>
    <row r="285" spans="1:19" collapsed="1">
      <c r="A285" s="18" t="s">
        <v>225</v>
      </c>
      <c r="B285" s="18" t="s">
        <v>226</v>
      </c>
      <c r="D285" s="19"/>
      <c r="G285" s="21">
        <f>SUM(F286:F287)</f>
        <v>28130</v>
      </c>
      <c r="H285" s="26">
        <f>G285/1.16*0.16</f>
        <v>3880</v>
      </c>
      <c r="I285" s="26"/>
    </row>
    <row r="286" spans="1:19" hidden="1" outlineLevel="1">
      <c r="A286" s="10"/>
      <c r="B286" s="10"/>
      <c r="C286" t="s">
        <v>227</v>
      </c>
      <c r="D286" s="19">
        <v>42101</v>
      </c>
      <c r="E286">
        <v>60</v>
      </c>
      <c r="F286" s="20">
        <v>11020</v>
      </c>
      <c r="G286" s="21"/>
      <c r="H286" s="26">
        <f>G286/1.16*0.16</f>
        <v>0</v>
      </c>
      <c r="I286" s="26"/>
      <c r="K286" s="10"/>
      <c r="L286" s="10"/>
      <c r="N286" s="19"/>
      <c r="P286" s="27"/>
      <c r="Q286" s="21"/>
      <c r="R286" s="26"/>
      <c r="S286" s="26"/>
    </row>
    <row r="287" spans="1:19" hidden="1" outlineLevel="1">
      <c r="A287" s="10"/>
      <c r="B287" s="10"/>
      <c r="C287" t="s">
        <v>942</v>
      </c>
      <c r="D287" s="19">
        <v>42514</v>
      </c>
      <c r="E287">
        <v>278</v>
      </c>
      <c r="F287" s="27">
        <v>17110</v>
      </c>
      <c r="G287" s="21"/>
      <c r="H287" s="26"/>
      <c r="I287" s="26"/>
      <c r="K287" s="7"/>
      <c r="L287" s="28"/>
    </row>
    <row r="288" spans="1:19" collapsed="1">
      <c r="A288" s="18" t="s">
        <v>350</v>
      </c>
      <c r="B288" s="18" t="s">
        <v>351</v>
      </c>
      <c r="D288" s="19"/>
      <c r="G288" s="21">
        <f>+SUM(F289:F295)</f>
        <v>2284.0400000000004</v>
      </c>
      <c r="H288" s="26">
        <f>G288/1.16*0.16</f>
        <v>315.04000000000008</v>
      </c>
      <c r="K288" s="7"/>
      <c r="L288" s="28"/>
    </row>
    <row r="289" spans="1:12" hidden="1" outlineLevel="1">
      <c r="A289" s="10"/>
      <c r="B289" s="10"/>
      <c r="C289" t="s">
        <v>464</v>
      </c>
      <c r="D289" s="19">
        <v>42388</v>
      </c>
      <c r="E289" t="s">
        <v>465</v>
      </c>
      <c r="F289" s="27">
        <v>-1696.5</v>
      </c>
      <c r="G289" s="21" t="s">
        <v>467</v>
      </c>
      <c r="H289" s="26"/>
      <c r="K289" s="7"/>
      <c r="L289" s="28"/>
    </row>
    <row r="290" spans="1:12" hidden="1" outlineLevel="1">
      <c r="A290" s="10"/>
      <c r="B290" s="10"/>
      <c r="C290" t="s">
        <v>625</v>
      </c>
      <c r="D290" s="19">
        <v>42460</v>
      </c>
      <c r="E290" t="s">
        <v>626</v>
      </c>
      <c r="F290" s="27">
        <v>-2889.56</v>
      </c>
      <c r="G290" s="21"/>
      <c r="H290" s="26"/>
      <c r="K290" s="7"/>
      <c r="L290" s="28"/>
    </row>
    <row r="291" spans="1:12" hidden="1" outlineLevel="1">
      <c r="A291" s="10"/>
      <c r="B291" s="10"/>
      <c r="C291" t="s">
        <v>773</v>
      </c>
      <c r="D291" s="19">
        <v>42487</v>
      </c>
      <c r="E291" t="s">
        <v>774</v>
      </c>
      <c r="F291" s="27">
        <v>-2889.56</v>
      </c>
      <c r="G291" s="21"/>
      <c r="H291" s="26"/>
      <c r="K291" s="7"/>
      <c r="L291" s="28"/>
    </row>
    <row r="292" spans="1:12" hidden="1" outlineLevel="1">
      <c r="A292" s="10"/>
      <c r="B292" s="10"/>
      <c r="C292" t="s">
        <v>304</v>
      </c>
      <c r="D292" s="19">
        <v>42518</v>
      </c>
      <c r="E292">
        <v>1724</v>
      </c>
      <c r="F292" s="27">
        <v>1959.82</v>
      </c>
      <c r="G292" s="21"/>
      <c r="H292" s="26"/>
      <c r="I292" s="26"/>
      <c r="K292" s="7"/>
      <c r="L292" s="28"/>
    </row>
    <row r="293" spans="1:12" hidden="1" outlineLevel="1">
      <c r="A293" s="10"/>
      <c r="B293" s="10"/>
      <c r="C293" t="s">
        <v>943</v>
      </c>
      <c r="D293" s="19">
        <v>42510</v>
      </c>
      <c r="E293">
        <v>1688</v>
      </c>
      <c r="F293" s="27">
        <v>2081.04</v>
      </c>
      <c r="H293" s="26"/>
      <c r="I293" s="26"/>
      <c r="K293" s="7"/>
      <c r="L293" s="28"/>
    </row>
    <row r="294" spans="1:12" hidden="1" outlineLevel="1">
      <c r="A294" s="10"/>
      <c r="B294" s="10"/>
      <c r="C294" t="s">
        <v>944</v>
      </c>
      <c r="D294" s="19">
        <v>42510</v>
      </c>
      <c r="E294">
        <v>1687</v>
      </c>
      <c r="F294" s="27">
        <v>5034.3999999999996</v>
      </c>
      <c r="H294" s="26"/>
      <c r="I294" s="26"/>
      <c r="K294" s="7"/>
      <c r="L294" s="28"/>
    </row>
    <row r="295" spans="1:12" hidden="1" outlineLevel="1">
      <c r="A295" s="10"/>
      <c r="B295" s="10"/>
      <c r="C295" t="s">
        <v>945</v>
      </c>
      <c r="D295" s="19">
        <v>42510</v>
      </c>
      <c r="E295">
        <v>1686</v>
      </c>
      <c r="F295">
        <v>684.4</v>
      </c>
      <c r="H295" s="26"/>
      <c r="I295" s="26" t="s">
        <v>775</v>
      </c>
    </row>
    <row r="296" spans="1:12" collapsed="1">
      <c r="A296" s="18" t="s">
        <v>228</v>
      </c>
      <c r="B296" s="18" t="s">
        <v>229</v>
      </c>
      <c r="G296" s="21">
        <f>SUM(F297:F298)</f>
        <v>15544</v>
      </c>
      <c r="H296" s="26">
        <f>G296/1.16*0.16</f>
        <v>2144.0000000000005</v>
      </c>
      <c r="I296" s="26"/>
    </row>
    <row r="297" spans="1:12" hidden="1" outlineLevel="1">
      <c r="A297" s="10"/>
      <c r="B297" s="10"/>
      <c r="C297" t="s">
        <v>946</v>
      </c>
      <c r="D297" s="19">
        <v>42500</v>
      </c>
      <c r="E297">
        <v>109</v>
      </c>
      <c r="F297" s="27">
        <v>13804</v>
      </c>
      <c r="G297" s="21"/>
      <c r="H297" s="26"/>
      <c r="I297" s="26"/>
    </row>
    <row r="298" spans="1:12" hidden="1" outlineLevel="1">
      <c r="A298" s="10"/>
      <c r="B298" s="10"/>
      <c r="C298" t="s">
        <v>947</v>
      </c>
      <c r="D298" s="19">
        <v>42504</v>
      </c>
      <c r="E298">
        <v>108</v>
      </c>
      <c r="F298" s="27">
        <v>1740</v>
      </c>
      <c r="G298" s="21"/>
      <c r="H298" s="26"/>
      <c r="I298" s="26"/>
    </row>
    <row r="299" spans="1:12" collapsed="1">
      <c r="A299" s="18" t="s">
        <v>232</v>
      </c>
      <c r="B299" s="18" t="s">
        <v>233</v>
      </c>
      <c r="D299" s="19"/>
      <c r="G299" s="21">
        <f>SUM(F300)</f>
        <v>0</v>
      </c>
      <c r="H299" s="26">
        <f>G299/1.16*0.16</f>
        <v>0</v>
      </c>
      <c r="I299" s="26"/>
      <c r="K299" s="7"/>
      <c r="L299" s="28"/>
    </row>
    <row r="300" spans="1:12" ht="15" hidden="1" outlineLevel="1">
      <c r="A300" s="10"/>
      <c r="B300" s="10"/>
      <c r="C300" s="130" t="s">
        <v>557</v>
      </c>
      <c r="D300" s="98"/>
      <c r="E300" s="99"/>
      <c r="G300" s="21"/>
      <c r="H300" s="26"/>
      <c r="I300" s="26"/>
      <c r="K300" s="7"/>
      <c r="L300" s="28"/>
    </row>
    <row r="301" spans="1:12" collapsed="1">
      <c r="A301" s="18" t="s">
        <v>359</v>
      </c>
      <c r="B301" s="18" t="s">
        <v>360</v>
      </c>
      <c r="D301" s="19"/>
      <c r="G301" s="21">
        <f>SUM(F302:F302)</f>
        <v>0</v>
      </c>
      <c r="H301" s="26">
        <f>G301/1.16*0.16</f>
        <v>0</v>
      </c>
      <c r="I301" s="26"/>
      <c r="K301" s="7"/>
      <c r="L301" s="28"/>
    </row>
    <row r="302" spans="1:12" hidden="1" outlineLevel="1">
      <c r="A302" s="10"/>
      <c r="B302" s="10"/>
      <c r="C302" t="s">
        <v>557</v>
      </c>
      <c r="D302" s="19"/>
      <c r="F302" s="27"/>
      <c r="G302" s="21"/>
      <c r="H302" s="26"/>
      <c r="I302" s="26"/>
      <c r="K302" s="7"/>
      <c r="L302" s="28"/>
    </row>
    <row r="303" spans="1:12" collapsed="1">
      <c r="A303" s="18" t="s">
        <v>236</v>
      </c>
      <c r="B303" s="18" t="s">
        <v>237</v>
      </c>
      <c r="C303" s="5"/>
      <c r="D303" s="53"/>
      <c r="E303" s="5"/>
      <c r="F303" s="6"/>
      <c r="G303" s="21">
        <f>SUM(F304:F305)</f>
        <v>2610</v>
      </c>
      <c r="H303" s="26">
        <f>G303/1.16*0.16</f>
        <v>360</v>
      </c>
      <c r="I303" s="26"/>
    </row>
    <row r="304" spans="1:12" s="64" customFormat="1" hidden="1" outlineLevel="1">
      <c r="A304" s="57"/>
      <c r="B304" s="57"/>
      <c r="C304" t="s">
        <v>948</v>
      </c>
      <c r="D304" s="19">
        <v>42506</v>
      </c>
      <c r="E304" t="s">
        <v>949</v>
      </c>
      <c r="F304" s="27">
        <v>2610</v>
      </c>
      <c r="G304" s="21"/>
      <c r="H304" s="26"/>
      <c r="I304" s="26"/>
    </row>
    <row r="305" spans="1:9" hidden="1" outlineLevel="1">
      <c r="A305" s="10"/>
      <c r="B305" s="10"/>
      <c r="C305" t="s">
        <v>557</v>
      </c>
      <c r="D305" s="19"/>
      <c r="F305" s="27"/>
      <c r="G305" s="21"/>
    </row>
    <row r="306" spans="1:9" collapsed="1">
      <c r="A306" s="18" t="s">
        <v>240</v>
      </c>
      <c r="B306" s="18" t="s">
        <v>241</v>
      </c>
      <c r="C306" s="5"/>
      <c r="D306" s="53"/>
      <c r="E306" s="5"/>
      <c r="F306" s="6"/>
      <c r="G306" s="21">
        <f>SUM(F307:F307)</f>
        <v>5848</v>
      </c>
      <c r="H306" s="26">
        <f>G306/1.16*0.16</f>
        <v>806.62068965517244</v>
      </c>
      <c r="I306" s="26"/>
    </row>
    <row r="307" spans="1:9" hidden="1" outlineLevel="1">
      <c r="C307" t="s">
        <v>950</v>
      </c>
      <c r="D307" s="19">
        <v>42518</v>
      </c>
      <c r="E307">
        <v>17973590</v>
      </c>
      <c r="F307" s="27">
        <v>5848</v>
      </c>
    </row>
    <row r="308" spans="1:9" collapsed="1">
      <c r="A308" s="18" t="s">
        <v>777</v>
      </c>
      <c r="B308" s="18" t="s">
        <v>778</v>
      </c>
      <c r="D308" s="19"/>
      <c r="F308" s="27"/>
      <c r="G308" s="21">
        <f>SUM(F309)</f>
        <v>1099.7</v>
      </c>
      <c r="H308" s="26">
        <f>G308/1.16*0.16</f>
        <v>151.68275862068967</v>
      </c>
    </row>
    <row r="309" spans="1:9" hidden="1" outlineLevel="1">
      <c r="C309" t="s">
        <v>779</v>
      </c>
      <c r="D309" s="19">
        <v>42473</v>
      </c>
      <c r="E309">
        <v>33015</v>
      </c>
      <c r="F309" s="27">
        <v>1099.7</v>
      </c>
    </row>
    <row r="310" spans="1:9" hidden="1" outlineLevel="1">
      <c r="C310" t="s">
        <v>557</v>
      </c>
      <c r="D310" s="19"/>
      <c r="F310" s="27"/>
    </row>
    <row r="311" spans="1:9" collapsed="1">
      <c r="A311" s="18" t="s">
        <v>635</v>
      </c>
      <c r="B311" s="18" t="s">
        <v>633</v>
      </c>
      <c r="D311" s="19"/>
      <c r="F311" s="27"/>
      <c r="G311" s="21">
        <f>SUM(F312)</f>
        <v>1942</v>
      </c>
      <c r="H311" s="26">
        <f>G311/1.16*0.16</f>
        <v>267.86206896551727</v>
      </c>
    </row>
    <row r="312" spans="1:9" hidden="1" outlineLevel="1">
      <c r="C312" t="s">
        <v>951</v>
      </c>
      <c r="D312" s="19">
        <v>42503</v>
      </c>
      <c r="E312">
        <v>1122</v>
      </c>
      <c r="F312" s="27">
        <v>1942</v>
      </c>
    </row>
    <row r="313" spans="1:9" collapsed="1">
      <c r="A313" s="18" t="s">
        <v>243</v>
      </c>
      <c r="B313" s="18" t="s">
        <v>244</v>
      </c>
      <c r="C313" s="5"/>
      <c r="D313" s="53"/>
      <c r="E313" s="5"/>
      <c r="F313" s="6"/>
      <c r="G313" s="21">
        <f>SUM(F314)</f>
        <v>295000</v>
      </c>
      <c r="H313" s="26">
        <f>G313/1.16*0.16</f>
        <v>40689.655172413797</v>
      </c>
      <c r="I313" s="26"/>
    </row>
    <row r="314" spans="1:9" ht="15" hidden="1" outlineLevel="1">
      <c r="C314" s="99" t="s">
        <v>245</v>
      </c>
      <c r="D314" s="98">
        <v>42331</v>
      </c>
      <c r="E314" s="99" t="s">
        <v>246</v>
      </c>
      <c r="F314" s="20">
        <v>295000</v>
      </c>
    </row>
    <row r="315" spans="1:9" ht="15" collapsed="1">
      <c r="A315" s="18" t="s">
        <v>361</v>
      </c>
      <c r="B315" s="18" t="s">
        <v>362</v>
      </c>
      <c r="C315" s="99"/>
      <c r="D315" s="98"/>
      <c r="E315" s="99"/>
      <c r="G315" s="21">
        <f>SUM(F316)</f>
        <v>0</v>
      </c>
      <c r="H315" s="26">
        <f>G315/1.16*0.16</f>
        <v>0</v>
      </c>
    </row>
    <row r="316" spans="1:9" ht="15" hidden="1" outlineLevel="1">
      <c r="C316" s="130" t="s">
        <v>557</v>
      </c>
      <c r="D316" s="98"/>
      <c r="E316" s="99"/>
    </row>
    <row r="317" spans="1:9" collapsed="1">
      <c r="A317" s="18" t="s">
        <v>247</v>
      </c>
      <c r="B317" s="18" t="s">
        <v>248</v>
      </c>
      <c r="C317" s="5"/>
      <c r="D317" s="53"/>
      <c r="E317" s="5"/>
      <c r="F317" s="6"/>
      <c r="G317" s="21">
        <f>SUM(F318)</f>
        <v>0</v>
      </c>
      <c r="H317" s="26">
        <f>G317/1.16*0.16</f>
        <v>0</v>
      </c>
      <c r="I317" s="26"/>
    </row>
    <row r="318" spans="1:9" hidden="1" outlineLevel="1">
      <c r="D318" s="19"/>
      <c r="F318" s="27"/>
    </row>
    <row r="319" spans="1:9" collapsed="1">
      <c r="A319" s="18" t="s">
        <v>781</v>
      </c>
      <c r="B319" s="18" t="s">
        <v>782</v>
      </c>
      <c r="D319" s="19"/>
      <c r="F319" s="27"/>
      <c r="G319" s="21">
        <f>SUM(F320)</f>
        <v>0</v>
      </c>
      <c r="H319" s="26">
        <f>G319/1.16*0.16</f>
        <v>0</v>
      </c>
    </row>
    <row r="320" spans="1:9" hidden="1" outlineLevel="1">
      <c r="D320" s="19"/>
      <c r="F320" s="27"/>
    </row>
    <row r="321" spans="1:9" collapsed="1">
      <c r="A321" s="18" t="s">
        <v>250</v>
      </c>
      <c r="B321" s="18" t="s">
        <v>251</v>
      </c>
      <c r="G321" s="21">
        <f>SUM(F322)</f>
        <v>0</v>
      </c>
      <c r="H321" s="26">
        <f>G321/1.16*0.16</f>
        <v>0</v>
      </c>
      <c r="I321" s="26"/>
    </row>
    <row r="322" spans="1:9" hidden="1" outlineLevel="1">
      <c r="A322" s="57"/>
      <c r="B322" s="57"/>
      <c r="C322" t="s">
        <v>557</v>
      </c>
      <c r="G322" s="21"/>
      <c r="H322" s="26"/>
      <c r="I322" s="26"/>
    </row>
    <row r="323" spans="1:9" collapsed="1">
      <c r="A323" s="18" t="s">
        <v>370</v>
      </c>
      <c r="B323" s="18" t="s">
        <v>371</v>
      </c>
      <c r="G323" s="21">
        <f>SUM(F324)</f>
        <v>0</v>
      </c>
      <c r="H323" s="26">
        <f>G323/1.16*0.16</f>
        <v>0</v>
      </c>
      <c r="I323" s="26"/>
    </row>
    <row r="324" spans="1:9" hidden="1" outlineLevel="1">
      <c r="A324" s="57"/>
      <c r="B324" s="57"/>
      <c r="C324" t="s">
        <v>557</v>
      </c>
      <c r="D324" s="19"/>
      <c r="F324" s="27"/>
      <c r="G324" s="21"/>
      <c r="H324" s="26"/>
      <c r="I324" s="26"/>
    </row>
    <row r="325" spans="1:9" collapsed="1">
      <c r="A325" s="18" t="s">
        <v>366</v>
      </c>
      <c r="B325" s="18" t="s">
        <v>367</v>
      </c>
      <c r="G325" s="21">
        <f>SUM(F326)</f>
        <v>0</v>
      </c>
      <c r="H325" s="26">
        <f>G325/1.16*0.16</f>
        <v>0</v>
      </c>
      <c r="I325" s="26"/>
    </row>
    <row r="326" spans="1:9" hidden="1" outlineLevel="1">
      <c r="C326" t="s">
        <v>557</v>
      </c>
      <c r="D326" s="19"/>
      <c r="F326" s="27"/>
    </row>
    <row r="327" spans="1:9" collapsed="1">
      <c r="A327" s="18" t="s">
        <v>365</v>
      </c>
      <c r="B327" s="18" t="s">
        <v>363</v>
      </c>
      <c r="G327" s="21">
        <f>SUM(F328)</f>
        <v>0</v>
      </c>
      <c r="H327" s="26">
        <f>G327/1.16*0.16</f>
        <v>0</v>
      </c>
    </row>
    <row r="328" spans="1:9" hidden="1" outlineLevel="1">
      <c r="C328" t="s">
        <v>557</v>
      </c>
      <c r="D328" s="19"/>
      <c r="F328" s="27"/>
    </row>
    <row r="329" spans="1:9" collapsed="1">
      <c r="A329" s="18" t="s">
        <v>472</v>
      </c>
      <c r="B329" s="18" t="s">
        <v>473</v>
      </c>
      <c r="G329" s="21">
        <f>SUM(F330)</f>
        <v>2822.02</v>
      </c>
      <c r="H329" s="26">
        <f>G329/1.16*0.16</f>
        <v>389.24413793103452</v>
      </c>
    </row>
    <row r="330" spans="1:9" hidden="1" outlineLevel="1">
      <c r="C330" t="s">
        <v>784</v>
      </c>
      <c r="D330" s="19">
        <v>42474</v>
      </c>
      <c r="E330" t="s">
        <v>785</v>
      </c>
      <c r="F330" s="27">
        <v>2822.02</v>
      </c>
    </row>
    <row r="331" spans="1:9" collapsed="1">
      <c r="A331" s="18" t="s">
        <v>480</v>
      </c>
      <c r="B331" s="18" t="s">
        <v>481</v>
      </c>
      <c r="G331" s="21">
        <f>SUM(F332)</f>
        <v>0</v>
      </c>
      <c r="H331" s="26">
        <f>G331/1.16*0.16</f>
        <v>0</v>
      </c>
    </row>
    <row r="332" spans="1:9" hidden="1" outlineLevel="1">
      <c r="C332" t="s">
        <v>557</v>
      </c>
      <c r="D332" s="19"/>
      <c r="F332" s="27"/>
    </row>
    <row r="333" spans="1:9" collapsed="1">
      <c r="A333" s="18" t="s">
        <v>483</v>
      </c>
      <c r="B333" s="18" t="s">
        <v>484</v>
      </c>
      <c r="G333" s="21">
        <f>SUM(F334)</f>
        <v>0</v>
      </c>
      <c r="H333" s="26">
        <f>G333/1.16*0.16</f>
        <v>0</v>
      </c>
    </row>
    <row r="334" spans="1:9" hidden="1" outlineLevel="1">
      <c r="C334" t="s">
        <v>557</v>
      </c>
      <c r="D334" s="19"/>
      <c r="F334" s="27"/>
    </row>
    <row r="335" spans="1:9" collapsed="1">
      <c r="A335" s="18" t="s">
        <v>638</v>
      </c>
      <c r="B335" s="18" t="s">
        <v>639</v>
      </c>
      <c r="G335" s="21">
        <f>SUM(F336)</f>
        <v>0</v>
      </c>
      <c r="H335" s="26">
        <f>G335/1.16*0.16</f>
        <v>0</v>
      </c>
    </row>
    <row r="336" spans="1:9" hidden="1" outlineLevel="1">
      <c r="C336" t="s">
        <v>557</v>
      </c>
      <c r="D336" s="19"/>
      <c r="F336" s="27"/>
    </row>
    <row r="337" spans="1:8" collapsed="1">
      <c r="A337" s="18" t="s">
        <v>643</v>
      </c>
      <c r="B337" s="18" t="s">
        <v>644</v>
      </c>
      <c r="D337" s="19"/>
      <c r="F337" s="27"/>
      <c r="G337" s="21">
        <f>SUM(F338)</f>
        <v>0</v>
      </c>
      <c r="H337" s="26">
        <f>G337/1.16*0.16</f>
        <v>0</v>
      </c>
    </row>
    <row r="338" spans="1:8" hidden="1" outlineLevel="1">
      <c r="C338" t="s">
        <v>557</v>
      </c>
      <c r="D338" s="19"/>
      <c r="F338" s="27"/>
    </row>
    <row r="339" spans="1:8" collapsed="1">
      <c r="A339" s="18" t="s">
        <v>649</v>
      </c>
      <c r="B339" s="18" t="s">
        <v>650</v>
      </c>
      <c r="D339" s="19"/>
      <c r="F339" s="27"/>
      <c r="G339" s="21">
        <f>SUM(F340)</f>
        <v>0</v>
      </c>
      <c r="H339" s="26">
        <f>G339/1.16*0.16</f>
        <v>0</v>
      </c>
    </row>
    <row r="340" spans="1:8" hidden="1" outlineLevel="1">
      <c r="C340" t="s">
        <v>557</v>
      </c>
      <c r="D340" s="19"/>
      <c r="F340" s="27"/>
    </row>
    <row r="341" spans="1:8" collapsed="1">
      <c r="A341" s="18" t="s">
        <v>651</v>
      </c>
      <c r="B341" s="18" t="s">
        <v>652</v>
      </c>
      <c r="D341" s="19"/>
      <c r="F341" s="27"/>
      <c r="G341" s="21">
        <f>SUM(F342:F344)</f>
        <v>5501.6</v>
      </c>
      <c r="H341" s="26">
        <f>G341/1.16*0.16</f>
        <v>758.84137931034491</v>
      </c>
    </row>
    <row r="342" spans="1:8" hidden="1" outlineLevel="1">
      <c r="C342" t="s">
        <v>647</v>
      </c>
      <c r="D342" s="19">
        <v>42506</v>
      </c>
      <c r="E342">
        <v>7347</v>
      </c>
      <c r="F342" s="27">
        <v>1670.4</v>
      </c>
    </row>
    <row r="343" spans="1:8" hidden="1" outlineLevel="1">
      <c r="C343" t="s">
        <v>952</v>
      </c>
      <c r="D343" s="19">
        <v>42510</v>
      </c>
      <c r="E343" t="s">
        <v>953</v>
      </c>
      <c r="F343" s="27">
        <v>1546</v>
      </c>
    </row>
    <row r="344" spans="1:8" hidden="1" outlineLevel="1">
      <c r="C344" t="s">
        <v>954</v>
      </c>
      <c r="D344" s="19">
        <v>42521</v>
      </c>
      <c r="E344" t="s">
        <v>955</v>
      </c>
      <c r="F344" s="27">
        <v>2285.1999999999998</v>
      </c>
    </row>
    <row r="345" spans="1:8" collapsed="1">
      <c r="A345" s="18" t="s">
        <v>792</v>
      </c>
      <c r="B345" s="18" t="s">
        <v>793</v>
      </c>
      <c r="D345" s="19"/>
      <c r="F345" s="27"/>
      <c r="G345" s="21">
        <f>SUM(F346:F354)</f>
        <v>41876</v>
      </c>
      <c r="H345" s="26">
        <f>G345/1.16*0.16</f>
        <v>5776</v>
      </c>
    </row>
    <row r="346" spans="1:8" s="64" customFormat="1" hidden="1" outlineLevel="1">
      <c r="A346" s="57"/>
      <c r="B346" s="57"/>
      <c r="C346" t="s">
        <v>956</v>
      </c>
      <c r="D346" s="19">
        <v>42506</v>
      </c>
      <c r="E346" t="s">
        <v>957</v>
      </c>
      <c r="F346" s="27">
        <v>1044</v>
      </c>
    </row>
    <row r="347" spans="1:8" s="64" customFormat="1" hidden="1" outlineLevel="1">
      <c r="A347" s="57"/>
      <c r="B347" s="57"/>
      <c r="C347" t="s">
        <v>958</v>
      </c>
      <c r="D347" s="19">
        <v>42506</v>
      </c>
      <c r="E347" t="s">
        <v>959</v>
      </c>
      <c r="F347" s="27">
        <v>1624</v>
      </c>
    </row>
    <row r="348" spans="1:8" s="64" customFormat="1" hidden="1" outlineLevel="1">
      <c r="A348" s="57"/>
      <c r="B348" s="57"/>
      <c r="C348" t="s">
        <v>960</v>
      </c>
      <c r="D348" s="19">
        <v>42510</v>
      </c>
      <c r="E348" t="s">
        <v>961</v>
      </c>
      <c r="F348" s="27">
        <v>35960</v>
      </c>
    </row>
    <row r="349" spans="1:8" s="64" customFormat="1" hidden="1" outlineLevel="1">
      <c r="A349" s="57"/>
      <c r="B349" s="57"/>
      <c r="C349" t="s">
        <v>962</v>
      </c>
      <c r="D349" s="19">
        <v>42517</v>
      </c>
      <c r="E349" t="s">
        <v>963</v>
      </c>
      <c r="F349" s="27">
        <v>3248</v>
      </c>
    </row>
    <row r="350" spans="1:8" s="64" customFormat="1" hidden="1" outlineLevel="1">
      <c r="A350" s="57"/>
      <c r="B350" s="57"/>
      <c r="C350"/>
      <c r="D350" s="19"/>
      <c r="E350"/>
      <c r="F350" s="27"/>
    </row>
    <row r="351" spans="1:8" s="64" customFormat="1" hidden="1" outlineLevel="1">
      <c r="A351" s="57"/>
      <c r="B351" s="57"/>
      <c r="C351"/>
      <c r="D351" s="19"/>
      <c r="E351"/>
      <c r="F351" s="27"/>
    </row>
    <row r="352" spans="1:8" hidden="1" outlineLevel="1">
      <c r="D352" s="19"/>
      <c r="F352"/>
    </row>
    <row r="353" spans="1:9" hidden="1" outlineLevel="1">
      <c r="D353" s="19"/>
      <c r="F353" s="27"/>
    </row>
    <row r="354" spans="1:9" hidden="1" outlineLevel="1">
      <c r="D354" s="19"/>
      <c r="F354" s="27"/>
    </row>
    <row r="355" spans="1:9" collapsed="1">
      <c r="A355" s="18" t="s">
        <v>655</v>
      </c>
      <c r="B355" s="18" t="s">
        <v>659</v>
      </c>
      <c r="G355" s="21">
        <f>SUM(F356)</f>
        <v>0</v>
      </c>
      <c r="H355" s="26">
        <f>G355/1.16*0.16</f>
        <v>0</v>
      </c>
    </row>
    <row r="356" spans="1:9" hidden="1" outlineLevel="1">
      <c r="A356" s="57"/>
      <c r="B356" s="57"/>
      <c r="C356" t="s">
        <v>557</v>
      </c>
      <c r="D356" s="19"/>
      <c r="F356" s="27"/>
    </row>
    <row r="357" spans="1:9" collapsed="1">
      <c r="A357" s="18" t="s">
        <v>658</v>
      </c>
      <c r="B357" s="18" t="s">
        <v>660</v>
      </c>
      <c r="D357" s="19"/>
      <c r="F357" s="27"/>
      <c r="G357" s="21">
        <f>SUM(F358)</f>
        <v>0</v>
      </c>
      <c r="H357" s="26">
        <f>G357/1.16*0.16</f>
        <v>0</v>
      </c>
    </row>
    <row r="358" spans="1:9" hidden="1" outlineLevel="1">
      <c r="C358" t="s">
        <v>557</v>
      </c>
      <c r="D358" s="19"/>
      <c r="F358" s="27"/>
    </row>
    <row r="359" spans="1:9" collapsed="1">
      <c r="A359" s="18" t="s">
        <v>811</v>
      </c>
      <c r="B359" s="18" t="s">
        <v>812</v>
      </c>
      <c r="D359" s="19"/>
      <c r="F359" s="27"/>
      <c r="G359" s="21">
        <f>SUM(F360:F365)</f>
        <v>32447.359999999993</v>
      </c>
      <c r="H359" s="26">
        <f>G359/1.16*0.16</f>
        <v>4475.4979310344825</v>
      </c>
    </row>
    <row r="360" spans="1:9" hidden="1" outlineLevel="1">
      <c r="C360" t="s">
        <v>813</v>
      </c>
      <c r="D360" s="19">
        <v>42479</v>
      </c>
      <c r="E360" t="s">
        <v>446</v>
      </c>
      <c r="F360" s="27">
        <v>6628.56</v>
      </c>
      <c r="G360" s="27"/>
    </row>
    <row r="361" spans="1:9" hidden="1" outlineLevel="1">
      <c r="C361" t="s">
        <v>966</v>
      </c>
      <c r="D361" s="19">
        <v>42510</v>
      </c>
      <c r="E361" t="s">
        <v>967</v>
      </c>
      <c r="F361" s="27">
        <v>1784.27</v>
      </c>
      <c r="I361" t="s">
        <v>816</v>
      </c>
    </row>
    <row r="362" spans="1:9" hidden="1" outlineLevel="1">
      <c r="C362" t="s">
        <v>964</v>
      </c>
      <c r="D362" s="19">
        <v>42493</v>
      </c>
      <c r="E362" t="s">
        <v>965</v>
      </c>
      <c r="F362" s="27">
        <v>10580.59</v>
      </c>
    </row>
    <row r="363" spans="1:9" hidden="1" outlineLevel="1">
      <c r="C363" t="s">
        <v>968</v>
      </c>
      <c r="D363" s="19">
        <v>42506</v>
      </c>
      <c r="E363" t="s">
        <v>969</v>
      </c>
      <c r="F363" s="27">
        <v>13517.24</v>
      </c>
    </row>
    <row r="364" spans="1:9" hidden="1" outlineLevel="1">
      <c r="C364" t="s">
        <v>526</v>
      </c>
      <c r="D364" s="19">
        <v>42507</v>
      </c>
      <c r="E364" t="s">
        <v>970</v>
      </c>
      <c r="F364" s="27">
        <v>296.7</v>
      </c>
      <c r="I364" t="s">
        <v>973</v>
      </c>
    </row>
    <row r="365" spans="1:9" hidden="1" outlineLevel="1">
      <c r="C365" t="s">
        <v>971</v>
      </c>
      <c r="D365" s="19">
        <v>42503</v>
      </c>
      <c r="E365" t="s">
        <v>972</v>
      </c>
      <c r="F365" s="68">
        <v>-360</v>
      </c>
      <c r="I365" t="s">
        <v>973</v>
      </c>
    </row>
    <row r="366" spans="1:9" collapsed="1">
      <c r="A366" s="18" t="s">
        <v>817</v>
      </c>
      <c r="B366" s="18" t="s">
        <v>818</v>
      </c>
      <c r="D366" s="19"/>
      <c r="F366" s="27"/>
      <c r="G366" s="21">
        <f>SUM(F367)</f>
        <v>0</v>
      </c>
      <c r="H366" s="26">
        <f>G366/1.16*0.16</f>
        <v>0</v>
      </c>
    </row>
    <row r="367" spans="1:9" hidden="1" outlineLevel="1">
      <c r="D367" s="19"/>
      <c r="F367" s="27"/>
    </row>
    <row r="368" spans="1:9" collapsed="1">
      <c r="A368" s="18" t="s">
        <v>822</v>
      </c>
      <c r="B368" s="18" t="s">
        <v>823</v>
      </c>
      <c r="D368" s="19"/>
      <c r="F368" s="27"/>
      <c r="G368" s="21">
        <f>SUM(F369)</f>
        <v>0</v>
      </c>
      <c r="H368" s="26">
        <f>G368/1.16*0.16</f>
        <v>0</v>
      </c>
    </row>
    <row r="369" spans="1:8" hidden="1" outlineLevel="1">
      <c r="D369" s="19"/>
      <c r="F369" s="27"/>
    </row>
    <row r="370" spans="1:8" collapsed="1">
      <c r="A370" s="18" t="s">
        <v>974</v>
      </c>
      <c r="B370" s="18" t="s">
        <v>975</v>
      </c>
      <c r="D370" s="19"/>
      <c r="F370" s="27"/>
      <c r="G370" s="21">
        <f>SUM(F371)</f>
        <v>-1000</v>
      </c>
      <c r="H370" s="26">
        <f>G370/1.16*0.16</f>
        <v>-137.93103448275863</v>
      </c>
    </row>
    <row r="371" spans="1:8" hidden="1" outlineLevel="1">
      <c r="C371" t="s">
        <v>976</v>
      </c>
      <c r="D371" s="19">
        <v>42515</v>
      </c>
      <c r="E371" t="s">
        <v>977</v>
      </c>
      <c r="F371" s="27">
        <v>-1000</v>
      </c>
    </row>
    <row r="372" spans="1:8" collapsed="1">
      <c r="A372" s="18" t="s">
        <v>982</v>
      </c>
      <c r="B372" s="18" t="s">
        <v>978</v>
      </c>
      <c r="D372" s="19"/>
      <c r="F372" s="27"/>
      <c r="G372" s="21">
        <f>SUM(F373:F374)</f>
        <v>419065.30000000005</v>
      </c>
      <c r="H372" s="26">
        <f>G372/1.16*0.16</f>
        <v>57802.110344827597</v>
      </c>
    </row>
    <row r="373" spans="1:8" hidden="1" outlineLevel="1">
      <c r="C373" t="s">
        <v>230</v>
      </c>
      <c r="D373" s="19">
        <v>42517</v>
      </c>
      <c r="E373" t="s">
        <v>979</v>
      </c>
      <c r="F373" s="27">
        <v>81404.160000000003</v>
      </c>
    </row>
    <row r="374" spans="1:8" hidden="1" outlineLevel="1">
      <c r="C374" t="s">
        <v>980</v>
      </c>
      <c r="D374" s="19">
        <v>42521</v>
      </c>
      <c r="E374" t="s">
        <v>981</v>
      </c>
      <c r="F374" s="27">
        <v>337661.14</v>
      </c>
    </row>
    <row r="375" spans="1:8" collapsed="1">
      <c r="A375" s="18" t="s">
        <v>983</v>
      </c>
      <c r="B375" s="18" t="s">
        <v>984</v>
      </c>
      <c r="D375" s="19"/>
      <c r="F375" s="27"/>
      <c r="G375" s="21">
        <f>SUM(F376)</f>
        <v>812</v>
      </c>
      <c r="H375" s="26">
        <f>G375/1.16*0.16</f>
        <v>112</v>
      </c>
    </row>
    <row r="376" spans="1:8" hidden="1" outlineLevel="1">
      <c r="C376" t="s">
        <v>985</v>
      </c>
      <c r="D376" s="19">
        <v>42517</v>
      </c>
      <c r="E376">
        <v>75039</v>
      </c>
      <c r="F376">
        <v>812</v>
      </c>
    </row>
    <row r="377" spans="1:8" collapsed="1">
      <c r="A377" s="18" t="s">
        <v>986</v>
      </c>
      <c r="B377" s="18" t="s">
        <v>987</v>
      </c>
      <c r="D377" s="19"/>
      <c r="F377" s="27"/>
      <c r="G377" s="21">
        <f>SUM(F378)</f>
        <v>122000</v>
      </c>
      <c r="H377" s="26">
        <f>G377/1.16*0.16</f>
        <v>16827.586206896551</v>
      </c>
    </row>
    <row r="378" spans="1:8" hidden="1" outlineLevel="1">
      <c r="C378" t="s">
        <v>661</v>
      </c>
      <c r="D378" s="19">
        <v>42521</v>
      </c>
      <c r="E378" t="s">
        <v>988</v>
      </c>
      <c r="F378" s="27">
        <v>122000</v>
      </c>
    </row>
    <row r="379" spans="1:8" collapsed="1">
      <c r="D379" s="19"/>
      <c r="F379" s="27"/>
    </row>
    <row r="380" spans="1:8">
      <c r="D380" s="19"/>
      <c r="F380" s="27"/>
    </row>
    <row r="381" spans="1:8">
      <c r="D381" s="19"/>
      <c r="F381" s="27"/>
    </row>
    <row r="382" spans="1:8">
      <c r="D382" s="19"/>
      <c r="F382" s="27"/>
    </row>
    <row r="383" spans="1:8">
      <c r="E383" s="71" t="s">
        <v>254</v>
      </c>
      <c r="G383" s="72">
        <f>+SUM(G8:G377)</f>
        <v>2248182.02</v>
      </c>
    </row>
    <row r="384" spans="1:8">
      <c r="E384" s="71" t="s">
        <v>255</v>
      </c>
      <c r="G384" s="72">
        <v>2248181.2599999998</v>
      </c>
      <c r="H384" t="s">
        <v>663</v>
      </c>
    </row>
    <row r="385" spans="5:7">
      <c r="E385" s="71" t="s">
        <v>256</v>
      </c>
      <c r="G385" s="72">
        <f>+G383-G384</f>
        <v>0.76000000024214387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9" fitToHeight="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95"/>
  <sheetViews>
    <sheetView topLeftCell="A145" zoomScaleNormal="100" workbookViewId="0">
      <selection activeCell="A187" sqref="A187:XFD187"/>
    </sheetView>
  </sheetViews>
  <sheetFormatPr baseColWidth="10" defaultRowHeight="12.75" outlineLevelRow="1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1.7109375" style="64" customWidth="1"/>
    <col min="8" max="8" width="12.42578125" bestFit="1" customWidth="1"/>
    <col min="10" max="10" width="18.28515625" bestFit="1" customWidth="1"/>
  </cols>
  <sheetData>
    <row r="1" spans="1:12">
      <c r="A1" s="1"/>
      <c r="B1" s="2"/>
      <c r="C1" s="3" t="s">
        <v>0</v>
      </c>
      <c r="D1" s="131"/>
      <c r="E1" s="5"/>
      <c r="F1" s="6"/>
      <c r="G1" s="7"/>
      <c r="H1" s="131"/>
      <c r="I1" s="131"/>
      <c r="K1" s="7"/>
      <c r="L1" s="5"/>
    </row>
    <row r="2" spans="1:12">
      <c r="A2" s="1"/>
      <c r="B2" s="2"/>
      <c r="C2" s="3" t="s">
        <v>1</v>
      </c>
      <c r="D2" s="8"/>
      <c r="E2" s="5"/>
      <c r="F2" s="6"/>
      <c r="G2" s="7"/>
      <c r="H2" s="131"/>
      <c r="I2" s="131"/>
      <c r="K2" s="7"/>
      <c r="L2" s="5"/>
    </row>
    <row r="3" spans="1:12">
      <c r="A3" s="1"/>
      <c r="B3" s="2"/>
      <c r="C3" s="9" t="s">
        <v>992</v>
      </c>
      <c r="D3" s="8"/>
      <c r="E3" s="5"/>
      <c r="F3" s="6"/>
      <c r="G3" s="7"/>
      <c r="H3" s="131"/>
      <c r="I3" s="131"/>
      <c r="K3" s="7"/>
      <c r="L3" s="5"/>
    </row>
    <row r="4" spans="1:12">
      <c r="A4" s="1"/>
      <c r="B4" s="2"/>
      <c r="C4" s="5"/>
      <c r="D4" s="8"/>
      <c r="E4" s="5"/>
      <c r="F4" s="6"/>
      <c r="G4" s="7"/>
      <c r="H4" s="131"/>
      <c r="I4" s="131"/>
      <c r="K4" s="7"/>
      <c r="L4" s="5"/>
    </row>
    <row r="5" spans="1:12">
      <c r="A5" s="1"/>
      <c r="B5" s="2"/>
      <c r="C5" s="5"/>
      <c r="D5" s="8"/>
      <c r="E5" s="5"/>
      <c r="F5" s="6"/>
      <c r="G5" s="7"/>
      <c r="H5" s="131"/>
      <c r="I5" s="131"/>
      <c r="K5" s="7"/>
      <c r="L5" s="5"/>
    </row>
    <row r="6" spans="1:12">
      <c r="A6" s="10"/>
      <c r="B6" s="10"/>
      <c r="C6" s="10"/>
      <c r="D6" s="11"/>
      <c r="E6" s="12"/>
      <c r="F6" s="13"/>
      <c r="G6" s="7"/>
      <c r="H6" s="131"/>
      <c r="I6" s="131"/>
      <c r="K6" s="7"/>
      <c r="L6" s="5"/>
    </row>
    <row r="7" spans="1:1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31" t="s">
        <v>8</v>
      </c>
      <c r="H7" s="141" t="s">
        <v>9</v>
      </c>
      <c r="I7" s="141"/>
      <c r="K7" s="7"/>
      <c r="L7" s="5"/>
    </row>
    <row r="8" spans="1:12">
      <c r="A8" s="18" t="s">
        <v>10</v>
      </c>
      <c r="B8" s="18" t="s">
        <v>11</v>
      </c>
      <c r="D8" s="19"/>
      <c r="G8" s="21">
        <v>-921047.7</v>
      </c>
      <c r="H8" s="21"/>
      <c r="I8" s="131"/>
      <c r="K8" s="7"/>
      <c r="L8" s="5"/>
    </row>
    <row r="9" spans="1:12">
      <c r="A9" s="18" t="s">
        <v>12</v>
      </c>
      <c r="B9" s="18" t="s">
        <v>13</v>
      </c>
      <c r="D9" s="19"/>
      <c r="G9" s="21">
        <f>+F10+F11</f>
        <v>3489</v>
      </c>
      <c r="H9" s="26">
        <f t="shared" ref="H9:H12" si="0">G9/1.16*0.16</f>
        <v>481.24137931034488</v>
      </c>
      <c r="I9" s="131"/>
      <c r="K9" s="7"/>
      <c r="L9" s="5"/>
    </row>
    <row r="10" spans="1:12" hidden="1" outlineLevel="1">
      <c r="A10" s="5"/>
      <c r="B10" s="5"/>
      <c r="C10" t="s">
        <v>993</v>
      </c>
      <c r="D10" s="19">
        <v>42550</v>
      </c>
      <c r="E10" t="s">
        <v>994</v>
      </c>
      <c r="F10" s="27">
        <v>3489</v>
      </c>
      <c r="G10" s="22"/>
      <c r="H10" s="26"/>
      <c r="I10" s="131"/>
      <c r="K10" s="7"/>
      <c r="L10" s="5"/>
    </row>
    <row r="11" spans="1:12" hidden="1" outlineLevel="1">
      <c r="A11" s="5"/>
      <c r="B11" s="5"/>
      <c r="D11" s="19"/>
      <c r="F11"/>
      <c r="G11" s="22"/>
      <c r="H11" s="26"/>
      <c r="I11" s="131"/>
      <c r="K11" s="7"/>
      <c r="L11" s="5"/>
    </row>
    <row r="12" spans="1:12" collapsed="1">
      <c r="A12" s="18" t="s">
        <v>16</v>
      </c>
      <c r="B12" s="18" t="s">
        <v>17</v>
      </c>
      <c r="D12" s="19"/>
      <c r="G12" s="21">
        <f>SUM(F13:F23)</f>
        <v>8068.0599999999995</v>
      </c>
      <c r="H12" s="26">
        <f t="shared" si="0"/>
        <v>1112.8358620689655</v>
      </c>
      <c r="I12" s="131"/>
      <c r="K12" s="7"/>
      <c r="L12" s="5"/>
    </row>
    <row r="13" spans="1:12" ht="15" hidden="1" outlineLevel="1">
      <c r="A13" s="57"/>
      <c r="B13" s="122" t="s">
        <v>488</v>
      </c>
      <c r="C13" t="s">
        <v>669</v>
      </c>
      <c r="F13" s="20">
        <v>-3.39</v>
      </c>
      <c r="G13" s="21"/>
      <c r="H13" s="26"/>
      <c r="I13" s="131"/>
      <c r="K13" s="7"/>
      <c r="L13" s="5"/>
    </row>
    <row r="14" spans="1:12" hidden="1" outlineLevel="1">
      <c r="A14" s="57"/>
      <c r="B14" s="57"/>
      <c r="C14" t="s">
        <v>493</v>
      </c>
      <c r="D14" s="19">
        <v>42451</v>
      </c>
      <c r="E14">
        <v>5651070</v>
      </c>
      <c r="F14" s="27">
        <v>1836</v>
      </c>
      <c r="G14" s="21"/>
      <c r="H14" s="26"/>
      <c r="I14" s="131"/>
      <c r="K14" s="7"/>
      <c r="L14" s="5"/>
    </row>
    <row r="15" spans="1:12" hidden="1" outlineLevel="1">
      <c r="A15" s="57"/>
      <c r="B15" s="57"/>
      <c r="C15" t="s">
        <v>494</v>
      </c>
      <c r="D15" s="19">
        <v>42451</v>
      </c>
      <c r="E15">
        <v>5651071</v>
      </c>
      <c r="F15" s="27">
        <v>1819</v>
      </c>
      <c r="G15" s="21"/>
      <c r="H15" s="26"/>
      <c r="I15" s="131"/>
      <c r="K15" s="7"/>
      <c r="L15" s="5"/>
    </row>
    <row r="16" spans="1:12" hidden="1" outlineLevel="1">
      <c r="A16" s="57"/>
      <c r="B16" s="57"/>
      <c r="C16">
        <v>5733292</v>
      </c>
      <c r="D16" s="19" t="s">
        <v>828</v>
      </c>
      <c r="F16" s="27">
        <v>-185</v>
      </c>
      <c r="G16" s="21"/>
      <c r="H16" s="26"/>
      <c r="I16" s="131"/>
      <c r="K16" s="7"/>
      <c r="L16" s="5"/>
    </row>
    <row r="17" spans="1:12" hidden="1" outlineLevel="1">
      <c r="A17" s="5"/>
      <c r="B17" s="5"/>
      <c r="C17" t="s">
        <v>998</v>
      </c>
      <c r="D17" s="19">
        <v>42523</v>
      </c>
      <c r="E17" t="s">
        <v>999</v>
      </c>
      <c r="F17" s="27">
        <v>-1630</v>
      </c>
      <c r="G17" s="22"/>
      <c r="H17" s="26"/>
      <c r="I17" s="131"/>
      <c r="K17" s="7"/>
      <c r="L17" s="5"/>
    </row>
    <row r="18" spans="1:12" hidden="1" outlineLevel="1">
      <c r="A18" s="5"/>
      <c r="B18" s="5"/>
      <c r="C18" t="s">
        <v>1000</v>
      </c>
      <c r="D18" s="19">
        <v>42524</v>
      </c>
      <c r="E18" t="s">
        <v>404</v>
      </c>
      <c r="F18">
        <v>-39.4</v>
      </c>
      <c r="G18" s="22"/>
      <c r="H18" s="26"/>
      <c r="I18" s="131"/>
      <c r="K18" s="7"/>
      <c r="L18" s="5"/>
    </row>
    <row r="19" spans="1:12" hidden="1" outlineLevel="1">
      <c r="A19" s="5"/>
      <c r="B19" s="5"/>
      <c r="C19" t="s">
        <v>995</v>
      </c>
      <c r="D19" s="19">
        <v>42532</v>
      </c>
      <c r="E19">
        <v>5905722</v>
      </c>
      <c r="F19" s="27">
        <v>2412.6</v>
      </c>
      <c r="G19" s="22"/>
      <c r="H19" s="26"/>
      <c r="I19" s="131"/>
      <c r="K19" s="7"/>
      <c r="L19" s="5"/>
    </row>
    <row r="20" spans="1:12" hidden="1" outlineLevel="1">
      <c r="A20" s="5"/>
      <c r="B20" s="5"/>
      <c r="C20" t="s">
        <v>996</v>
      </c>
      <c r="D20" s="19">
        <v>42532</v>
      </c>
      <c r="E20">
        <v>5905724</v>
      </c>
      <c r="F20" s="27">
        <v>2036</v>
      </c>
      <c r="G20" s="22"/>
      <c r="H20" s="26"/>
      <c r="I20" s="131"/>
      <c r="K20" s="7"/>
      <c r="L20" s="5"/>
    </row>
    <row r="21" spans="1:12" hidden="1" outlineLevel="1">
      <c r="A21" s="5"/>
      <c r="B21" s="5"/>
      <c r="C21" t="s">
        <v>531</v>
      </c>
      <c r="D21" s="19">
        <v>42544</v>
      </c>
      <c r="E21">
        <v>5931577</v>
      </c>
      <c r="F21">
        <v>649</v>
      </c>
      <c r="G21" s="22"/>
      <c r="H21" s="26"/>
      <c r="I21" s="131"/>
      <c r="K21" s="7"/>
      <c r="L21" s="5"/>
    </row>
    <row r="22" spans="1:12" hidden="1" outlineLevel="1">
      <c r="A22" s="5"/>
      <c r="B22" s="5"/>
      <c r="C22" t="s">
        <v>636</v>
      </c>
      <c r="D22" s="19">
        <v>42548</v>
      </c>
      <c r="E22">
        <v>5947951</v>
      </c>
      <c r="F22">
        <v>806.25</v>
      </c>
      <c r="G22" s="22"/>
      <c r="H22" s="26"/>
      <c r="I22" s="131"/>
      <c r="K22" s="7"/>
      <c r="L22" s="5"/>
    </row>
    <row r="23" spans="1:12" hidden="1" outlineLevel="1">
      <c r="A23" s="5"/>
      <c r="B23" s="5"/>
      <c r="C23" t="s">
        <v>997</v>
      </c>
      <c r="D23" s="19">
        <v>42549</v>
      </c>
      <c r="E23">
        <v>5956287</v>
      </c>
      <c r="F23">
        <v>367</v>
      </c>
      <c r="G23" s="22"/>
      <c r="H23" s="26"/>
      <c r="I23" s="131"/>
      <c r="K23" s="7"/>
      <c r="L23" s="5"/>
    </row>
    <row r="24" spans="1:12" collapsed="1">
      <c r="A24" s="18" t="s">
        <v>496</v>
      </c>
      <c r="B24" s="18" t="s">
        <v>497</v>
      </c>
      <c r="D24" s="19"/>
      <c r="F24"/>
      <c r="G24" s="21">
        <f>+F25+F26</f>
        <v>4106.3999999999996</v>
      </c>
      <c r="H24" s="26">
        <f t="shared" ref="H24:H31" si="1">G24/1.16*0.16</f>
        <v>566.4</v>
      </c>
      <c r="I24" s="131"/>
      <c r="K24" s="7"/>
      <c r="L24" s="5"/>
    </row>
    <row r="25" spans="1:12" hidden="1" outlineLevel="1">
      <c r="A25" s="57"/>
      <c r="B25" s="57"/>
      <c r="C25" t="s">
        <v>498</v>
      </c>
      <c r="D25" s="19">
        <v>42447</v>
      </c>
      <c r="E25">
        <v>81117</v>
      </c>
      <c r="F25" s="27">
        <v>4106.3999999999996</v>
      </c>
      <c r="G25" s="22"/>
      <c r="H25" s="26">
        <f t="shared" si="1"/>
        <v>0</v>
      </c>
      <c r="I25" s="131"/>
      <c r="K25" s="7"/>
      <c r="L25" s="5"/>
    </row>
    <row r="26" spans="1:12" hidden="1" outlineLevel="1">
      <c r="A26" s="5"/>
      <c r="B26" s="5"/>
      <c r="D26" s="19"/>
      <c r="F26"/>
      <c r="G26" s="22"/>
      <c r="H26" s="26">
        <f t="shared" si="1"/>
        <v>0</v>
      </c>
      <c r="I26" s="131"/>
      <c r="K26" s="7"/>
      <c r="L26" s="5"/>
    </row>
    <row r="27" spans="1:12" collapsed="1">
      <c r="A27" s="18" t="s">
        <v>19</v>
      </c>
      <c r="B27" s="18" t="s">
        <v>20</v>
      </c>
      <c r="D27" s="19"/>
      <c r="G27" s="21">
        <f>SUM(F28:F30)</f>
        <v>25114</v>
      </c>
      <c r="H27" s="26">
        <f t="shared" si="1"/>
        <v>3464</v>
      </c>
      <c r="I27" s="26"/>
      <c r="J27" s="27"/>
      <c r="K27" s="7"/>
      <c r="L27" s="28"/>
    </row>
    <row r="28" spans="1:12" hidden="1" outlineLevel="1">
      <c r="A28" s="5"/>
      <c r="B28" s="5"/>
      <c r="C28" t="s">
        <v>1001</v>
      </c>
      <c r="D28" s="19">
        <v>42530</v>
      </c>
      <c r="E28">
        <v>3255</v>
      </c>
      <c r="F28" s="27">
        <v>8410</v>
      </c>
      <c r="G28" s="22"/>
      <c r="H28" s="26">
        <f t="shared" si="1"/>
        <v>0</v>
      </c>
      <c r="I28" s="26"/>
      <c r="J28" s="27"/>
      <c r="K28" s="7"/>
      <c r="L28" s="28"/>
    </row>
    <row r="29" spans="1:12" hidden="1" outlineLevel="1">
      <c r="A29" s="5"/>
      <c r="B29" s="5"/>
      <c r="C29" t="s">
        <v>1002</v>
      </c>
      <c r="D29" s="19">
        <v>42531</v>
      </c>
      <c r="E29">
        <v>3269</v>
      </c>
      <c r="F29" s="27">
        <v>10440</v>
      </c>
      <c r="G29" s="22"/>
      <c r="H29" s="26"/>
      <c r="I29" s="26"/>
      <c r="J29" s="27"/>
      <c r="K29" s="7"/>
      <c r="L29" s="28"/>
    </row>
    <row r="30" spans="1:12" hidden="1" outlineLevel="1">
      <c r="A30" s="5"/>
      <c r="B30" s="5"/>
      <c r="C30" t="s">
        <v>1003</v>
      </c>
      <c r="D30" s="19">
        <v>42531</v>
      </c>
      <c r="E30">
        <v>3271</v>
      </c>
      <c r="F30" s="27">
        <v>6264</v>
      </c>
      <c r="G30" s="22"/>
      <c r="H30" s="26">
        <f t="shared" si="1"/>
        <v>0</v>
      </c>
      <c r="I30" s="26"/>
      <c r="J30" s="27"/>
      <c r="K30" s="7"/>
      <c r="L30" s="28"/>
    </row>
    <row r="31" spans="1:12" collapsed="1">
      <c r="A31" s="18" t="s">
        <v>676</v>
      </c>
      <c r="B31" s="18" t="s">
        <v>262</v>
      </c>
      <c r="D31" s="19"/>
      <c r="G31" s="21">
        <f>SUM(F32:F32)</f>
        <v>7458.8</v>
      </c>
      <c r="H31" s="26">
        <f t="shared" si="1"/>
        <v>1028.8000000000002</v>
      </c>
      <c r="I31" s="26"/>
      <c r="J31" s="27"/>
      <c r="K31" s="7"/>
      <c r="L31" s="28"/>
    </row>
    <row r="32" spans="1:12" hidden="1" outlineLevel="1">
      <c r="A32" s="5"/>
      <c r="B32" s="5"/>
      <c r="C32" t="s">
        <v>1004</v>
      </c>
      <c r="D32" s="19">
        <v>42538</v>
      </c>
      <c r="E32">
        <v>63499</v>
      </c>
      <c r="F32" s="27">
        <v>7458.8</v>
      </c>
      <c r="G32" s="22"/>
      <c r="H32" s="22"/>
      <c r="I32" s="26"/>
      <c r="J32" s="27"/>
      <c r="K32" s="7"/>
      <c r="L32" s="28"/>
    </row>
    <row r="33" spans="1:12" collapsed="1">
      <c r="A33" s="18" t="s">
        <v>25</v>
      </c>
      <c r="B33" s="18" t="s">
        <v>26</v>
      </c>
      <c r="C33" s="29"/>
      <c r="D33" s="30"/>
      <c r="E33" s="31"/>
      <c r="F33" s="32"/>
      <c r="G33" s="21">
        <f>SUM(F34:F43)-0.04</f>
        <v>790431.53999999992</v>
      </c>
      <c r="H33" s="26">
        <f>G33/1.16*0.16</f>
        <v>109025.04000000001</v>
      </c>
      <c r="I33" s="26"/>
      <c r="J33" s="27"/>
      <c r="K33" s="7"/>
      <c r="L33" s="28"/>
    </row>
    <row r="34" spans="1:12" ht="15" hidden="1" outlineLevel="1">
      <c r="A34" s="2"/>
      <c r="B34" s="2"/>
      <c r="C34" s="99" t="s">
        <v>27</v>
      </c>
      <c r="D34" s="98">
        <v>42094</v>
      </c>
      <c r="E34" s="99" t="s">
        <v>28</v>
      </c>
      <c r="F34" s="33">
        <v>187500</v>
      </c>
      <c r="G34" s="34"/>
      <c r="H34" s="34"/>
      <c r="I34" s="34"/>
      <c r="J34" s="27"/>
      <c r="K34" s="7"/>
      <c r="L34" s="28"/>
    </row>
    <row r="35" spans="1:12" ht="15" hidden="1" customHeight="1" outlineLevel="1">
      <c r="A35" s="2"/>
      <c r="B35" s="2"/>
      <c r="C35" s="99" t="s">
        <v>29</v>
      </c>
      <c r="D35" s="98">
        <v>42106</v>
      </c>
      <c r="E35" s="99" t="s">
        <v>30</v>
      </c>
      <c r="F35" s="33">
        <v>105757.35</v>
      </c>
      <c r="G35" s="34"/>
      <c r="H35" s="26"/>
      <c r="I35" s="26"/>
      <c r="J35" s="27"/>
      <c r="K35" s="7"/>
      <c r="L35" s="28"/>
    </row>
    <row r="36" spans="1:12" ht="12.75" hidden="1" customHeight="1" outlineLevel="1">
      <c r="A36" s="2"/>
      <c r="B36" s="2"/>
      <c r="C36" t="s">
        <v>499</v>
      </c>
      <c r="D36" s="19">
        <v>42459</v>
      </c>
      <c r="E36" t="s">
        <v>500</v>
      </c>
      <c r="F36" s="27">
        <v>11310</v>
      </c>
      <c r="G36" s="34"/>
      <c r="H36" s="26"/>
      <c r="I36" s="26"/>
      <c r="J36" s="27"/>
      <c r="K36" s="7"/>
      <c r="L36" s="28"/>
    </row>
    <row r="37" spans="1:12" hidden="1" outlineLevel="1">
      <c r="A37" s="2"/>
      <c r="B37" s="2"/>
      <c r="C37" t="s">
        <v>501</v>
      </c>
      <c r="D37" s="19">
        <v>42459</v>
      </c>
      <c r="E37" t="s">
        <v>502</v>
      </c>
      <c r="F37" s="27">
        <v>6963.83</v>
      </c>
      <c r="G37" s="34"/>
      <c r="H37" s="26"/>
      <c r="I37" s="26"/>
      <c r="J37" s="27"/>
      <c r="K37" s="7"/>
      <c r="L37" s="28"/>
    </row>
    <row r="38" spans="1:12" hidden="1" outlineLevel="1">
      <c r="A38" s="2"/>
      <c r="B38" s="2"/>
      <c r="C38" t="s">
        <v>503</v>
      </c>
      <c r="D38" s="19">
        <v>42459</v>
      </c>
      <c r="E38" t="s">
        <v>504</v>
      </c>
      <c r="F38" s="27">
        <v>8120</v>
      </c>
      <c r="G38" s="34"/>
      <c r="H38" s="26"/>
    </row>
    <row r="39" spans="1:12" hidden="1" outlineLevel="1">
      <c r="A39" s="2"/>
      <c r="B39" s="2"/>
      <c r="C39" t="s">
        <v>505</v>
      </c>
      <c r="D39" s="19">
        <v>42459</v>
      </c>
      <c r="E39" t="s">
        <v>506</v>
      </c>
      <c r="F39" s="27">
        <v>40571</v>
      </c>
      <c r="G39" s="34"/>
      <c r="H39" s="26"/>
    </row>
    <row r="40" spans="1:12" hidden="1" outlineLevel="1">
      <c r="A40" s="2"/>
      <c r="B40" s="2"/>
      <c r="C40" t="s">
        <v>1005</v>
      </c>
      <c r="D40" s="19">
        <v>42550</v>
      </c>
      <c r="E40" t="s">
        <v>1006</v>
      </c>
      <c r="F40" s="27">
        <v>-177493.06</v>
      </c>
      <c r="G40" s="34"/>
      <c r="H40" s="26"/>
    </row>
    <row r="41" spans="1:12" hidden="1" outlineLevel="1">
      <c r="A41" s="2"/>
      <c r="B41" s="2"/>
      <c r="C41" t="s">
        <v>572</v>
      </c>
      <c r="D41" s="19">
        <v>42521</v>
      </c>
      <c r="E41" t="s">
        <v>837</v>
      </c>
      <c r="F41" s="27">
        <v>-270</v>
      </c>
      <c r="G41" s="34"/>
      <c r="H41" s="135" t="s">
        <v>1010</v>
      </c>
    </row>
    <row r="42" spans="1:12" ht="12" hidden="1" customHeight="1" outlineLevel="1">
      <c r="A42" s="2"/>
      <c r="B42" s="2"/>
      <c r="C42" t="s">
        <v>1007</v>
      </c>
      <c r="D42" s="19">
        <v>42551</v>
      </c>
      <c r="E42" t="s">
        <v>1008</v>
      </c>
      <c r="F42" s="27">
        <v>464992.48</v>
      </c>
      <c r="G42" s="34"/>
      <c r="H42" s="26"/>
      <c r="J42" s="19"/>
      <c r="L42" s="27"/>
    </row>
    <row r="43" spans="1:12" hidden="1" outlineLevel="1">
      <c r="A43" s="2"/>
      <c r="B43" s="2"/>
      <c r="C43" t="s">
        <v>158</v>
      </c>
      <c r="D43" s="19">
        <v>42551</v>
      </c>
      <c r="E43" t="s">
        <v>1009</v>
      </c>
      <c r="F43" s="27">
        <v>142979.98000000001</v>
      </c>
      <c r="G43" s="34"/>
      <c r="H43" s="26"/>
      <c r="J43" s="19"/>
      <c r="L43" s="27"/>
    </row>
    <row r="44" spans="1:12" collapsed="1">
      <c r="A44" s="18" t="s">
        <v>840</v>
      </c>
      <c r="B44" s="18" t="s">
        <v>841</v>
      </c>
      <c r="G44" s="21">
        <f>SUM(F45)</f>
        <v>4180</v>
      </c>
      <c r="H44" s="26">
        <f>G44/1.16*0.16</f>
        <v>576.55172413793105</v>
      </c>
      <c r="J44" s="19"/>
      <c r="L44" s="27"/>
    </row>
    <row r="45" spans="1:12" hidden="1" outlineLevel="1">
      <c r="A45" s="57"/>
      <c r="B45" s="57"/>
      <c r="C45" t="s">
        <v>842</v>
      </c>
      <c r="D45" s="19">
        <v>42499</v>
      </c>
      <c r="E45" t="s">
        <v>843</v>
      </c>
      <c r="F45" s="27">
        <v>4180</v>
      </c>
      <c r="G45" s="34"/>
      <c r="H45" s="26"/>
      <c r="J45" s="19"/>
      <c r="L45" s="27"/>
    </row>
    <row r="46" spans="1:12" collapsed="1">
      <c r="A46" s="18" t="s">
        <v>1011</v>
      </c>
      <c r="B46" s="18" t="s">
        <v>1012</v>
      </c>
      <c r="D46" s="19"/>
      <c r="F46" s="27"/>
      <c r="G46" s="21">
        <f>SUM(F47)</f>
        <v>3495.85</v>
      </c>
      <c r="H46" s="26">
        <f>G46/1.16*0.16</f>
        <v>482.18620689655177</v>
      </c>
      <c r="J46" s="19"/>
      <c r="L46" s="27"/>
    </row>
    <row r="47" spans="1:12" hidden="1" outlineLevel="1">
      <c r="A47" s="57"/>
      <c r="B47" s="57"/>
      <c r="C47" t="s">
        <v>1013</v>
      </c>
      <c r="D47" s="19">
        <v>42551</v>
      </c>
      <c r="E47" t="s">
        <v>1014</v>
      </c>
      <c r="F47" s="27">
        <v>3495.85</v>
      </c>
      <c r="G47" s="34"/>
      <c r="H47" s="26"/>
      <c r="J47" s="19"/>
      <c r="L47" s="27"/>
    </row>
    <row r="48" spans="1:12" hidden="1" outlineLevel="1">
      <c r="A48" s="2"/>
      <c r="B48" s="2"/>
      <c r="G48" s="34"/>
      <c r="H48" s="26"/>
      <c r="I48" s="26"/>
      <c r="J48" s="27"/>
      <c r="K48" s="7"/>
      <c r="L48" s="28"/>
    </row>
    <row r="49" spans="1:12" ht="15" customHeight="1" collapsed="1">
      <c r="A49" s="18" t="s">
        <v>268</v>
      </c>
      <c r="B49" s="18" t="s">
        <v>269</v>
      </c>
      <c r="C49" s="99"/>
      <c r="D49" s="98"/>
      <c r="E49" s="99"/>
      <c r="F49" s="94"/>
      <c r="G49" s="21">
        <f>SUM(F50:F53)</f>
        <v>9813.31</v>
      </c>
      <c r="H49" s="26">
        <f>G49/1.16*0.16</f>
        <v>1353.56</v>
      </c>
      <c r="I49" s="26"/>
      <c r="J49" s="27"/>
      <c r="K49" s="7"/>
      <c r="L49" s="28"/>
    </row>
    <row r="50" spans="1:12" ht="12.75" hidden="1" customHeight="1" outlineLevel="1">
      <c r="A50" s="2"/>
      <c r="B50" s="2"/>
      <c r="C50" t="s">
        <v>1015</v>
      </c>
      <c r="D50" s="19">
        <v>42531</v>
      </c>
      <c r="E50" t="s">
        <v>1016</v>
      </c>
      <c r="F50" s="27">
        <v>59.35</v>
      </c>
      <c r="G50" s="34"/>
      <c r="H50" s="26"/>
      <c r="I50" s="26"/>
      <c r="J50" s="27"/>
      <c r="K50" s="7"/>
      <c r="L50" s="28"/>
    </row>
    <row r="51" spans="1:12" ht="12.75" hidden="1" customHeight="1" outlineLevel="1">
      <c r="A51" s="2"/>
      <c r="B51" s="2"/>
      <c r="C51" t="s">
        <v>960</v>
      </c>
      <c r="D51" s="19">
        <v>42538</v>
      </c>
      <c r="E51" t="s">
        <v>1017</v>
      </c>
      <c r="F51" s="27">
        <v>3600</v>
      </c>
      <c r="G51" s="34"/>
      <c r="H51" s="26"/>
      <c r="I51" s="26"/>
      <c r="J51" s="27"/>
      <c r="K51" s="7"/>
      <c r="L51" s="28"/>
    </row>
    <row r="52" spans="1:12" ht="12.75" hidden="1" customHeight="1" outlineLevel="1">
      <c r="A52" s="2"/>
      <c r="B52" s="2"/>
      <c r="C52" t="s">
        <v>385</v>
      </c>
      <c r="D52" s="19">
        <v>42548</v>
      </c>
      <c r="E52" t="s">
        <v>1018</v>
      </c>
      <c r="F52" s="27">
        <v>4222.88</v>
      </c>
      <c r="G52" s="34"/>
      <c r="H52" s="26"/>
      <c r="I52" s="26"/>
      <c r="J52" s="27"/>
      <c r="K52" s="7"/>
      <c r="L52" s="28"/>
    </row>
    <row r="53" spans="1:12" ht="12.75" hidden="1" customHeight="1" outlineLevel="1">
      <c r="A53" s="2"/>
      <c r="B53" s="2"/>
      <c r="C53" t="s">
        <v>1019</v>
      </c>
      <c r="D53" s="19">
        <v>42548</v>
      </c>
      <c r="E53" t="s">
        <v>1020</v>
      </c>
      <c r="F53" s="27">
        <v>1931.08</v>
      </c>
      <c r="G53" s="34"/>
      <c r="H53" s="26"/>
      <c r="I53" s="26"/>
      <c r="J53" s="27"/>
      <c r="K53" s="7"/>
      <c r="L53" s="28"/>
    </row>
    <row r="54" spans="1:12" collapsed="1">
      <c r="A54" s="18" t="s">
        <v>272</v>
      </c>
      <c r="B54" s="18" t="s">
        <v>270</v>
      </c>
      <c r="G54" s="21">
        <f>SUM(F55)</f>
        <v>0</v>
      </c>
      <c r="H54" s="26">
        <f>G54/1.16*0.16</f>
        <v>0</v>
      </c>
      <c r="I54" s="26"/>
      <c r="J54" s="27"/>
      <c r="K54" s="7"/>
      <c r="L54" s="28"/>
    </row>
    <row r="55" spans="1:12" ht="15" hidden="1" outlineLevel="1">
      <c r="A55" s="2"/>
      <c r="B55" s="2"/>
      <c r="C55" s="130" t="s">
        <v>557</v>
      </c>
      <c r="D55" s="98"/>
      <c r="E55" s="99"/>
      <c r="F55" s="99"/>
      <c r="G55" s="34"/>
      <c r="H55" s="26"/>
      <c r="I55" s="26"/>
      <c r="J55" s="27"/>
      <c r="K55" s="7"/>
      <c r="L55" s="28"/>
    </row>
    <row r="56" spans="1:12" ht="15" collapsed="1">
      <c r="A56" s="18" t="s">
        <v>1021</v>
      </c>
      <c r="B56" s="18" t="s">
        <v>1022</v>
      </c>
      <c r="C56" s="130"/>
      <c r="D56" s="98"/>
      <c r="E56" s="99"/>
      <c r="F56" s="99"/>
      <c r="G56" s="21">
        <f>SUM(F57)</f>
        <v>2784</v>
      </c>
      <c r="H56" s="26">
        <f>G56/1.16*0.16</f>
        <v>384</v>
      </c>
      <c r="I56" s="26"/>
      <c r="J56" s="27"/>
      <c r="K56" s="7"/>
      <c r="L56" s="28"/>
    </row>
    <row r="57" spans="1:12" hidden="1" outlineLevel="1">
      <c r="A57" s="2"/>
      <c r="B57" s="2"/>
      <c r="C57" t="s">
        <v>1023</v>
      </c>
      <c r="D57" s="19">
        <v>42543</v>
      </c>
      <c r="E57" t="s">
        <v>1024</v>
      </c>
      <c r="F57" s="27">
        <v>2784</v>
      </c>
      <c r="G57" s="34"/>
      <c r="H57" s="26"/>
      <c r="I57" s="26"/>
      <c r="J57" s="27"/>
      <c r="K57" s="7"/>
      <c r="L57" s="28"/>
    </row>
    <row r="58" spans="1:12" collapsed="1">
      <c r="A58" s="35" t="s">
        <v>33</v>
      </c>
      <c r="B58" s="35" t="s">
        <v>34</v>
      </c>
      <c r="C58" s="5"/>
      <c r="D58" s="36"/>
      <c r="E58" s="37"/>
      <c r="F58" s="6"/>
      <c r="G58" s="38">
        <f>SUM(F59)</f>
        <v>-1200</v>
      </c>
      <c r="H58" s="26">
        <f>G58/1.16*0.16</f>
        <v>-165.51724137931038</v>
      </c>
      <c r="I58" s="26"/>
      <c r="J58" s="27"/>
      <c r="K58" s="7"/>
      <c r="L58" s="28"/>
    </row>
    <row r="59" spans="1:12" hidden="1" outlineLevel="1">
      <c r="A59" s="39"/>
      <c r="B59" s="39"/>
      <c r="C59" t="s">
        <v>941</v>
      </c>
      <c r="D59" s="19">
        <v>42543</v>
      </c>
      <c r="E59" t="s">
        <v>1025</v>
      </c>
      <c r="F59" s="33">
        <v>-1200</v>
      </c>
      <c r="G59" s="41"/>
      <c r="H59" s="42" t="s">
        <v>37</v>
      </c>
      <c r="I59" s="26"/>
      <c r="J59" s="42"/>
      <c r="K59" s="7"/>
      <c r="L59" s="28"/>
    </row>
    <row r="60" spans="1:12" s="112" customFormat="1" collapsed="1">
      <c r="A60" s="35" t="s">
        <v>38</v>
      </c>
      <c r="B60" s="35" t="s">
        <v>39</v>
      </c>
      <c r="C60" s="109"/>
      <c r="D60" s="110"/>
      <c r="E60" s="109"/>
      <c r="F60" s="111"/>
      <c r="G60" s="38">
        <f>SUM(F61:F62)</f>
        <v>0</v>
      </c>
      <c r="H60" s="26">
        <f>G60/1.16*0.16</f>
        <v>0</v>
      </c>
      <c r="I60" s="26"/>
      <c r="K60" s="7"/>
      <c r="L60" s="113"/>
    </row>
    <row r="61" spans="1:12" s="123" customFormat="1" hidden="1" outlineLevel="1">
      <c r="A61" s="46"/>
      <c r="B61" s="46"/>
      <c r="C61"/>
      <c r="D61" s="19"/>
      <c r="E61"/>
      <c r="F61" s="27"/>
      <c r="H61" s="26"/>
      <c r="I61" s="26"/>
      <c r="K61" s="7"/>
      <c r="L61" s="41"/>
    </row>
    <row r="62" spans="1:12" s="123" customFormat="1" hidden="1" outlineLevel="1">
      <c r="A62" s="46"/>
      <c r="B62" s="46"/>
      <c r="C62"/>
      <c r="D62" s="19"/>
      <c r="E62"/>
      <c r="F62" s="27"/>
      <c r="H62" s="26"/>
      <c r="I62" s="26"/>
      <c r="K62" s="7"/>
      <c r="L62" s="41"/>
    </row>
    <row r="63" spans="1:12" collapsed="1">
      <c r="A63" s="35" t="s">
        <v>509</v>
      </c>
      <c r="B63" s="35" t="s">
        <v>510</v>
      </c>
      <c r="D63" s="19"/>
      <c r="F63"/>
      <c r="G63" s="38">
        <f>SUM(F64:F72)</f>
        <v>2300.0100000000002</v>
      </c>
      <c r="H63" s="26">
        <f>G63/1.16*0.16</f>
        <v>317.2427586206897</v>
      </c>
      <c r="I63" s="42"/>
      <c r="J63" s="42"/>
      <c r="K63" s="7"/>
      <c r="L63" s="28"/>
    </row>
    <row r="64" spans="1:12" hidden="1" outlineLevel="1">
      <c r="A64" s="29"/>
      <c r="B64" s="29"/>
      <c r="C64" t="s">
        <v>273</v>
      </c>
      <c r="D64" s="19">
        <v>42373</v>
      </c>
      <c r="E64">
        <v>112</v>
      </c>
      <c r="F64">
        <v>800.01</v>
      </c>
      <c r="G64" s="43"/>
      <c r="H64" s="43"/>
      <c r="I64" s="42"/>
      <c r="J64" s="42"/>
      <c r="K64" s="7"/>
      <c r="L64" s="28"/>
    </row>
    <row r="65" spans="1:12" hidden="1" outlineLevel="1">
      <c r="A65" s="29"/>
      <c r="B65" s="29"/>
      <c r="C65" t="s">
        <v>427</v>
      </c>
      <c r="D65" s="19">
        <v>42495</v>
      </c>
      <c r="E65">
        <v>1281</v>
      </c>
      <c r="F65">
        <v>250</v>
      </c>
      <c r="G65" s="43"/>
      <c r="H65" s="42"/>
      <c r="J65" s="42"/>
      <c r="K65" s="7"/>
      <c r="L65" s="28"/>
    </row>
    <row r="66" spans="1:12" hidden="1" outlineLevel="1">
      <c r="A66" s="29"/>
      <c r="B66" s="29"/>
      <c r="C66" t="s">
        <v>848</v>
      </c>
      <c r="D66" s="19">
        <v>42499</v>
      </c>
      <c r="E66">
        <v>1287</v>
      </c>
      <c r="F66">
        <v>250</v>
      </c>
      <c r="G66" s="43"/>
      <c r="H66" s="43"/>
      <c r="I66" s="42"/>
      <c r="J66" s="42"/>
      <c r="K66" s="7"/>
      <c r="L66" s="28"/>
    </row>
    <row r="67" spans="1:12" hidden="1" outlineLevel="1">
      <c r="A67" s="29"/>
      <c r="B67" s="29"/>
      <c r="C67" t="s">
        <v>849</v>
      </c>
      <c r="D67" s="19">
        <v>42499</v>
      </c>
      <c r="E67">
        <v>1289</v>
      </c>
      <c r="F67">
        <v>250</v>
      </c>
      <c r="G67" s="43"/>
      <c r="H67" s="43"/>
      <c r="I67" s="42"/>
      <c r="J67" s="42"/>
      <c r="K67" s="7"/>
      <c r="L67" s="28"/>
    </row>
    <row r="68" spans="1:12" hidden="1" outlineLevel="1">
      <c r="A68" s="29"/>
      <c r="B68" s="29"/>
      <c r="C68" t="s">
        <v>850</v>
      </c>
      <c r="D68" s="19">
        <v>42502</v>
      </c>
      <c r="E68">
        <v>1293</v>
      </c>
      <c r="F68">
        <v>250</v>
      </c>
      <c r="G68" s="43"/>
      <c r="H68" s="43"/>
      <c r="I68" s="42"/>
      <c r="J68" s="42"/>
      <c r="K68" s="7"/>
      <c r="L68" s="28"/>
    </row>
    <row r="69" spans="1:12" hidden="1" outlineLevel="1">
      <c r="A69" s="29"/>
      <c r="B69" s="29"/>
      <c r="C69" t="s">
        <v>851</v>
      </c>
      <c r="D69" s="19">
        <v>42508</v>
      </c>
      <c r="E69">
        <v>1300</v>
      </c>
      <c r="F69">
        <v>250</v>
      </c>
      <c r="G69" s="43"/>
      <c r="H69" s="43"/>
      <c r="I69" s="42"/>
      <c r="J69" s="42"/>
      <c r="K69" s="7"/>
      <c r="L69" s="28"/>
    </row>
    <row r="70" spans="1:12" hidden="1" outlineLevel="1">
      <c r="A70" s="29"/>
      <c r="B70" s="29"/>
      <c r="C70" t="s">
        <v>852</v>
      </c>
      <c r="D70" s="19">
        <v>42521</v>
      </c>
      <c r="E70">
        <v>1322</v>
      </c>
      <c r="F70">
        <v>250</v>
      </c>
      <c r="G70" s="43"/>
      <c r="H70" s="43"/>
      <c r="I70" s="42"/>
      <c r="J70" s="42"/>
      <c r="K70" s="7"/>
      <c r="L70" s="28"/>
    </row>
    <row r="71" spans="1:12" hidden="1" outlineLevel="1">
      <c r="A71" s="29"/>
      <c r="B71" s="29"/>
      <c r="G71" s="43"/>
      <c r="H71" s="43"/>
      <c r="I71" s="42"/>
      <c r="J71" s="42"/>
      <c r="K71" s="7"/>
      <c r="L71" s="28"/>
    </row>
    <row r="72" spans="1:12" hidden="1" outlineLevel="1">
      <c r="A72" s="29"/>
      <c r="B72" s="29"/>
      <c r="D72" s="19"/>
      <c r="F72"/>
      <c r="H72" s="43"/>
      <c r="I72" s="42"/>
      <c r="J72" s="42"/>
      <c r="K72" s="7"/>
      <c r="L72" s="28"/>
    </row>
    <row r="73" spans="1:12" collapsed="1">
      <c r="A73" s="44" t="s">
        <v>44</v>
      </c>
      <c r="B73" s="44" t="s">
        <v>45</v>
      </c>
      <c r="C73" s="5"/>
      <c r="D73" s="36"/>
      <c r="E73" s="45"/>
      <c r="F73" s="6"/>
      <c r="G73" s="38">
        <f>SUM(F74:F77)</f>
        <v>3000</v>
      </c>
      <c r="H73" s="26">
        <f>G73/1.16*0.16</f>
        <v>413.79310344827587</v>
      </c>
      <c r="I73" s="26"/>
      <c r="K73" s="7"/>
      <c r="L73" s="28"/>
    </row>
    <row r="74" spans="1:12" ht="15" hidden="1" outlineLevel="1">
      <c r="A74" s="46"/>
      <c r="B74" s="46"/>
      <c r="C74" s="99" t="s">
        <v>46</v>
      </c>
      <c r="D74" s="98">
        <v>42031</v>
      </c>
      <c r="E74" s="99">
        <v>1801</v>
      </c>
      <c r="F74" s="94">
        <v>1000</v>
      </c>
      <c r="G74" s="38"/>
      <c r="H74" s="26"/>
      <c r="I74" s="26"/>
      <c r="K74" s="7"/>
      <c r="L74" s="28"/>
    </row>
    <row r="75" spans="1:12" ht="15" hidden="1" outlineLevel="1">
      <c r="A75" s="46"/>
      <c r="B75" s="46"/>
      <c r="C75" s="99" t="s">
        <v>47</v>
      </c>
      <c r="D75" s="98">
        <v>42062</v>
      </c>
      <c r="E75" s="99">
        <v>1874</v>
      </c>
      <c r="F75" s="94">
        <v>1000</v>
      </c>
      <c r="G75" s="38"/>
      <c r="L75" s="28"/>
    </row>
    <row r="76" spans="1:12" ht="15" hidden="1" outlineLevel="1">
      <c r="A76" s="46"/>
      <c r="B76" s="46"/>
      <c r="C76" s="99" t="s">
        <v>48</v>
      </c>
      <c r="D76" s="98">
        <v>42067</v>
      </c>
      <c r="E76" s="99">
        <v>1939</v>
      </c>
      <c r="F76" s="94">
        <v>1000</v>
      </c>
      <c r="G76" s="38"/>
      <c r="H76" s="26"/>
      <c r="I76" s="26"/>
      <c r="K76" s="7"/>
      <c r="L76" s="28"/>
    </row>
    <row r="77" spans="1:12" hidden="1" outlineLevel="1">
      <c r="A77" s="46"/>
      <c r="B77" s="46"/>
      <c r="D77" s="19"/>
      <c r="F77" s="27"/>
      <c r="G77" s="38"/>
      <c r="H77" s="26"/>
      <c r="I77" s="26"/>
      <c r="K77" s="7"/>
      <c r="L77" s="28"/>
    </row>
    <row r="78" spans="1:12" s="119" customFormat="1" ht="15" customHeight="1" collapsed="1">
      <c r="A78" s="18" t="s">
        <v>49</v>
      </c>
      <c r="B78" s="18" t="s">
        <v>50</v>
      </c>
      <c r="C78" s="11"/>
      <c r="D78" s="114"/>
      <c r="E78" s="115"/>
      <c r="F78" s="116"/>
      <c r="G78" s="38">
        <f>SUM(F79:F79)</f>
        <v>0</v>
      </c>
      <c r="H78" s="26">
        <f>G78/1.16*0.16</f>
        <v>0</v>
      </c>
      <c r="I78" s="26"/>
      <c r="J78" s="117"/>
      <c r="K78" s="7"/>
      <c r="L78" s="118"/>
    </row>
    <row r="79" spans="1:12" s="112" customFormat="1" ht="16.5" hidden="1" customHeight="1" outlineLevel="1">
      <c r="A79" s="57"/>
      <c r="B79" s="57"/>
      <c r="C79" s="109" t="s">
        <v>557</v>
      </c>
      <c r="D79" s="110"/>
      <c r="E79" s="109"/>
      <c r="F79" s="111"/>
      <c r="G79" s="50"/>
      <c r="H79" s="50"/>
      <c r="I79" s="51"/>
      <c r="J79" s="120"/>
      <c r="K79" s="7"/>
      <c r="L79" s="113"/>
    </row>
    <row r="80" spans="1:12" ht="16.5" customHeight="1" collapsed="1">
      <c r="A80" s="18" t="s">
        <v>280</v>
      </c>
      <c r="B80" s="18" t="s">
        <v>518</v>
      </c>
      <c r="C80" s="5"/>
      <c r="D80" s="36"/>
      <c r="E80" s="45"/>
      <c r="F80" s="6"/>
      <c r="G80" s="38">
        <f>SUM(F81:F81)</f>
        <v>0</v>
      </c>
      <c r="H80" s="26">
        <f>G80/1.16*0.16</f>
        <v>0</v>
      </c>
      <c r="I80" s="26"/>
      <c r="J80" s="27"/>
      <c r="K80" s="7"/>
      <c r="L80" s="28"/>
    </row>
    <row r="81" spans="1:12" ht="16.5" hidden="1" customHeight="1" outlineLevel="1">
      <c r="A81" s="57"/>
      <c r="B81" s="57"/>
      <c r="C81" t="s">
        <v>557</v>
      </c>
      <c r="D81" s="19"/>
      <c r="F81" s="27"/>
      <c r="G81" s="38"/>
      <c r="H81" s="26"/>
      <c r="I81" s="26"/>
      <c r="J81" s="27"/>
      <c r="K81" s="7"/>
      <c r="L81" s="28"/>
    </row>
    <row r="82" spans="1:12" collapsed="1">
      <c r="A82" s="18" t="s">
        <v>54</v>
      </c>
      <c r="B82" s="18" t="s">
        <v>55</v>
      </c>
      <c r="C82" s="5"/>
      <c r="D82" s="36"/>
      <c r="E82" s="45"/>
      <c r="F82" s="6"/>
      <c r="G82" s="52">
        <f>SUM(F83:F91)</f>
        <v>15137</v>
      </c>
      <c r="H82" s="26">
        <f>G82/1.16*0.16</f>
        <v>2087.8620689655172</v>
      </c>
      <c r="I82" s="26"/>
      <c r="J82">
        <v>4423630816</v>
      </c>
      <c r="K82" s="7"/>
      <c r="L82" s="28"/>
    </row>
    <row r="83" spans="1:12" hidden="1" outlineLevel="1">
      <c r="A83" s="2"/>
      <c r="B83" s="2"/>
      <c r="C83" s="53" t="s">
        <v>56</v>
      </c>
      <c r="D83" s="36">
        <v>41529</v>
      </c>
      <c r="E83" s="34" t="s">
        <v>57</v>
      </c>
      <c r="F83" s="6">
        <v>15137</v>
      </c>
      <c r="G83" s="50"/>
      <c r="H83" s="50" t="s">
        <v>58</v>
      </c>
      <c r="I83" s="26"/>
      <c r="K83" s="7"/>
      <c r="L83" s="28"/>
    </row>
    <row r="84" spans="1:12" ht="15" hidden="1" outlineLevel="1">
      <c r="A84" s="2"/>
      <c r="B84" s="2"/>
      <c r="C84" s="99"/>
      <c r="D84" s="98"/>
      <c r="E84" s="99"/>
      <c r="F84" s="94"/>
      <c r="G84" s="50"/>
      <c r="H84" s="26"/>
      <c r="I84" s="26"/>
      <c r="K84" s="7"/>
      <c r="L84" s="28"/>
    </row>
    <row r="85" spans="1:12" ht="15" hidden="1" outlineLevel="1">
      <c r="A85" s="2"/>
      <c r="B85" s="2"/>
      <c r="C85" s="99"/>
      <c r="D85" s="98"/>
      <c r="E85" s="99"/>
      <c r="F85" s="94"/>
      <c r="G85" s="50"/>
      <c r="H85" s="26"/>
      <c r="I85" s="26"/>
      <c r="K85" s="7"/>
      <c r="L85" s="28"/>
    </row>
    <row r="86" spans="1:12" ht="15" hidden="1" outlineLevel="1">
      <c r="A86" s="2"/>
      <c r="B86" s="2"/>
      <c r="C86" s="99"/>
      <c r="D86" s="98"/>
      <c r="E86" s="99"/>
      <c r="F86" s="94"/>
      <c r="G86" s="50"/>
      <c r="H86" s="26"/>
      <c r="I86" s="26"/>
      <c r="K86" s="7"/>
      <c r="L86" s="28"/>
    </row>
    <row r="87" spans="1:12" ht="15" hidden="1" outlineLevel="1">
      <c r="A87" s="2"/>
      <c r="B87" s="2"/>
      <c r="C87" s="99"/>
      <c r="D87" s="98"/>
      <c r="E87" s="99"/>
      <c r="F87" s="94"/>
      <c r="G87" s="50"/>
      <c r="H87" s="26"/>
      <c r="I87" s="26"/>
      <c r="K87" s="7"/>
      <c r="L87" s="28"/>
    </row>
    <row r="88" spans="1:12" hidden="1" outlineLevel="1">
      <c r="A88" s="2"/>
      <c r="B88" s="2"/>
      <c r="D88" s="19"/>
      <c r="F88" s="27"/>
      <c r="G88" s="50"/>
      <c r="H88" s="26"/>
      <c r="I88" s="26"/>
      <c r="K88" s="7"/>
      <c r="L88" s="28"/>
    </row>
    <row r="89" spans="1:12" hidden="1" outlineLevel="1">
      <c r="A89" s="2"/>
      <c r="B89" s="2"/>
      <c r="D89" s="19"/>
      <c r="F89" s="27"/>
      <c r="G89" s="50"/>
      <c r="H89" s="26"/>
      <c r="I89" s="26"/>
      <c r="K89" s="7"/>
      <c r="L89" s="28"/>
    </row>
    <row r="90" spans="1:12" hidden="1" outlineLevel="1">
      <c r="A90" s="2"/>
      <c r="B90" s="2"/>
      <c r="D90" s="19"/>
      <c r="F90" s="27"/>
      <c r="G90" s="50"/>
      <c r="H90" s="26"/>
      <c r="I90" s="26"/>
      <c r="K90" s="7"/>
      <c r="L90" s="28"/>
    </row>
    <row r="91" spans="1:12" hidden="1" outlineLevel="1">
      <c r="A91" s="2"/>
      <c r="B91" s="2"/>
      <c r="D91" s="19"/>
      <c r="F91" s="27"/>
      <c r="G91" s="50"/>
      <c r="H91" s="26"/>
      <c r="I91" s="26"/>
      <c r="K91" s="7"/>
      <c r="L91" s="28"/>
    </row>
    <row r="92" spans="1:12" collapsed="1">
      <c r="A92" s="18" t="s">
        <v>283</v>
      </c>
      <c r="B92" s="18" t="s">
        <v>284</v>
      </c>
      <c r="D92" s="19"/>
      <c r="F92" s="27"/>
      <c r="G92" s="106">
        <f>+F93</f>
        <v>0</v>
      </c>
      <c r="H92" s="26">
        <f>G92/1.16*0.16</f>
        <v>0</v>
      </c>
      <c r="I92" s="26"/>
      <c r="K92" s="7"/>
      <c r="L92" s="28"/>
    </row>
    <row r="93" spans="1:12" hidden="1" outlineLevel="1">
      <c r="A93" s="2"/>
      <c r="B93" s="2"/>
      <c r="C93" t="s">
        <v>557</v>
      </c>
      <c r="D93" s="19"/>
      <c r="F93" s="27"/>
      <c r="G93" s="50"/>
      <c r="H93" s="26"/>
      <c r="I93" s="26"/>
      <c r="K93" s="7"/>
      <c r="L93" s="28"/>
    </row>
    <row r="94" spans="1:12" collapsed="1">
      <c r="A94" s="18" t="s">
        <v>67</v>
      </c>
      <c r="B94" s="18" t="s">
        <v>68</v>
      </c>
      <c r="C94" s="5"/>
      <c r="D94" s="36"/>
      <c r="E94" s="37"/>
      <c r="F94" s="6"/>
      <c r="G94" s="38">
        <f>SUM(F95:F100)</f>
        <v>5000</v>
      </c>
      <c r="H94" s="26">
        <f>G94/1.16*0.16</f>
        <v>689.65517241379325</v>
      </c>
      <c r="I94" s="26"/>
      <c r="K94" s="7"/>
      <c r="L94" s="28"/>
    </row>
    <row r="95" spans="1:12" ht="15" hidden="1" customHeight="1" outlineLevel="1">
      <c r="A95" s="2"/>
      <c r="B95" s="2"/>
      <c r="C95" s="99" t="s">
        <v>69</v>
      </c>
      <c r="D95" s="98">
        <v>42034</v>
      </c>
      <c r="E95" s="99">
        <v>1801</v>
      </c>
      <c r="F95" s="94">
        <v>1000</v>
      </c>
      <c r="G95" s="54"/>
      <c r="H95" s="54"/>
      <c r="I95" s="26"/>
      <c r="K95" s="7"/>
      <c r="L95" s="28"/>
    </row>
    <row r="96" spans="1:12" ht="15" hidden="1" customHeight="1" outlineLevel="1">
      <c r="A96" s="2"/>
      <c r="B96" s="2"/>
      <c r="C96" s="99" t="s">
        <v>70</v>
      </c>
      <c r="D96" s="98">
        <v>42034</v>
      </c>
      <c r="E96" s="99">
        <v>1801</v>
      </c>
      <c r="F96" s="94">
        <v>1000</v>
      </c>
      <c r="G96" s="54"/>
      <c r="H96" s="26"/>
      <c r="I96" s="26"/>
      <c r="K96" s="7"/>
      <c r="L96" s="28"/>
    </row>
    <row r="97" spans="1:12" ht="15" hidden="1" customHeight="1" outlineLevel="1">
      <c r="A97" s="2"/>
      <c r="B97" s="2"/>
      <c r="C97" s="99" t="s">
        <v>71</v>
      </c>
      <c r="D97" s="98">
        <v>42062</v>
      </c>
      <c r="E97" s="99">
        <v>1874</v>
      </c>
      <c r="F97" s="94">
        <v>1000</v>
      </c>
      <c r="G97" s="54"/>
      <c r="H97" s="26"/>
      <c r="I97" s="26"/>
      <c r="K97" s="7"/>
      <c r="L97" s="28"/>
    </row>
    <row r="98" spans="1:12" ht="15" hidden="1" customHeight="1" outlineLevel="1">
      <c r="A98" s="2"/>
      <c r="B98" s="2"/>
      <c r="C98" s="99" t="s">
        <v>72</v>
      </c>
      <c r="D98" s="98">
        <v>42215</v>
      </c>
      <c r="E98" s="99">
        <v>2226</v>
      </c>
      <c r="F98" s="94">
        <v>1000</v>
      </c>
      <c r="G98" s="54"/>
      <c r="H98" s="26"/>
      <c r="I98" s="26"/>
      <c r="K98" s="7"/>
      <c r="L98" s="28"/>
    </row>
    <row r="99" spans="1:12" ht="15" hidden="1" customHeight="1" outlineLevel="1">
      <c r="A99" s="2"/>
      <c r="B99" s="2"/>
      <c r="C99" t="s">
        <v>854</v>
      </c>
      <c r="D99" s="19">
        <v>42505</v>
      </c>
      <c r="E99" t="s">
        <v>855</v>
      </c>
      <c r="F99" s="27">
        <v>1000</v>
      </c>
      <c r="G99" s="54"/>
      <c r="H99" s="26"/>
      <c r="I99" s="26"/>
      <c r="K99" s="7"/>
      <c r="L99" s="28"/>
    </row>
    <row r="100" spans="1:12" ht="15" hidden="1" customHeight="1" outlineLevel="1">
      <c r="A100" s="2"/>
      <c r="B100" s="2"/>
      <c r="D100" s="19"/>
      <c r="F100"/>
      <c r="G100" s="54"/>
      <c r="H100" s="26"/>
      <c r="I100" s="26"/>
      <c r="K100" s="7"/>
      <c r="L100" s="28"/>
    </row>
    <row r="101" spans="1:12" ht="15" customHeight="1" collapsed="1">
      <c r="A101" s="18" t="s">
        <v>693</v>
      </c>
      <c r="B101" s="18" t="s">
        <v>522</v>
      </c>
      <c r="C101" s="99"/>
      <c r="D101" s="98"/>
      <c r="E101" s="99"/>
      <c r="F101" s="94"/>
      <c r="G101" s="21">
        <f>+SUM(F102)</f>
        <v>0</v>
      </c>
      <c r="H101" s="26">
        <f>G101/1.16*0.16</f>
        <v>0</v>
      </c>
      <c r="I101" s="26"/>
      <c r="K101" s="7"/>
      <c r="L101" s="28"/>
    </row>
    <row r="102" spans="1:12" ht="12.75" hidden="1" customHeight="1" outlineLevel="1">
      <c r="A102" s="2"/>
      <c r="B102" s="2"/>
      <c r="C102" s="48" t="s">
        <v>557</v>
      </c>
      <c r="D102" s="19"/>
      <c r="F102" s="27"/>
      <c r="G102" s="54"/>
      <c r="H102" s="26"/>
      <c r="I102" s="26"/>
      <c r="K102" s="7"/>
      <c r="L102" s="28"/>
    </row>
    <row r="103" spans="1:12" ht="12.75" customHeight="1" collapsed="1">
      <c r="A103" s="18" t="s">
        <v>694</v>
      </c>
      <c r="B103" s="18" t="s">
        <v>695</v>
      </c>
      <c r="C103" s="99"/>
      <c r="D103" s="98"/>
      <c r="E103" s="99"/>
      <c r="F103" s="94"/>
      <c r="G103" s="21">
        <f>+SUM(F104)</f>
        <v>812</v>
      </c>
      <c r="H103" s="26">
        <f>G103/1.16*0.16</f>
        <v>112</v>
      </c>
      <c r="I103" s="26"/>
      <c r="K103" s="7"/>
      <c r="L103" s="28"/>
    </row>
    <row r="104" spans="1:12" ht="12.75" hidden="1" customHeight="1" outlineLevel="1">
      <c r="A104" s="2"/>
      <c r="B104" s="2"/>
      <c r="C104" t="s">
        <v>696</v>
      </c>
      <c r="D104" s="19">
        <v>42486</v>
      </c>
      <c r="E104" t="s">
        <v>697</v>
      </c>
      <c r="F104">
        <v>812</v>
      </c>
      <c r="G104" s="54"/>
      <c r="H104" s="26"/>
      <c r="I104" s="26"/>
      <c r="K104" s="7"/>
      <c r="L104" s="28"/>
    </row>
    <row r="105" spans="1:12" collapsed="1">
      <c r="A105" s="18" t="s">
        <v>76</v>
      </c>
      <c r="B105" s="18" t="s">
        <v>77</v>
      </c>
      <c r="C105" s="55"/>
      <c r="D105" s="30"/>
      <c r="E105" s="56"/>
      <c r="F105" s="32"/>
      <c r="G105" s="38">
        <f>SUM(F106:F106)</f>
        <v>500</v>
      </c>
      <c r="H105" s="26">
        <f>G105/1.16*0.16</f>
        <v>68.965517241379317</v>
      </c>
      <c r="I105" s="26"/>
      <c r="K105" s="7"/>
      <c r="L105" s="28"/>
    </row>
    <row r="106" spans="1:12" hidden="1" outlineLevel="1">
      <c r="A106" s="2"/>
      <c r="B106" s="10"/>
      <c r="C106" t="s">
        <v>859</v>
      </c>
      <c r="D106" s="19">
        <v>42517</v>
      </c>
      <c r="E106" t="s">
        <v>860</v>
      </c>
      <c r="F106">
        <v>500</v>
      </c>
      <c r="G106" s="38"/>
      <c r="H106" s="26"/>
      <c r="I106" s="26"/>
      <c r="K106" s="7"/>
      <c r="L106" s="28"/>
    </row>
    <row r="107" spans="1:12" hidden="1" outlineLevel="1">
      <c r="A107" s="2"/>
      <c r="B107" s="10"/>
      <c r="G107" s="38"/>
      <c r="H107" s="26"/>
      <c r="I107" s="26"/>
      <c r="K107" s="7"/>
      <c r="L107" s="28"/>
    </row>
    <row r="108" spans="1:12" collapsed="1">
      <c r="A108" s="18" t="s">
        <v>698</v>
      </c>
      <c r="B108" s="18" t="s">
        <v>699</v>
      </c>
      <c r="G108" s="38">
        <f>SUM(F109:F109)</f>
        <v>0</v>
      </c>
      <c r="H108" s="26">
        <f>G108/1.16*0.16</f>
        <v>0</v>
      </c>
      <c r="I108" s="26"/>
      <c r="K108" s="7"/>
      <c r="L108" s="28"/>
    </row>
    <row r="109" spans="1:12" hidden="1" outlineLevel="1">
      <c r="A109" s="2"/>
      <c r="B109" s="10"/>
      <c r="D109" s="19"/>
      <c r="F109" s="27"/>
      <c r="G109" s="38"/>
      <c r="H109" s="26"/>
      <c r="I109" s="26"/>
      <c r="K109" s="7"/>
      <c r="L109" s="28"/>
    </row>
    <row r="110" spans="1:12" collapsed="1">
      <c r="A110" s="18" t="s">
        <v>989</v>
      </c>
      <c r="B110" s="18" t="s">
        <v>990</v>
      </c>
      <c r="D110" s="19"/>
      <c r="F110" s="27"/>
      <c r="G110" s="38">
        <f>SUM(F111:F111)</f>
        <v>4640</v>
      </c>
      <c r="H110" s="26">
        <f>G110/1.16*0.16</f>
        <v>640.00000000000011</v>
      </c>
      <c r="I110" s="26"/>
      <c r="K110" s="7"/>
      <c r="L110" s="28"/>
    </row>
    <row r="111" spans="1:12" hidden="1" outlineLevel="1">
      <c r="A111" s="2"/>
      <c r="B111" s="10"/>
      <c r="C111" t="s">
        <v>1026</v>
      </c>
      <c r="D111" s="19">
        <v>42551</v>
      </c>
      <c r="E111">
        <v>897</v>
      </c>
      <c r="F111" s="27">
        <v>4640</v>
      </c>
      <c r="G111" s="38"/>
      <c r="H111" s="26"/>
      <c r="I111" s="26"/>
      <c r="K111" s="7"/>
      <c r="L111" s="28"/>
    </row>
    <row r="112" spans="1:12" hidden="1" outlineLevel="1">
      <c r="A112" s="2"/>
      <c r="B112" s="10"/>
      <c r="D112" s="19"/>
      <c r="F112" s="27"/>
      <c r="G112" s="38"/>
      <c r="H112" s="26"/>
      <c r="I112" s="26"/>
      <c r="K112" s="7"/>
      <c r="L112" s="28"/>
    </row>
    <row r="113" spans="1:13" collapsed="1">
      <c r="A113" s="18" t="s">
        <v>702</v>
      </c>
      <c r="B113" s="18" t="s">
        <v>703</v>
      </c>
      <c r="D113" s="19"/>
      <c r="F113" s="27"/>
      <c r="G113" s="38">
        <f>SUM(F114:F114)</f>
        <v>0</v>
      </c>
      <c r="H113" s="26">
        <f>G113/1.16*0.16</f>
        <v>0</v>
      </c>
      <c r="I113" s="26"/>
      <c r="K113" s="7"/>
      <c r="L113" s="28"/>
    </row>
    <row r="114" spans="1:13" hidden="1" outlineLevel="1">
      <c r="A114" s="2"/>
      <c r="B114" s="10"/>
      <c r="D114" s="19"/>
      <c r="F114" s="27"/>
      <c r="G114" s="38"/>
      <c r="H114" s="26"/>
      <c r="I114" s="26"/>
      <c r="K114" s="7"/>
      <c r="L114" s="28"/>
    </row>
    <row r="115" spans="1:13" collapsed="1">
      <c r="A115" s="18" t="s">
        <v>705</v>
      </c>
      <c r="B115" s="18" t="s">
        <v>706</v>
      </c>
      <c r="D115" s="19"/>
      <c r="F115" s="27"/>
      <c r="G115" s="38">
        <f>SUM(F116:F116)</f>
        <v>0</v>
      </c>
      <c r="H115" s="26">
        <f>G115/1.16*0.16</f>
        <v>0</v>
      </c>
      <c r="I115" s="26"/>
      <c r="K115" s="7"/>
      <c r="L115" s="28"/>
    </row>
    <row r="116" spans="1:13" hidden="1" outlineLevel="1">
      <c r="A116" s="2"/>
      <c r="B116" s="10"/>
      <c r="D116" s="19"/>
      <c r="F116"/>
      <c r="G116" s="38"/>
      <c r="H116" s="26"/>
      <c r="I116" s="26"/>
      <c r="K116" s="7"/>
      <c r="L116" s="28"/>
    </row>
    <row r="117" spans="1:13" ht="15" collapsed="1">
      <c r="A117" s="18" t="s">
        <v>80</v>
      </c>
      <c r="B117" s="18" t="s">
        <v>81</v>
      </c>
      <c r="C117" s="5"/>
      <c r="D117" s="36"/>
      <c r="E117" s="45"/>
      <c r="F117" s="6"/>
      <c r="G117" s="21">
        <f>SUM(F118:F124)</f>
        <v>33795.54</v>
      </c>
      <c r="H117" s="26">
        <f>G117/1.16*0.16</f>
        <v>4661.4537931034492</v>
      </c>
      <c r="I117" s="26"/>
      <c r="J117" s="27"/>
      <c r="K117" s="99"/>
      <c r="L117" s="98"/>
      <c r="M117" s="99"/>
    </row>
    <row r="118" spans="1:13" s="64" customFormat="1" ht="15" hidden="1" outlineLevel="1">
      <c r="A118" s="57"/>
      <c r="B118" s="57"/>
      <c r="C118" t="s">
        <v>869</v>
      </c>
      <c r="D118" s="19">
        <v>42514</v>
      </c>
      <c r="E118" t="s">
        <v>870</v>
      </c>
      <c r="F118" s="27">
        <v>-7301.39</v>
      </c>
      <c r="G118" s="64" t="s">
        <v>871</v>
      </c>
      <c r="H118" s="26"/>
      <c r="I118" s="26"/>
      <c r="J118" s="68"/>
      <c r="K118" s="48"/>
      <c r="L118" s="49"/>
      <c r="M118" s="48"/>
    </row>
    <row r="119" spans="1:13" ht="15" hidden="1" outlineLevel="1">
      <c r="A119" s="57"/>
      <c r="B119" s="57"/>
      <c r="C119" t="s">
        <v>1027</v>
      </c>
      <c r="D119" s="19">
        <v>42543</v>
      </c>
      <c r="E119" t="s">
        <v>1028</v>
      </c>
      <c r="F119" s="27">
        <v>16526.22</v>
      </c>
      <c r="H119" s="26"/>
      <c r="I119" s="26"/>
      <c r="J119" s="27">
        <f>+J117*0.16</f>
        <v>0</v>
      </c>
      <c r="K119" s="99"/>
      <c r="L119" s="98"/>
      <c r="M119" s="99"/>
    </row>
    <row r="120" spans="1:13" ht="15" hidden="1" outlineLevel="1">
      <c r="A120" s="57"/>
      <c r="B120" s="57"/>
      <c r="C120" t="s">
        <v>1029</v>
      </c>
      <c r="D120" s="19">
        <v>42549</v>
      </c>
      <c r="E120" t="s">
        <v>1030</v>
      </c>
      <c r="F120" s="27">
        <v>24570.71</v>
      </c>
      <c r="H120" s="26"/>
      <c r="I120" s="26"/>
      <c r="J120" s="27"/>
      <c r="K120" s="99"/>
      <c r="L120" s="98"/>
      <c r="M120" s="99"/>
    </row>
    <row r="121" spans="1:13" ht="15" hidden="1" outlineLevel="1">
      <c r="A121" s="57"/>
      <c r="B121" s="57"/>
      <c r="I121" s="26"/>
      <c r="J121" s="27"/>
      <c r="K121" s="99"/>
      <c r="L121" s="98"/>
      <c r="M121" s="99"/>
    </row>
    <row r="122" spans="1:13" ht="15" hidden="1" outlineLevel="1">
      <c r="A122" s="57"/>
      <c r="B122" s="57"/>
      <c r="H122" s="26"/>
      <c r="I122" s="26"/>
      <c r="J122" s="27"/>
      <c r="K122" s="99"/>
      <c r="L122" s="98"/>
      <c r="M122" s="99"/>
    </row>
    <row r="123" spans="1:13" ht="15" hidden="1" outlineLevel="1">
      <c r="A123" s="57"/>
      <c r="B123" s="57"/>
      <c r="D123" s="19"/>
      <c r="F123" s="27"/>
      <c r="H123" s="26"/>
      <c r="I123" s="26"/>
      <c r="J123" s="27"/>
      <c r="K123" s="99"/>
      <c r="L123" s="98"/>
      <c r="M123" s="99"/>
    </row>
    <row r="124" spans="1:13" ht="15" hidden="1" outlineLevel="1">
      <c r="A124" s="57"/>
      <c r="B124" s="57"/>
      <c r="D124" s="19"/>
      <c r="F124" s="27"/>
      <c r="H124" s="26"/>
      <c r="I124" s="26"/>
      <c r="J124" s="27"/>
      <c r="K124" s="99"/>
      <c r="L124" s="98"/>
      <c r="M124" s="99"/>
    </row>
    <row r="125" spans="1:13" ht="15" collapsed="1">
      <c r="A125" s="18" t="s">
        <v>297</v>
      </c>
      <c r="B125" s="18" t="s">
        <v>298</v>
      </c>
      <c r="D125" s="19"/>
      <c r="F125" s="27"/>
      <c r="G125" s="21">
        <f>+SUM(F126:F129)</f>
        <v>4600</v>
      </c>
      <c r="H125" s="26">
        <f>G125/1.16*0.16</f>
        <v>634.48275862068976</v>
      </c>
      <c r="I125" s="26"/>
      <c r="J125" s="27"/>
      <c r="K125" s="99"/>
      <c r="L125" s="98"/>
      <c r="M125" s="99"/>
    </row>
    <row r="126" spans="1:13" ht="15" hidden="1" outlineLevel="1">
      <c r="A126" s="57"/>
      <c r="B126" s="57"/>
      <c r="C126" t="s">
        <v>1031</v>
      </c>
      <c r="D126" s="19">
        <v>42530</v>
      </c>
      <c r="E126">
        <v>453</v>
      </c>
      <c r="F126" s="27">
        <v>1800</v>
      </c>
      <c r="G126" s="21"/>
      <c r="H126" s="26"/>
      <c r="I126" s="26"/>
      <c r="J126" s="27"/>
      <c r="K126" s="99"/>
      <c r="L126" s="98"/>
      <c r="M126" s="99"/>
    </row>
    <row r="127" spans="1:13" ht="15" hidden="1" outlineLevel="1">
      <c r="A127" s="57"/>
      <c r="B127" s="57"/>
      <c r="C127" t="s">
        <v>1032</v>
      </c>
      <c r="D127" s="19">
        <v>42537</v>
      </c>
      <c r="E127">
        <v>480</v>
      </c>
      <c r="F127">
        <v>600</v>
      </c>
      <c r="G127" s="21"/>
      <c r="H127" s="26"/>
      <c r="I127" s="26"/>
      <c r="J127" s="27"/>
      <c r="K127" s="99"/>
      <c r="L127" s="98"/>
      <c r="M127" s="99"/>
    </row>
    <row r="128" spans="1:13" ht="15" hidden="1" outlineLevel="1">
      <c r="A128" s="57"/>
      <c r="B128" s="57"/>
      <c r="C128" t="s">
        <v>1033</v>
      </c>
      <c r="D128" s="19">
        <v>42544</v>
      </c>
      <c r="E128">
        <v>507</v>
      </c>
      <c r="F128" s="27">
        <v>1500</v>
      </c>
      <c r="G128" s="21"/>
      <c r="H128" s="26"/>
      <c r="I128" s="26"/>
      <c r="J128" s="27"/>
      <c r="K128" s="99"/>
      <c r="L128" s="98"/>
      <c r="M128" s="99"/>
    </row>
    <row r="129" spans="1:13" ht="15" hidden="1" outlineLevel="1">
      <c r="A129" s="57"/>
      <c r="B129" s="57"/>
      <c r="C129" t="s">
        <v>1034</v>
      </c>
      <c r="D129" s="19">
        <v>42550</v>
      </c>
      <c r="E129">
        <v>534</v>
      </c>
      <c r="F129">
        <v>700</v>
      </c>
      <c r="G129" s="21"/>
      <c r="H129" s="26"/>
      <c r="I129" s="26"/>
      <c r="J129" s="27"/>
      <c r="K129" s="99"/>
      <c r="L129" s="98"/>
      <c r="M129" s="99"/>
    </row>
    <row r="130" spans="1:13" collapsed="1">
      <c r="A130" s="58" t="s">
        <v>84</v>
      </c>
      <c r="B130" s="18" t="s">
        <v>85</v>
      </c>
      <c r="C130" s="5"/>
      <c r="D130" s="36"/>
      <c r="E130" s="45"/>
      <c r="F130" s="6"/>
      <c r="G130" s="52">
        <f>+SUM(F131:F140)</f>
        <v>592618.80000000005</v>
      </c>
      <c r="H130" s="26">
        <f>G130/1.16*0.16</f>
        <v>81740.524137931046</v>
      </c>
      <c r="I130" s="26"/>
      <c r="J130" s="27"/>
      <c r="K130" s="7"/>
      <c r="L130" s="28"/>
    </row>
    <row r="131" spans="1:13" hidden="1" outlineLevel="1">
      <c r="A131" s="59"/>
      <c r="B131" s="2"/>
      <c r="C131" s="5"/>
      <c r="D131" s="36"/>
      <c r="E131" s="45" t="s">
        <v>86</v>
      </c>
      <c r="F131" s="6">
        <v>913.53</v>
      </c>
      <c r="G131" s="52"/>
      <c r="H131" s="26"/>
      <c r="I131" s="26"/>
      <c r="J131" s="27"/>
      <c r="K131" s="7"/>
      <c r="L131" s="28"/>
    </row>
    <row r="132" spans="1:13" hidden="1" outlineLevel="1">
      <c r="A132" s="59"/>
      <c r="B132" s="2"/>
      <c r="C132" t="s">
        <v>300</v>
      </c>
      <c r="D132" s="19">
        <v>42376</v>
      </c>
      <c r="E132" t="s">
        <v>301</v>
      </c>
      <c r="F132" s="27">
        <v>-45909.75</v>
      </c>
      <c r="G132" s="52"/>
      <c r="H132" s="26"/>
      <c r="I132" s="26"/>
      <c r="J132" s="27"/>
      <c r="K132" s="7"/>
      <c r="L132" s="28"/>
    </row>
    <row r="133" spans="1:13" hidden="1" outlineLevel="1">
      <c r="A133" s="59"/>
      <c r="B133" s="2"/>
      <c r="C133" t="s">
        <v>401</v>
      </c>
      <c r="D133" s="19">
        <v>42412</v>
      </c>
      <c r="E133" t="s">
        <v>402</v>
      </c>
      <c r="F133" s="27">
        <v>241933.04</v>
      </c>
      <c r="G133" s="52"/>
      <c r="H133" s="26"/>
      <c r="I133" s="26"/>
      <c r="J133" s="27"/>
      <c r="K133" s="7"/>
      <c r="L133" s="28"/>
    </row>
    <row r="134" spans="1:13" hidden="1" outlineLevel="1">
      <c r="A134" s="59"/>
      <c r="B134" s="2"/>
      <c r="C134" t="s">
        <v>403</v>
      </c>
      <c r="D134" s="19">
        <v>42426</v>
      </c>
      <c r="E134" t="s">
        <v>404</v>
      </c>
      <c r="F134" s="27">
        <v>-4344.32</v>
      </c>
      <c r="G134" s="52"/>
      <c r="H134" s="26"/>
      <c r="I134" s="26"/>
      <c r="J134" s="27"/>
      <c r="K134" s="7"/>
      <c r="L134" s="28"/>
    </row>
    <row r="135" spans="1:13" hidden="1" outlineLevel="1">
      <c r="A135" s="59"/>
      <c r="B135" s="2"/>
      <c r="C135" t="s">
        <v>405</v>
      </c>
      <c r="D135" s="19">
        <v>42429</v>
      </c>
      <c r="E135" t="s">
        <v>406</v>
      </c>
      <c r="F135" s="27">
        <v>80000</v>
      </c>
      <c r="G135" s="52"/>
      <c r="H135" s="26"/>
      <c r="I135" s="26"/>
      <c r="J135" s="27"/>
      <c r="K135" s="7"/>
      <c r="L135" s="28"/>
    </row>
    <row r="136" spans="1:13" ht="15" hidden="1" outlineLevel="1">
      <c r="A136" s="59"/>
      <c r="B136" s="2"/>
      <c r="C136" t="s">
        <v>407</v>
      </c>
      <c r="D136" t="s">
        <v>408</v>
      </c>
      <c r="E136" s="104" t="s">
        <v>409</v>
      </c>
      <c r="F136" s="20">
        <v>26.3</v>
      </c>
      <c r="G136" s="52"/>
      <c r="H136" s="26"/>
      <c r="I136" s="26"/>
    </row>
    <row r="137" spans="1:13" hidden="1" outlineLevel="1">
      <c r="A137" s="59"/>
      <c r="B137" s="2"/>
      <c r="C137" t="s">
        <v>405</v>
      </c>
      <c r="D137" s="19">
        <v>42460</v>
      </c>
      <c r="E137" t="s">
        <v>406</v>
      </c>
      <c r="F137" s="27">
        <v>80000</v>
      </c>
      <c r="G137" s="52"/>
      <c r="H137" s="26"/>
      <c r="I137" s="26"/>
      <c r="K137" s="19"/>
      <c r="M137" s="27"/>
    </row>
    <row r="138" spans="1:13" hidden="1" outlineLevel="1">
      <c r="A138" s="59"/>
      <c r="B138" s="2"/>
      <c r="C138" t="s">
        <v>405</v>
      </c>
      <c r="D138" s="19">
        <v>42490</v>
      </c>
      <c r="E138" t="s">
        <v>406</v>
      </c>
      <c r="F138" s="27">
        <v>80000</v>
      </c>
      <c r="G138" s="52"/>
      <c r="H138" s="26"/>
      <c r="I138" s="26"/>
      <c r="K138" s="19"/>
      <c r="M138" s="27"/>
    </row>
    <row r="139" spans="1:13" hidden="1" outlineLevel="1">
      <c r="A139" s="59"/>
      <c r="B139" s="2"/>
      <c r="C139" t="s">
        <v>405</v>
      </c>
      <c r="D139" s="19">
        <v>42521</v>
      </c>
      <c r="E139" t="s">
        <v>406</v>
      </c>
      <c r="F139" s="27">
        <v>80000</v>
      </c>
      <c r="G139" s="52"/>
      <c r="H139" s="26"/>
      <c r="I139" s="26"/>
      <c r="K139" s="19"/>
      <c r="M139" s="27"/>
    </row>
    <row r="140" spans="1:13" hidden="1" outlineLevel="1">
      <c r="A140" s="59"/>
      <c r="B140" s="2"/>
      <c r="C140" t="s">
        <v>405</v>
      </c>
      <c r="D140" s="19">
        <v>42551</v>
      </c>
      <c r="E140" t="s">
        <v>406</v>
      </c>
      <c r="F140" s="27">
        <v>80000</v>
      </c>
      <c r="G140" s="52"/>
      <c r="H140" s="26"/>
      <c r="I140" s="26"/>
      <c r="K140" s="19"/>
      <c r="M140" s="27"/>
    </row>
    <row r="141" spans="1:13" ht="15" collapsed="1">
      <c r="A141" s="58" t="s">
        <v>87</v>
      </c>
      <c r="B141" s="18" t="s">
        <v>88</v>
      </c>
      <c r="C141" s="99"/>
      <c r="D141" s="98"/>
      <c r="E141" s="19"/>
      <c r="F141"/>
      <c r="G141" s="52">
        <f>+SUM(F142)</f>
        <v>0</v>
      </c>
      <c r="H141" s="26">
        <f>G141/1.16*0.16</f>
        <v>0</v>
      </c>
      <c r="I141" s="26"/>
      <c r="J141" s="27"/>
      <c r="K141" s="7"/>
      <c r="L141" s="28"/>
    </row>
    <row r="142" spans="1:13" hidden="1" outlineLevel="1">
      <c r="A142" s="10"/>
      <c r="B142" s="10"/>
      <c r="D142" s="19"/>
      <c r="F142" s="27"/>
      <c r="G142" s="60"/>
      <c r="H142" s="26"/>
      <c r="I142" s="26"/>
      <c r="J142" s="27"/>
      <c r="K142" s="7"/>
      <c r="L142" s="28"/>
    </row>
    <row r="143" spans="1:13" collapsed="1">
      <c r="A143" s="18" t="s">
        <v>356</v>
      </c>
      <c r="B143" s="18" t="s">
        <v>92</v>
      </c>
      <c r="C143" s="5"/>
      <c r="D143" s="36"/>
      <c r="F143"/>
      <c r="G143" s="21">
        <f>SUM(F144:F144)</f>
        <v>29000</v>
      </c>
      <c r="H143" s="26">
        <f>G143/1.16*0.16</f>
        <v>4000</v>
      </c>
      <c r="I143" s="26"/>
      <c r="K143" s="7"/>
      <c r="L143" s="28"/>
    </row>
    <row r="144" spans="1:13" ht="15" hidden="1" outlineLevel="1">
      <c r="A144" s="10"/>
      <c r="B144" s="10"/>
      <c r="C144" s="99" t="s">
        <v>93</v>
      </c>
      <c r="D144" s="98">
        <v>42369</v>
      </c>
      <c r="E144" s="36" t="s">
        <v>94</v>
      </c>
      <c r="F144" s="37">
        <v>29000</v>
      </c>
      <c r="G144" s="41"/>
      <c r="H144" s="62"/>
      <c r="I144" s="62"/>
      <c r="K144" s="7"/>
      <c r="L144" s="28"/>
    </row>
    <row r="145" spans="1:12" ht="15" collapsed="1">
      <c r="A145" s="18" t="s">
        <v>354</v>
      </c>
      <c r="B145" s="18" t="s">
        <v>355</v>
      </c>
      <c r="C145" s="99"/>
      <c r="D145" s="98"/>
      <c r="E145" s="36"/>
      <c r="F145" s="37"/>
      <c r="G145" s="52">
        <f>+SUM(F146)</f>
        <v>-348</v>
      </c>
      <c r="H145" s="26">
        <f>G145/1.16*0.16</f>
        <v>-48</v>
      </c>
      <c r="I145" s="62"/>
      <c r="K145" s="7"/>
      <c r="L145" s="28"/>
    </row>
    <row r="146" spans="1:12" hidden="1" outlineLevel="1">
      <c r="A146" s="10"/>
      <c r="B146" s="10"/>
      <c r="D146" s="19"/>
      <c r="E146" s="107">
        <v>-348</v>
      </c>
      <c r="F146">
        <v>-348</v>
      </c>
      <c r="H146" s="62"/>
      <c r="I146" s="62"/>
      <c r="K146" s="7"/>
      <c r="L146" s="28"/>
    </row>
    <row r="147" spans="1:12" ht="15" collapsed="1">
      <c r="A147" s="18" t="s">
        <v>95</v>
      </c>
      <c r="B147" s="18" t="s">
        <v>96</v>
      </c>
      <c r="C147" s="5"/>
      <c r="D147" s="36"/>
      <c r="E147" s="98"/>
      <c r="F147" s="99"/>
      <c r="G147" s="21">
        <f>SUM(F148:F149)</f>
        <v>2760.8</v>
      </c>
      <c r="H147" s="26">
        <f>G147/1.16*0.16</f>
        <v>380.80000000000007</v>
      </c>
      <c r="I147" s="26"/>
      <c r="J147" s="27"/>
      <c r="K147" s="7"/>
      <c r="L147" s="28"/>
    </row>
    <row r="148" spans="1:12" ht="15" hidden="1" outlineLevel="1">
      <c r="A148" s="10"/>
      <c r="B148" s="10"/>
      <c r="C148" s="5" t="s">
        <v>97</v>
      </c>
      <c r="D148" s="36">
        <v>41029</v>
      </c>
      <c r="E148" s="98" t="s">
        <v>98</v>
      </c>
      <c r="F148" s="99">
        <v>1380.4</v>
      </c>
      <c r="G148" s="22"/>
      <c r="H148" s="26"/>
      <c r="I148" s="26"/>
      <c r="J148" s="27"/>
      <c r="K148" s="7"/>
      <c r="L148" s="28"/>
    </row>
    <row r="149" spans="1:12" ht="15" hidden="1" outlineLevel="1">
      <c r="A149" s="5"/>
      <c r="B149" s="5"/>
      <c r="C149" s="5" t="s">
        <v>99</v>
      </c>
      <c r="D149" s="36">
        <v>41060</v>
      </c>
      <c r="E149" s="98" t="s">
        <v>100</v>
      </c>
      <c r="F149" s="99">
        <v>1380.4</v>
      </c>
      <c r="G149" s="41"/>
      <c r="H149" s="26"/>
      <c r="I149" s="26"/>
      <c r="J149" s="27"/>
      <c r="K149" s="7"/>
      <c r="L149" s="28"/>
    </row>
    <row r="150" spans="1:12" ht="15" collapsed="1">
      <c r="A150" s="44" t="s">
        <v>101</v>
      </c>
      <c r="B150" s="44" t="s">
        <v>102</v>
      </c>
      <c r="C150" s="29"/>
      <c r="D150" s="30"/>
      <c r="E150" s="98"/>
      <c r="F150" s="99"/>
      <c r="G150" s="21">
        <f>SUM(F151:F159)+0.12</f>
        <v>6831.619999999999</v>
      </c>
      <c r="H150" s="26">
        <f>G150/1.16*0.16</f>
        <v>942.29241379310338</v>
      </c>
      <c r="I150" s="26"/>
      <c r="J150" s="27"/>
      <c r="K150" s="7"/>
      <c r="L150" s="28"/>
    </row>
    <row r="151" spans="1:12" hidden="1" outlineLevel="1">
      <c r="A151" s="10"/>
      <c r="B151" s="10"/>
      <c r="C151" s="10"/>
      <c r="D151" s="36">
        <v>40317</v>
      </c>
      <c r="E151" s="45" t="s">
        <v>103</v>
      </c>
      <c r="F151" s="13">
        <v>2608.88</v>
      </c>
      <c r="G151" s="21"/>
      <c r="H151" s="26"/>
      <c r="I151" s="26"/>
      <c r="J151" s="27"/>
      <c r="K151" s="7"/>
      <c r="L151" s="28"/>
    </row>
    <row r="152" spans="1:12" hidden="1" outlineLevel="1">
      <c r="A152" s="10"/>
      <c r="B152" s="10"/>
      <c r="C152" s="10"/>
      <c r="D152" s="36">
        <v>40350</v>
      </c>
      <c r="E152" s="45" t="s">
        <v>104</v>
      </c>
      <c r="F152" s="13">
        <v>2894.36</v>
      </c>
      <c r="G152" s="21"/>
      <c r="H152" s="26"/>
      <c r="I152" s="26"/>
      <c r="J152" s="27"/>
      <c r="K152" s="7"/>
      <c r="L152" s="28"/>
    </row>
    <row r="153" spans="1:12" hidden="1" outlineLevel="1">
      <c r="A153" s="10"/>
      <c r="B153" s="10"/>
      <c r="D153" s="19"/>
      <c r="E153" s="31" t="s">
        <v>105</v>
      </c>
      <c r="F153" s="20">
        <f>6001.98-F151-F152</f>
        <v>498.73999999999933</v>
      </c>
      <c r="H153" s="26"/>
      <c r="I153" s="26"/>
      <c r="J153" s="27"/>
      <c r="K153" s="7"/>
      <c r="L153" s="28"/>
    </row>
    <row r="154" spans="1:12" hidden="1" outlineLevel="1">
      <c r="A154" s="10"/>
      <c r="B154" s="10"/>
      <c r="D154" t="s">
        <v>824</v>
      </c>
      <c r="F154" s="20">
        <v>-232</v>
      </c>
      <c r="H154" s="26"/>
      <c r="I154" s="26"/>
      <c r="J154" s="27"/>
      <c r="K154" s="7"/>
      <c r="L154" s="28"/>
    </row>
    <row r="155" spans="1:12" hidden="1" outlineLevel="1">
      <c r="A155" s="10"/>
      <c r="B155" s="10"/>
      <c r="C155" t="s">
        <v>1035</v>
      </c>
      <c r="D155" s="19">
        <v>42532</v>
      </c>
      <c r="E155">
        <v>23158</v>
      </c>
      <c r="F155">
        <v>649.99</v>
      </c>
      <c r="H155" s="26"/>
      <c r="I155" s="26"/>
      <c r="J155" s="27"/>
      <c r="K155" s="7"/>
      <c r="L155" s="28"/>
    </row>
    <row r="156" spans="1:12" hidden="1" outlineLevel="1">
      <c r="A156" s="10"/>
      <c r="B156" s="10"/>
      <c r="C156" t="s">
        <v>1036</v>
      </c>
      <c r="D156" s="19">
        <v>42548</v>
      </c>
      <c r="E156">
        <v>23475</v>
      </c>
      <c r="F156">
        <v>411.53</v>
      </c>
      <c r="H156" s="26"/>
      <c r="I156" s="26"/>
      <c r="J156" s="27"/>
      <c r="K156" s="7"/>
      <c r="L156" s="28"/>
    </row>
    <row r="157" spans="1:12" hidden="1" outlineLevel="1">
      <c r="A157" s="10"/>
      <c r="B157" s="10"/>
      <c r="D157" s="19"/>
      <c r="F157"/>
      <c r="G157"/>
    </row>
    <row r="158" spans="1:12" hidden="1" outlineLevel="1">
      <c r="A158" s="10"/>
      <c r="B158" s="10"/>
      <c r="G158"/>
    </row>
    <row r="159" spans="1:12" hidden="1" outlineLevel="1">
      <c r="A159" s="10"/>
      <c r="B159" s="10"/>
      <c r="D159" s="19"/>
      <c r="F159"/>
      <c r="G159"/>
    </row>
    <row r="160" spans="1:12" hidden="1" outlineLevel="1">
      <c r="A160" s="10"/>
      <c r="B160" s="10"/>
      <c r="G160"/>
    </row>
    <row r="161" spans="1:12" hidden="1" outlineLevel="1">
      <c r="A161" s="10"/>
      <c r="B161" s="10"/>
      <c r="G161"/>
    </row>
    <row r="162" spans="1:12" hidden="1" outlineLevel="1">
      <c r="A162" s="10"/>
      <c r="B162" s="10"/>
      <c r="G162"/>
    </row>
    <row r="163" spans="1:12" collapsed="1">
      <c r="A163" s="44" t="s">
        <v>544</v>
      </c>
      <c r="B163" s="44" t="s">
        <v>545</v>
      </c>
      <c r="G163" s="21">
        <f>SUM(F164:F171)</f>
        <v>3174.92</v>
      </c>
      <c r="H163" s="26">
        <f>G163/1.16*0.16</f>
        <v>437.92000000000007</v>
      </c>
    </row>
    <row r="164" spans="1:12" hidden="1" outlineLevel="1">
      <c r="A164" s="10"/>
      <c r="B164" s="10"/>
      <c r="C164" t="s">
        <v>1037</v>
      </c>
      <c r="D164" s="19">
        <v>42531</v>
      </c>
      <c r="E164">
        <v>15802</v>
      </c>
      <c r="F164" s="27">
        <v>1213.94</v>
      </c>
      <c r="G164"/>
    </row>
    <row r="165" spans="1:12" ht="13.5" hidden="1" customHeight="1" outlineLevel="1">
      <c r="A165" s="10"/>
      <c r="B165" s="10"/>
      <c r="C165" t="s">
        <v>628</v>
      </c>
      <c r="D165" s="19">
        <v>42546</v>
      </c>
      <c r="E165">
        <v>15911</v>
      </c>
      <c r="F165" s="27">
        <v>1960.98</v>
      </c>
      <c r="G165"/>
    </row>
    <row r="166" spans="1:12" ht="13.5" hidden="1" customHeight="1" outlineLevel="1">
      <c r="A166" s="10"/>
      <c r="B166" s="10"/>
      <c r="D166" s="19"/>
      <c r="F166" s="27"/>
      <c r="G166"/>
    </row>
    <row r="167" spans="1:12" ht="13.5" hidden="1" customHeight="1" outlineLevel="1">
      <c r="A167" s="10"/>
      <c r="B167" s="10"/>
      <c r="D167" s="19"/>
      <c r="F167" s="27"/>
      <c r="G167"/>
    </row>
    <row r="168" spans="1:12" ht="13.5" hidden="1" customHeight="1" outlineLevel="1">
      <c r="A168" s="10"/>
      <c r="B168" s="10"/>
      <c r="D168" s="19"/>
      <c r="F168"/>
      <c r="G168"/>
    </row>
    <row r="169" spans="1:12" ht="13.5" hidden="1" customHeight="1" outlineLevel="1">
      <c r="A169" s="10"/>
      <c r="B169" s="10"/>
      <c r="D169" s="19"/>
      <c r="F169"/>
      <c r="G169"/>
    </row>
    <row r="170" spans="1:12" ht="13.5" hidden="1" customHeight="1" outlineLevel="1">
      <c r="A170" s="10"/>
      <c r="B170" s="10"/>
      <c r="D170" s="19"/>
      <c r="F170"/>
      <c r="G170"/>
    </row>
    <row r="171" spans="1:12" ht="13.5" hidden="1" customHeight="1" outlineLevel="1">
      <c r="A171" s="10"/>
      <c r="B171" s="10"/>
      <c r="D171" s="19"/>
      <c r="F171"/>
      <c r="G171"/>
    </row>
    <row r="172" spans="1:12" collapsed="1">
      <c r="A172" s="18" t="s">
        <v>112</v>
      </c>
      <c r="B172" s="18" t="s">
        <v>113</v>
      </c>
      <c r="C172" s="5"/>
      <c r="D172" s="36"/>
      <c r="E172" s="45"/>
      <c r="F172" s="6"/>
      <c r="G172" s="21">
        <f>SUM(F173:F176)</f>
        <v>9542.4399999999987</v>
      </c>
      <c r="H172" s="26">
        <f>G172/1.16*0.16</f>
        <v>1316.1986206896552</v>
      </c>
      <c r="I172" s="26"/>
      <c r="J172" s="27"/>
      <c r="K172" s="57"/>
      <c r="L172" s="57"/>
    </row>
    <row r="173" spans="1:12" ht="13.5" hidden="1" customHeight="1" outlineLevel="1">
      <c r="A173" s="5"/>
      <c r="B173" s="5"/>
      <c r="C173" t="s">
        <v>115</v>
      </c>
      <c r="D173" s="19">
        <v>42004</v>
      </c>
      <c r="E173" t="s">
        <v>116</v>
      </c>
      <c r="F173" s="20">
        <v>1411.25</v>
      </c>
      <c r="G173" s="41"/>
      <c r="H173" s="66"/>
      <c r="I173" s="66"/>
    </row>
    <row r="174" spans="1:12" hidden="1" outlineLevel="1">
      <c r="A174" s="5"/>
      <c r="B174" s="5"/>
      <c r="C174" t="s">
        <v>117</v>
      </c>
      <c r="D174" s="19">
        <v>42004</v>
      </c>
      <c r="E174" t="s">
        <v>118</v>
      </c>
      <c r="F174" s="20">
        <v>2309.33</v>
      </c>
      <c r="G174" s="41"/>
      <c r="H174" s="66"/>
      <c r="I174" s="66"/>
      <c r="J174" s="27"/>
      <c r="K174" s="7"/>
      <c r="L174" s="28"/>
    </row>
    <row r="175" spans="1:12" hidden="1" outlineLevel="1">
      <c r="A175" s="5"/>
      <c r="B175" s="5"/>
      <c r="D175" s="19"/>
      <c r="E175" t="s">
        <v>105</v>
      </c>
      <c r="F175" s="20">
        <v>361.04</v>
      </c>
      <c r="G175" s="41"/>
      <c r="H175" s="66"/>
      <c r="I175" s="66"/>
      <c r="J175" s="27"/>
      <c r="K175" s="7"/>
      <c r="L175" s="28"/>
    </row>
    <row r="176" spans="1:12" hidden="1" outlineLevel="1">
      <c r="A176" s="5"/>
      <c r="B176" s="5"/>
      <c r="C176" t="s">
        <v>1038</v>
      </c>
      <c r="D176" s="19">
        <v>42541</v>
      </c>
      <c r="E176" t="s">
        <v>1039</v>
      </c>
      <c r="F176" s="27">
        <v>5460.82</v>
      </c>
      <c r="G176" s="41"/>
      <c r="H176" s="66"/>
      <c r="I176" s="66"/>
      <c r="J176" s="27"/>
      <c r="K176" s="7"/>
      <c r="L176" s="28"/>
    </row>
    <row r="177" spans="1:16" collapsed="1">
      <c r="A177" s="18" t="s">
        <v>123</v>
      </c>
      <c r="B177" s="18" t="s">
        <v>124</v>
      </c>
      <c r="C177" s="5"/>
      <c r="D177" s="36"/>
      <c r="E177" s="37"/>
      <c r="F177" s="6"/>
      <c r="G177" s="21">
        <f>SUM(F178:F178)</f>
        <v>1378.07</v>
      </c>
      <c r="H177" s="26">
        <f>G177/1.16*0.16</f>
        <v>190.0786206896552</v>
      </c>
      <c r="I177" s="26"/>
    </row>
    <row r="178" spans="1:16" ht="15" hidden="1" outlineLevel="1">
      <c r="A178" s="10"/>
      <c r="B178" s="10"/>
      <c r="C178" s="99" t="s">
        <v>125</v>
      </c>
      <c r="D178" s="98">
        <v>42291</v>
      </c>
      <c r="E178" s="99"/>
      <c r="F178" s="20">
        <v>1378.07</v>
      </c>
      <c r="G178" s="22"/>
      <c r="H178" s="26"/>
    </row>
    <row r="179" spans="1:16" collapsed="1">
      <c r="A179" s="18" t="s">
        <v>549</v>
      </c>
      <c r="B179" s="18" t="s">
        <v>550</v>
      </c>
      <c r="D179" s="19"/>
      <c r="F179" s="27"/>
      <c r="G179" s="21">
        <f>SUM(F180:F180)</f>
        <v>0</v>
      </c>
      <c r="H179" s="26">
        <f>G179/1.16*0.16</f>
        <v>0</v>
      </c>
      <c r="P179" s="26"/>
    </row>
    <row r="180" spans="1:16" hidden="1" outlineLevel="1">
      <c r="A180" s="10"/>
      <c r="B180" s="10"/>
      <c r="C180" t="s">
        <v>557</v>
      </c>
      <c r="D180" s="19"/>
      <c r="F180" s="27"/>
      <c r="G180" s="22"/>
      <c r="H180" s="26"/>
      <c r="P180" s="26"/>
    </row>
    <row r="181" spans="1:16" collapsed="1">
      <c r="A181" s="18" t="s">
        <v>476</v>
      </c>
      <c r="B181" s="18" t="s">
        <v>477</v>
      </c>
      <c r="D181" s="19"/>
      <c r="F181"/>
      <c r="G181" s="21">
        <f>SUM(F182:F183)</f>
        <v>540.24</v>
      </c>
      <c r="H181" s="26">
        <f>G181/1.16*0.16</f>
        <v>74.515862068965532</v>
      </c>
      <c r="I181" s="26"/>
      <c r="J181" s="27"/>
      <c r="K181" s="7"/>
      <c r="L181" s="28"/>
    </row>
    <row r="182" spans="1:16" hidden="1" outlineLevel="1">
      <c r="A182" s="57"/>
      <c r="B182" s="57"/>
      <c r="C182" t="s">
        <v>887</v>
      </c>
      <c r="D182" s="19">
        <v>42502</v>
      </c>
      <c r="E182" t="s">
        <v>888</v>
      </c>
      <c r="F182">
        <v>270.12</v>
      </c>
      <c r="I182" s="26"/>
      <c r="J182" s="27"/>
      <c r="K182" s="7"/>
      <c r="L182" s="28"/>
    </row>
    <row r="183" spans="1:16" hidden="1" outlineLevel="1">
      <c r="A183" s="57"/>
      <c r="B183" s="57"/>
      <c r="C183" t="s">
        <v>1040</v>
      </c>
      <c r="D183" s="19">
        <v>42544</v>
      </c>
      <c r="E183" t="s">
        <v>1041</v>
      </c>
      <c r="F183">
        <v>270.12</v>
      </c>
      <c r="I183" s="26"/>
      <c r="J183" s="27"/>
      <c r="K183" s="7"/>
      <c r="L183" s="28"/>
    </row>
    <row r="184" spans="1:16" collapsed="1">
      <c r="A184" s="18" t="s">
        <v>553</v>
      </c>
      <c r="B184" s="18" t="s">
        <v>554</v>
      </c>
      <c r="D184" s="19"/>
      <c r="F184"/>
      <c r="G184" s="21">
        <f>SUM(F185)</f>
        <v>-12600</v>
      </c>
      <c r="H184" s="26">
        <f>G184/1.16*0.16</f>
        <v>-1737.9310344827588</v>
      </c>
      <c r="I184" s="26"/>
      <c r="J184" s="27"/>
      <c r="K184" s="7"/>
      <c r="L184" s="28"/>
    </row>
    <row r="185" spans="1:16" hidden="1" outlineLevel="1">
      <c r="A185" s="10"/>
      <c r="B185" s="10"/>
      <c r="C185" t="s">
        <v>555</v>
      </c>
      <c r="D185" s="19">
        <v>42458</v>
      </c>
      <c r="E185" t="s">
        <v>556</v>
      </c>
      <c r="F185" s="27">
        <v>-12600</v>
      </c>
      <c r="I185" s="26"/>
      <c r="J185" s="27"/>
      <c r="K185" s="7"/>
      <c r="L185" s="28"/>
    </row>
    <row r="186" spans="1:16" collapsed="1">
      <c r="A186" s="18" t="s">
        <v>357</v>
      </c>
      <c r="B186" s="18" t="s">
        <v>358</v>
      </c>
      <c r="F186" s="27" t="s">
        <v>557</v>
      </c>
      <c r="G186" s="52">
        <f>+SUM(F187:F189)</f>
        <v>1879.1999999999998</v>
      </c>
      <c r="H186" s="26">
        <f t="shared" ref="H186:H190" si="2">G186/1.16*0.16</f>
        <v>259.2</v>
      </c>
      <c r="I186" s="26"/>
      <c r="J186" s="27"/>
      <c r="K186" s="7"/>
      <c r="L186" s="28"/>
    </row>
    <row r="187" spans="1:16" s="134" customFormat="1" outlineLevel="1">
      <c r="A187" s="136"/>
      <c r="B187" s="136"/>
      <c r="C187" s="134" t="s">
        <v>889</v>
      </c>
      <c r="D187" s="137">
        <v>42503</v>
      </c>
      <c r="E187" s="134" t="s">
        <v>890</v>
      </c>
      <c r="F187" s="134">
        <v>104.4</v>
      </c>
      <c r="G187" s="102"/>
      <c r="H187" s="138"/>
      <c r="I187" s="138"/>
      <c r="J187" s="133"/>
      <c r="K187" s="139"/>
      <c r="L187" s="140"/>
    </row>
    <row r="188" spans="1:16" outlineLevel="1">
      <c r="A188" s="10"/>
      <c r="B188" s="10"/>
      <c r="C188" t="s">
        <v>891</v>
      </c>
      <c r="D188" s="19">
        <v>42503</v>
      </c>
      <c r="E188" t="s">
        <v>892</v>
      </c>
      <c r="F188">
        <v>574.20000000000005</v>
      </c>
      <c r="G188" s="22"/>
      <c r="H188" s="26">
        <f t="shared" si="2"/>
        <v>0</v>
      </c>
      <c r="I188" s="26"/>
      <c r="J188" s="27"/>
      <c r="K188" s="7"/>
      <c r="L188" s="28"/>
    </row>
    <row r="189" spans="1:16" outlineLevel="1">
      <c r="A189" s="10"/>
      <c r="B189" s="10"/>
      <c r="C189" t="s">
        <v>625</v>
      </c>
      <c r="D189" s="19">
        <v>42520</v>
      </c>
      <c r="E189" t="s">
        <v>893</v>
      </c>
      <c r="F189" s="27">
        <v>1200.5999999999999</v>
      </c>
      <c r="G189" s="22"/>
      <c r="H189" s="26"/>
      <c r="I189" s="26"/>
      <c r="J189" s="27"/>
      <c r="K189" s="7"/>
      <c r="L189" s="28"/>
    </row>
    <row r="190" spans="1:16">
      <c r="A190" s="18" t="s">
        <v>306</v>
      </c>
      <c r="B190" s="18" t="s">
        <v>307</v>
      </c>
      <c r="D190" s="19"/>
      <c r="F190" s="27"/>
      <c r="G190" s="21">
        <f>SUM(F191:F200)</f>
        <v>62176</v>
      </c>
      <c r="H190" s="26">
        <f t="shared" si="2"/>
        <v>8576.0000000000018</v>
      </c>
      <c r="I190" s="26"/>
      <c r="J190" s="27"/>
      <c r="K190" s="7"/>
      <c r="L190" s="28"/>
    </row>
    <row r="191" spans="1:16" hidden="1" outlineLevel="1">
      <c r="A191" s="57"/>
      <c r="B191" s="57"/>
      <c r="C191" t="s">
        <v>743</v>
      </c>
      <c r="D191" s="19">
        <v>42482</v>
      </c>
      <c r="E191" t="s">
        <v>744</v>
      </c>
      <c r="F191" s="27">
        <v>5220</v>
      </c>
      <c r="G191" s="22"/>
      <c r="H191" s="26"/>
      <c r="I191" s="26"/>
      <c r="J191" s="27"/>
      <c r="K191" s="7"/>
      <c r="L191" s="28"/>
    </row>
    <row r="192" spans="1:16" hidden="1" outlineLevel="1">
      <c r="A192" s="57"/>
      <c r="B192" s="57"/>
      <c r="C192" t="s">
        <v>745</v>
      </c>
      <c r="D192" s="19">
        <v>42485</v>
      </c>
      <c r="E192" t="s">
        <v>746</v>
      </c>
      <c r="F192" s="27">
        <v>1740</v>
      </c>
      <c r="G192" s="22"/>
      <c r="H192" s="26"/>
      <c r="I192" s="26"/>
      <c r="J192" s="27"/>
      <c r="K192" s="7"/>
      <c r="L192" s="28"/>
    </row>
    <row r="193" spans="1:12" hidden="1" outlineLevel="1">
      <c r="A193" s="57"/>
      <c r="B193" s="57"/>
      <c r="C193" t="s">
        <v>894</v>
      </c>
      <c r="D193" s="19">
        <v>42501</v>
      </c>
      <c r="E193" t="s">
        <v>895</v>
      </c>
      <c r="F193" s="27">
        <v>4060</v>
      </c>
      <c r="G193" s="22"/>
      <c r="H193" s="26"/>
      <c r="I193" s="26"/>
      <c r="J193" s="27"/>
      <c r="K193" s="7"/>
      <c r="L193" s="28"/>
    </row>
    <row r="194" spans="1:12" hidden="1" outlineLevel="1">
      <c r="A194" s="57"/>
      <c r="B194" s="57"/>
      <c r="C194" t="s">
        <v>896</v>
      </c>
      <c r="D194" s="19">
        <v>42502</v>
      </c>
      <c r="E194" t="s">
        <v>897</v>
      </c>
      <c r="F194" s="27">
        <v>4060</v>
      </c>
      <c r="G194" s="22"/>
      <c r="H194" s="26"/>
      <c r="I194" s="26"/>
      <c r="J194" s="27"/>
      <c r="K194" s="7"/>
      <c r="L194" s="28"/>
    </row>
    <row r="195" spans="1:12" hidden="1" outlineLevel="1">
      <c r="A195" s="57"/>
      <c r="B195" s="57"/>
      <c r="C195" t="s">
        <v>898</v>
      </c>
      <c r="D195" s="19">
        <v>42504</v>
      </c>
      <c r="E195" t="s">
        <v>899</v>
      </c>
      <c r="F195" s="27">
        <v>11600</v>
      </c>
      <c r="G195" s="22"/>
      <c r="H195" s="26"/>
      <c r="I195" s="26"/>
      <c r="J195" s="27"/>
      <c r="K195" s="7"/>
      <c r="L195" s="28"/>
    </row>
    <row r="196" spans="1:12" hidden="1" outlineLevel="1">
      <c r="A196" s="57"/>
      <c r="B196" s="57"/>
      <c r="C196" t="s">
        <v>900</v>
      </c>
      <c r="D196" s="19">
        <v>42510</v>
      </c>
      <c r="E196" t="s">
        <v>901</v>
      </c>
      <c r="F196" s="27">
        <v>4060</v>
      </c>
      <c r="G196" s="22"/>
      <c r="H196" s="26"/>
      <c r="I196" s="26"/>
      <c r="J196" s="27"/>
      <c r="K196" s="7"/>
      <c r="L196" s="28"/>
    </row>
    <row r="197" spans="1:12" hidden="1" outlineLevel="1">
      <c r="A197" s="57"/>
      <c r="B197" s="57"/>
      <c r="C197" t="s">
        <v>902</v>
      </c>
      <c r="D197" s="19">
        <v>42516</v>
      </c>
      <c r="E197" t="s">
        <v>903</v>
      </c>
      <c r="F197" s="27">
        <v>4640</v>
      </c>
      <c r="G197" s="22"/>
      <c r="H197" s="26"/>
      <c r="I197" s="26"/>
      <c r="J197" s="27"/>
      <c r="K197" s="7"/>
      <c r="L197" s="28"/>
    </row>
    <row r="198" spans="1:12" hidden="1" outlineLevel="1">
      <c r="A198" s="57"/>
      <c r="B198" s="57"/>
      <c r="C198" t="s">
        <v>904</v>
      </c>
      <c r="D198" s="19">
        <v>42516</v>
      </c>
      <c r="E198" t="s">
        <v>905</v>
      </c>
      <c r="F198" s="27">
        <v>3016</v>
      </c>
      <c r="G198" s="22"/>
      <c r="H198" s="26"/>
      <c r="I198" s="26"/>
      <c r="J198" s="27"/>
      <c r="K198" s="7"/>
      <c r="L198" s="28"/>
    </row>
    <row r="199" spans="1:12" hidden="1" outlineLevel="1">
      <c r="A199" s="57"/>
      <c r="B199" s="57"/>
      <c r="C199" t="s">
        <v>906</v>
      </c>
      <c r="D199" s="19">
        <v>42516</v>
      </c>
      <c r="E199" t="s">
        <v>907</v>
      </c>
      <c r="F199" s="27">
        <v>4060</v>
      </c>
      <c r="G199" s="22"/>
      <c r="H199" s="26"/>
      <c r="I199" s="26"/>
      <c r="J199" s="27"/>
      <c r="K199" s="7"/>
      <c r="L199" s="28"/>
    </row>
    <row r="200" spans="1:12" hidden="1" outlineLevel="1">
      <c r="A200" s="57"/>
      <c r="B200" s="57"/>
      <c r="C200" t="s">
        <v>908</v>
      </c>
      <c r="D200" s="19">
        <v>42521</v>
      </c>
      <c r="E200" t="s">
        <v>909</v>
      </c>
      <c r="F200" s="27">
        <v>19720</v>
      </c>
      <c r="G200" s="22"/>
      <c r="H200" s="26"/>
      <c r="I200" s="26"/>
      <c r="J200" s="27"/>
      <c r="K200" s="7"/>
      <c r="L200" s="28"/>
    </row>
    <row r="201" spans="1:12" collapsed="1">
      <c r="A201" s="18" t="s">
        <v>126</v>
      </c>
      <c r="B201" s="18" t="s">
        <v>127</v>
      </c>
      <c r="D201" s="19"/>
      <c r="E201" s="45"/>
      <c r="F201" s="6"/>
      <c r="G201" s="21">
        <f>SUM(F202:F203)</f>
        <v>23881.35</v>
      </c>
      <c r="H201" s="26">
        <f>G201/1.16*0.16</f>
        <v>3293.9793103448278</v>
      </c>
      <c r="I201" s="26"/>
      <c r="J201" s="27"/>
      <c r="K201" s="7"/>
      <c r="L201" s="28"/>
    </row>
    <row r="202" spans="1:12" hidden="1" outlineLevel="1">
      <c r="A202" s="10"/>
      <c r="B202" s="10"/>
      <c r="C202" s="5" t="s">
        <v>128</v>
      </c>
      <c r="D202" s="36">
        <v>41517</v>
      </c>
      <c r="E202" s="37" t="s">
        <v>129</v>
      </c>
      <c r="F202" s="6">
        <f>38903.35-16240-7308</f>
        <v>15355.349999999999</v>
      </c>
      <c r="G202" s="22"/>
      <c r="H202" s="26"/>
      <c r="I202" s="26"/>
      <c r="J202" s="27"/>
      <c r="K202" s="7"/>
      <c r="L202" s="28"/>
    </row>
    <row r="203" spans="1:12" hidden="1" outlineLevel="1">
      <c r="A203" s="10"/>
      <c r="B203" s="10"/>
      <c r="C203" t="s">
        <v>910</v>
      </c>
      <c r="D203" s="19">
        <v>42521</v>
      </c>
      <c r="E203" t="s">
        <v>911</v>
      </c>
      <c r="F203" s="27">
        <v>8526</v>
      </c>
      <c r="G203" s="22"/>
      <c r="H203" s="26"/>
      <c r="I203" s="26"/>
      <c r="J203" s="27"/>
      <c r="K203" s="7"/>
      <c r="L203" s="28"/>
    </row>
    <row r="204" spans="1:12" collapsed="1">
      <c r="A204" s="18" t="s">
        <v>130</v>
      </c>
      <c r="B204" s="18" t="s">
        <v>131</v>
      </c>
      <c r="C204" s="5"/>
      <c r="D204" s="36"/>
      <c r="E204" s="45"/>
      <c r="F204" s="6"/>
      <c r="G204" s="21">
        <f>SUM(F205:F212)</f>
        <v>6864.11</v>
      </c>
      <c r="H204" s="26">
        <f>G204/1.16*0.16</f>
        <v>946.77379310344827</v>
      </c>
      <c r="I204" s="21"/>
      <c r="J204" s="27"/>
      <c r="K204" s="7"/>
      <c r="L204" s="28"/>
    </row>
    <row r="205" spans="1:12" hidden="1" outlineLevel="1">
      <c r="A205" s="57"/>
      <c r="B205" s="57"/>
      <c r="C205" t="s">
        <v>132</v>
      </c>
      <c r="D205" s="19">
        <v>42275</v>
      </c>
      <c r="E205">
        <v>4349</v>
      </c>
      <c r="F205" s="33">
        <v>92.34</v>
      </c>
      <c r="G205" s="21"/>
      <c r="H205" s="26"/>
      <c r="I205" s="26"/>
      <c r="J205" s="27"/>
      <c r="K205" s="7"/>
      <c r="L205" s="28"/>
    </row>
    <row r="206" spans="1:12" hidden="1" outlineLevel="1">
      <c r="A206" s="57"/>
      <c r="B206" s="57"/>
      <c r="C206" t="s">
        <v>133</v>
      </c>
      <c r="D206" s="19">
        <v>42277</v>
      </c>
      <c r="E206">
        <v>9021</v>
      </c>
      <c r="F206" s="33">
        <v>577.79999999999995</v>
      </c>
      <c r="G206" s="67"/>
      <c r="H206" s="26"/>
      <c r="I206" s="21">
        <v>4238.59</v>
      </c>
      <c r="J206" s="27"/>
      <c r="K206" s="7"/>
      <c r="L206" s="28"/>
    </row>
    <row r="207" spans="1:12" hidden="1" outlineLevel="1">
      <c r="A207" s="57"/>
      <c r="B207" s="57"/>
      <c r="C207" t="s">
        <v>134</v>
      </c>
      <c r="D207" s="19">
        <v>42308</v>
      </c>
      <c r="E207" t="s">
        <v>135</v>
      </c>
      <c r="F207" s="33">
        <v>613.4</v>
      </c>
      <c r="G207" s="67"/>
      <c r="H207" s="26"/>
      <c r="I207" s="26"/>
      <c r="J207" s="27"/>
      <c r="K207" s="7"/>
      <c r="L207" s="28"/>
    </row>
    <row r="208" spans="1:12" hidden="1" outlineLevel="1">
      <c r="A208" s="57"/>
      <c r="B208" s="57"/>
      <c r="C208" t="s">
        <v>136</v>
      </c>
      <c r="D208" s="19">
        <v>42333</v>
      </c>
      <c r="E208" t="s">
        <v>137</v>
      </c>
      <c r="F208" s="33">
        <v>2812.55</v>
      </c>
      <c r="G208" s="67"/>
      <c r="H208" s="26"/>
      <c r="I208" s="26"/>
      <c r="J208" s="27"/>
      <c r="K208" s="7"/>
      <c r="L208" s="28"/>
    </row>
    <row r="209" spans="1:12" hidden="1" outlineLevel="1">
      <c r="A209" s="57"/>
      <c r="B209" s="57"/>
      <c r="C209" t="s">
        <v>138</v>
      </c>
      <c r="D209" s="19">
        <v>42369</v>
      </c>
      <c r="E209" t="s">
        <v>139</v>
      </c>
      <c r="F209" s="33">
        <v>140</v>
      </c>
      <c r="G209" s="67"/>
      <c r="H209" s="26"/>
      <c r="I209" s="26"/>
      <c r="J209" s="27"/>
      <c r="K209" s="7"/>
      <c r="L209" s="28"/>
    </row>
    <row r="210" spans="1:12" hidden="1" outlineLevel="1">
      <c r="A210" s="57"/>
      <c r="B210" s="57"/>
      <c r="D210" s="19"/>
      <c r="F210">
        <f>6864.11-4236.09</f>
        <v>2628.0199999999995</v>
      </c>
      <c r="G210" s="67"/>
      <c r="H210" s="26"/>
      <c r="I210" s="26"/>
      <c r="J210" s="27"/>
      <c r="K210" s="7"/>
      <c r="L210" s="28"/>
    </row>
    <row r="211" spans="1:12" hidden="1" outlineLevel="1">
      <c r="A211" s="57"/>
      <c r="B211" s="57"/>
      <c r="D211" s="19"/>
      <c r="F211" s="27"/>
      <c r="G211" s="67"/>
      <c r="H211" s="26"/>
      <c r="I211" s="26"/>
      <c r="J211" s="27"/>
      <c r="K211" s="7"/>
      <c r="L211" s="28"/>
    </row>
    <row r="212" spans="1:12" hidden="1" outlineLevel="1">
      <c r="A212" s="57"/>
      <c r="B212" s="57"/>
      <c r="C212" s="64"/>
      <c r="D212" s="124"/>
      <c r="E212" s="64"/>
      <c r="F212" s="33"/>
      <c r="G212" s="67"/>
      <c r="H212" s="26"/>
      <c r="I212" s="26"/>
      <c r="J212" s="27"/>
      <c r="K212" s="7"/>
      <c r="L212" s="28"/>
    </row>
    <row r="213" spans="1:12" collapsed="1">
      <c r="A213" s="18" t="s">
        <v>582</v>
      </c>
      <c r="B213" s="18" t="s">
        <v>583</v>
      </c>
      <c r="C213" s="64"/>
      <c r="D213" s="124"/>
      <c r="E213" s="64"/>
      <c r="F213" s="33"/>
      <c r="G213" s="21">
        <f>SUM(F214:F216)</f>
        <v>13175.300000000001</v>
      </c>
      <c r="H213" s="26">
        <f>G213/1.16*0.16</f>
        <v>1817.2827586206899</v>
      </c>
      <c r="I213" s="26"/>
      <c r="J213" s="27"/>
      <c r="K213" s="7"/>
      <c r="L213" s="28"/>
    </row>
    <row r="214" spans="1:12" hidden="1" outlineLevel="1">
      <c r="A214" s="57"/>
      <c r="B214" s="57"/>
      <c r="C214" t="s">
        <v>584</v>
      </c>
      <c r="D214" s="19">
        <v>42459</v>
      </c>
      <c r="E214">
        <v>1391</v>
      </c>
      <c r="F214" s="27">
        <v>4391.76</v>
      </c>
      <c r="G214" s="67"/>
      <c r="H214" s="26"/>
      <c r="I214" s="26"/>
      <c r="J214" s="27"/>
      <c r="K214" s="7"/>
      <c r="L214" s="28"/>
    </row>
    <row r="215" spans="1:12" hidden="1" outlineLevel="1">
      <c r="A215" s="57"/>
      <c r="B215" s="57"/>
      <c r="C215" t="s">
        <v>753</v>
      </c>
      <c r="D215" s="19">
        <v>42485</v>
      </c>
      <c r="E215">
        <v>1485</v>
      </c>
      <c r="F215" s="27">
        <v>4391.7700000000004</v>
      </c>
      <c r="G215" s="67"/>
      <c r="H215" s="26"/>
      <c r="I215" s="26"/>
      <c r="J215" s="27"/>
      <c r="K215" s="7"/>
      <c r="L215" s="28"/>
    </row>
    <row r="216" spans="1:12" hidden="1" outlineLevel="1">
      <c r="A216" s="57"/>
      <c r="B216" s="57"/>
      <c r="C216" t="s">
        <v>912</v>
      </c>
      <c r="D216" s="19">
        <v>42520</v>
      </c>
      <c r="E216">
        <v>1574</v>
      </c>
      <c r="F216" s="27">
        <v>4391.7700000000004</v>
      </c>
      <c r="G216" s="67"/>
      <c r="H216" s="26"/>
      <c r="I216" s="26"/>
      <c r="J216" s="27"/>
      <c r="K216" s="7"/>
      <c r="L216" s="28"/>
    </row>
    <row r="217" spans="1:12" collapsed="1">
      <c r="A217" s="18" t="s">
        <v>140</v>
      </c>
      <c r="B217" s="18" t="s">
        <v>141</v>
      </c>
      <c r="C217" s="5"/>
      <c r="D217" s="36"/>
      <c r="E217" s="45"/>
      <c r="F217" s="6"/>
      <c r="G217" s="21">
        <f>SUM(F218:F219)</f>
        <v>28168</v>
      </c>
      <c r="H217" s="26">
        <f>G217/1.16*0.16</f>
        <v>3885.2413793103451</v>
      </c>
      <c r="I217" s="26"/>
      <c r="K217" s="7"/>
      <c r="L217" s="28"/>
    </row>
    <row r="218" spans="1:12" hidden="1" outlineLevel="1">
      <c r="A218" s="57"/>
      <c r="B218" s="57"/>
      <c r="C218" t="s">
        <v>913</v>
      </c>
      <c r="D218" s="19">
        <v>42493</v>
      </c>
      <c r="E218">
        <v>13181</v>
      </c>
      <c r="F218" s="27">
        <v>15159.99</v>
      </c>
      <c r="G218" s="21"/>
      <c r="H218" s="26"/>
      <c r="I218" s="26"/>
      <c r="K218" s="7"/>
      <c r="L218" s="28"/>
    </row>
    <row r="219" spans="1:12" hidden="1" outlineLevel="1">
      <c r="A219" s="57"/>
      <c r="B219" s="57"/>
      <c r="C219" t="s">
        <v>914</v>
      </c>
      <c r="D219" s="19">
        <v>42509</v>
      </c>
      <c r="E219">
        <v>13312</v>
      </c>
      <c r="F219" s="27">
        <v>13008.01</v>
      </c>
      <c r="G219" s="21"/>
      <c r="H219" s="26"/>
      <c r="I219" s="26"/>
      <c r="K219" s="7"/>
      <c r="L219" s="28"/>
    </row>
    <row r="220" spans="1:12" collapsed="1">
      <c r="A220" s="18" t="s">
        <v>143</v>
      </c>
      <c r="B220" s="18" t="s">
        <v>144</v>
      </c>
      <c r="C220" s="5"/>
      <c r="D220" s="36"/>
      <c r="E220" s="45"/>
      <c r="F220" s="6"/>
      <c r="G220" s="21">
        <f>SUM(F221:F231)</f>
        <v>39558</v>
      </c>
      <c r="H220" s="26">
        <f>G220/1.16*0.16</f>
        <v>5456.2758620689656</v>
      </c>
      <c r="I220" s="26"/>
      <c r="K220" s="7"/>
      <c r="L220" s="28"/>
    </row>
    <row r="221" spans="1:12" hidden="1" outlineLevel="1">
      <c r="A221" s="10"/>
      <c r="B221" s="10"/>
      <c r="D221" s="19"/>
      <c r="E221" t="s">
        <v>105</v>
      </c>
      <c r="F221" s="20">
        <v>-810</v>
      </c>
      <c r="G221" s="21"/>
      <c r="H221" s="26"/>
      <c r="I221" s="26"/>
      <c r="K221" s="7"/>
      <c r="L221" s="28"/>
    </row>
    <row r="222" spans="1:12" ht="15" hidden="1" outlineLevel="1">
      <c r="A222" s="10"/>
      <c r="B222" s="10"/>
      <c r="C222" s="99" t="s">
        <v>145</v>
      </c>
      <c r="D222" s="98">
        <v>42172</v>
      </c>
      <c r="E222" s="99">
        <v>163</v>
      </c>
      <c r="F222" s="94">
        <v>3944</v>
      </c>
      <c r="G222" s="21"/>
      <c r="H222" s="26"/>
      <c r="I222" s="26"/>
    </row>
    <row r="223" spans="1:12" ht="15" hidden="1" outlineLevel="1">
      <c r="A223" s="10"/>
      <c r="B223" s="10"/>
      <c r="C223" s="99" t="s">
        <v>146</v>
      </c>
      <c r="D223" s="98">
        <v>42172</v>
      </c>
      <c r="E223" s="99">
        <v>166</v>
      </c>
      <c r="F223" s="94">
        <v>4872</v>
      </c>
      <c r="G223" s="21"/>
      <c r="H223" s="26"/>
      <c r="I223" s="26"/>
    </row>
    <row r="224" spans="1:12" ht="15" hidden="1" outlineLevel="1">
      <c r="A224" s="10"/>
      <c r="B224" s="10"/>
      <c r="C224" s="99" t="s">
        <v>147</v>
      </c>
      <c r="D224" s="98">
        <v>42172</v>
      </c>
      <c r="E224" s="99">
        <v>165</v>
      </c>
      <c r="F224" s="94">
        <v>1044</v>
      </c>
      <c r="G224" s="21"/>
      <c r="H224" s="26"/>
      <c r="I224" s="26"/>
    </row>
    <row r="225" spans="1:12" hidden="1" outlineLevel="1">
      <c r="A225" s="10"/>
      <c r="B225" s="10"/>
      <c r="C225" t="s">
        <v>757</v>
      </c>
      <c r="D225" s="19">
        <v>42488</v>
      </c>
      <c r="E225">
        <v>385</v>
      </c>
      <c r="F225" s="27">
        <v>5104</v>
      </c>
      <c r="G225" s="21"/>
      <c r="H225" s="26"/>
      <c r="I225" s="26"/>
    </row>
    <row r="226" spans="1:12" hidden="1" outlineLevel="1">
      <c r="A226" s="10"/>
      <c r="B226" s="10"/>
      <c r="C226" t="s">
        <v>915</v>
      </c>
      <c r="D226" s="19">
        <v>42502</v>
      </c>
      <c r="E226">
        <v>396</v>
      </c>
      <c r="F226" s="27">
        <v>7656</v>
      </c>
      <c r="G226" s="21"/>
      <c r="H226" s="26"/>
      <c r="I226" s="26"/>
    </row>
    <row r="227" spans="1:12" hidden="1" outlineLevel="1">
      <c r="A227" s="10"/>
      <c r="B227" s="10"/>
      <c r="C227" t="s">
        <v>916</v>
      </c>
      <c r="D227" s="19">
        <v>42503</v>
      </c>
      <c r="E227">
        <v>400</v>
      </c>
      <c r="F227" s="27">
        <v>1508</v>
      </c>
      <c r="G227" s="21"/>
      <c r="H227" s="26"/>
      <c r="I227" s="26"/>
    </row>
    <row r="228" spans="1:12" hidden="1" outlineLevel="1">
      <c r="A228" s="10"/>
      <c r="B228" s="10"/>
      <c r="C228" t="s">
        <v>917</v>
      </c>
      <c r="D228" s="19">
        <v>42516</v>
      </c>
      <c r="E228">
        <v>408</v>
      </c>
      <c r="F228" s="27">
        <v>5220</v>
      </c>
      <c r="G228" s="21"/>
      <c r="H228" s="26"/>
      <c r="I228" s="26"/>
      <c r="K228" s="7"/>
      <c r="L228" s="28"/>
    </row>
    <row r="229" spans="1:12" hidden="1" outlineLevel="1">
      <c r="A229" s="10"/>
      <c r="B229" s="10"/>
      <c r="C229" t="s">
        <v>918</v>
      </c>
      <c r="D229" s="19">
        <v>42517</v>
      </c>
      <c r="E229">
        <v>414</v>
      </c>
      <c r="F229" s="27">
        <v>11020</v>
      </c>
      <c r="G229" s="21"/>
      <c r="H229" s="26"/>
      <c r="I229" s="26"/>
      <c r="K229" s="7"/>
      <c r="L229" s="28"/>
    </row>
    <row r="230" spans="1:12" hidden="1" outlineLevel="1">
      <c r="A230" s="10"/>
      <c r="B230" s="10"/>
      <c r="G230" s="21"/>
      <c r="H230" s="26"/>
      <c r="I230" s="26"/>
      <c r="K230" s="7"/>
      <c r="L230" s="28"/>
    </row>
    <row r="231" spans="1:12" hidden="1" outlineLevel="1">
      <c r="A231" s="10"/>
      <c r="B231" s="10"/>
      <c r="D231" s="19"/>
      <c r="F231" s="27"/>
      <c r="G231" s="21"/>
      <c r="H231" s="26"/>
      <c r="I231" s="26"/>
      <c r="K231" s="7"/>
      <c r="L231" s="28"/>
    </row>
    <row r="232" spans="1:12" collapsed="1">
      <c r="A232" s="18" t="s">
        <v>164</v>
      </c>
      <c r="B232" s="18" t="s">
        <v>165</v>
      </c>
      <c r="C232" s="5"/>
      <c r="D232" s="36"/>
      <c r="E232" s="37"/>
      <c r="F232" s="6"/>
      <c r="G232" s="21">
        <f>SUM(F233:F243)</f>
        <v>6612</v>
      </c>
      <c r="H232" s="26">
        <f>G232/1.16*0.16</f>
        <v>912</v>
      </c>
      <c r="I232" s="26"/>
    </row>
    <row r="233" spans="1:12" ht="15" hidden="1" outlineLevel="1">
      <c r="A233" s="57"/>
      <c r="B233" s="57"/>
      <c r="C233" s="127" t="s">
        <v>761</v>
      </c>
      <c r="D233" s="98">
        <v>42487</v>
      </c>
      <c r="E233" s="99">
        <v>3738444</v>
      </c>
      <c r="F233" s="127">
        <v>348</v>
      </c>
      <c r="G233" s="21"/>
      <c r="H233" s="26"/>
      <c r="I233" s="26"/>
    </row>
    <row r="234" spans="1:12" ht="13.5" hidden="1" customHeight="1" outlineLevel="1">
      <c r="A234" s="10"/>
      <c r="B234" s="10"/>
      <c r="C234" t="s">
        <v>926</v>
      </c>
      <c r="D234" s="19">
        <v>42496</v>
      </c>
      <c r="E234">
        <v>3756166</v>
      </c>
      <c r="F234" s="27">
        <v>3480</v>
      </c>
      <c r="G234" s="21"/>
      <c r="H234" s="26"/>
      <c r="I234" s="26"/>
    </row>
    <row r="235" spans="1:12" ht="15" hidden="1" outlineLevel="1">
      <c r="A235" s="10"/>
      <c r="B235" s="10"/>
      <c r="C235" t="s">
        <v>688</v>
      </c>
      <c r="D235" s="19">
        <v>42503</v>
      </c>
      <c r="E235">
        <v>3766826</v>
      </c>
      <c r="F235">
        <v>348</v>
      </c>
      <c r="G235" s="21"/>
      <c r="H235" s="26"/>
      <c r="I235" s="26"/>
      <c r="J235" s="99"/>
      <c r="K235" s="98"/>
      <c r="L235" s="99"/>
    </row>
    <row r="236" spans="1:12" ht="15" hidden="1" outlineLevel="1">
      <c r="A236" s="10"/>
      <c r="B236" s="10"/>
      <c r="C236" t="s">
        <v>919</v>
      </c>
      <c r="D236" s="19">
        <v>42504</v>
      </c>
      <c r="E236">
        <v>3768829</v>
      </c>
      <c r="F236">
        <v>348</v>
      </c>
      <c r="G236" s="21"/>
      <c r="H236" s="26"/>
      <c r="I236" s="26"/>
      <c r="J236" s="99"/>
      <c r="K236" s="98"/>
      <c r="L236" s="99"/>
    </row>
    <row r="237" spans="1:12" ht="15" hidden="1" outlineLevel="1">
      <c r="A237" s="10"/>
      <c r="B237" s="10"/>
      <c r="C237" t="s">
        <v>920</v>
      </c>
      <c r="D237" s="19">
        <v>42504</v>
      </c>
      <c r="E237">
        <v>3769150</v>
      </c>
      <c r="F237">
        <v>348</v>
      </c>
      <c r="G237" s="21"/>
      <c r="H237" s="26"/>
      <c r="I237" s="26"/>
      <c r="J237" s="99"/>
      <c r="K237" s="98"/>
      <c r="L237" s="99"/>
    </row>
    <row r="238" spans="1:12" ht="15" hidden="1" outlineLevel="1">
      <c r="A238" s="10"/>
      <c r="B238" s="10"/>
      <c r="C238" t="s">
        <v>921</v>
      </c>
      <c r="D238" s="19">
        <v>42514</v>
      </c>
      <c r="E238">
        <v>3781506</v>
      </c>
      <c r="F238">
        <v>348</v>
      </c>
      <c r="G238" s="21"/>
      <c r="H238" s="26"/>
      <c r="I238" s="26"/>
      <c r="J238" s="99"/>
      <c r="K238" s="98"/>
      <c r="L238" s="99"/>
    </row>
    <row r="239" spans="1:12" ht="15" hidden="1" outlineLevel="1">
      <c r="A239" s="10"/>
      <c r="B239" s="10"/>
      <c r="C239" t="s">
        <v>922</v>
      </c>
      <c r="D239" s="19">
        <v>42516</v>
      </c>
      <c r="E239">
        <v>3786780</v>
      </c>
      <c r="F239">
        <v>348</v>
      </c>
      <c r="G239" s="21"/>
      <c r="H239" s="26"/>
      <c r="I239" s="26"/>
      <c r="J239" s="99"/>
      <c r="K239" s="98"/>
      <c r="L239" s="99"/>
    </row>
    <row r="240" spans="1:12" ht="15" hidden="1" outlineLevel="1">
      <c r="A240" s="10"/>
      <c r="B240" s="10"/>
      <c r="C240" t="s">
        <v>923</v>
      </c>
      <c r="D240" s="19">
        <v>42516</v>
      </c>
      <c r="E240">
        <v>3786689</v>
      </c>
      <c r="F240">
        <v>348</v>
      </c>
      <c r="G240" s="21"/>
      <c r="H240" s="26"/>
      <c r="I240" s="26"/>
      <c r="J240" s="99"/>
      <c r="K240" s="98"/>
      <c r="L240" s="99"/>
    </row>
    <row r="241" spans="1:12" ht="15" hidden="1" outlineLevel="1">
      <c r="A241" s="10"/>
      <c r="B241" s="10"/>
      <c r="C241" t="s">
        <v>924</v>
      </c>
      <c r="D241" s="19">
        <v>42521</v>
      </c>
      <c r="E241">
        <v>3789597</v>
      </c>
      <c r="F241">
        <v>348</v>
      </c>
      <c r="G241" s="21"/>
      <c r="H241" s="26"/>
      <c r="I241" s="26"/>
      <c r="J241" s="99"/>
      <c r="K241" s="98"/>
      <c r="L241" s="99"/>
    </row>
    <row r="242" spans="1:12" ht="15" hidden="1" outlineLevel="1">
      <c r="A242" s="10"/>
      <c r="B242" s="10"/>
      <c r="C242" t="s">
        <v>925</v>
      </c>
      <c r="D242" s="19">
        <v>42521</v>
      </c>
      <c r="E242">
        <v>3793883</v>
      </c>
      <c r="F242">
        <v>348</v>
      </c>
      <c r="G242" s="21"/>
      <c r="H242" s="26"/>
      <c r="I242" s="26"/>
      <c r="J242" s="99"/>
      <c r="K242" s="98"/>
      <c r="L242" s="99"/>
    </row>
    <row r="243" spans="1:12" ht="15" hidden="1" outlineLevel="1">
      <c r="A243" s="10"/>
      <c r="B243" s="10"/>
      <c r="D243" s="19"/>
      <c r="F243"/>
      <c r="G243" s="21"/>
      <c r="H243" s="26"/>
      <c r="I243" s="26"/>
      <c r="J243" s="99"/>
      <c r="K243" s="98"/>
      <c r="L243" s="99"/>
    </row>
    <row r="244" spans="1:12" ht="15" collapsed="1">
      <c r="A244" s="18" t="s">
        <v>169</v>
      </c>
      <c r="B244" s="18" t="s">
        <v>170</v>
      </c>
      <c r="C244" s="5"/>
      <c r="D244" s="36"/>
      <c r="E244" s="37"/>
      <c r="F244" s="6"/>
      <c r="G244" s="21">
        <f>SUM(F245:F246)</f>
        <v>7426.0599999999995</v>
      </c>
      <c r="H244" s="26">
        <f>G244/1.16*0.16</f>
        <v>1024.2841379310346</v>
      </c>
      <c r="I244" s="26"/>
      <c r="J244" s="99"/>
      <c r="K244" s="98"/>
      <c r="L244" s="99"/>
    </row>
    <row r="245" spans="1:12" ht="13.5" hidden="1" customHeight="1" outlineLevel="1">
      <c r="A245" s="10"/>
      <c r="B245" s="10"/>
      <c r="C245" t="s">
        <v>171</v>
      </c>
      <c r="D245" s="19">
        <v>42271</v>
      </c>
      <c r="E245" t="s">
        <v>172</v>
      </c>
      <c r="F245" s="20">
        <f>5800-3132+1510.06</f>
        <v>4178.0599999999995</v>
      </c>
      <c r="G245" s="68"/>
      <c r="H245" s="26"/>
      <c r="I245" s="26"/>
      <c r="K245" s="7"/>
      <c r="L245" s="28"/>
    </row>
    <row r="246" spans="1:12" ht="13.5" hidden="1" customHeight="1" outlineLevel="1">
      <c r="A246" s="10"/>
      <c r="B246" s="10"/>
      <c r="C246" s="99" t="s">
        <v>173</v>
      </c>
      <c r="D246" s="98">
        <v>42308</v>
      </c>
      <c r="E246" s="99" t="s">
        <v>174</v>
      </c>
      <c r="F246" s="20">
        <f>4408-1160</f>
        <v>3248</v>
      </c>
      <c r="G246" s="54"/>
      <c r="H246" s="26"/>
      <c r="I246" s="26"/>
      <c r="K246" s="7"/>
      <c r="L246" s="28"/>
    </row>
    <row r="247" spans="1:12" ht="13.5" customHeight="1" collapsed="1">
      <c r="A247" s="18" t="s">
        <v>618</v>
      </c>
      <c r="B247" s="18" t="s">
        <v>444</v>
      </c>
      <c r="C247" s="99"/>
      <c r="D247" s="98"/>
      <c r="E247" s="99"/>
      <c r="G247" s="21">
        <f>SUM(F248:F248)</f>
        <v>0</v>
      </c>
      <c r="H247" s="26">
        <f>G247/1.16*0.16</f>
        <v>0</v>
      </c>
      <c r="I247" s="26"/>
      <c r="K247" s="7"/>
      <c r="L247" s="28"/>
    </row>
    <row r="248" spans="1:12" ht="13.5" hidden="1" customHeight="1" outlineLevel="1">
      <c r="A248" s="10"/>
      <c r="B248" s="10"/>
      <c r="C248" s="48" t="s">
        <v>557</v>
      </c>
      <c r="D248" s="19"/>
      <c r="F248" s="27"/>
      <c r="G248" s="54"/>
      <c r="H248" s="26"/>
      <c r="I248" s="26"/>
      <c r="K248" s="7"/>
      <c r="L248" s="28"/>
    </row>
    <row r="249" spans="1:12" ht="13.5" customHeight="1" collapsed="1">
      <c r="A249" s="18" t="s">
        <v>175</v>
      </c>
      <c r="B249" s="18" t="s">
        <v>176</v>
      </c>
      <c r="C249" s="5"/>
      <c r="D249" s="36"/>
      <c r="E249" s="37"/>
      <c r="F249" s="6"/>
      <c r="G249" s="21">
        <f>SUM(F250)</f>
        <v>1160</v>
      </c>
      <c r="H249" s="26">
        <f>G249/1.16*0.16</f>
        <v>160.00000000000003</v>
      </c>
      <c r="I249" s="26"/>
      <c r="K249" s="7"/>
      <c r="L249" s="28"/>
    </row>
    <row r="250" spans="1:12" ht="15" hidden="1" outlineLevel="1">
      <c r="A250" s="10"/>
      <c r="B250" s="10"/>
      <c r="C250" s="99" t="s">
        <v>177</v>
      </c>
      <c r="D250" s="98">
        <v>42353</v>
      </c>
      <c r="E250" s="99">
        <v>290</v>
      </c>
      <c r="F250" s="20">
        <v>1160</v>
      </c>
      <c r="G250" s="21"/>
      <c r="H250" s="26"/>
      <c r="I250" s="26"/>
      <c r="K250" s="7"/>
      <c r="L250" s="28"/>
    </row>
    <row r="251" spans="1:12" ht="15" collapsed="1">
      <c r="A251" s="18" t="s">
        <v>447</v>
      </c>
      <c r="B251" s="18" t="s">
        <v>448</v>
      </c>
      <c r="C251" s="99"/>
      <c r="D251" s="98"/>
      <c r="E251" s="99"/>
      <c r="G251" s="21">
        <f>SUM(F252:F254)</f>
        <v>1043.97</v>
      </c>
      <c r="H251" s="26">
        <f>G251/1.16*0.16</f>
        <v>143.99586206896552</v>
      </c>
      <c r="I251" s="26"/>
      <c r="K251" s="7"/>
      <c r="L251" s="28"/>
    </row>
    <row r="252" spans="1:12" hidden="1" outlineLevel="1">
      <c r="A252" s="57"/>
      <c r="B252" s="57"/>
      <c r="C252" t="s">
        <v>449</v>
      </c>
      <c r="D252" s="19">
        <v>42429</v>
      </c>
      <c r="E252">
        <v>423</v>
      </c>
      <c r="F252">
        <v>347.99</v>
      </c>
      <c r="G252" s="21"/>
      <c r="H252" s="26"/>
      <c r="I252" s="26"/>
      <c r="K252" s="7"/>
      <c r="L252" s="28"/>
    </row>
    <row r="253" spans="1:12" hidden="1" outlineLevel="1">
      <c r="A253" s="57"/>
      <c r="B253" s="57"/>
      <c r="C253" t="s">
        <v>927</v>
      </c>
      <c r="D253" s="19">
        <v>42510</v>
      </c>
      <c r="E253">
        <v>619</v>
      </c>
      <c r="F253">
        <v>347.99</v>
      </c>
      <c r="G253" s="21"/>
      <c r="H253" s="26"/>
      <c r="I253" s="26"/>
      <c r="K253" s="7"/>
      <c r="L253" s="28"/>
    </row>
    <row r="254" spans="1:12" hidden="1" outlineLevel="1">
      <c r="A254" s="10"/>
      <c r="B254" s="10"/>
      <c r="C254" t="s">
        <v>928</v>
      </c>
      <c r="D254" s="19">
        <v>42510</v>
      </c>
      <c r="E254">
        <v>620</v>
      </c>
      <c r="F254">
        <v>347.99</v>
      </c>
      <c r="G254" s="21"/>
      <c r="H254" s="26"/>
      <c r="I254" s="26"/>
      <c r="K254" s="7"/>
      <c r="L254" s="28"/>
    </row>
    <row r="255" spans="1:12" collapsed="1">
      <c r="A255" s="18" t="s">
        <v>178</v>
      </c>
      <c r="B255" s="18" t="s">
        <v>179</v>
      </c>
      <c r="C255" s="5"/>
      <c r="D255" s="36"/>
      <c r="E255" s="37"/>
      <c r="F255" s="6"/>
      <c r="G255" s="21">
        <f>SUM(F256:F256)</f>
        <v>2500.0100000000002</v>
      </c>
      <c r="H255" s="26">
        <f>G255/1.16*0.16</f>
        <v>344.82896551724144</v>
      </c>
      <c r="I255" s="26"/>
      <c r="K255" s="7"/>
      <c r="L255" s="28"/>
    </row>
    <row r="256" spans="1:12" ht="17.25" hidden="1" customHeight="1" outlineLevel="1">
      <c r="A256" s="10"/>
      <c r="B256" s="10"/>
      <c r="C256" s="99" t="s">
        <v>93</v>
      </c>
      <c r="D256" s="98">
        <v>42369</v>
      </c>
      <c r="E256" s="99" t="s">
        <v>94</v>
      </c>
      <c r="F256" s="94">
        <v>2500.0100000000002</v>
      </c>
      <c r="G256" s="54"/>
      <c r="H256" s="26">
        <f>G256/1.16*0.16</f>
        <v>0</v>
      </c>
      <c r="I256" s="26"/>
      <c r="K256" s="7"/>
      <c r="L256" s="28"/>
    </row>
    <row r="257" spans="1:12" collapsed="1">
      <c r="A257" s="18" t="s">
        <v>182</v>
      </c>
      <c r="B257" s="18" t="s">
        <v>183</v>
      </c>
      <c r="C257" s="5"/>
      <c r="D257" s="36"/>
      <c r="E257" s="37"/>
      <c r="F257" s="6"/>
      <c r="G257" s="21">
        <f>SUM(F258:F259)</f>
        <v>103125.16</v>
      </c>
      <c r="H257" s="26">
        <f>G257/1.16*0.16</f>
        <v>14224.160000000003</v>
      </c>
      <c r="I257" s="26"/>
      <c r="K257" s="7"/>
      <c r="L257" s="28"/>
    </row>
    <row r="258" spans="1:12" s="64" customFormat="1" hidden="1" outlineLevel="1">
      <c r="A258" s="57"/>
      <c r="B258" s="57"/>
      <c r="C258" t="s">
        <v>929</v>
      </c>
      <c r="D258" s="19">
        <v>42520</v>
      </c>
      <c r="E258">
        <v>970</v>
      </c>
      <c r="F258" s="27">
        <v>89575.2</v>
      </c>
      <c r="G258" s="21"/>
      <c r="H258" s="26"/>
      <c r="I258" s="26"/>
      <c r="K258" s="7"/>
      <c r="L258" s="60"/>
    </row>
    <row r="259" spans="1:12" hidden="1" outlineLevel="1">
      <c r="A259" s="10"/>
      <c r="B259" s="10"/>
      <c r="C259" t="s">
        <v>263</v>
      </c>
      <c r="D259" s="19">
        <v>42521</v>
      </c>
      <c r="E259">
        <v>994</v>
      </c>
      <c r="F259" s="27">
        <v>13549.96</v>
      </c>
      <c r="G259" s="54"/>
      <c r="H259" s="26"/>
      <c r="I259" s="26"/>
    </row>
    <row r="260" spans="1:12" collapsed="1">
      <c r="A260" s="18" t="s">
        <v>185</v>
      </c>
      <c r="B260" s="18" t="s">
        <v>186</v>
      </c>
      <c r="C260" s="5"/>
      <c r="D260" s="36"/>
      <c r="E260" s="37"/>
      <c r="F260" s="6"/>
      <c r="G260" s="21">
        <f>SUM(F261:F261)</f>
        <v>1725</v>
      </c>
      <c r="H260" s="26">
        <f>G260/1.16*0.16</f>
        <v>237.93103448275863</v>
      </c>
      <c r="I260" s="26"/>
      <c r="K260" s="7"/>
      <c r="L260" s="28"/>
    </row>
    <row r="261" spans="1:12" hidden="1" outlineLevel="1">
      <c r="A261" s="10"/>
      <c r="B261" s="10"/>
      <c r="C261" s="5" t="s">
        <v>187</v>
      </c>
      <c r="D261" s="36">
        <v>41486</v>
      </c>
      <c r="E261" s="37">
        <v>8858</v>
      </c>
      <c r="F261" s="6">
        <v>1725</v>
      </c>
      <c r="G261" s="54"/>
      <c r="H261" s="26"/>
      <c r="I261" s="26"/>
      <c r="K261" s="7"/>
      <c r="L261" s="28"/>
    </row>
    <row r="262" spans="1:12" collapsed="1">
      <c r="A262" s="18" t="s">
        <v>762</v>
      </c>
      <c r="B262" s="18" t="s">
        <v>763</v>
      </c>
      <c r="C262" s="5"/>
      <c r="D262" s="36"/>
      <c r="E262" s="37"/>
      <c r="F262" s="6"/>
      <c r="G262" s="21">
        <f>SUM(F263:F263)</f>
        <v>44800</v>
      </c>
      <c r="H262" s="26">
        <f>G262/1.16*0.16</f>
        <v>6179.3103448275861</v>
      </c>
      <c r="I262" s="26"/>
      <c r="K262" s="7"/>
      <c r="L262" s="28"/>
    </row>
    <row r="263" spans="1:12" hidden="1" outlineLevel="1">
      <c r="A263" s="10"/>
      <c r="B263" s="10"/>
      <c r="C263" t="s">
        <v>930</v>
      </c>
      <c r="D263" s="19">
        <v>42520</v>
      </c>
      <c r="E263">
        <v>331</v>
      </c>
      <c r="F263" s="27">
        <v>44800</v>
      </c>
      <c r="G263" s="54"/>
      <c r="H263" s="26"/>
      <c r="I263" s="26"/>
      <c r="K263" s="7"/>
      <c r="L263" s="28"/>
    </row>
    <row r="264" spans="1:12" collapsed="1">
      <c r="A264" s="18" t="s">
        <v>188</v>
      </c>
      <c r="B264" s="18" t="s">
        <v>189</v>
      </c>
      <c r="C264" s="5"/>
      <c r="D264" s="36"/>
      <c r="E264" s="37"/>
      <c r="F264" s="6"/>
      <c r="G264" s="21">
        <f>SUM(F266:F269)</f>
        <v>0</v>
      </c>
      <c r="H264" s="26">
        <f>G264/1.16*0.16</f>
        <v>0</v>
      </c>
      <c r="I264" s="26"/>
      <c r="K264" s="7"/>
      <c r="L264" s="28"/>
    </row>
    <row r="265" spans="1:12" hidden="1" outlineLevel="1">
      <c r="A265" s="10"/>
      <c r="B265" s="10"/>
      <c r="G265" s="21"/>
      <c r="H265" s="26"/>
      <c r="I265" s="26"/>
      <c r="K265" s="7"/>
      <c r="L265" s="28"/>
    </row>
    <row r="266" spans="1:12" hidden="1" outlineLevel="1">
      <c r="A266" s="10"/>
      <c r="B266" s="10"/>
      <c r="G266" s="21"/>
      <c r="H266" s="26"/>
      <c r="I266" s="26"/>
      <c r="K266" s="7"/>
      <c r="L266" s="28"/>
    </row>
    <row r="267" spans="1:12" hidden="1" outlineLevel="1">
      <c r="A267" s="10"/>
      <c r="B267" s="10"/>
      <c r="G267" s="21"/>
      <c r="H267" s="26"/>
      <c r="I267" s="26"/>
      <c r="K267" s="7"/>
      <c r="L267" s="28"/>
    </row>
    <row r="268" spans="1:12" hidden="1" outlineLevel="1">
      <c r="A268" s="10"/>
      <c r="B268" s="10"/>
      <c r="G268" s="21"/>
      <c r="H268" s="26"/>
      <c r="I268" s="26"/>
      <c r="K268" s="7"/>
      <c r="L268" s="28"/>
    </row>
    <row r="269" spans="1:12" collapsed="1">
      <c r="A269" s="18" t="s">
        <v>192</v>
      </c>
      <c r="B269" s="18" t="s">
        <v>193</v>
      </c>
      <c r="C269" s="5"/>
      <c r="D269" s="36"/>
      <c r="E269" s="37"/>
      <c r="F269" s="6"/>
      <c r="G269" s="21">
        <f>SUM(F270:F270)</f>
        <v>0</v>
      </c>
      <c r="H269" s="26">
        <f>G269/1.16*0.16</f>
        <v>0</v>
      </c>
      <c r="I269" s="26"/>
      <c r="K269" s="7"/>
      <c r="L269" s="28"/>
    </row>
    <row r="270" spans="1:12" ht="15" hidden="1" outlineLevel="1">
      <c r="A270" s="10"/>
      <c r="B270" s="10"/>
      <c r="C270" s="130" t="s">
        <v>557</v>
      </c>
      <c r="D270" s="98"/>
      <c r="E270" s="99"/>
      <c r="G270" s="21"/>
      <c r="H270" s="26"/>
      <c r="I270" s="26"/>
      <c r="K270" s="7"/>
      <c r="L270" s="28"/>
    </row>
    <row r="271" spans="1:12" collapsed="1">
      <c r="A271" s="18" t="s">
        <v>195</v>
      </c>
      <c r="B271" s="18" t="s">
        <v>196</v>
      </c>
      <c r="C271" s="5"/>
      <c r="D271" s="36"/>
      <c r="E271" s="37"/>
      <c r="F271" s="6"/>
      <c r="G271" s="21">
        <f>SUM(F272:F275)</f>
        <v>4060</v>
      </c>
      <c r="H271" s="26">
        <f>G271/1.16*0.16</f>
        <v>560.00000000000011</v>
      </c>
      <c r="I271" s="26"/>
      <c r="K271" s="7"/>
      <c r="L271" s="28"/>
    </row>
    <row r="272" spans="1:12" ht="15" hidden="1" outlineLevel="1">
      <c r="A272" s="10"/>
      <c r="B272" s="10"/>
      <c r="C272" t="s">
        <v>931</v>
      </c>
      <c r="D272" s="19">
        <v>42493</v>
      </c>
      <c r="E272" t="s">
        <v>932</v>
      </c>
      <c r="F272">
        <v>928</v>
      </c>
      <c r="G272" s="54"/>
      <c r="H272" s="26"/>
      <c r="I272" s="26"/>
      <c r="J272" s="99"/>
      <c r="K272" s="98"/>
      <c r="L272" s="99"/>
    </row>
    <row r="273" spans="1:13" ht="15" hidden="1" outlineLevel="1">
      <c r="A273" s="10"/>
      <c r="B273" s="10"/>
      <c r="C273" t="s">
        <v>933</v>
      </c>
      <c r="D273" s="19">
        <v>42508</v>
      </c>
      <c r="E273" t="s">
        <v>934</v>
      </c>
      <c r="F273" s="27">
        <v>1044</v>
      </c>
      <c r="G273" s="54"/>
      <c r="H273" s="26"/>
      <c r="I273" s="26"/>
      <c r="J273" s="99"/>
      <c r="K273" s="98"/>
      <c r="L273" s="99"/>
    </row>
    <row r="274" spans="1:13" ht="15" hidden="1" outlineLevel="1">
      <c r="A274" s="10"/>
      <c r="B274" s="10"/>
      <c r="C274" t="s">
        <v>935</v>
      </c>
      <c r="D274" s="19">
        <v>42520</v>
      </c>
      <c r="E274" t="s">
        <v>936</v>
      </c>
      <c r="F274" s="27">
        <v>1044</v>
      </c>
      <c r="G274" s="54"/>
      <c r="H274" s="26"/>
      <c r="I274" s="26"/>
      <c r="J274" s="99"/>
      <c r="K274" s="98"/>
      <c r="L274" s="99"/>
    </row>
    <row r="275" spans="1:13" ht="15" hidden="1" outlineLevel="1">
      <c r="A275" s="10"/>
      <c r="B275" s="10"/>
      <c r="C275" t="s">
        <v>937</v>
      </c>
      <c r="D275" s="19">
        <v>42521</v>
      </c>
      <c r="E275" t="s">
        <v>938</v>
      </c>
      <c r="F275" s="27">
        <v>1044</v>
      </c>
      <c r="G275" s="54"/>
      <c r="H275" s="26"/>
      <c r="I275" s="26"/>
      <c r="J275" s="99"/>
      <c r="K275" s="98"/>
      <c r="L275" s="99"/>
    </row>
    <row r="276" spans="1:13" ht="15" collapsed="1">
      <c r="A276" s="18" t="s">
        <v>346</v>
      </c>
      <c r="B276" s="18" t="s">
        <v>347</v>
      </c>
      <c r="G276" s="106">
        <f>+SUM(F277:F280)</f>
        <v>9048</v>
      </c>
      <c r="H276" s="26">
        <f>G276/1.16*0.16</f>
        <v>1248.0000000000002</v>
      </c>
      <c r="I276" s="26"/>
      <c r="J276" s="99"/>
      <c r="K276" s="98"/>
      <c r="L276" s="99"/>
    </row>
    <row r="277" spans="1:13" hidden="1" outlineLevel="1">
      <c r="A277" s="10"/>
      <c r="B277" s="10"/>
      <c r="C277" t="s">
        <v>939</v>
      </c>
      <c r="D277" s="19">
        <v>42508</v>
      </c>
      <c r="E277">
        <v>7328</v>
      </c>
      <c r="F277" s="27">
        <v>2204</v>
      </c>
      <c r="G277" s="54"/>
      <c r="H277" s="26"/>
      <c r="I277" s="26"/>
    </row>
    <row r="278" spans="1:13" hidden="1" outlineLevel="1">
      <c r="A278" s="10"/>
      <c r="B278" s="10"/>
      <c r="C278" t="s">
        <v>940</v>
      </c>
      <c r="D278" s="19">
        <v>42509</v>
      </c>
      <c r="E278">
        <v>7350</v>
      </c>
      <c r="F278" s="27">
        <v>2436</v>
      </c>
      <c r="G278" s="54"/>
      <c r="H278" s="26"/>
      <c r="I278" s="26"/>
    </row>
    <row r="279" spans="1:13" hidden="1" outlineLevel="1">
      <c r="A279" s="10"/>
      <c r="B279" s="10"/>
      <c r="C279" t="s">
        <v>149</v>
      </c>
      <c r="D279" s="19">
        <v>42514</v>
      </c>
      <c r="E279">
        <v>7388</v>
      </c>
      <c r="F279" s="27">
        <v>2204</v>
      </c>
      <c r="G279" s="54"/>
      <c r="H279" s="26"/>
      <c r="I279" s="26"/>
    </row>
    <row r="280" spans="1:13" hidden="1" outlineLevel="1">
      <c r="A280" s="10"/>
      <c r="B280" s="10"/>
      <c r="C280" t="s">
        <v>941</v>
      </c>
      <c r="D280" s="19">
        <v>42515</v>
      </c>
      <c r="E280">
        <v>7402</v>
      </c>
      <c r="F280" s="27">
        <v>2204</v>
      </c>
      <c r="G280" s="54"/>
      <c r="H280" s="26"/>
      <c r="I280" s="26"/>
      <c r="K280" s="19"/>
      <c r="M280" s="27"/>
    </row>
    <row r="281" spans="1:13" collapsed="1">
      <c r="A281" s="18" t="s">
        <v>617</v>
      </c>
      <c r="B281" s="18" t="s">
        <v>462</v>
      </c>
      <c r="G281" s="21">
        <f>SUM(F282:F282)</f>
        <v>0</v>
      </c>
      <c r="H281" s="26">
        <f>G281/1.16*0.16</f>
        <v>0</v>
      </c>
      <c r="I281" s="26"/>
      <c r="K281" s="19"/>
      <c r="M281" s="27"/>
    </row>
    <row r="282" spans="1:13" hidden="1" outlineLevel="1">
      <c r="A282" s="10"/>
      <c r="B282" s="10"/>
      <c r="C282" t="s">
        <v>557</v>
      </c>
      <c r="D282" s="19"/>
      <c r="F282" s="27"/>
      <c r="G282" s="54"/>
      <c r="H282" s="26"/>
      <c r="I282" s="26"/>
      <c r="K282" s="19"/>
      <c r="M282" s="27"/>
    </row>
    <row r="283" spans="1:13" collapsed="1">
      <c r="A283" s="18" t="s">
        <v>211</v>
      </c>
      <c r="B283" s="18" t="s">
        <v>212</v>
      </c>
      <c r="C283" s="5"/>
      <c r="D283" s="36"/>
      <c r="E283" s="37"/>
      <c r="G283" s="21">
        <f>SUM(F284:F289)</f>
        <v>-12760</v>
      </c>
      <c r="H283" s="26">
        <f t="shared" ref="H283" si="3">G283/1.16*0.16</f>
        <v>-1760</v>
      </c>
      <c r="I283" s="26"/>
      <c r="K283" s="7"/>
      <c r="L283" s="28"/>
    </row>
    <row r="284" spans="1:13" s="64" customFormat="1" hidden="1" outlineLevel="1">
      <c r="A284" s="57"/>
      <c r="B284" s="57"/>
      <c r="C284" t="s">
        <v>213</v>
      </c>
      <c r="D284" s="19">
        <v>42068</v>
      </c>
      <c r="E284" t="s">
        <v>214</v>
      </c>
      <c r="F284" s="20">
        <v>464</v>
      </c>
      <c r="G284" s="21"/>
      <c r="H284" s="26"/>
      <c r="I284" s="26"/>
      <c r="K284" s="7"/>
      <c r="L284" s="60"/>
    </row>
    <row r="285" spans="1:13" s="64" customFormat="1" hidden="1" outlineLevel="1">
      <c r="A285" s="57"/>
      <c r="B285" s="57"/>
      <c r="C285" t="s">
        <v>215</v>
      </c>
      <c r="D285" s="19">
        <v>42172</v>
      </c>
      <c r="E285" t="s">
        <v>216</v>
      </c>
      <c r="F285" s="20">
        <v>4408</v>
      </c>
      <c r="G285" s="21"/>
      <c r="H285" s="26"/>
      <c r="I285" s="26"/>
      <c r="K285" s="7"/>
      <c r="L285" s="60"/>
    </row>
    <row r="286" spans="1:13" s="64" customFormat="1" hidden="1" outlineLevel="1">
      <c r="A286" s="57"/>
      <c r="B286" s="57"/>
      <c r="C286" t="s">
        <v>217</v>
      </c>
      <c r="D286" s="19">
        <v>42247</v>
      </c>
      <c r="E286" t="s">
        <v>218</v>
      </c>
      <c r="F286" s="20">
        <v>4408</v>
      </c>
      <c r="G286" s="21"/>
      <c r="H286" s="26"/>
      <c r="I286" s="26"/>
      <c r="K286" s="7"/>
      <c r="L286" s="60"/>
    </row>
    <row r="287" spans="1:13" s="64" customFormat="1" hidden="1" outlineLevel="1">
      <c r="A287" s="57"/>
      <c r="B287" s="57"/>
      <c r="C287" t="s">
        <v>219</v>
      </c>
      <c r="D287" s="19">
        <v>42247</v>
      </c>
      <c r="E287" t="s">
        <v>220</v>
      </c>
      <c r="F287" s="20">
        <v>4408</v>
      </c>
      <c r="G287" s="21"/>
      <c r="H287" s="26"/>
      <c r="I287" s="26"/>
      <c r="K287" s="7"/>
      <c r="L287" s="60"/>
    </row>
    <row r="288" spans="1:13" s="64" customFormat="1" hidden="1" outlineLevel="1">
      <c r="A288" s="57"/>
      <c r="B288" s="57"/>
      <c r="C288" t="s">
        <v>768</v>
      </c>
      <c r="D288" s="19">
        <v>42487</v>
      </c>
      <c r="E288" t="s">
        <v>404</v>
      </c>
      <c r="F288" s="27">
        <v>-26448</v>
      </c>
      <c r="G288" s="21"/>
      <c r="H288" s="26"/>
      <c r="I288" s="129" t="s">
        <v>769</v>
      </c>
      <c r="K288" s="7"/>
      <c r="L288" s="60"/>
    </row>
    <row r="289" spans="1:19" hidden="1" outlineLevel="1">
      <c r="A289" s="10"/>
      <c r="B289" s="10"/>
      <c r="C289" t="s">
        <v>557</v>
      </c>
      <c r="D289" s="19"/>
      <c r="F289" s="27"/>
      <c r="G289" s="21"/>
      <c r="H289" s="26"/>
      <c r="I289" s="26"/>
    </row>
    <row r="290" spans="1:19" collapsed="1">
      <c r="A290" s="18" t="s">
        <v>221</v>
      </c>
      <c r="B290" s="18" t="s">
        <v>222</v>
      </c>
      <c r="C290" s="5"/>
      <c r="D290" s="36"/>
      <c r="E290" s="37"/>
      <c r="F290" s="6"/>
      <c r="G290" s="21">
        <f>SUM(F291)</f>
        <v>11470.9</v>
      </c>
      <c r="H290" s="26">
        <f>G290/1.16*0.16</f>
        <v>1582.1931034482759</v>
      </c>
      <c r="I290" s="26"/>
    </row>
    <row r="291" spans="1:19" hidden="1" outlineLevel="1">
      <c r="A291" s="10"/>
      <c r="B291" s="10"/>
      <c r="C291" t="s">
        <v>223</v>
      </c>
      <c r="D291" s="69">
        <v>41864</v>
      </c>
      <c r="E291" s="70" t="s">
        <v>224</v>
      </c>
      <c r="F291" s="20">
        <v>11470.9</v>
      </c>
      <c r="G291" s="21"/>
      <c r="H291" s="26"/>
      <c r="I291" s="26"/>
    </row>
    <row r="292" spans="1:19" hidden="1" outlineLevel="1">
      <c r="A292" s="10"/>
      <c r="B292" s="10"/>
      <c r="C292" t="s">
        <v>557</v>
      </c>
      <c r="D292" s="69"/>
      <c r="E292" s="70"/>
      <c r="G292" s="21"/>
      <c r="H292" s="26"/>
      <c r="I292" s="26"/>
    </row>
    <row r="293" spans="1:19" collapsed="1">
      <c r="A293" s="18" t="s">
        <v>619</v>
      </c>
      <c r="B293" s="18" t="s">
        <v>620</v>
      </c>
      <c r="D293" s="69"/>
      <c r="E293" s="70"/>
      <c r="G293" s="21">
        <f>SUM(F294:F294)</f>
        <v>10440</v>
      </c>
      <c r="H293" s="26">
        <f>G293/1.16*0.16</f>
        <v>1440</v>
      </c>
      <c r="I293" s="26"/>
    </row>
    <row r="294" spans="1:19" hidden="1" outlineLevel="1">
      <c r="A294" s="10"/>
      <c r="B294" s="10"/>
      <c r="C294" t="s">
        <v>621</v>
      </c>
      <c r="D294" s="19">
        <v>42438</v>
      </c>
      <c r="E294" t="s">
        <v>622</v>
      </c>
      <c r="F294" s="27">
        <v>10440</v>
      </c>
      <c r="G294" s="21"/>
      <c r="H294" s="26"/>
      <c r="I294" s="26"/>
    </row>
    <row r="295" spans="1:19" collapsed="1">
      <c r="A295" s="18" t="s">
        <v>225</v>
      </c>
      <c r="B295" s="18" t="s">
        <v>226</v>
      </c>
      <c r="D295" s="19"/>
      <c r="G295" s="21">
        <f>SUM(F296:F297)</f>
        <v>28130</v>
      </c>
      <c r="H295" s="26">
        <f>G295/1.16*0.16</f>
        <v>3880</v>
      </c>
      <c r="I295" s="26"/>
    </row>
    <row r="296" spans="1:19" hidden="1" outlineLevel="1">
      <c r="A296" s="10"/>
      <c r="B296" s="10"/>
      <c r="C296" t="s">
        <v>227</v>
      </c>
      <c r="D296" s="19">
        <v>42101</v>
      </c>
      <c r="E296">
        <v>60</v>
      </c>
      <c r="F296" s="20">
        <v>11020</v>
      </c>
      <c r="G296" s="21"/>
      <c r="H296" s="26">
        <f>G296/1.16*0.16</f>
        <v>0</v>
      </c>
      <c r="I296" s="26"/>
      <c r="K296" s="10"/>
      <c r="L296" s="10"/>
      <c r="N296" s="19"/>
      <c r="P296" s="27"/>
      <c r="Q296" s="21"/>
      <c r="R296" s="26"/>
      <c r="S296" s="26"/>
    </row>
    <row r="297" spans="1:19" hidden="1" outlineLevel="1">
      <c r="A297" s="10"/>
      <c r="B297" s="10"/>
      <c r="C297" t="s">
        <v>942</v>
      </c>
      <c r="D297" s="19">
        <v>42514</v>
      </c>
      <c r="E297">
        <v>278</v>
      </c>
      <c r="F297" s="27">
        <v>17110</v>
      </c>
      <c r="G297" s="21"/>
      <c r="H297" s="26"/>
      <c r="I297" s="26"/>
      <c r="K297" s="7"/>
      <c r="L297" s="28"/>
    </row>
    <row r="298" spans="1:19" collapsed="1">
      <c r="A298" s="18" t="s">
        <v>350</v>
      </c>
      <c r="B298" s="18" t="s">
        <v>351</v>
      </c>
      <c r="D298" s="19"/>
      <c r="G298" s="21">
        <f>+SUM(F299:F305)</f>
        <v>2284.0400000000004</v>
      </c>
      <c r="H298" s="26">
        <f>G298/1.16*0.16</f>
        <v>315.04000000000008</v>
      </c>
      <c r="K298" s="7"/>
      <c r="L298" s="28"/>
    </row>
    <row r="299" spans="1:19" hidden="1" outlineLevel="1">
      <c r="A299" s="10"/>
      <c r="B299" s="10"/>
      <c r="C299" t="s">
        <v>464</v>
      </c>
      <c r="D299" s="19">
        <v>42388</v>
      </c>
      <c r="E299" t="s">
        <v>465</v>
      </c>
      <c r="F299" s="27">
        <v>-1696.5</v>
      </c>
      <c r="G299" s="21" t="s">
        <v>467</v>
      </c>
      <c r="H299" s="26"/>
      <c r="K299" s="7"/>
      <c r="L299" s="28"/>
    </row>
    <row r="300" spans="1:19" hidden="1" outlineLevel="1">
      <c r="A300" s="10"/>
      <c r="B300" s="10"/>
      <c r="C300" t="s">
        <v>625</v>
      </c>
      <c r="D300" s="19">
        <v>42460</v>
      </c>
      <c r="E300" t="s">
        <v>626</v>
      </c>
      <c r="F300" s="27">
        <v>-2889.56</v>
      </c>
      <c r="G300" s="21"/>
      <c r="H300" s="26"/>
      <c r="K300" s="7"/>
      <c r="L300" s="28"/>
    </row>
    <row r="301" spans="1:19" hidden="1" outlineLevel="1">
      <c r="A301" s="10"/>
      <c r="B301" s="10"/>
      <c r="C301" t="s">
        <v>773</v>
      </c>
      <c r="D301" s="19">
        <v>42487</v>
      </c>
      <c r="E301" t="s">
        <v>774</v>
      </c>
      <c r="F301" s="27">
        <v>-2889.56</v>
      </c>
      <c r="G301" s="21"/>
      <c r="H301" s="26"/>
      <c r="K301" s="7"/>
      <c r="L301" s="28"/>
    </row>
    <row r="302" spans="1:19" hidden="1" outlineLevel="1">
      <c r="A302" s="10"/>
      <c r="B302" s="10"/>
      <c r="C302" t="s">
        <v>304</v>
      </c>
      <c r="D302" s="19">
        <v>42518</v>
      </c>
      <c r="E302">
        <v>1724</v>
      </c>
      <c r="F302" s="27">
        <v>1959.82</v>
      </c>
      <c r="G302" s="21"/>
      <c r="H302" s="26"/>
      <c r="I302" s="26"/>
      <c r="K302" s="7"/>
      <c r="L302" s="28"/>
    </row>
    <row r="303" spans="1:19" hidden="1" outlineLevel="1">
      <c r="A303" s="10"/>
      <c r="B303" s="10"/>
      <c r="C303" t="s">
        <v>943</v>
      </c>
      <c r="D303" s="19">
        <v>42510</v>
      </c>
      <c r="E303">
        <v>1688</v>
      </c>
      <c r="F303" s="27">
        <v>2081.04</v>
      </c>
      <c r="H303" s="26"/>
      <c r="I303" s="26"/>
      <c r="K303" s="7"/>
      <c r="L303" s="28"/>
    </row>
    <row r="304" spans="1:19" hidden="1" outlineLevel="1">
      <c r="A304" s="10"/>
      <c r="B304" s="10"/>
      <c r="C304" t="s">
        <v>944</v>
      </c>
      <c r="D304" s="19">
        <v>42510</v>
      </c>
      <c r="E304">
        <v>1687</v>
      </c>
      <c r="F304" s="27">
        <v>5034.3999999999996</v>
      </c>
      <c r="H304" s="26"/>
      <c r="I304" s="26"/>
      <c r="K304" s="7"/>
      <c r="L304" s="28"/>
    </row>
    <row r="305" spans="1:12" hidden="1" outlineLevel="1">
      <c r="A305" s="10"/>
      <c r="B305" s="10"/>
      <c r="C305" t="s">
        <v>945</v>
      </c>
      <c r="D305" s="19">
        <v>42510</v>
      </c>
      <c r="E305">
        <v>1686</v>
      </c>
      <c r="F305">
        <v>684.4</v>
      </c>
      <c r="H305" s="26"/>
      <c r="I305" s="26" t="s">
        <v>775</v>
      </c>
    </row>
    <row r="306" spans="1:12" collapsed="1">
      <c r="A306" s="18" t="s">
        <v>228</v>
      </c>
      <c r="B306" s="18" t="s">
        <v>229</v>
      </c>
      <c r="G306" s="21">
        <f>SUM(F307:F308)</f>
        <v>15544</v>
      </c>
      <c r="H306" s="26">
        <f>G306/1.16*0.16</f>
        <v>2144.0000000000005</v>
      </c>
      <c r="I306" s="26"/>
    </row>
    <row r="307" spans="1:12" hidden="1" outlineLevel="1">
      <c r="A307" s="10"/>
      <c r="B307" s="10"/>
      <c r="C307" t="s">
        <v>946</v>
      </c>
      <c r="D307" s="19">
        <v>42500</v>
      </c>
      <c r="E307">
        <v>109</v>
      </c>
      <c r="F307" s="27">
        <v>13804</v>
      </c>
      <c r="G307" s="21"/>
      <c r="H307" s="26"/>
      <c r="I307" s="26"/>
    </row>
    <row r="308" spans="1:12" hidden="1" outlineLevel="1">
      <c r="A308" s="10"/>
      <c r="B308" s="10"/>
      <c r="C308" t="s">
        <v>947</v>
      </c>
      <c r="D308" s="19">
        <v>42504</v>
      </c>
      <c r="E308">
        <v>108</v>
      </c>
      <c r="F308" s="27">
        <v>1740</v>
      </c>
      <c r="G308" s="21"/>
      <c r="H308" s="26"/>
      <c r="I308" s="26"/>
    </row>
    <row r="309" spans="1:12" collapsed="1">
      <c r="A309" s="18" t="s">
        <v>232</v>
      </c>
      <c r="B309" s="18" t="s">
        <v>233</v>
      </c>
      <c r="D309" s="19"/>
      <c r="G309" s="21">
        <f>SUM(F310)</f>
        <v>0</v>
      </c>
      <c r="H309" s="26">
        <f>G309/1.16*0.16</f>
        <v>0</v>
      </c>
      <c r="I309" s="26"/>
      <c r="K309" s="7"/>
      <c r="L309" s="28"/>
    </row>
    <row r="310" spans="1:12" ht="15" hidden="1" outlineLevel="1">
      <c r="A310" s="10"/>
      <c r="B310" s="10"/>
      <c r="C310" s="130" t="s">
        <v>557</v>
      </c>
      <c r="D310" s="98"/>
      <c r="E310" s="99"/>
      <c r="G310" s="21"/>
      <c r="H310" s="26"/>
      <c r="I310" s="26"/>
      <c r="K310" s="7"/>
      <c r="L310" s="28"/>
    </row>
    <row r="311" spans="1:12" collapsed="1">
      <c r="A311" s="18" t="s">
        <v>359</v>
      </c>
      <c r="B311" s="18" t="s">
        <v>360</v>
      </c>
      <c r="D311" s="19"/>
      <c r="G311" s="21">
        <f>SUM(F312:F312)</f>
        <v>0</v>
      </c>
      <c r="H311" s="26">
        <f>G311/1.16*0.16</f>
        <v>0</v>
      </c>
      <c r="I311" s="26"/>
      <c r="K311" s="7"/>
      <c r="L311" s="28"/>
    </row>
    <row r="312" spans="1:12" hidden="1" outlineLevel="1">
      <c r="A312" s="10"/>
      <c r="B312" s="10"/>
      <c r="C312" t="s">
        <v>557</v>
      </c>
      <c r="D312" s="19"/>
      <c r="F312" s="27"/>
      <c r="G312" s="21"/>
      <c r="H312" s="26"/>
      <c r="I312" s="26"/>
      <c r="K312" s="7"/>
      <c r="L312" s="28"/>
    </row>
    <row r="313" spans="1:12" collapsed="1">
      <c r="A313" s="18" t="s">
        <v>236</v>
      </c>
      <c r="B313" s="18" t="s">
        <v>237</v>
      </c>
      <c r="C313" s="5"/>
      <c r="D313" s="53"/>
      <c r="E313" s="5"/>
      <c r="F313" s="6"/>
      <c r="G313" s="21">
        <f>SUM(F314:F315)</f>
        <v>2610</v>
      </c>
      <c r="H313" s="26">
        <f>G313/1.16*0.16</f>
        <v>360</v>
      </c>
      <c r="I313" s="26"/>
    </row>
    <row r="314" spans="1:12" s="64" customFormat="1" hidden="1" outlineLevel="1">
      <c r="A314" s="57"/>
      <c r="B314" s="57"/>
      <c r="C314" t="s">
        <v>948</v>
      </c>
      <c r="D314" s="19">
        <v>42506</v>
      </c>
      <c r="E314" t="s">
        <v>949</v>
      </c>
      <c r="F314" s="27">
        <v>2610</v>
      </c>
      <c r="G314" s="21"/>
      <c r="H314" s="26"/>
      <c r="I314" s="26"/>
    </row>
    <row r="315" spans="1:12" hidden="1" outlineLevel="1">
      <c r="A315" s="10"/>
      <c r="B315" s="10"/>
      <c r="C315" t="s">
        <v>557</v>
      </c>
      <c r="D315" s="19"/>
      <c r="F315" s="27"/>
      <c r="G315" s="21"/>
    </row>
    <row r="316" spans="1:12" collapsed="1">
      <c r="A316" s="18" t="s">
        <v>240</v>
      </c>
      <c r="B316" s="18" t="s">
        <v>241</v>
      </c>
      <c r="C316" s="5"/>
      <c r="D316" s="53"/>
      <c r="E316" s="5"/>
      <c r="F316" s="6"/>
      <c r="G316" s="21">
        <f>SUM(F317:F317)</f>
        <v>5848</v>
      </c>
      <c r="H316" s="26">
        <f>G316/1.16*0.16</f>
        <v>806.62068965517244</v>
      </c>
      <c r="I316" s="26"/>
    </row>
    <row r="317" spans="1:12" hidden="1" outlineLevel="1">
      <c r="C317" t="s">
        <v>950</v>
      </c>
      <c r="D317" s="19">
        <v>42518</v>
      </c>
      <c r="E317">
        <v>17973590</v>
      </c>
      <c r="F317" s="27">
        <v>5848</v>
      </c>
    </row>
    <row r="318" spans="1:12" collapsed="1">
      <c r="A318" s="18" t="s">
        <v>777</v>
      </c>
      <c r="B318" s="18" t="s">
        <v>778</v>
      </c>
      <c r="D318" s="19"/>
      <c r="F318" s="27"/>
      <c r="G318" s="21">
        <f>SUM(F319)</f>
        <v>1099.7</v>
      </c>
      <c r="H318" s="26">
        <f>G318/1.16*0.16</f>
        <v>151.68275862068967</v>
      </c>
    </row>
    <row r="319" spans="1:12" hidden="1" outlineLevel="1">
      <c r="C319" t="s">
        <v>779</v>
      </c>
      <c r="D319" s="19">
        <v>42473</v>
      </c>
      <c r="E319">
        <v>33015</v>
      </c>
      <c r="F319" s="27">
        <v>1099.7</v>
      </c>
    </row>
    <row r="320" spans="1:12" hidden="1" outlineLevel="1">
      <c r="C320" t="s">
        <v>557</v>
      </c>
      <c r="D320" s="19"/>
      <c r="F320" s="27"/>
    </row>
    <row r="321" spans="1:9" collapsed="1">
      <c r="A321" s="18" t="s">
        <v>635</v>
      </c>
      <c r="B321" s="18" t="s">
        <v>633</v>
      </c>
      <c r="D321" s="19"/>
      <c r="F321" s="27"/>
      <c r="G321" s="21">
        <f>SUM(F322)</f>
        <v>1942</v>
      </c>
      <c r="H321" s="26">
        <f>G321/1.16*0.16</f>
        <v>267.86206896551727</v>
      </c>
    </row>
    <row r="322" spans="1:9" hidden="1" outlineLevel="1">
      <c r="C322" t="s">
        <v>951</v>
      </c>
      <c r="D322" s="19">
        <v>42503</v>
      </c>
      <c r="E322">
        <v>1122</v>
      </c>
      <c r="F322" s="27">
        <v>1942</v>
      </c>
    </row>
    <row r="323" spans="1:9" collapsed="1">
      <c r="A323" s="18" t="s">
        <v>243</v>
      </c>
      <c r="B323" s="18" t="s">
        <v>244</v>
      </c>
      <c r="C323" s="5"/>
      <c r="D323" s="53"/>
      <c r="E323" s="5"/>
      <c r="F323" s="6"/>
      <c r="G323" s="21">
        <f>SUM(F324)</f>
        <v>295000</v>
      </c>
      <c r="H323" s="26">
        <f>G323/1.16*0.16</f>
        <v>40689.655172413797</v>
      </c>
      <c r="I323" s="26"/>
    </row>
    <row r="324" spans="1:9" ht="15" hidden="1" outlineLevel="1">
      <c r="C324" s="99" t="s">
        <v>245</v>
      </c>
      <c r="D324" s="98">
        <v>42331</v>
      </c>
      <c r="E324" s="99" t="s">
        <v>246</v>
      </c>
      <c r="F324" s="20">
        <v>295000</v>
      </c>
    </row>
    <row r="325" spans="1:9" ht="15" collapsed="1">
      <c r="A325" s="18" t="s">
        <v>361</v>
      </c>
      <c r="B325" s="18" t="s">
        <v>362</v>
      </c>
      <c r="C325" s="99"/>
      <c r="D325" s="98"/>
      <c r="E325" s="99"/>
      <c r="G325" s="21">
        <f>SUM(F326)</f>
        <v>0</v>
      </c>
      <c r="H325" s="26">
        <f>G325/1.16*0.16</f>
        <v>0</v>
      </c>
    </row>
    <row r="326" spans="1:9" ht="15" hidden="1" outlineLevel="1">
      <c r="C326" s="130" t="s">
        <v>557</v>
      </c>
      <c r="D326" s="98"/>
      <c r="E326" s="99"/>
    </row>
    <row r="327" spans="1:9" collapsed="1">
      <c r="A327" s="18" t="s">
        <v>247</v>
      </c>
      <c r="B327" s="18" t="s">
        <v>248</v>
      </c>
      <c r="C327" s="5"/>
      <c r="D327" s="53"/>
      <c r="E327" s="5"/>
      <c r="F327" s="6"/>
      <c r="G327" s="21">
        <f>SUM(F328)</f>
        <v>0</v>
      </c>
      <c r="H327" s="26">
        <f>G327/1.16*0.16</f>
        <v>0</v>
      </c>
      <c r="I327" s="26"/>
    </row>
    <row r="328" spans="1:9" hidden="1" outlineLevel="1">
      <c r="D328" s="19"/>
      <c r="F328" s="27"/>
    </row>
    <row r="329" spans="1:9" collapsed="1">
      <c r="A329" s="18" t="s">
        <v>781</v>
      </c>
      <c r="B329" s="18" t="s">
        <v>782</v>
      </c>
      <c r="D329" s="19"/>
      <c r="F329" s="27"/>
      <c r="G329" s="21">
        <f>SUM(F330)</f>
        <v>0</v>
      </c>
      <c r="H329" s="26">
        <f>G329/1.16*0.16</f>
        <v>0</v>
      </c>
    </row>
    <row r="330" spans="1:9" hidden="1" outlineLevel="1">
      <c r="D330" s="19"/>
      <c r="F330" s="27"/>
    </row>
    <row r="331" spans="1:9" collapsed="1">
      <c r="A331" s="18" t="s">
        <v>250</v>
      </c>
      <c r="B331" s="18" t="s">
        <v>251</v>
      </c>
      <c r="G331" s="21">
        <f>SUM(F332)</f>
        <v>0</v>
      </c>
      <c r="H331" s="26">
        <f>G331/1.16*0.16</f>
        <v>0</v>
      </c>
      <c r="I331" s="26"/>
    </row>
    <row r="332" spans="1:9" hidden="1" outlineLevel="1">
      <c r="A332" s="57"/>
      <c r="B332" s="57"/>
      <c r="C332" t="s">
        <v>557</v>
      </c>
      <c r="G332" s="21"/>
      <c r="H332" s="26"/>
      <c r="I332" s="26"/>
    </row>
    <row r="333" spans="1:9" collapsed="1">
      <c r="A333" s="18" t="s">
        <v>370</v>
      </c>
      <c r="B333" s="18" t="s">
        <v>371</v>
      </c>
      <c r="G333" s="21">
        <f>SUM(F334)</f>
        <v>0</v>
      </c>
      <c r="H333" s="26">
        <f>G333/1.16*0.16</f>
        <v>0</v>
      </c>
      <c r="I333" s="26"/>
    </row>
    <row r="334" spans="1:9" hidden="1" outlineLevel="1">
      <c r="A334" s="57"/>
      <c r="B334" s="57"/>
      <c r="C334" t="s">
        <v>557</v>
      </c>
      <c r="D334" s="19"/>
      <c r="F334" s="27"/>
      <c r="G334" s="21"/>
      <c r="H334" s="26"/>
      <c r="I334" s="26"/>
    </row>
    <row r="335" spans="1:9" collapsed="1">
      <c r="A335" s="18" t="s">
        <v>366</v>
      </c>
      <c r="B335" s="18" t="s">
        <v>367</v>
      </c>
      <c r="G335" s="21">
        <f>SUM(F336)</f>
        <v>0</v>
      </c>
      <c r="H335" s="26">
        <f>G335/1.16*0.16</f>
        <v>0</v>
      </c>
      <c r="I335" s="26"/>
    </row>
    <row r="336" spans="1:9" hidden="1" outlineLevel="1">
      <c r="C336" t="s">
        <v>557</v>
      </c>
      <c r="D336" s="19"/>
      <c r="F336" s="27"/>
    </row>
    <row r="337" spans="1:8" collapsed="1">
      <c r="A337" s="18" t="s">
        <v>365</v>
      </c>
      <c r="B337" s="18" t="s">
        <v>363</v>
      </c>
      <c r="G337" s="21">
        <f>SUM(F338)</f>
        <v>0</v>
      </c>
      <c r="H337" s="26">
        <f>G337/1.16*0.16</f>
        <v>0</v>
      </c>
    </row>
    <row r="338" spans="1:8" hidden="1" outlineLevel="1">
      <c r="C338" t="s">
        <v>557</v>
      </c>
      <c r="D338" s="19"/>
      <c r="F338" s="27"/>
    </row>
    <row r="339" spans="1:8" collapsed="1">
      <c r="A339" s="18" t="s">
        <v>472</v>
      </c>
      <c r="B339" s="18" t="s">
        <v>473</v>
      </c>
      <c r="G339" s="21">
        <f>SUM(F340)</f>
        <v>2822.02</v>
      </c>
      <c r="H339" s="26">
        <f>G339/1.16*0.16</f>
        <v>389.24413793103452</v>
      </c>
    </row>
    <row r="340" spans="1:8" hidden="1" outlineLevel="1">
      <c r="C340" t="s">
        <v>784</v>
      </c>
      <c r="D340" s="19">
        <v>42474</v>
      </c>
      <c r="E340" t="s">
        <v>785</v>
      </c>
      <c r="F340" s="27">
        <v>2822.02</v>
      </c>
    </row>
    <row r="341" spans="1:8" collapsed="1">
      <c r="A341" s="18" t="s">
        <v>480</v>
      </c>
      <c r="B341" s="18" t="s">
        <v>481</v>
      </c>
      <c r="G341" s="21">
        <f>SUM(F342)</f>
        <v>0</v>
      </c>
      <c r="H341" s="26">
        <f>G341/1.16*0.16</f>
        <v>0</v>
      </c>
    </row>
    <row r="342" spans="1:8" hidden="1" outlineLevel="1">
      <c r="C342" t="s">
        <v>557</v>
      </c>
      <c r="D342" s="19"/>
      <c r="F342" s="27"/>
    </row>
    <row r="343" spans="1:8" collapsed="1">
      <c r="A343" s="18" t="s">
        <v>483</v>
      </c>
      <c r="B343" s="18" t="s">
        <v>484</v>
      </c>
      <c r="G343" s="21">
        <f>SUM(F344)</f>
        <v>0</v>
      </c>
      <c r="H343" s="26">
        <f>G343/1.16*0.16</f>
        <v>0</v>
      </c>
    </row>
    <row r="344" spans="1:8" hidden="1" outlineLevel="1">
      <c r="C344" t="s">
        <v>557</v>
      </c>
      <c r="D344" s="19"/>
      <c r="F344" s="27"/>
    </row>
    <row r="345" spans="1:8" collapsed="1">
      <c r="A345" s="18" t="s">
        <v>638</v>
      </c>
      <c r="B345" s="18" t="s">
        <v>639</v>
      </c>
      <c r="G345" s="21">
        <f>SUM(F346)</f>
        <v>0</v>
      </c>
      <c r="H345" s="26">
        <f>G345/1.16*0.16</f>
        <v>0</v>
      </c>
    </row>
    <row r="346" spans="1:8" hidden="1" outlineLevel="1">
      <c r="C346" t="s">
        <v>557</v>
      </c>
      <c r="D346" s="19"/>
      <c r="F346" s="27"/>
    </row>
    <row r="347" spans="1:8" collapsed="1">
      <c r="A347" s="18" t="s">
        <v>643</v>
      </c>
      <c r="B347" s="18" t="s">
        <v>644</v>
      </c>
      <c r="D347" s="19"/>
      <c r="F347" s="27"/>
      <c r="G347" s="21">
        <f>SUM(F348)</f>
        <v>0</v>
      </c>
      <c r="H347" s="26">
        <f>G347/1.16*0.16</f>
        <v>0</v>
      </c>
    </row>
    <row r="348" spans="1:8" hidden="1" outlineLevel="1">
      <c r="C348" t="s">
        <v>557</v>
      </c>
      <c r="D348" s="19"/>
      <c r="F348" s="27"/>
    </row>
    <row r="349" spans="1:8" collapsed="1">
      <c r="A349" s="18" t="s">
        <v>649</v>
      </c>
      <c r="B349" s="18" t="s">
        <v>650</v>
      </c>
      <c r="D349" s="19"/>
      <c r="F349" s="27"/>
      <c r="G349" s="21">
        <f>SUM(F350)</f>
        <v>0</v>
      </c>
      <c r="H349" s="26">
        <f>G349/1.16*0.16</f>
        <v>0</v>
      </c>
    </row>
    <row r="350" spans="1:8" hidden="1" outlineLevel="1">
      <c r="C350" t="s">
        <v>557</v>
      </c>
      <c r="D350" s="19"/>
      <c r="F350" s="27"/>
    </row>
    <row r="351" spans="1:8" collapsed="1">
      <c r="A351" s="18" t="s">
        <v>651</v>
      </c>
      <c r="B351" s="18" t="s">
        <v>652</v>
      </c>
      <c r="D351" s="19"/>
      <c r="F351" s="27"/>
      <c r="G351" s="21">
        <f>SUM(F352:F354)</f>
        <v>5501.6</v>
      </c>
      <c r="H351" s="26">
        <f>G351/1.16*0.16</f>
        <v>758.84137931034491</v>
      </c>
    </row>
    <row r="352" spans="1:8" hidden="1" outlineLevel="1">
      <c r="C352" t="s">
        <v>647</v>
      </c>
      <c r="D352" s="19">
        <v>42506</v>
      </c>
      <c r="E352">
        <v>7347</v>
      </c>
      <c r="F352" s="27">
        <v>1670.4</v>
      </c>
    </row>
    <row r="353" spans="1:8" hidden="1" outlineLevel="1">
      <c r="C353" t="s">
        <v>952</v>
      </c>
      <c r="D353" s="19">
        <v>42510</v>
      </c>
      <c r="E353" t="s">
        <v>953</v>
      </c>
      <c r="F353" s="27">
        <v>1546</v>
      </c>
    </row>
    <row r="354" spans="1:8" hidden="1" outlineLevel="1">
      <c r="C354" t="s">
        <v>954</v>
      </c>
      <c r="D354" s="19">
        <v>42521</v>
      </c>
      <c r="E354" t="s">
        <v>955</v>
      </c>
      <c r="F354" s="27">
        <v>2285.1999999999998</v>
      </c>
    </row>
    <row r="355" spans="1:8" collapsed="1">
      <c r="A355" s="18" t="s">
        <v>792</v>
      </c>
      <c r="B355" s="18" t="s">
        <v>793</v>
      </c>
      <c r="D355" s="19"/>
      <c r="F355" s="27"/>
      <c r="G355" s="21">
        <f>SUM(F356:F364)</f>
        <v>41876</v>
      </c>
      <c r="H355" s="26">
        <f>G355/1.16*0.16</f>
        <v>5776</v>
      </c>
    </row>
    <row r="356" spans="1:8" s="64" customFormat="1" hidden="1" outlineLevel="1">
      <c r="A356" s="57"/>
      <c r="B356" s="57"/>
      <c r="C356" t="s">
        <v>956</v>
      </c>
      <c r="D356" s="19">
        <v>42506</v>
      </c>
      <c r="E356" t="s">
        <v>957</v>
      </c>
      <c r="F356" s="27">
        <v>1044</v>
      </c>
    </row>
    <row r="357" spans="1:8" s="64" customFormat="1" hidden="1" outlineLevel="1">
      <c r="A357" s="57"/>
      <c r="B357" s="57"/>
      <c r="C357" t="s">
        <v>958</v>
      </c>
      <c r="D357" s="19">
        <v>42506</v>
      </c>
      <c r="E357" t="s">
        <v>959</v>
      </c>
      <c r="F357" s="27">
        <v>1624</v>
      </c>
    </row>
    <row r="358" spans="1:8" s="64" customFormat="1" hidden="1" outlineLevel="1">
      <c r="A358" s="57"/>
      <c r="B358" s="57"/>
      <c r="C358" t="s">
        <v>960</v>
      </c>
      <c r="D358" s="19">
        <v>42510</v>
      </c>
      <c r="E358" t="s">
        <v>961</v>
      </c>
      <c r="F358" s="27">
        <v>35960</v>
      </c>
    </row>
    <row r="359" spans="1:8" s="64" customFormat="1" hidden="1" outlineLevel="1">
      <c r="A359" s="57"/>
      <c r="B359" s="57"/>
      <c r="C359" t="s">
        <v>962</v>
      </c>
      <c r="D359" s="19">
        <v>42517</v>
      </c>
      <c r="E359" t="s">
        <v>963</v>
      </c>
      <c r="F359" s="27">
        <v>3248</v>
      </c>
    </row>
    <row r="360" spans="1:8" s="64" customFormat="1" hidden="1" outlineLevel="1">
      <c r="A360" s="57"/>
      <c r="B360" s="57"/>
      <c r="C360"/>
      <c r="D360" s="19"/>
      <c r="E360"/>
      <c r="F360" s="27"/>
    </row>
    <row r="361" spans="1:8" s="64" customFormat="1" hidden="1" outlineLevel="1">
      <c r="A361" s="57"/>
      <c r="B361" s="57"/>
      <c r="C361"/>
      <c r="D361" s="19"/>
      <c r="E361"/>
      <c r="F361" s="27"/>
    </row>
    <row r="362" spans="1:8" hidden="1" outlineLevel="1">
      <c r="D362" s="19"/>
      <c r="F362"/>
    </row>
    <row r="363" spans="1:8" hidden="1" outlineLevel="1">
      <c r="D363" s="19"/>
      <c r="F363" s="27"/>
    </row>
    <row r="364" spans="1:8" hidden="1" outlineLevel="1">
      <c r="D364" s="19"/>
      <c r="F364" s="27"/>
    </row>
    <row r="365" spans="1:8" collapsed="1">
      <c r="A365" s="18" t="s">
        <v>655</v>
      </c>
      <c r="B365" s="18" t="s">
        <v>659</v>
      </c>
      <c r="G365" s="21">
        <f>SUM(F366)</f>
        <v>0</v>
      </c>
      <c r="H365" s="26">
        <f>G365/1.16*0.16</f>
        <v>0</v>
      </c>
    </row>
    <row r="366" spans="1:8" hidden="1" outlineLevel="1">
      <c r="A366" s="57"/>
      <c r="B366" s="57"/>
      <c r="C366" t="s">
        <v>557</v>
      </c>
      <c r="D366" s="19"/>
      <c r="F366" s="27"/>
    </row>
    <row r="367" spans="1:8" collapsed="1">
      <c r="A367" s="18" t="s">
        <v>658</v>
      </c>
      <c r="B367" s="18" t="s">
        <v>660</v>
      </c>
      <c r="D367" s="19"/>
      <c r="F367" s="27"/>
      <c r="G367" s="21">
        <f>SUM(F368)</f>
        <v>0</v>
      </c>
      <c r="H367" s="26">
        <f>G367/1.16*0.16</f>
        <v>0</v>
      </c>
    </row>
    <row r="368" spans="1:8" hidden="1" outlineLevel="1">
      <c r="C368" t="s">
        <v>557</v>
      </c>
      <c r="D368" s="19"/>
      <c r="F368" s="27"/>
    </row>
    <row r="369" spans="1:9" collapsed="1">
      <c r="A369" s="18" t="s">
        <v>811</v>
      </c>
      <c r="B369" s="18" t="s">
        <v>812</v>
      </c>
      <c r="D369" s="19"/>
      <c r="F369" s="27"/>
      <c r="G369" s="21">
        <f>SUM(F370:F375)</f>
        <v>32447.359999999993</v>
      </c>
      <c r="H369" s="26">
        <f>G369/1.16*0.16</f>
        <v>4475.4979310344825</v>
      </c>
    </row>
    <row r="370" spans="1:9" hidden="1" outlineLevel="1">
      <c r="C370" t="s">
        <v>813</v>
      </c>
      <c r="D370" s="19">
        <v>42479</v>
      </c>
      <c r="E370" t="s">
        <v>446</v>
      </c>
      <c r="F370" s="27">
        <v>6628.56</v>
      </c>
      <c r="G370" s="27"/>
    </row>
    <row r="371" spans="1:9" hidden="1" outlineLevel="1">
      <c r="C371" t="s">
        <v>966</v>
      </c>
      <c r="D371" s="19">
        <v>42510</v>
      </c>
      <c r="E371" t="s">
        <v>967</v>
      </c>
      <c r="F371" s="27">
        <v>1784.27</v>
      </c>
      <c r="I371" t="s">
        <v>816</v>
      </c>
    </row>
    <row r="372" spans="1:9" hidden="1" outlineLevel="1">
      <c r="C372" t="s">
        <v>964</v>
      </c>
      <c r="D372" s="19">
        <v>42493</v>
      </c>
      <c r="E372" t="s">
        <v>965</v>
      </c>
      <c r="F372" s="27">
        <v>10580.59</v>
      </c>
    </row>
    <row r="373" spans="1:9" hidden="1" outlineLevel="1">
      <c r="C373" t="s">
        <v>968</v>
      </c>
      <c r="D373" s="19">
        <v>42506</v>
      </c>
      <c r="E373" t="s">
        <v>969</v>
      </c>
      <c r="F373" s="27">
        <v>13517.24</v>
      </c>
    </row>
    <row r="374" spans="1:9" hidden="1" outlineLevel="1">
      <c r="C374" t="s">
        <v>526</v>
      </c>
      <c r="D374" s="19">
        <v>42507</v>
      </c>
      <c r="E374" t="s">
        <v>970</v>
      </c>
      <c r="F374" s="27">
        <v>296.7</v>
      </c>
      <c r="I374" t="s">
        <v>973</v>
      </c>
    </row>
    <row r="375" spans="1:9" hidden="1" outlineLevel="1">
      <c r="C375" t="s">
        <v>971</v>
      </c>
      <c r="D375" s="19">
        <v>42503</v>
      </c>
      <c r="E375" t="s">
        <v>972</v>
      </c>
      <c r="F375" s="68">
        <v>-360</v>
      </c>
      <c r="I375" t="s">
        <v>973</v>
      </c>
    </row>
    <row r="376" spans="1:9" collapsed="1">
      <c r="A376" s="18" t="s">
        <v>817</v>
      </c>
      <c r="B376" s="18" t="s">
        <v>818</v>
      </c>
      <c r="D376" s="19"/>
      <c r="F376" s="27"/>
      <c r="G376" s="21">
        <f>SUM(F377)</f>
        <v>0</v>
      </c>
      <c r="H376" s="26">
        <f>G376/1.16*0.16</f>
        <v>0</v>
      </c>
    </row>
    <row r="377" spans="1:9" hidden="1" outlineLevel="1">
      <c r="D377" s="19"/>
      <c r="F377" s="27"/>
    </row>
    <row r="378" spans="1:9" collapsed="1">
      <c r="A378" s="18" t="s">
        <v>822</v>
      </c>
      <c r="B378" s="18" t="s">
        <v>823</v>
      </c>
      <c r="D378" s="19"/>
      <c r="F378" s="27"/>
      <c r="G378" s="21">
        <f>SUM(F379)</f>
        <v>0</v>
      </c>
      <c r="H378" s="26">
        <f>G378/1.16*0.16</f>
        <v>0</v>
      </c>
    </row>
    <row r="379" spans="1:9" hidden="1" outlineLevel="1">
      <c r="D379" s="19"/>
      <c r="F379" s="27"/>
    </row>
    <row r="380" spans="1:9" collapsed="1">
      <c r="A380" s="18" t="s">
        <v>974</v>
      </c>
      <c r="B380" s="18" t="s">
        <v>975</v>
      </c>
      <c r="D380" s="19"/>
      <c r="F380" s="27"/>
      <c r="G380" s="21">
        <f>SUM(F381)</f>
        <v>-1000</v>
      </c>
      <c r="H380" s="26">
        <f>G380/1.16*0.16</f>
        <v>-137.93103448275863</v>
      </c>
    </row>
    <row r="381" spans="1:9" hidden="1" outlineLevel="1">
      <c r="C381" t="s">
        <v>976</v>
      </c>
      <c r="D381" s="19">
        <v>42515</v>
      </c>
      <c r="E381" t="s">
        <v>977</v>
      </c>
      <c r="F381" s="27">
        <v>-1000</v>
      </c>
    </row>
    <row r="382" spans="1:9" collapsed="1">
      <c r="A382" s="18" t="s">
        <v>982</v>
      </c>
      <c r="B382" s="18" t="s">
        <v>978</v>
      </c>
      <c r="D382" s="19"/>
      <c r="F382" s="27"/>
      <c r="G382" s="21">
        <f>SUM(F383:F384)</f>
        <v>419065.30000000005</v>
      </c>
      <c r="H382" s="26">
        <f>G382/1.16*0.16</f>
        <v>57802.110344827597</v>
      </c>
    </row>
    <row r="383" spans="1:9" hidden="1" outlineLevel="1">
      <c r="C383" t="s">
        <v>230</v>
      </c>
      <c r="D383" s="19">
        <v>42517</v>
      </c>
      <c r="E383" t="s">
        <v>979</v>
      </c>
      <c r="F383" s="27">
        <v>81404.160000000003</v>
      </c>
    </row>
    <row r="384" spans="1:9" hidden="1" outlineLevel="1">
      <c r="C384" t="s">
        <v>980</v>
      </c>
      <c r="D384" s="19">
        <v>42521</v>
      </c>
      <c r="E384" t="s">
        <v>981</v>
      </c>
      <c r="F384" s="27">
        <v>337661.14</v>
      </c>
    </row>
    <row r="385" spans="1:8" collapsed="1">
      <c r="A385" s="18" t="s">
        <v>983</v>
      </c>
      <c r="B385" s="18" t="s">
        <v>984</v>
      </c>
      <c r="D385" s="19"/>
      <c r="F385" s="27"/>
      <c r="G385" s="21">
        <f>SUM(F386)</f>
        <v>812</v>
      </c>
      <c r="H385" s="26">
        <f>G385/1.16*0.16</f>
        <v>112</v>
      </c>
    </row>
    <row r="386" spans="1:8" hidden="1" outlineLevel="1">
      <c r="C386" t="s">
        <v>985</v>
      </c>
      <c r="D386" s="19">
        <v>42517</v>
      </c>
      <c r="E386">
        <v>75039</v>
      </c>
      <c r="F386">
        <v>812</v>
      </c>
    </row>
    <row r="387" spans="1:8" collapsed="1">
      <c r="A387" s="18" t="s">
        <v>986</v>
      </c>
      <c r="B387" s="18" t="s">
        <v>987</v>
      </c>
      <c r="D387" s="19"/>
      <c r="F387" s="27"/>
      <c r="G387" s="21">
        <f>SUM(F388)</f>
        <v>122000</v>
      </c>
      <c r="H387" s="26">
        <f>G387/1.16*0.16</f>
        <v>16827.586206896551</v>
      </c>
    </row>
    <row r="388" spans="1:8" hidden="1" outlineLevel="1">
      <c r="C388" t="s">
        <v>661</v>
      </c>
      <c r="D388" s="19">
        <v>42521</v>
      </c>
      <c r="E388" t="s">
        <v>988</v>
      </c>
      <c r="F388" s="27">
        <v>122000</v>
      </c>
    </row>
    <row r="389" spans="1:8" collapsed="1">
      <c r="D389" s="19"/>
      <c r="F389" s="27"/>
    </row>
    <row r="390" spans="1:8">
      <c r="D390" s="19"/>
      <c r="F390" s="27"/>
    </row>
    <row r="391" spans="1:8">
      <c r="D391" s="19"/>
      <c r="F391" s="27"/>
    </row>
    <row r="392" spans="1:8">
      <c r="D392" s="19"/>
      <c r="F392" s="27"/>
    </row>
    <row r="393" spans="1:8">
      <c r="E393" s="71" t="s">
        <v>254</v>
      </c>
      <c r="G393" s="72">
        <f>+SUM(G8:G387)</f>
        <v>1981711.7800000005</v>
      </c>
    </row>
    <row r="394" spans="1:8">
      <c r="E394" s="71" t="s">
        <v>255</v>
      </c>
      <c r="G394" s="72">
        <v>2248181.2599999998</v>
      </c>
      <c r="H394" t="s">
        <v>663</v>
      </c>
    </row>
    <row r="395" spans="1:8">
      <c r="E395" s="71" t="s">
        <v>256</v>
      </c>
      <c r="G395" s="72">
        <f>+G393-G394</f>
        <v>-266469.47999999928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9" fitToHeight="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2:L1951"/>
  <sheetViews>
    <sheetView workbookViewId="0">
      <selection activeCell="I17" sqref="I17"/>
    </sheetView>
  </sheetViews>
  <sheetFormatPr baseColWidth="10" defaultRowHeight="12.75"/>
  <sheetData>
    <row r="2" spans="2:12">
      <c r="K2" s="19"/>
    </row>
    <row r="3" spans="2:12">
      <c r="K3" s="132"/>
    </row>
    <row r="11" spans="2:12">
      <c r="L11" s="27"/>
    </row>
    <row r="12" spans="2:12">
      <c r="B12" s="19"/>
      <c r="J12" s="27"/>
    </row>
    <row r="13" spans="2:12">
      <c r="B13" s="19"/>
    </row>
    <row r="14" spans="2:12">
      <c r="B14" s="19"/>
    </row>
    <row r="15" spans="2:12">
      <c r="B15" s="19"/>
      <c r="K15" s="27"/>
      <c r="L15" s="27"/>
    </row>
    <row r="16" spans="2:12">
      <c r="B16" s="19"/>
      <c r="J16" s="27"/>
    </row>
    <row r="17" spans="2:12">
      <c r="B17" s="19"/>
    </row>
    <row r="18" spans="2:12">
      <c r="B18" s="19"/>
    </row>
    <row r="19" spans="2:12">
      <c r="B19" s="19"/>
      <c r="L19" s="27"/>
    </row>
    <row r="20" spans="2:12">
      <c r="B20" s="19"/>
      <c r="J20" s="27"/>
    </row>
    <row r="21" spans="2:12">
      <c r="B21" s="19"/>
    </row>
    <row r="22" spans="2:12">
      <c r="B22" s="19"/>
      <c r="K22" s="27"/>
      <c r="L22" s="27"/>
    </row>
    <row r="23" spans="2:12">
      <c r="B23" s="19"/>
      <c r="K23" s="27"/>
      <c r="L23" s="27"/>
    </row>
    <row r="24" spans="2:12">
      <c r="B24" s="19"/>
      <c r="J24" s="27"/>
    </row>
    <row r="25" spans="2:12">
      <c r="B25" s="19"/>
      <c r="K25" s="27"/>
      <c r="L25" s="27"/>
    </row>
    <row r="26" spans="2:12">
      <c r="J26" s="27"/>
      <c r="K26" s="27"/>
    </row>
    <row r="27" spans="2:12">
      <c r="L27" s="27"/>
    </row>
    <row r="32" spans="2:12">
      <c r="L32" s="27"/>
    </row>
    <row r="33" spans="2:12">
      <c r="B33" s="19"/>
      <c r="J33" s="27"/>
      <c r="L33" s="27"/>
    </row>
    <row r="34" spans="2:12">
      <c r="B34" s="19"/>
      <c r="J34" s="27"/>
      <c r="L34" s="27"/>
    </row>
    <row r="35" spans="2:12">
      <c r="B35" s="19"/>
      <c r="L35" s="27"/>
    </row>
    <row r="36" spans="2:12">
      <c r="B36" s="19"/>
      <c r="K36" s="27"/>
      <c r="L36" s="27"/>
    </row>
    <row r="37" spans="2:12">
      <c r="B37" s="19"/>
      <c r="K37" s="27"/>
      <c r="L37" s="27"/>
    </row>
    <row r="38" spans="2:12">
      <c r="B38" s="19"/>
      <c r="J38" s="27"/>
      <c r="L38" s="27"/>
    </row>
    <row r="39" spans="2:12">
      <c r="B39" s="19"/>
      <c r="J39" s="27"/>
      <c r="L39" s="27"/>
    </row>
    <row r="40" spans="2:12">
      <c r="B40" s="19"/>
      <c r="K40" s="27"/>
      <c r="L40" s="27"/>
    </row>
    <row r="41" spans="2:12">
      <c r="B41" s="19"/>
      <c r="L41" s="27"/>
    </row>
    <row r="42" spans="2:12">
      <c r="B42" s="19"/>
      <c r="K42" s="27"/>
      <c r="L42" s="27"/>
    </row>
    <row r="43" spans="2:12">
      <c r="B43" s="19"/>
      <c r="J43" s="27"/>
      <c r="L43" s="27"/>
    </row>
    <row r="44" spans="2:12">
      <c r="B44" s="19"/>
      <c r="L44" s="27"/>
    </row>
    <row r="45" spans="2:12">
      <c r="B45" s="19"/>
      <c r="L45" s="27"/>
    </row>
    <row r="46" spans="2:12">
      <c r="B46" s="19"/>
      <c r="J46" s="27"/>
      <c r="L46" s="27"/>
    </row>
    <row r="47" spans="2:12">
      <c r="J47" s="27"/>
      <c r="K47" s="27"/>
    </row>
    <row r="48" spans="2:12">
      <c r="L48" s="27"/>
    </row>
    <row r="54" spans="2:12">
      <c r="B54" s="19"/>
      <c r="K54" s="27"/>
      <c r="L54" s="27"/>
    </row>
    <row r="55" spans="2:12">
      <c r="B55" s="19"/>
      <c r="J55" s="27"/>
    </row>
    <row r="56" spans="2:12">
      <c r="J56" s="27"/>
      <c r="K56" s="27"/>
    </row>
    <row r="62" spans="2:12">
      <c r="L62" s="27"/>
    </row>
    <row r="68" spans="2:12">
      <c r="K68" s="19"/>
    </row>
    <row r="69" spans="2:12">
      <c r="K69" s="132"/>
    </row>
    <row r="74" spans="2:12">
      <c r="B74" s="19"/>
      <c r="J74" s="27"/>
    </row>
    <row r="75" spans="2:12">
      <c r="B75" s="19"/>
      <c r="K75" s="27"/>
      <c r="L75" s="27"/>
    </row>
    <row r="76" spans="2:12">
      <c r="B76" s="19"/>
      <c r="K76" s="27"/>
      <c r="L76" s="27"/>
    </row>
    <row r="77" spans="2:12">
      <c r="B77" s="19"/>
      <c r="K77" s="27"/>
      <c r="L77" s="27"/>
    </row>
    <row r="78" spans="2:12">
      <c r="J78" s="27"/>
      <c r="K78" s="27"/>
    </row>
    <row r="79" spans="2:12">
      <c r="L79" s="27"/>
    </row>
    <row r="84" spans="2:12">
      <c r="L84" s="27"/>
    </row>
    <row r="85" spans="2:12">
      <c r="B85" s="19"/>
      <c r="K85" s="27"/>
      <c r="L85" s="27"/>
    </row>
    <row r="86" spans="2:12">
      <c r="B86" s="19"/>
      <c r="J86" s="27"/>
      <c r="L86" s="27"/>
    </row>
    <row r="87" spans="2:12">
      <c r="B87" s="19"/>
      <c r="K87" s="27"/>
      <c r="L87" s="27"/>
    </row>
    <row r="88" spans="2:12">
      <c r="J88" s="27"/>
      <c r="K88" s="27"/>
    </row>
    <row r="89" spans="2:12">
      <c r="L89" s="27"/>
    </row>
    <row r="94" spans="2:12">
      <c r="L94" s="27"/>
    </row>
    <row r="95" spans="2:12">
      <c r="B95" s="19"/>
      <c r="K95" s="27"/>
      <c r="L95" s="27"/>
    </row>
    <row r="96" spans="2:12">
      <c r="B96" s="19"/>
      <c r="J96" s="27"/>
      <c r="L96" s="27"/>
    </row>
    <row r="97" spans="2:12">
      <c r="B97" s="19"/>
      <c r="J97" s="27"/>
      <c r="L97" s="27"/>
    </row>
    <row r="98" spans="2:12">
      <c r="B98" s="19"/>
      <c r="J98" s="27"/>
      <c r="L98" s="27"/>
    </row>
    <row r="99" spans="2:12">
      <c r="B99" s="19"/>
      <c r="K99" s="27"/>
      <c r="L99" s="27"/>
    </row>
    <row r="100" spans="2:12">
      <c r="B100" s="19"/>
      <c r="K100" s="27"/>
      <c r="L100" s="27"/>
    </row>
    <row r="101" spans="2:12">
      <c r="B101" s="19"/>
      <c r="J101" s="27"/>
      <c r="L101" s="27"/>
    </row>
    <row r="102" spans="2:12">
      <c r="B102" s="19"/>
      <c r="J102" s="27"/>
      <c r="L102" s="27"/>
    </row>
    <row r="103" spans="2:12">
      <c r="B103" s="19"/>
      <c r="K103" s="27"/>
      <c r="L103" s="27"/>
    </row>
    <row r="104" spans="2:12">
      <c r="B104" s="19"/>
      <c r="J104" s="27"/>
      <c r="L104" s="27"/>
    </row>
    <row r="105" spans="2:12">
      <c r="B105" s="19"/>
      <c r="J105" s="27"/>
      <c r="L105" s="27"/>
    </row>
    <row r="106" spans="2:12">
      <c r="B106" s="19"/>
      <c r="K106" s="27"/>
      <c r="L106" s="27"/>
    </row>
    <row r="107" spans="2:12">
      <c r="B107" s="19"/>
      <c r="K107" s="27"/>
      <c r="L107" s="27"/>
    </row>
    <row r="108" spans="2:12">
      <c r="J108" s="27"/>
      <c r="K108" s="27"/>
    </row>
    <row r="109" spans="2:12">
      <c r="L109" s="27"/>
    </row>
    <row r="115" spans="2:12">
      <c r="B115" s="19"/>
      <c r="K115" s="27"/>
      <c r="L115" s="27"/>
    </row>
    <row r="116" spans="2:12">
      <c r="B116" s="19"/>
      <c r="J116" s="27"/>
    </row>
    <row r="117" spans="2:12">
      <c r="J117" s="27"/>
      <c r="K117" s="27"/>
    </row>
    <row r="123" spans="2:12">
      <c r="L123" s="27"/>
    </row>
    <row r="124" spans="2:12">
      <c r="B124" s="19"/>
      <c r="K124" s="27"/>
      <c r="L124" s="27"/>
    </row>
    <row r="125" spans="2:12">
      <c r="B125" s="19"/>
      <c r="J125" s="27"/>
      <c r="L125" s="27"/>
    </row>
    <row r="134" spans="10:12">
      <c r="K134" s="19"/>
    </row>
    <row r="135" spans="10:12">
      <c r="K135" s="132"/>
    </row>
    <row r="140" spans="10:12">
      <c r="J140" s="27"/>
      <c r="K140" s="27"/>
    </row>
    <row r="141" spans="10:12">
      <c r="L141" s="27"/>
    </row>
    <row r="147" spans="2:12">
      <c r="B147" s="19"/>
      <c r="K147" s="27"/>
      <c r="L147" s="27"/>
    </row>
    <row r="148" spans="2:12">
      <c r="K148" s="27"/>
    </row>
    <row r="149" spans="2:12">
      <c r="L149" s="27"/>
    </row>
    <row r="155" spans="2:12">
      <c r="B155" s="19"/>
      <c r="K155" s="27"/>
      <c r="L155" s="27"/>
    </row>
    <row r="156" spans="2:12">
      <c r="B156" s="19"/>
      <c r="K156" s="27"/>
      <c r="L156" s="27"/>
    </row>
    <row r="157" spans="2:12">
      <c r="B157" s="19"/>
      <c r="J157" s="27"/>
      <c r="L157" s="27"/>
    </row>
    <row r="158" spans="2:12">
      <c r="B158" s="19"/>
      <c r="J158" s="27"/>
    </row>
    <row r="159" spans="2:12">
      <c r="B159" s="19"/>
    </row>
    <row r="160" spans="2:12">
      <c r="J160" s="27"/>
      <c r="K160" s="27"/>
    </row>
    <row r="166" spans="2:12">
      <c r="L166" s="27"/>
    </row>
    <row r="167" spans="2:12">
      <c r="B167" s="19"/>
      <c r="J167" s="27"/>
      <c r="L167" s="27"/>
    </row>
    <row r="168" spans="2:12">
      <c r="B168" s="19"/>
      <c r="K168" s="27"/>
      <c r="L168" s="27"/>
    </row>
    <row r="169" spans="2:12">
      <c r="B169" s="19"/>
      <c r="J169" s="27"/>
    </row>
    <row r="170" spans="2:12">
      <c r="B170" s="19"/>
      <c r="K170" s="27"/>
      <c r="L170" s="27"/>
    </row>
    <row r="171" spans="2:12">
      <c r="B171" s="19"/>
      <c r="K171" s="27"/>
      <c r="L171" s="27"/>
    </row>
    <row r="172" spans="2:12">
      <c r="B172" s="19"/>
      <c r="K172" s="27"/>
      <c r="L172" s="27"/>
    </row>
    <row r="173" spans="2:12">
      <c r="B173" s="19"/>
      <c r="J173" s="27"/>
      <c r="L173" s="27"/>
    </row>
    <row r="174" spans="2:12">
      <c r="B174" s="19"/>
      <c r="K174" s="27"/>
      <c r="L174" s="27"/>
    </row>
    <row r="175" spans="2:12">
      <c r="J175" s="27"/>
      <c r="K175" s="27"/>
    </row>
    <row r="176" spans="2:12">
      <c r="L176" s="27"/>
    </row>
    <row r="182" spans="2:12">
      <c r="B182" s="19"/>
      <c r="K182" s="27"/>
      <c r="L182" s="27"/>
    </row>
    <row r="183" spans="2:12">
      <c r="B183" s="19"/>
      <c r="J183" s="27"/>
    </row>
    <row r="184" spans="2:12">
      <c r="J184" s="27"/>
      <c r="K184" s="27"/>
    </row>
    <row r="191" spans="2:12">
      <c r="B191" s="19"/>
      <c r="K191" s="27"/>
      <c r="L191" s="27"/>
    </row>
    <row r="200" spans="2:11">
      <c r="K200" s="19"/>
    </row>
    <row r="201" spans="2:11">
      <c r="K201" s="132"/>
    </row>
    <row r="206" spans="2:11">
      <c r="B206" s="19"/>
      <c r="J206" s="27"/>
    </row>
    <row r="207" spans="2:11">
      <c r="J207" s="27"/>
      <c r="K207" s="27"/>
    </row>
    <row r="214" spans="2:12">
      <c r="B214" s="19"/>
      <c r="K214" s="27"/>
      <c r="L214" s="27"/>
    </row>
    <row r="215" spans="2:12">
      <c r="K215" s="27"/>
    </row>
    <row r="216" spans="2:12">
      <c r="L216" s="27"/>
    </row>
    <row r="221" spans="2:12">
      <c r="L221" s="27"/>
    </row>
    <row r="222" spans="2:12">
      <c r="B222" s="19"/>
      <c r="K222" s="27"/>
    </row>
    <row r="223" spans="2:12">
      <c r="B223" s="19"/>
      <c r="J223" s="27"/>
      <c r="L223" s="27"/>
    </row>
    <row r="224" spans="2:12">
      <c r="J224" s="27"/>
      <c r="K224" s="27"/>
    </row>
    <row r="225" spans="2:12">
      <c r="L225" s="27"/>
    </row>
    <row r="231" spans="2:12">
      <c r="B231" s="19"/>
      <c r="K231" s="27"/>
      <c r="L231" s="27"/>
    </row>
    <row r="232" spans="2:12">
      <c r="B232" s="19"/>
      <c r="J232" s="27"/>
      <c r="L232" s="27"/>
    </row>
    <row r="233" spans="2:12">
      <c r="B233" s="19"/>
      <c r="J233" s="27"/>
    </row>
    <row r="234" spans="2:12">
      <c r="J234" s="27"/>
      <c r="K234" s="27"/>
    </row>
    <row r="240" spans="2:12">
      <c r="L240" s="27"/>
    </row>
    <row r="241" spans="2:12">
      <c r="B241" s="19"/>
      <c r="L241" s="27"/>
    </row>
    <row r="242" spans="2:12">
      <c r="B242" s="19"/>
      <c r="L242" s="27"/>
    </row>
    <row r="243" spans="2:12">
      <c r="B243" s="19"/>
      <c r="L243" s="27"/>
    </row>
    <row r="244" spans="2:12">
      <c r="B244" s="19"/>
      <c r="L244" s="27"/>
    </row>
    <row r="245" spans="2:12">
      <c r="B245" s="19"/>
      <c r="L245" s="27"/>
    </row>
    <row r="246" spans="2:12">
      <c r="B246" s="19"/>
      <c r="L246" s="27"/>
    </row>
    <row r="247" spans="2:12">
      <c r="B247" s="19"/>
      <c r="L247" s="27"/>
    </row>
    <row r="248" spans="2:12">
      <c r="B248" s="19"/>
      <c r="L248" s="27"/>
    </row>
    <row r="249" spans="2:12">
      <c r="B249" s="19"/>
      <c r="L249" s="27"/>
    </row>
    <row r="250" spans="2:12">
      <c r="B250" s="19"/>
      <c r="L250" s="27"/>
    </row>
    <row r="251" spans="2:12">
      <c r="B251" s="19"/>
      <c r="L251" s="27"/>
    </row>
    <row r="252" spans="2:12">
      <c r="B252" s="19"/>
      <c r="L252" s="27"/>
    </row>
    <row r="253" spans="2:12">
      <c r="B253" s="19"/>
      <c r="L253" s="27"/>
    </row>
    <row r="254" spans="2:12">
      <c r="B254" s="19"/>
      <c r="L254" s="27"/>
    </row>
    <row r="255" spans="2:12">
      <c r="J255" s="27"/>
      <c r="K255" s="27"/>
    </row>
    <row r="256" spans="2:12">
      <c r="L256" s="27"/>
    </row>
    <row r="266" spans="11:11">
      <c r="K266" s="19"/>
    </row>
    <row r="267" spans="11:11">
      <c r="K267" s="132"/>
    </row>
    <row r="275" spans="2:12">
      <c r="L275" s="27"/>
    </row>
    <row r="276" spans="2:12">
      <c r="B276" s="19"/>
      <c r="K276" s="27"/>
      <c r="L276" s="27"/>
    </row>
    <row r="277" spans="2:12">
      <c r="B277" s="19"/>
      <c r="J277" s="27"/>
      <c r="L277" s="27"/>
    </row>
    <row r="278" spans="2:12">
      <c r="B278" s="19"/>
      <c r="J278" s="27"/>
      <c r="L278" s="27"/>
    </row>
    <row r="279" spans="2:12">
      <c r="J279" s="27"/>
      <c r="K279" s="27"/>
    </row>
    <row r="280" spans="2:12">
      <c r="L280" s="27"/>
    </row>
    <row r="286" spans="2:12">
      <c r="B286" s="19"/>
    </row>
    <row r="287" spans="2:12">
      <c r="B287" s="19"/>
    </row>
    <row r="288" spans="2:12">
      <c r="B288" s="19"/>
    </row>
    <row r="289" spans="2:12">
      <c r="B289" s="19"/>
    </row>
    <row r="297" spans="2:12">
      <c r="B297" s="19"/>
      <c r="K297" s="27"/>
      <c r="L297" s="27"/>
    </row>
    <row r="298" spans="2:12">
      <c r="B298" s="19"/>
      <c r="J298" s="27"/>
    </row>
    <row r="299" spans="2:12">
      <c r="B299" s="19"/>
      <c r="K299" s="27"/>
      <c r="L299" s="27"/>
    </row>
    <row r="300" spans="2:12">
      <c r="B300" s="19"/>
      <c r="K300" s="27"/>
      <c r="L300" s="27"/>
    </row>
    <row r="301" spans="2:12">
      <c r="B301" s="19"/>
      <c r="J301" s="27"/>
      <c r="L301" s="27"/>
    </row>
    <row r="302" spans="2:12">
      <c r="B302" s="19"/>
      <c r="J302" s="27"/>
    </row>
    <row r="303" spans="2:12">
      <c r="B303" s="19"/>
      <c r="K303" s="27"/>
      <c r="L303" s="27"/>
    </row>
    <row r="304" spans="2:12">
      <c r="B304" s="19"/>
      <c r="J304" s="27"/>
    </row>
    <row r="305" spans="2:12">
      <c r="B305" s="19"/>
      <c r="K305" s="27"/>
      <c r="L305" s="27"/>
    </row>
    <row r="306" spans="2:12">
      <c r="B306" s="19"/>
      <c r="J306" s="27"/>
    </row>
    <row r="307" spans="2:12">
      <c r="B307" s="19"/>
      <c r="K307" s="27"/>
      <c r="L307" s="27"/>
    </row>
    <row r="308" spans="2:12">
      <c r="B308" s="19"/>
      <c r="J308" s="27"/>
    </row>
    <row r="309" spans="2:12">
      <c r="J309" s="27"/>
      <c r="K309" s="27"/>
    </row>
    <row r="315" spans="2:12">
      <c r="L315" s="27"/>
    </row>
    <row r="316" spans="2:12">
      <c r="B316" s="19"/>
      <c r="J316" s="27"/>
      <c r="L316" s="27"/>
    </row>
    <row r="317" spans="2:12">
      <c r="B317" s="19"/>
      <c r="J317" s="27"/>
      <c r="L317" s="27"/>
    </row>
    <row r="318" spans="2:12">
      <c r="B318" s="19"/>
      <c r="K318" s="27"/>
      <c r="L318" s="27"/>
    </row>
    <row r="319" spans="2:12">
      <c r="B319" s="19"/>
      <c r="J319" s="27"/>
      <c r="L319" s="27"/>
    </row>
    <row r="320" spans="2:12">
      <c r="B320" s="19"/>
      <c r="K320" s="27"/>
      <c r="L320" s="27"/>
    </row>
    <row r="321" spans="10:12">
      <c r="J321" s="27"/>
      <c r="K321" s="27"/>
    </row>
    <row r="322" spans="10:12">
      <c r="L322" s="27"/>
    </row>
    <row r="332" spans="10:12">
      <c r="K332" s="19"/>
    </row>
    <row r="333" spans="10:12">
      <c r="K333" s="132"/>
    </row>
    <row r="341" spans="2:12">
      <c r="L341" s="27"/>
    </row>
    <row r="342" spans="2:12">
      <c r="B342" s="19"/>
      <c r="L342" s="27"/>
    </row>
    <row r="343" spans="2:12">
      <c r="B343" s="19"/>
      <c r="L343" s="27"/>
    </row>
    <row r="344" spans="2:12">
      <c r="B344" s="19"/>
      <c r="L344" s="27"/>
    </row>
    <row r="345" spans="2:12">
      <c r="B345" s="19"/>
      <c r="L345" s="27"/>
    </row>
    <row r="346" spans="2:12">
      <c r="B346" s="19"/>
      <c r="L346" s="27"/>
    </row>
    <row r="348" spans="2:12">
      <c r="L348" s="27"/>
    </row>
    <row r="354" spans="2:12">
      <c r="B354" s="19"/>
      <c r="K354" s="27"/>
      <c r="L354" s="27"/>
    </row>
    <row r="355" spans="2:12">
      <c r="B355" s="19"/>
      <c r="J355" s="27"/>
    </row>
    <row r="356" spans="2:12">
      <c r="J356" s="27"/>
      <c r="K356" s="27"/>
    </row>
    <row r="363" spans="2:12">
      <c r="B363" s="19"/>
      <c r="J363" s="27"/>
      <c r="L363" s="27"/>
    </row>
    <row r="364" spans="2:12">
      <c r="B364" s="19"/>
      <c r="K364" s="27"/>
    </row>
    <row r="365" spans="2:12">
      <c r="J365" s="27"/>
      <c r="K365" s="27"/>
    </row>
    <row r="371" spans="2:12">
      <c r="L371" s="27"/>
    </row>
    <row r="372" spans="2:12">
      <c r="B372" s="19"/>
    </row>
    <row r="373" spans="2:12">
      <c r="B373" s="19"/>
      <c r="L373" s="27"/>
    </row>
    <row r="374" spans="2:12">
      <c r="B374" s="19"/>
    </row>
    <row r="375" spans="2:12">
      <c r="J375" s="27"/>
    </row>
    <row r="381" spans="2:12">
      <c r="L381" s="27"/>
    </row>
    <row r="382" spans="2:12">
      <c r="B382" s="19"/>
      <c r="J382" s="27"/>
    </row>
    <row r="383" spans="2:12">
      <c r="J383" s="27"/>
    </row>
    <row r="389" spans="11:12">
      <c r="L389" s="27"/>
    </row>
    <row r="398" spans="11:12">
      <c r="K398" s="19"/>
    </row>
    <row r="399" spans="11:12">
      <c r="K399" s="132"/>
    </row>
    <row r="404" spans="2:12">
      <c r="B404" s="19"/>
      <c r="J404" s="27"/>
    </row>
    <row r="405" spans="2:12">
      <c r="B405" s="19"/>
    </row>
    <row r="406" spans="2:12">
      <c r="B406" s="19"/>
    </row>
    <row r="407" spans="2:12">
      <c r="B407" s="19"/>
      <c r="K407" s="27"/>
      <c r="L407" s="27"/>
    </row>
    <row r="408" spans="2:12">
      <c r="J408" s="27"/>
      <c r="K408" s="27"/>
    </row>
    <row r="409" spans="2:12">
      <c r="L409" s="27"/>
    </row>
    <row r="415" spans="2:12">
      <c r="B415" s="19"/>
      <c r="K415" s="27"/>
      <c r="L415" s="27"/>
    </row>
    <row r="416" spans="2:12">
      <c r="B416" s="19"/>
      <c r="J416" s="27"/>
    </row>
    <row r="417" spans="2:12">
      <c r="B417" s="19"/>
    </row>
    <row r="418" spans="2:12">
      <c r="J418" s="27"/>
      <c r="K418" s="27"/>
    </row>
    <row r="424" spans="2:12">
      <c r="L424" s="27"/>
    </row>
    <row r="425" spans="2:12">
      <c r="B425" s="19"/>
      <c r="K425" s="27"/>
      <c r="L425" s="27"/>
    </row>
    <row r="426" spans="2:12">
      <c r="B426" s="19"/>
      <c r="K426" s="27"/>
      <c r="L426" s="27"/>
    </row>
    <row r="427" spans="2:12">
      <c r="B427" s="19"/>
      <c r="K427" s="27"/>
      <c r="L427" s="27"/>
    </row>
    <row r="428" spans="2:12">
      <c r="B428" s="19"/>
      <c r="J428" s="27"/>
      <c r="L428" s="27"/>
    </row>
    <row r="429" spans="2:12">
      <c r="B429" s="19"/>
      <c r="K429" s="27"/>
      <c r="L429" s="27"/>
    </row>
    <row r="430" spans="2:12">
      <c r="B430" s="19"/>
      <c r="J430" s="27"/>
      <c r="L430" s="27"/>
    </row>
    <row r="431" spans="2:12">
      <c r="B431" s="19"/>
      <c r="J431" s="27"/>
      <c r="L431" s="27"/>
    </row>
    <row r="432" spans="2:12">
      <c r="B432" s="19"/>
      <c r="K432" s="27"/>
      <c r="L432" s="27"/>
    </row>
    <row r="433" spans="2:12">
      <c r="B433" s="19"/>
      <c r="J433" s="27"/>
      <c r="L433" s="27"/>
    </row>
    <row r="434" spans="2:12">
      <c r="J434" s="27"/>
      <c r="K434" s="27"/>
    </row>
    <row r="435" spans="2:12">
      <c r="L435" s="27"/>
    </row>
    <row r="440" spans="2:12">
      <c r="L440" s="27"/>
    </row>
    <row r="441" spans="2:12">
      <c r="B441" s="19"/>
      <c r="L441" s="27"/>
    </row>
    <row r="442" spans="2:12">
      <c r="B442" s="19"/>
      <c r="L442" s="27"/>
    </row>
    <row r="443" spans="2:12">
      <c r="B443" s="19"/>
      <c r="L443" s="27"/>
    </row>
    <row r="444" spans="2:12">
      <c r="B444" s="19"/>
      <c r="K444" s="27"/>
      <c r="L444" s="27"/>
    </row>
    <row r="445" spans="2:12">
      <c r="B445" s="19"/>
      <c r="J445" s="27"/>
      <c r="L445" s="27"/>
    </row>
    <row r="446" spans="2:12">
      <c r="B446" s="19"/>
      <c r="L446" s="27"/>
    </row>
    <row r="447" spans="2:12">
      <c r="B447" s="19"/>
      <c r="K447" s="27"/>
      <c r="L447" s="27"/>
    </row>
    <row r="448" spans="2:12">
      <c r="B448" s="19"/>
      <c r="L448" s="27"/>
    </row>
    <row r="449" spans="2:12">
      <c r="B449" s="19"/>
      <c r="L449" s="27"/>
    </row>
    <row r="450" spans="2:12">
      <c r="J450" s="27"/>
      <c r="K450" s="27"/>
    </row>
    <row r="451" spans="2:12">
      <c r="L451" s="27"/>
    </row>
    <row r="456" spans="2:12">
      <c r="L456" s="27"/>
    </row>
    <row r="464" spans="2:12">
      <c r="K464" s="19"/>
    </row>
    <row r="465" spans="2:12">
      <c r="K465" s="132"/>
    </row>
    <row r="470" spans="2:12">
      <c r="B470" s="19"/>
      <c r="K470" s="27"/>
      <c r="L470" s="27"/>
    </row>
    <row r="471" spans="2:12">
      <c r="K471" s="27"/>
    </row>
    <row r="472" spans="2:12">
      <c r="L472" s="27"/>
    </row>
    <row r="477" spans="2:12">
      <c r="L477" s="27"/>
    </row>
    <row r="478" spans="2:12">
      <c r="B478" s="19"/>
      <c r="J478" s="27"/>
    </row>
    <row r="479" spans="2:12">
      <c r="J479" s="27"/>
    </row>
    <row r="486" spans="2:12">
      <c r="B486" s="19"/>
      <c r="K486" s="27"/>
      <c r="L486" s="27"/>
    </row>
    <row r="487" spans="2:12">
      <c r="B487" s="19"/>
      <c r="J487" s="27"/>
    </row>
    <row r="488" spans="2:12">
      <c r="B488" s="19"/>
      <c r="K488" s="27"/>
      <c r="L488" s="27"/>
    </row>
    <row r="489" spans="2:12">
      <c r="B489" s="19"/>
      <c r="J489" s="27"/>
    </row>
    <row r="490" spans="2:12">
      <c r="J490" s="27"/>
      <c r="K490" s="27"/>
    </row>
    <row r="497" spans="2:12">
      <c r="B497" s="19"/>
    </row>
    <row r="498" spans="2:12">
      <c r="B498" s="19"/>
      <c r="L498" s="27"/>
    </row>
    <row r="499" spans="2:12">
      <c r="B499" s="19"/>
      <c r="K499" s="27"/>
      <c r="L499" s="27"/>
    </row>
    <row r="500" spans="2:12">
      <c r="B500" s="19"/>
      <c r="L500" s="27"/>
    </row>
    <row r="501" spans="2:12">
      <c r="B501" s="19"/>
      <c r="L501" s="27"/>
    </row>
    <row r="502" spans="2:12">
      <c r="B502" s="19"/>
      <c r="J502" s="27"/>
    </row>
    <row r="503" spans="2:12">
      <c r="J503" s="27"/>
      <c r="K503" s="27"/>
    </row>
    <row r="509" spans="2:12">
      <c r="L509" s="27"/>
    </row>
    <row r="510" spans="2:12">
      <c r="B510" s="19"/>
      <c r="J510" s="27"/>
      <c r="L510" s="27"/>
    </row>
    <row r="511" spans="2:12">
      <c r="B511" s="19"/>
      <c r="L511" s="27"/>
    </row>
    <row r="512" spans="2:12">
      <c r="B512" s="19"/>
      <c r="L512" s="27"/>
    </row>
    <row r="513" spans="2:12">
      <c r="B513" s="19"/>
      <c r="K513" s="27"/>
      <c r="L513" s="27"/>
    </row>
    <row r="514" spans="2:12">
      <c r="B514" s="19"/>
      <c r="K514" s="27"/>
      <c r="L514" s="27"/>
    </row>
    <row r="515" spans="2:12">
      <c r="B515" s="19"/>
      <c r="L515" s="27"/>
    </row>
    <row r="516" spans="2:12">
      <c r="B516" s="19"/>
      <c r="L516" s="27"/>
    </row>
    <row r="517" spans="2:12">
      <c r="B517" s="19"/>
      <c r="J517" s="27"/>
      <c r="L517" s="27"/>
    </row>
    <row r="518" spans="2:12">
      <c r="J518" s="27"/>
      <c r="K518" s="27"/>
    </row>
    <row r="519" spans="2:12">
      <c r="L519" s="27"/>
    </row>
    <row r="524" spans="2:12">
      <c r="L524" s="27"/>
    </row>
    <row r="530" spans="2:12">
      <c r="K530" s="19"/>
    </row>
    <row r="531" spans="2:12">
      <c r="K531" s="132"/>
    </row>
    <row r="536" spans="2:12">
      <c r="B536" s="19"/>
      <c r="J536" s="27"/>
    </row>
    <row r="537" spans="2:12">
      <c r="B537" s="19"/>
      <c r="K537" s="27"/>
      <c r="L537" s="27"/>
    </row>
    <row r="538" spans="2:12">
      <c r="B538" s="19"/>
      <c r="L538" s="27"/>
    </row>
    <row r="539" spans="2:12">
      <c r="B539" s="19"/>
      <c r="K539" s="27"/>
      <c r="L539" s="27"/>
    </row>
    <row r="540" spans="2:12">
      <c r="J540" s="27"/>
      <c r="K540" s="27"/>
    </row>
    <row r="541" spans="2:12">
      <c r="L541" s="27"/>
    </row>
    <row r="546" spans="2:12">
      <c r="L546" s="27"/>
    </row>
    <row r="547" spans="2:12">
      <c r="B547" s="19"/>
      <c r="K547" s="27"/>
      <c r="L547" s="27"/>
    </row>
    <row r="548" spans="2:12">
      <c r="B548" s="19"/>
      <c r="J548" s="27"/>
      <c r="L548" s="27"/>
    </row>
    <row r="549" spans="2:12">
      <c r="J549" s="27"/>
      <c r="K549" s="27"/>
    </row>
    <row r="550" spans="2:12">
      <c r="L550" s="27"/>
    </row>
    <row r="556" spans="2:12">
      <c r="B556" s="19"/>
    </row>
    <row r="564" spans="2:12">
      <c r="B564" s="19"/>
      <c r="K564" s="27"/>
      <c r="L564" s="27"/>
    </row>
    <row r="565" spans="2:12">
      <c r="B565" s="19"/>
      <c r="J565" s="27"/>
    </row>
    <row r="566" spans="2:12">
      <c r="J566" s="27"/>
      <c r="K566" s="27"/>
    </row>
    <row r="572" spans="2:12">
      <c r="L572" s="27"/>
    </row>
    <row r="573" spans="2:12">
      <c r="B573" s="19"/>
      <c r="J573" s="27"/>
      <c r="L573" s="27"/>
    </row>
    <row r="574" spans="2:12">
      <c r="B574" s="19"/>
      <c r="K574" s="27"/>
      <c r="L574" s="27"/>
    </row>
    <row r="575" spans="2:12">
      <c r="J575" s="27"/>
      <c r="K575" s="27"/>
    </row>
    <row r="576" spans="2:12">
      <c r="L576" s="27"/>
    </row>
    <row r="581" spans="2:12">
      <c r="L581" s="27"/>
    </row>
    <row r="582" spans="2:12">
      <c r="B582" s="19"/>
      <c r="J582" s="27"/>
    </row>
    <row r="583" spans="2:12">
      <c r="B583" s="19"/>
      <c r="K583" s="27"/>
      <c r="L583" s="27"/>
    </row>
    <row r="584" spans="2:12">
      <c r="B584" s="19"/>
      <c r="J584" s="27"/>
    </row>
    <row r="585" spans="2:12">
      <c r="J585" s="27"/>
      <c r="K585" s="27"/>
    </row>
    <row r="596" spans="2:12">
      <c r="K596" s="19"/>
    </row>
    <row r="597" spans="2:12">
      <c r="K597" s="132"/>
    </row>
    <row r="606" spans="2:12">
      <c r="B606" s="19"/>
    </row>
    <row r="607" spans="2:12">
      <c r="B607" s="19"/>
      <c r="L607" s="27"/>
    </row>
    <row r="608" spans="2:12">
      <c r="B608" s="19"/>
    </row>
    <row r="609" spans="2:11">
      <c r="B609" s="19"/>
    </row>
    <row r="610" spans="2:11">
      <c r="J610" s="27"/>
      <c r="K610" s="27"/>
    </row>
    <row r="617" spans="2:11">
      <c r="B617" s="19"/>
    </row>
    <row r="618" spans="2:11">
      <c r="B618" s="19"/>
    </row>
    <row r="625" spans="2:12">
      <c r="L625" s="27"/>
    </row>
    <row r="626" spans="2:12">
      <c r="B626" s="19"/>
      <c r="K626" s="27"/>
      <c r="L626" s="27"/>
    </row>
    <row r="627" spans="2:12">
      <c r="B627" s="19"/>
      <c r="J627" s="27"/>
      <c r="L627" s="27"/>
    </row>
    <row r="628" spans="2:12">
      <c r="B628" s="19"/>
      <c r="J628" s="27"/>
      <c r="L628" s="27"/>
    </row>
    <row r="629" spans="2:12">
      <c r="B629" s="19"/>
      <c r="K629" s="27"/>
      <c r="L629" s="27"/>
    </row>
    <row r="630" spans="2:12">
      <c r="B630" s="19"/>
      <c r="K630" s="27"/>
      <c r="L630" s="27"/>
    </row>
    <row r="631" spans="2:12">
      <c r="B631" s="19"/>
      <c r="J631" s="27"/>
      <c r="L631" s="27"/>
    </row>
    <row r="632" spans="2:12">
      <c r="B632" s="19"/>
      <c r="J632" s="27"/>
      <c r="L632" s="27"/>
    </row>
    <row r="633" spans="2:12">
      <c r="B633" s="19"/>
      <c r="K633" s="27"/>
    </row>
    <row r="634" spans="2:12">
      <c r="B634" s="19"/>
      <c r="K634" s="27"/>
    </row>
    <row r="635" spans="2:12">
      <c r="B635" s="19"/>
      <c r="J635" s="27"/>
      <c r="L635" s="27"/>
    </row>
    <row r="636" spans="2:12">
      <c r="B636" s="19"/>
      <c r="J636" s="27"/>
      <c r="L636" s="27"/>
    </row>
    <row r="637" spans="2:12">
      <c r="B637" s="19"/>
      <c r="K637" s="27"/>
      <c r="L637" s="27"/>
    </row>
    <row r="638" spans="2:12">
      <c r="B638" s="19"/>
      <c r="K638" s="27"/>
      <c r="L638" s="27"/>
    </row>
    <row r="639" spans="2:12">
      <c r="B639" s="19"/>
      <c r="K639" s="27"/>
      <c r="L639" s="27"/>
    </row>
    <row r="640" spans="2:12">
      <c r="B640" s="19"/>
      <c r="J640" s="27"/>
      <c r="L640" s="27"/>
    </row>
    <row r="641" spans="2:12">
      <c r="B641" s="19"/>
      <c r="J641" s="27"/>
      <c r="L641" s="27"/>
    </row>
    <row r="642" spans="2:12">
      <c r="B642" s="19"/>
      <c r="J642" s="27"/>
      <c r="L642" s="27"/>
    </row>
    <row r="643" spans="2:12">
      <c r="B643" s="19"/>
      <c r="K643" s="27"/>
      <c r="L643" s="27"/>
    </row>
    <row r="644" spans="2:12">
      <c r="B644" s="19"/>
      <c r="K644" s="27"/>
      <c r="L644" s="27"/>
    </row>
    <row r="645" spans="2:12">
      <c r="B645" s="19"/>
      <c r="K645" s="27"/>
      <c r="L645" s="27"/>
    </row>
    <row r="646" spans="2:12">
      <c r="B646" s="19"/>
      <c r="L646" s="27"/>
    </row>
    <row r="647" spans="2:12">
      <c r="B647" s="19"/>
      <c r="J647" s="27"/>
      <c r="L647" s="27"/>
    </row>
    <row r="648" spans="2:12">
      <c r="J648" s="27"/>
      <c r="K648" s="27"/>
    </row>
    <row r="649" spans="2:12">
      <c r="L649" s="27"/>
    </row>
    <row r="662" spans="2:11">
      <c r="K662" s="19"/>
    </row>
    <row r="663" spans="2:11">
      <c r="K663" s="132"/>
    </row>
    <row r="668" spans="2:11">
      <c r="B668" s="19"/>
    </row>
    <row r="669" spans="2:11">
      <c r="B669" s="19"/>
    </row>
    <row r="676" spans="2:12">
      <c r="L676" s="27"/>
    </row>
    <row r="677" spans="2:12">
      <c r="B677" s="19"/>
      <c r="J677" s="27"/>
      <c r="L677" s="27"/>
    </row>
    <row r="678" spans="2:12">
      <c r="B678" s="19"/>
      <c r="K678" s="27"/>
      <c r="L678" s="27"/>
    </row>
    <row r="679" spans="2:12">
      <c r="J679" s="27"/>
      <c r="K679" s="27"/>
    </row>
    <row r="680" spans="2:12">
      <c r="L680" s="27"/>
    </row>
    <row r="686" spans="2:12">
      <c r="B686" s="19"/>
    </row>
    <row r="694" spans="2:12">
      <c r="B694" s="19"/>
      <c r="K694" s="27"/>
      <c r="L694" s="27"/>
    </row>
    <row r="695" spans="2:12">
      <c r="B695" s="19"/>
      <c r="K695" s="27"/>
      <c r="L695" s="27"/>
    </row>
    <row r="696" spans="2:12">
      <c r="B696" s="19"/>
      <c r="J696" s="27"/>
      <c r="L696" s="27"/>
    </row>
    <row r="697" spans="2:12">
      <c r="B697" s="19"/>
      <c r="J697" s="27"/>
    </row>
    <row r="698" spans="2:12">
      <c r="B698" s="19"/>
      <c r="K698" s="27"/>
      <c r="L698" s="27"/>
    </row>
    <row r="699" spans="2:12">
      <c r="B699" s="19"/>
      <c r="J699" s="27"/>
    </row>
    <row r="700" spans="2:12">
      <c r="B700" s="19"/>
      <c r="K700" s="27"/>
      <c r="L700" s="27"/>
    </row>
    <row r="701" spans="2:12">
      <c r="B701" s="19"/>
      <c r="J701" s="27"/>
    </row>
    <row r="702" spans="2:12">
      <c r="J702" s="27"/>
      <c r="K702" s="27"/>
    </row>
    <row r="708" spans="2:12">
      <c r="L708" s="27"/>
    </row>
    <row r="709" spans="2:12">
      <c r="B709" s="19"/>
      <c r="L709" s="27"/>
    </row>
    <row r="710" spans="2:12">
      <c r="B710" s="19"/>
      <c r="L710" s="27"/>
    </row>
    <row r="711" spans="2:12">
      <c r="B711" s="19"/>
      <c r="L711" s="27"/>
    </row>
    <row r="712" spans="2:12">
      <c r="B712" s="19"/>
      <c r="L712" s="27"/>
    </row>
    <row r="713" spans="2:12">
      <c r="B713" s="19"/>
      <c r="L713" s="27"/>
    </row>
    <row r="714" spans="2:12">
      <c r="B714" s="19"/>
      <c r="L714" s="27"/>
    </row>
    <row r="715" spans="2:12">
      <c r="B715" s="19"/>
      <c r="L715" s="27"/>
    </row>
    <row r="716" spans="2:12">
      <c r="B716" s="19"/>
      <c r="L716" s="27"/>
    </row>
    <row r="717" spans="2:12">
      <c r="B717" s="19"/>
      <c r="L717" s="27"/>
    </row>
    <row r="718" spans="2:12">
      <c r="B718" s="19"/>
      <c r="L718" s="27"/>
    </row>
    <row r="719" spans="2:12">
      <c r="B719" s="19"/>
      <c r="L719" s="27"/>
    </row>
    <row r="728" spans="2:12">
      <c r="K728" s="19"/>
    </row>
    <row r="729" spans="2:12">
      <c r="K729" s="132"/>
    </row>
    <row r="734" spans="2:12">
      <c r="B734" s="19"/>
      <c r="L734" s="27"/>
    </row>
    <row r="735" spans="2:12">
      <c r="B735" s="19"/>
      <c r="L735" s="27"/>
    </row>
    <row r="736" spans="2:12">
      <c r="B736" s="19"/>
      <c r="L736" s="27"/>
    </row>
    <row r="737" spans="2:12">
      <c r="B737" s="19"/>
      <c r="L737" s="27"/>
    </row>
    <row r="738" spans="2:12">
      <c r="B738" s="19"/>
      <c r="K738" s="27"/>
      <c r="L738" s="27"/>
    </row>
    <row r="739" spans="2:12">
      <c r="B739" s="19"/>
      <c r="L739" s="27"/>
    </row>
    <row r="740" spans="2:12">
      <c r="B740" s="19"/>
      <c r="L740" s="27"/>
    </row>
    <row r="741" spans="2:12">
      <c r="B741" s="19"/>
      <c r="K741" s="27"/>
      <c r="L741" s="27"/>
    </row>
    <row r="742" spans="2:12">
      <c r="B742" s="19"/>
      <c r="L742" s="27"/>
    </row>
    <row r="743" spans="2:12">
      <c r="B743" s="19"/>
      <c r="L743" s="27"/>
    </row>
    <row r="744" spans="2:12">
      <c r="B744" s="19"/>
      <c r="L744" s="27"/>
    </row>
    <row r="745" spans="2:12">
      <c r="B745" s="19"/>
      <c r="L745" s="27"/>
    </row>
    <row r="746" spans="2:12">
      <c r="B746" s="19"/>
      <c r="L746" s="27"/>
    </row>
    <row r="747" spans="2:12">
      <c r="B747" s="19"/>
      <c r="L747" s="27"/>
    </row>
    <row r="748" spans="2:12">
      <c r="B748" s="19"/>
      <c r="L748" s="27"/>
    </row>
    <row r="749" spans="2:12">
      <c r="B749" s="19"/>
      <c r="L749" s="27"/>
    </row>
    <row r="750" spans="2:12">
      <c r="B750" s="19"/>
      <c r="K750" s="27"/>
      <c r="L750" s="27"/>
    </row>
    <row r="751" spans="2:12">
      <c r="B751" s="19"/>
      <c r="L751" s="27"/>
    </row>
    <row r="752" spans="2:12">
      <c r="B752" s="19"/>
      <c r="L752" s="27"/>
    </row>
    <row r="753" spans="2:12">
      <c r="B753" s="19"/>
      <c r="L753" s="27"/>
    </row>
    <row r="754" spans="2:12">
      <c r="B754" s="19"/>
      <c r="L754" s="27"/>
    </row>
    <row r="755" spans="2:12">
      <c r="B755" s="19"/>
      <c r="L755" s="27"/>
    </row>
    <row r="756" spans="2:12">
      <c r="B756" s="19"/>
      <c r="L756" s="27"/>
    </row>
    <row r="757" spans="2:12">
      <c r="B757" s="19"/>
      <c r="K757" s="27"/>
      <c r="L757" s="27"/>
    </row>
    <row r="758" spans="2:12">
      <c r="B758" s="19"/>
      <c r="L758" s="27"/>
    </row>
    <row r="759" spans="2:12">
      <c r="B759" s="19"/>
      <c r="K759" s="27"/>
      <c r="L759" s="27"/>
    </row>
    <row r="760" spans="2:12">
      <c r="B760" s="19"/>
      <c r="L760" s="27"/>
    </row>
    <row r="761" spans="2:12">
      <c r="B761" s="19"/>
      <c r="K761" s="27"/>
      <c r="L761" s="27"/>
    </row>
    <row r="762" spans="2:12">
      <c r="B762" s="19"/>
      <c r="L762" s="27"/>
    </row>
    <row r="763" spans="2:12">
      <c r="B763" s="19"/>
      <c r="K763" s="27"/>
      <c r="L763" s="27"/>
    </row>
    <row r="764" spans="2:12">
      <c r="B764" s="19"/>
      <c r="L764" s="27"/>
    </row>
    <row r="765" spans="2:12">
      <c r="B765" s="19"/>
      <c r="L765" s="27"/>
    </row>
    <row r="766" spans="2:12">
      <c r="B766" s="19"/>
      <c r="K766" s="27"/>
      <c r="L766" s="27"/>
    </row>
    <row r="767" spans="2:12">
      <c r="B767" s="19"/>
      <c r="L767" s="27"/>
    </row>
    <row r="768" spans="2:12">
      <c r="B768" s="19"/>
      <c r="K768" s="27"/>
      <c r="L768" s="27"/>
    </row>
    <row r="769" spans="2:12">
      <c r="B769" s="19"/>
      <c r="L769" s="27"/>
    </row>
    <row r="770" spans="2:12">
      <c r="B770" s="19"/>
      <c r="L770" s="27"/>
    </row>
    <row r="771" spans="2:12">
      <c r="B771" s="19"/>
      <c r="K771" s="27"/>
      <c r="L771" s="27"/>
    </row>
    <row r="772" spans="2:12">
      <c r="B772" s="19"/>
      <c r="L772" s="27"/>
    </row>
    <row r="773" spans="2:12">
      <c r="B773" s="19"/>
      <c r="L773" s="27"/>
    </row>
    <row r="774" spans="2:12">
      <c r="B774" s="19"/>
      <c r="K774" s="27"/>
      <c r="L774" s="27"/>
    </row>
    <row r="775" spans="2:12">
      <c r="B775" s="19"/>
      <c r="L775" s="27"/>
    </row>
    <row r="776" spans="2:12">
      <c r="B776" s="19"/>
      <c r="K776" s="27"/>
      <c r="L776" s="27"/>
    </row>
    <row r="777" spans="2:12">
      <c r="B777" s="19"/>
      <c r="L777" s="27"/>
    </row>
    <row r="778" spans="2:12">
      <c r="B778" s="19"/>
      <c r="K778" s="27"/>
      <c r="L778" s="27"/>
    </row>
    <row r="779" spans="2:12">
      <c r="B779" s="19"/>
      <c r="L779" s="27"/>
    </row>
    <row r="780" spans="2:12">
      <c r="B780" s="19"/>
      <c r="L780" s="27"/>
    </row>
    <row r="781" spans="2:12">
      <c r="B781" s="19"/>
      <c r="L781" s="27"/>
    </row>
    <row r="782" spans="2:12">
      <c r="B782" s="19"/>
      <c r="L782" s="27"/>
    </row>
    <row r="783" spans="2:12">
      <c r="B783" s="19"/>
      <c r="K783" s="27"/>
      <c r="L783" s="27"/>
    </row>
    <row r="784" spans="2:12">
      <c r="B784" s="19"/>
      <c r="L784" s="27"/>
    </row>
    <row r="785" spans="2:12">
      <c r="B785" s="19"/>
      <c r="L785" s="27"/>
    </row>
    <row r="794" spans="2:12">
      <c r="K794" s="19"/>
    </row>
    <row r="795" spans="2:12">
      <c r="K795" s="132"/>
    </row>
    <row r="800" spans="2:12">
      <c r="B800" s="19"/>
      <c r="L800" s="27"/>
    </row>
    <row r="801" spans="2:12">
      <c r="B801" s="19"/>
      <c r="K801" s="27"/>
      <c r="L801" s="27"/>
    </row>
    <row r="802" spans="2:12">
      <c r="B802" s="19"/>
      <c r="L802" s="27"/>
    </row>
    <row r="803" spans="2:12">
      <c r="B803" s="19"/>
      <c r="K803" s="27"/>
      <c r="L803" s="27"/>
    </row>
    <row r="804" spans="2:12">
      <c r="B804" s="19"/>
      <c r="L804" s="27"/>
    </row>
    <row r="805" spans="2:12">
      <c r="B805" s="19"/>
      <c r="K805" s="27"/>
      <c r="L805" s="27"/>
    </row>
    <row r="806" spans="2:12">
      <c r="B806" s="19"/>
      <c r="L806" s="27"/>
    </row>
    <row r="807" spans="2:12">
      <c r="B807" s="19"/>
      <c r="L807" s="27"/>
    </row>
    <row r="808" spans="2:12">
      <c r="B808" s="19"/>
      <c r="K808" s="27"/>
      <c r="L808" s="27"/>
    </row>
    <row r="809" spans="2:12">
      <c r="B809" s="19"/>
      <c r="L809" s="27"/>
    </row>
    <row r="810" spans="2:12">
      <c r="B810" s="19"/>
      <c r="K810" s="27"/>
      <c r="L810" s="27"/>
    </row>
    <row r="811" spans="2:12">
      <c r="B811" s="19"/>
      <c r="L811" s="27"/>
    </row>
    <row r="812" spans="2:12">
      <c r="B812" s="19"/>
      <c r="K812" s="27"/>
      <c r="L812" s="27"/>
    </row>
    <row r="813" spans="2:12">
      <c r="B813" s="19"/>
      <c r="L813" s="27"/>
    </row>
    <row r="814" spans="2:12">
      <c r="B814" s="19"/>
      <c r="K814" s="27"/>
      <c r="L814" s="27"/>
    </row>
    <row r="815" spans="2:12">
      <c r="B815" s="19"/>
      <c r="L815" s="27"/>
    </row>
    <row r="816" spans="2:12">
      <c r="B816" s="19"/>
      <c r="L816" s="27"/>
    </row>
    <row r="817" spans="2:12">
      <c r="B817" s="19"/>
      <c r="L817" s="27"/>
    </row>
    <row r="818" spans="2:12">
      <c r="B818" s="19"/>
      <c r="L818" s="27"/>
    </row>
    <row r="819" spans="2:12">
      <c r="B819" s="19"/>
      <c r="L819" s="27"/>
    </row>
    <row r="820" spans="2:12">
      <c r="B820" s="19"/>
      <c r="L820" s="27"/>
    </row>
    <row r="821" spans="2:12">
      <c r="B821" s="19"/>
      <c r="L821" s="27"/>
    </row>
    <row r="822" spans="2:12">
      <c r="B822" s="19"/>
      <c r="L822" s="27"/>
    </row>
    <row r="823" spans="2:12">
      <c r="B823" s="19"/>
      <c r="L823" s="27"/>
    </row>
    <row r="824" spans="2:12">
      <c r="B824" s="19"/>
      <c r="K824" s="27"/>
      <c r="L824" s="27"/>
    </row>
    <row r="825" spans="2:12">
      <c r="B825" s="19"/>
      <c r="L825" s="27"/>
    </row>
    <row r="826" spans="2:12">
      <c r="B826" s="19"/>
      <c r="L826" s="27"/>
    </row>
    <row r="827" spans="2:12">
      <c r="B827" s="19"/>
      <c r="L827" s="27"/>
    </row>
    <row r="828" spans="2:12">
      <c r="B828" s="19"/>
      <c r="L828" s="27"/>
    </row>
    <row r="829" spans="2:12">
      <c r="B829" s="19"/>
      <c r="L829" s="27"/>
    </row>
    <row r="830" spans="2:12">
      <c r="B830" s="19"/>
      <c r="L830" s="27"/>
    </row>
    <row r="831" spans="2:12">
      <c r="B831" s="19"/>
      <c r="L831" s="27"/>
    </row>
    <row r="832" spans="2:12">
      <c r="B832" s="19"/>
      <c r="L832" s="27"/>
    </row>
    <row r="833" spans="2:12">
      <c r="B833" s="19"/>
      <c r="K833" s="27"/>
      <c r="L833" s="27"/>
    </row>
    <row r="834" spans="2:12">
      <c r="B834" s="19"/>
      <c r="L834" s="27"/>
    </row>
    <row r="835" spans="2:12">
      <c r="B835" s="19"/>
      <c r="L835" s="27"/>
    </row>
    <row r="836" spans="2:12">
      <c r="B836" s="19"/>
      <c r="L836" s="27"/>
    </row>
    <row r="837" spans="2:12">
      <c r="B837" s="19"/>
      <c r="L837" s="27"/>
    </row>
    <row r="838" spans="2:12">
      <c r="B838" s="19"/>
      <c r="L838" s="27"/>
    </row>
    <row r="839" spans="2:12">
      <c r="B839" s="19"/>
      <c r="K839" s="27"/>
      <c r="L839" s="27"/>
    </row>
    <row r="840" spans="2:12">
      <c r="B840" s="19"/>
      <c r="L840" s="27"/>
    </row>
    <row r="841" spans="2:12">
      <c r="B841" s="19"/>
      <c r="J841" s="27"/>
      <c r="L841" s="27"/>
    </row>
    <row r="842" spans="2:12">
      <c r="B842" s="19"/>
      <c r="L842" s="27"/>
    </row>
    <row r="843" spans="2:12">
      <c r="B843" s="19"/>
      <c r="L843" s="27"/>
    </row>
    <row r="844" spans="2:12">
      <c r="B844" s="19"/>
      <c r="L844" s="27"/>
    </row>
    <row r="845" spans="2:12">
      <c r="B845" s="19"/>
      <c r="L845" s="27"/>
    </row>
    <row r="846" spans="2:12">
      <c r="B846" s="19"/>
      <c r="L846" s="27"/>
    </row>
    <row r="847" spans="2:12">
      <c r="B847" s="19"/>
      <c r="L847" s="27"/>
    </row>
    <row r="848" spans="2:12">
      <c r="B848" s="19"/>
      <c r="L848" s="27"/>
    </row>
    <row r="849" spans="2:12">
      <c r="B849" s="19"/>
      <c r="L849" s="27"/>
    </row>
    <row r="850" spans="2:12">
      <c r="B850" s="19"/>
      <c r="L850" s="27"/>
    </row>
    <row r="851" spans="2:12">
      <c r="B851" s="19"/>
      <c r="L851" s="27"/>
    </row>
    <row r="860" spans="2:12">
      <c r="K860" s="19"/>
    </row>
    <row r="861" spans="2:12">
      <c r="K861" s="132"/>
    </row>
    <row r="866" spans="2:12">
      <c r="B866" s="19"/>
      <c r="L866" s="27"/>
    </row>
    <row r="867" spans="2:12">
      <c r="B867" s="19"/>
      <c r="L867" s="27"/>
    </row>
    <row r="868" spans="2:12">
      <c r="B868" s="19"/>
      <c r="L868" s="27"/>
    </row>
    <row r="869" spans="2:12">
      <c r="B869" s="19"/>
      <c r="L869" s="27"/>
    </row>
    <row r="870" spans="2:12">
      <c r="B870" s="19"/>
      <c r="L870" s="27"/>
    </row>
    <row r="871" spans="2:12">
      <c r="B871" s="19"/>
      <c r="L871" s="27"/>
    </row>
    <row r="872" spans="2:12">
      <c r="B872" s="19"/>
      <c r="L872" s="27"/>
    </row>
    <row r="873" spans="2:12">
      <c r="B873" s="19"/>
      <c r="L873" s="27"/>
    </row>
    <row r="874" spans="2:12">
      <c r="B874" s="19"/>
      <c r="L874" s="27"/>
    </row>
    <row r="875" spans="2:12">
      <c r="B875" s="19"/>
      <c r="L875" s="27"/>
    </row>
    <row r="876" spans="2:12">
      <c r="B876" s="19"/>
      <c r="L876" s="27"/>
    </row>
    <row r="877" spans="2:12">
      <c r="B877" s="19"/>
      <c r="L877" s="27"/>
    </row>
    <row r="878" spans="2:12">
      <c r="B878" s="19"/>
      <c r="L878" s="27"/>
    </row>
    <row r="879" spans="2:12">
      <c r="B879" s="19"/>
      <c r="L879" s="27"/>
    </row>
    <row r="880" spans="2:12">
      <c r="B880" s="19"/>
      <c r="K880" s="27"/>
      <c r="L880" s="27"/>
    </row>
    <row r="881" spans="2:12">
      <c r="B881" s="19"/>
      <c r="L881" s="27"/>
    </row>
    <row r="882" spans="2:12">
      <c r="B882" s="19"/>
      <c r="L882" s="27"/>
    </row>
    <row r="883" spans="2:12">
      <c r="B883" s="19"/>
      <c r="L883" s="27"/>
    </row>
    <row r="884" spans="2:12">
      <c r="B884" s="19"/>
      <c r="L884" s="27"/>
    </row>
    <row r="885" spans="2:12">
      <c r="B885" s="19"/>
      <c r="K885" s="27"/>
      <c r="L885" s="27"/>
    </row>
    <row r="886" spans="2:12">
      <c r="B886" s="19"/>
      <c r="L886" s="27"/>
    </row>
    <row r="887" spans="2:12">
      <c r="B887" s="19"/>
      <c r="L887" s="27"/>
    </row>
    <row r="888" spans="2:12">
      <c r="B888" s="19"/>
      <c r="L888" s="27"/>
    </row>
    <row r="889" spans="2:12">
      <c r="B889" s="19"/>
      <c r="L889" s="27"/>
    </row>
    <row r="890" spans="2:12">
      <c r="B890" s="19"/>
      <c r="L890" s="27"/>
    </row>
    <row r="891" spans="2:12">
      <c r="B891" s="19"/>
      <c r="L891" s="27"/>
    </row>
    <row r="892" spans="2:12">
      <c r="B892" s="19"/>
      <c r="L892" s="27"/>
    </row>
    <row r="893" spans="2:12">
      <c r="B893" s="19"/>
      <c r="L893" s="27"/>
    </row>
    <row r="894" spans="2:12">
      <c r="B894" s="19"/>
      <c r="L894" s="27"/>
    </row>
    <row r="895" spans="2:12">
      <c r="B895" s="19"/>
      <c r="K895" s="27"/>
      <c r="L895" s="27"/>
    </row>
    <row r="896" spans="2:12">
      <c r="B896" s="19"/>
      <c r="L896" s="27"/>
    </row>
    <row r="897" spans="2:12">
      <c r="B897" s="19"/>
      <c r="K897" s="27"/>
      <c r="L897" s="27"/>
    </row>
    <row r="898" spans="2:12">
      <c r="B898" s="19"/>
      <c r="L898" s="27"/>
    </row>
    <row r="899" spans="2:12">
      <c r="B899" s="19"/>
      <c r="K899" s="27"/>
      <c r="L899" s="27"/>
    </row>
    <row r="900" spans="2:12">
      <c r="B900" s="19"/>
      <c r="L900" s="27"/>
    </row>
    <row r="901" spans="2:12">
      <c r="B901" s="19"/>
      <c r="K901" s="27"/>
      <c r="L901" s="27"/>
    </row>
    <row r="902" spans="2:12">
      <c r="B902" s="19"/>
      <c r="J902" s="27"/>
      <c r="L902" s="27"/>
    </row>
    <row r="903" spans="2:12">
      <c r="B903" s="19"/>
      <c r="L903" s="27"/>
    </row>
    <row r="904" spans="2:12">
      <c r="B904" s="19"/>
      <c r="L904" s="27"/>
    </row>
    <row r="905" spans="2:12">
      <c r="B905" s="19"/>
      <c r="L905" s="27"/>
    </row>
    <row r="906" spans="2:12">
      <c r="B906" s="19"/>
      <c r="L906" s="27"/>
    </row>
    <row r="907" spans="2:12">
      <c r="B907" s="19"/>
      <c r="L907" s="27"/>
    </row>
    <row r="908" spans="2:12">
      <c r="B908" s="19"/>
      <c r="L908" s="27"/>
    </row>
    <row r="909" spans="2:12">
      <c r="B909" s="19"/>
      <c r="L909" s="27"/>
    </row>
    <row r="910" spans="2:12">
      <c r="B910" s="19"/>
      <c r="L910" s="27"/>
    </row>
    <row r="911" spans="2:12">
      <c r="B911" s="19"/>
      <c r="L911" s="27"/>
    </row>
    <row r="912" spans="2:12">
      <c r="B912" s="19"/>
      <c r="L912" s="27"/>
    </row>
    <row r="913" spans="2:12">
      <c r="B913" s="19"/>
      <c r="L913" s="27"/>
    </row>
    <row r="914" spans="2:12">
      <c r="B914" s="19"/>
      <c r="L914" s="27"/>
    </row>
    <row r="915" spans="2:12">
      <c r="B915" s="19"/>
      <c r="L915" s="27"/>
    </row>
    <row r="916" spans="2:12">
      <c r="B916" s="19"/>
      <c r="L916" s="27"/>
    </row>
    <row r="917" spans="2:12">
      <c r="B917" s="19"/>
      <c r="L917" s="27"/>
    </row>
    <row r="926" spans="2:12">
      <c r="K926" s="19"/>
    </row>
    <row r="927" spans="2:12">
      <c r="K927" s="132"/>
    </row>
    <row r="932" spans="2:12">
      <c r="B932" s="19"/>
      <c r="L932" s="27"/>
    </row>
    <row r="933" spans="2:12">
      <c r="B933" s="19"/>
      <c r="J933" s="27"/>
      <c r="L933" s="27"/>
    </row>
    <row r="934" spans="2:12">
      <c r="B934" s="19"/>
      <c r="J934" s="27"/>
      <c r="L934" s="27"/>
    </row>
    <row r="935" spans="2:12">
      <c r="B935" s="19"/>
      <c r="L935" s="27"/>
    </row>
    <row r="936" spans="2:12">
      <c r="B936" s="19"/>
      <c r="L936" s="27"/>
    </row>
    <row r="937" spans="2:12">
      <c r="B937" s="19"/>
      <c r="L937" s="27"/>
    </row>
    <row r="938" spans="2:12">
      <c r="B938" s="19"/>
      <c r="L938" s="27"/>
    </row>
    <row r="939" spans="2:12">
      <c r="B939" s="19"/>
      <c r="J939" s="27"/>
      <c r="L939" s="27"/>
    </row>
    <row r="940" spans="2:12">
      <c r="B940" s="19"/>
      <c r="L940" s="27"/>
    </row>
    <row r="941" spans="2:12">
      <c r="B941" s="19"/>
      <c r="L941" s="27"/>
    </row>
    <row r="942" spans="2:12">
      <c r="B942" s="19"/>
      <c r="L942" s="27"/>
    </row>
    <row r="943" spans="2:12">
      <c r="B943" s="19"/>
      <c r="L943" s="27"/>
    </row>
    <row r="944" spans="2:12">
      <c r="B944" s="19"/>
      <c r="L944" s="27"/>
    </row>
    <row r="945" spans="2:12">
      <c r="B945" s="19"/>
      <c r="L945" s="27"/>
    </row>
    <row r="946" spans="2:12">
      <c r="B946" s="19"/>
      <c r="L946" s="27"/>
    </row>
    <row r="947" spans="2:12">
      <c r="B947" s="19"/>
      <c r="L947" s="27"/>
    </row>
    <row r="948" spans="2:12">
      <c r="B948" s="19"/>
      <c r="L948" s="27"/>
    </row>
    <row r="949" spans="2:12">
      <c r="B949" s="19"/>
      <c r="L949" s="27"/>
    </row>
    <row r="950" spans="2:12">
      <c r="B950" s="19"/>
      <c r="J950" s="27"/>
      <c r="L950" s="27"/>
    </row>
    <row r="951" spans="2:12">
      <c r="B951" s="19"/>
      <c r="L951" s="27"/>
    </row>
    <row r="952" spans="2:12">
      <c r="B952" s="19"/>
      <c r="L952" s="27"/>
    </row>
    <row r="953" spans="2:12">
      <c r="B953" s="19"/>
      <c r="L953" s="27"/>
    </row>
    <row r="954" spans="2:12">
      <c r="B954" s="19"/>
      <c r="L954" s="27"/>
    </row>
    <row r="955" spans="2:12">
      <c r="B955" s="19"/>
      <c r="L955" s="27"/>
    </row>
    <row r="956" spans="2:12">
      <c r="B956" s="19"/>
      <c r="L956" s="27"/>
    </row>
    <row r="957" spans="2:12">
      <c r="B957" s="19"/>
      <c r="L957" s="27"/>
    </row>
    <row r="958" spans="2:12">
      <c r="B958" s="19"/>
      <c r="L958" s="27"/>
    </row>
    <row r="959" spans="2:12">
      <c r="B959" s="19"/>
      <c r="L959" s="27"/>
    </row>
    <row r="960" spans="2:12">
      <c r="B960" s="19"/>
      <c r="L960" s="27"/>
    </row>
    <row r="961" spans="2:12">
      <c r="B961" s="19"/>
      <c r="L961" s="27"/>
    </row>
    <row r="962" spans="2:12">
      <c r="B962" s="19"/>
      <c r="L962" s="27"/>
    </row>
    <row r="963" spans="2:12">
      <c r="B963" s="19"/>
      <c r="L963" s="27"/>
    </row>
    <row r="964" spans="2:12">
      <c r="B964" s="19"/>
      <c r="L964" s="27"/>
    </row>
    <row r="965" spans="2:12">
      <c r="B965" s="19"/>
      <c r="L965" s="27"/>
    </row>
    <row r="966" spans="2:12">
      <c r="B966" s="19"/>
      <c r="L966" s="27"/>
    </row>
    <row r="967" spans="2:12">
      <c r="B967" s="19"/>
      <c r="L967" s="27"/>
    </row>
    <row r="968" spans="2:12">
      <c r="B968" s="19"/>
      <c r="L968" s="27"/>
    </row>
    <row r="969" spans="2:12">
      <c r="B969" s="19"/>
      <c r="L969" s="27"/>
    </row>
    <row r="970" spans="2:12">
      <c r="B970" s="19"/>
      <c r="L970" s="27"/>
    </row>
    <row r="971" spans="2:12">
      <c r="B971" s="19"/>
      <c r="L971" s="27"/>
    </row>
    <row r="972" spans="2:12">
      <c r="B972" s="19"/>
      <c r="L972" s="27"/>
    </row>
    <row r="973" spans="2:12">
      <c r="B973" s="19"/>
      <c r="L973" s="27"/>
    </row>
    <row r="974" spans="2:12">
      <c r="B974" s="19"/>
      <c r="L974" s="27"/>
    </row>
    <row r="975" spans="2:12">
      <c r="B975" s="19"/>
      <c r="L975" s="27"/>
    </row>
    <row r="976" spans="2:12">
      <c r="B976" s="19"/>
      <c r="L976" s="27"/>
    </row>
    <row r="977" spans="2:12">
      <c r="B977" s="19"/>
      <c r="L977" s="27"/>
    </row>
    <row r="978" spans="2:12">
      <c r="B978" s="19"/>
      <c r="L978" s="27"/>
    </row>
    <row r="979" spans="2:12">
      <c r="B979" s="19"/>
      <c r="L979" s="27"/>
    </row>
    <row r="980" spans="2:12">
      <c r="B980" s="19"/>
      <c r="L980" s="27"/>
    </row>
    <row r="981" spans="2:12">
      <c r="B981" s="19"/>
      <c r="L981" s="27"/>
    </row>
    <row r="982" spans="2:12">
      <c r="B982" s="19"/>
      <c r="L982" s="27"/>
    </row>
    <row r="983" spans="2:12">
      <c r="B983" s="19"/>
      <c r="J983" s="27"/>
      <c r="L983" s="27"/>
    </row>
    <row r="992" spans="2:12">
      <c r="K992" s="19"/>
    </row>
    <row r="993" spans="2:12">
      <c r="K993" s="132"/>
    </row>
    <row r="998" spans="2:12">
      <c r="B998" s="19"/>
      <c r="L998" s="27"/>
    </row>
    <row r="999" spans="2:12">
      <c r="B999" s="19"/>
      <c r="L999" s="27"/>
    </row>
    <row r="1000" spans="2:12">
      <c r="B1000" s="19"/>
      <c r="L1000" s="27"/>
    </row>
    <row r="1001" spans="2:12">
      <c r="B1001" s="19"/>
      <c r="L1001" s="27"/>
    </row>
    <row r="1002" spans="2:12">
      <c r="B1002" s="19"/>
      <c r="J1002" s="27"/>
      <c r="L1002" s="27"/>
    </row>
    <row r="1003" spans="2:12">
      <c r="B1003" s="19"/>
      <c r="J1003" s="27"/>
      <c r="L1003" s="27"/>
    </row>
    <row r="1004" spans="2:12">
      <c r="B1004" s="19"/>
      <c r="L1004" s="27"/>
    </row>
    <row r="1005" spans="2:12">
      <c r="B1005" s="19"/>
      <c r="J1005" s="27"/>
      <c r="L1005" s="27"/>
    </row>
    <row r="1006" spans="2:12">
      <c r="B1006" s="19"/>
      <c r="L1006" s="27"/>
    </row>
    <row r="1007" spans="2:12">
      <c r="B1007" s="19"/>
      <c r="J1007" s="27"/>
      <c r="L1007" s="27"/>
    </row>
    <row r="1008" spans="2:12">
      <c r="B1008" s="19"/>
      <c r="L1008" s="27"/>
    </row>
    <row r="1009" spans="2:12">
      <c r="B1009" s="19"/>
      <c r="J1009" s="27"/>
      <c r="L1009" s="27"/>
    </row>
    <row r="1010" spans="2:12">
      <c r="B1010" s="19"/>
      <c r="L1010" s="27"/>
    </row>
    <row r="1011" spans="2:12">
      <c r="B1011" s="19"/>
      <c r="L1011" s="27"/>
    </row>
    <row r="1012" spans="2:12">
      <c r="B1012" s="19"/>
      <c r="J1012" s="27"/>
      <c r="L1012" s="27"/>
    </row>
    <row r="1013" spans="2:12">
      <c r="B1013" s="19"/>
      <c r="L1013" s="27"/>
    </row>
    <row r="1014" spans="2:12">
      <c r="B1014" s="19"/>
      <c r="J1014" s="27"/>
      <c r="L1014" s="27"/>
    </row>
    <row r="1015" spans="2:12">
      <c r="B1015" s="19"/>
      <c r="L1015" s="27"/>
    </row>
    <row r="1016" spans="2:12">
      <c r="B1016" s="19"/>
      <c r="L1016" s="27"/>
    </row>
    <row r="1017" spans="2:12">
      <c r="B1017" s="19"/>
      <c r="J1017" s="27"/>
      <c r="L1017" s="27"/>
    </row>
    <row r="1018" spans="2:12">
      <c r="B1018" s="19"/>
      <c r="L1018" s="27"/>
    </row>
    <row r="1019" spans="2:12">
      <c r="B1019" s="19"/>
      <c r="L1019" s="27"/>
    </row>
    <row r="1020" spans="2:12">
      <c r="B1020" s="19"/>
      <c r="J1020" s="27"/>
      <c r="L1020" s="27"/>
    </row>
    <row r="1021" spans="2:12">
      <c r="B1021" s="19"/>
      <c r="L1021" s="27"/>
    </row>
    <row r="1022" spans="2:12">
      <c r="B1022" s="19"/>
      <c r="J1022" s="27"/>
      <c r="L1022" s="27"/>
    </row>
    <row r="1023" spans="2:12">
      <c r="B1023" s="19"/>
      <c r="L1023" s="27"/>
    </row>
    <row r="1024" spans="2:12">
      <c r="B1024" s="19"/>
      <c r="J1024" s="27"/>
      <c r="L1024" s="27"/>
    </row>
    <row r="1025" spans="2:12">
      <c r="B1025" s="19"/>
      <c r="L1025" s="27"/>
    </row>
    <row r="1026" spans="2:12">
      <c r="B1026" s="19"/>
      <c r="L1026" s="27"/>
    </row>
    <row r="1027" spans="2:12">
      <c r="B1027" s="19"/>
      <c r="L1027" s="27"/>
    </row>
    <row r="1028" spans="2:12">
      <c r="B1028" s="19"/>
      <c r="L1028" s="27"/>
    </row>
    <row r="1029" spans="2:12">
      <c r="B1029" s="19"/>
      <c r="J1029" s="27"/>
      <c r="L1029" s="27"/>
    </row>
    <row r="1030" spans="2:12">
      <c r="B1030" s="19"/>
      <c r="L1030" s="27"/>
    </row>
    <row r="1031" spans="2:12">
      <c r="B1031" s="19"/>
      <c r="J1031" s="27"/>
      <c r="L1031" s="27"/>
    </row>
    <row r="1032" spans="2:12">
      <c r="B1032" s="19"/>
      <c r="L1032" s="27"/>
    </row>
    <row r="1033" spans="2:12">
      <c r="B1033" s="19"/>
      <c r="J1033" s="27"/>
      <c r="L1033" s="27"/>
    </row>
    <row r="1034" spans="2:12">
      <c r="B1034" s="19"/>
      <c r="L1034" s="27"/>
    </row>
    <row r="1035" spans="2:12">
      <c r="B1035" s="19"/>
      <c r="J1035" s="27"/>
      <c r="L1035" s="27"/>
    </row>
    <row r="1036" spans="2:12">
      <c r="B1036" s="19"/>
      <c r="L1036" s="27"/>
    </row>
    <row r="1037" spans="2:12">
      <c r="B1037" s="19"/>
      <c r="J1037" s="27"/>
      <c r="L1037" s="27"/>
    </row>
    <row r="1038" spans="2:12">
      <c r="B1038" s="19"/>
      <c r="L1038" s="27"/>
    </row>
    <row r="1039" spans="2:12">
      <c r="B1039" s="19"/>
      <c r="L1039" s="27"/>
    </row>
    <row r="1040" spans="2:12">
      <c r="B1040" s="19"/>
      <c r="L1040" s="27"/>
    </row>
    <row r="1041" spans="2:12">
      <c r="B1041" s="19"/>
      <c r="J1041" s="27"/>
      <c r="L1041" s="27"/>
    </row>
    <row r="1042" spans="2:12">
      <c r="B1042" s="19"/>
      <c r="L1042" s="27"/>
    </row>
    <row r="1043" spans="2:12">
      <c r="B1043" s="19"/>
      <c r="L1043" s="27"/>
    </row>
    <row r="1044" spans="2:12">
      <c r="B1044" s="19"/>
      <c r="J1044" s="27"/>
      <c r="L1044" s="27"/>
    </row>
    <row r="1045" spans="2:12">
      <c r="B1045" s="19"/>
      <c r="L1045" s="27"/>
    </row>
    <row r="1046" spans="2:12">
      <c r="B1046" s="19"/>
      <c r="J1046" s="27"/>
      <c r="L1046" s="27"/>
    </row>
    <row r="1047" spans="2:12">
      <c r="B1047" s="19"/>
      <c r="L1047" s="27"/>
    </row>
    <row r="1048" spans="2:12">
      <c r="B1048" s="19"/>
      <c r="L1048" s="27"/>
    </row>
    <row r="1049" spans="2:12">
      <c r="B1049" s="19"/>
      <c r="L1049" s="27"/>
    </row>
    <row r="1058" spans="2:12">
      <c r="K1058" s="19"/>
    </row>
    <row r="1059" spans="2:12">
      <c r="K1059" s="132"/>
    </row>
    <row r="1064" spans="2:12">
      <c r="B1064" s="19"/>
      <c r="L1064" s="27"/>
    </row>
    <row r="1065" spans="2:12">
      <c r="B1065" s="19"/>
      <c r="L1065" s="27"/>
    </row>
    <row r="1066" spans="2:12">
      <c r="B1066" s="19"/>
      <c r="L1066" s="27"/>
    </row>
    <row r="1067" spans="2:12">
      <c r="B1067" s="19"/>
      <c r="L1067" s="27"/>
    </row>
    <row r="1068" spans="2:12">
      <c r="B1068" s="19"/>
      <c r="L1068" s="27"/>
    </row>
    <row r="1069" spans="2:12">
      <c r="B1069" s="19"/>
      <c r="L1069" s="27"/>
    </row>
    <row r="1070" spans="2:12">
      <c r="B1070" s="19"/>
      <c r="L1070" s="27"/>
    </row>
    <row r="1071" spans="2:12">
      <c r="B1071" s="19"/>
      <c r="L1071" s="27"/>
    </row>
    <row r="1072" spans="2:12">
      <c r="B1072" s="19"/>
      <c r="L1072" s="27"/>
    </row>
    <row r="1073" spans="2:12">
      <c r="B1073" s="19"/>
      <c r="J1073" s="27"/>
      <c r="L1073" s="27"/>
    </row>
    <row r="1074" spans="2:12">
      <c r="B1074" s="19"/>
      <c r="L1074" s="27"/>
    </row>
    <row r="1075" spans="2:12">
      <c r="B1075" s="19"/>
      <c r="J1075" s="27"/>
      <c r="L1075" s="27"/>
    </row>
    <row r="1076" spans="2:12">
      <c r="B1076" s="19"/>
      <c r="L1076" s="27"/>
    </row>
    <row r="1077" spans="2:12">
      <c r="B1077" s="19"/>
      <c r="J1077" s="27"/>
      <c r="L1077" s="27"/>
    </row>
    <row r="1078" spans="2:12">
      <c r="B1078" s="19"/>
      <c r="L1078" s="27"/>
    </row>
    <row r="1079" spans="2:12">
      <c r="B1079" s="19"/>
      <c r="J1079" s="27"/>
      <c r="L1079" s="27"/>
    </row>
    <row r="1080" spans="2:12">
      <c r="B1080" s="19"/>
      <c r="L1080" s="27"/>
    </row>
    <row r="1081" spans="2:12">
      <c r="B1081" s="19"/>
      <c r="J1081" s="27"/>
      <c r="L1081" s="27"/>
    </row>
    <row r="1082" spans="2:12">
      <c r="B1082" s="19"/>
      <c r="L1082" s="27"/>
    </row>
    <row r="1083" spans="2:12">
      <c r="B1083" s="19"/>
      <c r="L1083" s="27"/>
    </row>
    <row r="1084" spans="2:12">
      <c r="B1084" s="19"/>
      <c r="L1084" s="27"/>
    </row>
    <row r="1085" spans="2:12">
      <c r="B1085" s="19"/>
      <c r="L1085" s="27"/>
    </row>
    <row r="1086" spans="2:12">
      <c r="B1086" s="19"/>
      <c r="L1086" s="27"/>
    </row>
    <row r="1087" spans="2:12">
      <c r="B1087" s="19"/>
      <c r="L1087" s="27"/>
    </row>
    <row r="1088" spans="2:12">
      <c r="B1088" s="19"/>
      <c r="L1088" s="27"/>
    </row>
    <row r="1089" spans="2:12">
      <c r="J1089" s="27"/>
      <c r="K1089" s="27"/>
    </row>
    <row r="1090" spans="2:12">
      <c r="L1090" s="27"/>
    </row>
    <row r="1096" spans="2:12">
      <c r="B1096" s="19"/>
    </row>
    <row r="1103" spans="2:12">
      <c r="L1103" s="27"/>
    </row>
    <row r="1104" spans="2:12">
      <c r="B1104" s="19"/>
      <c r="J1104" s="27"/>
      <c r="L1104" s="27"/>
    </row>
    <row r="1105" spans="2:12">
      <c r="B1105" s="19"/>
      <c r="K1105" s="27"/>
      <c r="L1105" s="27"/>
    </row>
    <row r="1106" spans="2:12">
      <c r="J1106" s="27"/>
      <c r="K1106" s="27"/>
    </row>
    <row r="1107" spans="2:12">
      <c r="L1107" s="27"/>
    </row>
    <row r="1112" spans="2:12">
      <c r="L1112" s="27"/>
    </row>
    <row r="1113" spans="2:12">
      <c r="B1113" s="19"/>
      <c r="J1113" s="27"/>
      <c r="L1113" s="27"/>
    </row>
    <row r="1114" spans="2:12">
      <c r="B1114" s="19"/>
      <c r="J1114" s="27"/>
    </row>
    <row r="1115" spans="2:12">
      <c r="B1115" s="19"/>
      <c r="K1115" s="27"/>
      <c r="L1115" s="27"/>
    </row>
    <row r="1124" spans="10:12">
      <c r="K1124" s="19"/>
    </row>
    <row r="1125" spans="10:12">
      <c r="K1125" s="132"/>
    </row>
    <row r="1130" spans="10:12">
      <c r="J1130" s="27"/>
      <c r="K1130" s="27"/>
    </row>
    <row r="1131" spans="10:12">
      <c r="L1131" s="27"/>
    </row>
    <row r="1136" spans="10:12">
      <c r="L1136" s="27"/>
    </row>
    <row r="1137" spans="2:12">
      <c r="B1137" s="19"/>
      <c r="J1137" s="27"/>
      <c r="L1137" s="27"/>
    </row>
    <row r="1138" spans="2:12">
      <c r="B1138" s="19"/>
      <c r="J1138" s="27"/>
      <c r="L1138" s="27"/>
    </row>
    <row r="1139" spans="2:12">
      <c r="B1139" s="19"/>
      <c r="K1139" s="27"/>
      <c r="L1139" s="27"/>
    </row>
    <row r="1140" spans="2:12">
      <c r="B1140" s="19"/>
      <c r="K1140" s="27"/>
      <c r="L1140" s="27"/>
    </row>
    <row r="1141" spans="2:12">
      <c r="B1141" s="19"/>
      <c r="J1141" s="27"/>
      <c r="L1141" s="27"/>
    </row>
    <row r="1142" spans="2:12">
      <c r="B1142" s="19"/>
      <c r="K1142" s="27"/>
      <c r="L1142" s="27"/>
    </row>
    <row r="1143" spans="2:12">
      <c r="B1143" s="19"/>
      <c r="K1143" s="27"/>
      <c r="L1143" s="27"/>
    </row>
    <row r="1144" spans="2:12">
      <c r="B1144" s="19"/>
      <c r="K1144" s="27"/>
      <c r="L1144" s="27"/>
    </row>
    <row r="1145" spans="2:12">
      <c r="B1145" s="19"/>
      <c r="K1145" s="27"/>
      <c r="L1145" s="27"/>
    </row>
    <row r="1146" spans="2:12">
      <c r="B1146" s="19"/>
      <c r="J1146" s="27"/>
      <c r="L1146" s="27"/>
    </row>
    <row r="1147" spans="2:12">
      <c r="B1147" s="19"/>
      <c r="K1147" s="27"/>
      <c r="L1147" s="27"/>
    </row>
    <row r="1148" spans="2:12">
      <c r="B1148" s="19"/>
      <c r="L1148" s="27"/>
    </row>
    <row r="1149" spans="2:12">
      <c r="B1149" s="19"/>
      <c r="J1149" s="27"/>
      <c r="L1149" s="27"/>
    </row>
    <row r="1150" spans="2:12">
      <c r="B1150" s="19"/>
      <c r="J1150" s="27"/>
      <c r="L1150" s="27"/>
    </row>
    <row r="1151" spans="2:12">
      <c r="B1151" s="19"/>
      <c r="K1151" s="27"/>
      <c r="L1151" s="27"/>
    </row>
    <row r="1152" spans="2:12">
      <c r="B1152" s="19"/>
      <c r="K1152" s="27"/>
      <c r="L1152" s="27"/>
    </row>
    <row r="1153" spans="2:12">
      <c r="B1153" s="19"/>
      <c r="K1153" s="27"/>
      <c r="L1153" s="27"/>
    </row>
    <row r="1154" spans="2:12">
      <c r="B1154" s="19"/>
      <c r="K1154" s="27"/>
      <c r="L1154" s="27"/>
    </row>
    <row r="1155" spans="2:12">
      <c r="B1155" s="19"/>
      <c r="K1155" s="27"/>
      <c r="L1155" s="27"/>
    </row>
    <row r="1156" spans="2:12">
      <c r="B1156" s="19"/>
      <c r="L1156" s="27"/>
    </row>
    <row r="1157" spans="2:12">
      <c r="B1157" s="19"/>
      <c r="K1157" s="27"/>
      <c r="L1157" s="27"/>
    </row>
    <row r="1158" spans="2:12">
      <c r="B1158" s="19"/>
      <c r="J1158" s="27"/>
      <c r="L1158" s="27"/>
    </row>
    <row r="1159" spans="2:12">
      <c r="B1159" s="19"/>
      <c r="L1159" s="27"/>
    </row>
    <row r="1160" spans="2:12">
      <c r="B1160" s="19"/>
      <c r="K1160" s="27"/>
      <c r="L1160" s="27"/>
    </row>
    <row r="1161" spans="2:12">
      <c r="B1161" s="19"/>
      <c r="K1161" s="27"/>
      <c r="L1161" s="27"/>
    </row>
    <row r="1162" spans="2:12">
      <c r="J1162" s="27"/>
      <c r="K1162" s="27"/>
    </row>
    <row r="1163" spans="2:12">
      <c r="L1163" s="27"/>
    </row>
    <row r="1168" spans="2:12">
      <c r="L1168" s="27"/>
    </row>
    <row r="1169" spans="2:12">
      <c r="B1169" s="19"/>
      <c r="J1169" s="27"/>
      <c r="L1169" s="27"/>
    </row>
    <row r="1170" spans="2:12">
      <c r="B1170" s="19"/>
      <c r="L1170" s="27"/>
    </row>
    <row r="1171" spans="2:12">
      <c r="B1171" s="19"/>
      <c r="L1171" s="27"/>
    </row>
    <row r="1172" spans="2:12">
      <c r="B1172" s="19"/>
      <c r="L1172" s="27"/>
    </row>
    <row r="1173" spans="2:12">
      <c r="B1173" s="19"/>
      <c r="J1173" s="27"/>
      <c r="L1173" s="27"/>
    </row>
    <row r="1174" spans="2:12">
      <c r="B1174" s="19"/>
      <c r="L1174" s="27"/>
    </row>
    <row r="1175" spans="2:12">
      <c r="B1175" s="19"/>
      <c r="L1175" s="27"/>
    </row>
    <row r="1176" spans="2:12">
      <c r="B1176" s="19"/>
      <c r="L1176" s="27"/>
    </row>
    <row r="1177" spans="2:12">
      <c r="B1177" s="19"/>
      <c r="J1177" s="27"/>
      <c r="L1177" s="27"/>
    </row>
    <row r="1178" spans="2:12">
      <c r="J1178" s="27"/>
      <c r="K1178" s="27"/>
    </row>
    <row r="1179" spans="2:12">
      <c r="L1179" s="27"/>
    </row>
    <row r="1190" spans="2:12">
      <c r="K1190" s="19"/>
    </row>
    <row r="1191" spans="2:12">
      <c r="K1191" s="132"/>
    </row>
    <row r="1196" spans="2:12">
      <c r="B1196" s="19"/>
      <c r="K1196" s="27"/>
      <c r="L1196" s="27"/>
    </row>
    <row r="1197" spans="2:12">
      <c r="B1197" s="19"/>
      <c r="J1197" s="27"/>
    </row>
    <row r="1198" spans="2:12">
      <c r="J1198" s="27"/>
      <c r="K1198" s="27"/>
    </row>
    <row r="1204" spans="2:12">
      <c r="L1204" s="27"/>
    </row>
    <row r="1205" spans="2:12">
      <c r="B1205" s="19"/>
      <c r="L1205" s="27"/>
    </row>
    <row r="1206" spans="2:12">
      <c r="B1206" s="19"/>
      <c r="L1206" s="27"/>
    </row>
    <row r="1207" spans="2:12">
      <c r="B1207" s="19"/>
      <c r="L1207" s="27"/>
    </row>
    <row r="1208" spans="2:12">
      <c r="B1208" s="19"/>
      <c r="L1208" s="27"/>
    </row>
    <row r="1209" spans="2:12">
      <c r="B1209" s="19"/>
      <c r="L1209" s="27"/>
    </row>
    <row r="1210" spans="2:12">
      <c r="B1210" s="19"/>
      <c r="L1210" s="27"/>
    </row>
    <row r="1211" spans="2:12">
      <c r="J1211" s="27"/>
      <c r="K1211" s="27"/>
    </row>
    <row r="1212" spans="2:12">
      <c r="L1212" s="27"/>
    </row>
    <row r="1217" spans="2:12">
      <c r="L1217" s="27"/>
    </row>
    <row r="1218" spans="2:12">
      <c r="B1218" s="19"/>
      <c r="J1218" s="27"/>
      <c r="L1218" s="27"/>
    </row>
    <row r="1219" spans="2:12">
      <c r="B1219" s="19"/>
      <c r="K1219" s="27"/>
      <c r="L1219" s="27"/>
    </row>
    <row r="1220" spans="2:12">
      <c r="B1220" s="19"/>
      <c r="J1220" s="27"/>
      <c r="L1220" s="27"/>
    </row>
    <row r="1221" spans="2:12">
      <c r="B1221" s="19"/>
      <c r="K1221" s="27"/>
      <c r="L1221" s="27"/>
    </row>
    <row r="1222" spans="2:12">
      <c r="B1222" s="19"/>
      <c r="J1222" s="27"/>
      <c r="L1222" s="27"/>
    </row>
    <row r="1223" spans="2:12">
      <c r="B1223" s="19"/>
      <c r="J1223" s="27"/>
    </row>
    <row r="1224" spans="2:12">
      <c r="J1224" s="27"/>
      <c r="K1224" s="27"/>
    </row>
    <row r="1230" spans="2:12">
      <c r="L1230" s="27"/>
    </row>
    <row r="1231" spans="2:12">
      <c r="B1231" s="19"/>
      <c r="K1231" s="27"/>
      <c r="L1231" s="27"/>
    </row>
    <row r="1232" spans="2:12">
      <c r="B1232" s="19"/>
      <c r="J1232" s="27"/>
      <c r="L1232" s="27"/>
    </row>
    <row r="1233" spans="2:12">
      <c r="B1233" s="19"/>
      <c r="J1233" s="27"/>
    </row>
    <row r="1234" spans="2:12">
      <c r="B1234" s="19"/>
      <c r="K1234" s="27"/>
      <c r="L1234" s="27"/>
    </row>
    <row r="1235" spans="2:12">
      <c r="B1235" s="19"/>
      <c r="J1235" s="27"/>
    </row>
    <row r="1236" spans="2:12">
      <c r="J1236" s="27"/>
      <c r="K1236" s="27"/>
    </row>
    <row r="1242" spans="2:12">
      <c r="L1242" s="27"/>
    </row>
    <row r="1243" spans="2:12">
      <c r="B1243" s="19"/>
      <c r="L1243" s="27"/>
    </row>
    <row r="1244" spans="2:12">
      <c r="B1244" s="19"/>
      <c r="K1244" s="27"/>
      <c r="L1244" s="27"/>
    </row>
    <row r="1245" spans="2:12">
      <c r="B1245" s="19"/>
      <c r="K1245" s="27"/>
      <c r="L1245" s="27"/>
    </row>
    <row r="1246" spans="2:12">
      <c r="B1246" s="19"/>
      <c r="K1246" s="27"/>
      <c r="L1246" s="27"/>
    </row>
    <row r="1247" spans="2:12">
      <c r="B1247" s="19"/>
      <c r="K1247" s="27"/>
      <c r="L1247" s="27"/>
    </row>
    <row r="1256" spans="2:12">
      <c r="K1256" s="19"/>
    </row>
    <row r="1257" spans="2:12">
      <c r="K1257" s="132"/>
    </row>
    <row r="1262" spans="2:12">
      <c r="B1262" s="19"/>
      <c r="J1262" s="27"/>
      <c r="L1262" s="27"/>
    </row>
    <row r="1263" spans="2:12">
      <c r="B1263" s="19"/>
      <c r="J1263" s="27"/>
      <c r="L1263" s="27"/>
    </row>
    <row r="1264" spans="2:12">
      <c r="J1264" s="27"/>
      <c r="K1264" s="27"/>
    </row>
    <row r="1265" spans="2:12">
      <c r="L1265" s="27"/>
    </row>
    <row r="1270" spans="2:12">
      <c r="L1270" s="27"/>
    </row>
    <row r="1271" spans="2:12">
      <c r="B1271" s="19"/>
      <c r="J1271" s="27"/>
      <c r="L1271" s="27"/>
    </row>
    <row r="1272" spans="2:12">
      <c r="B1272" s="19"/>
      <c r="K1272" s="27"/>
      <c r="L1272" s="27"/>
    </row>
    <row r="1273" spans="2:12">
      <c r="B1273" s="19"/>
      <c r="K1273" s="27"/>
      <c r="L1273" s="27"/>
    </row>
    <row r="1274" spans="2:12">
      <c r="B1274" s="19"/>
      <c r="J1274" s="27"/>
      <c r="L1274" s="27"/>
    </row>
    <row r="1275" spans="2:12">
      <c r="B1275" s="19"/>
      <c r="K1275" s="27"/>
      <c r="L1275" s="27"/>
    </row>
    <row r="1276" spans="2:12">
      <c r="B1276" s="19"/>
      <c r="K1276" s="27"/>
      <c r="L1276" s="27"/>
    </row>
    <row r="1277" spans="2:12">
      <c r="B1277" s="19"/>
      <c r="J1277" s="27"/>
      <c r="L1277" s="27"/>
    </row>
    <row r="1278" spans="2:12">
      <c r="J1278" s="27"/>
      <c r="K1278" s="27"/>
    </row>
    <row r="1279" spans="2:12">
      <c r="L1279" s="27"/>
    </row>
    <row r="1285" spans="2:12">
      <c r="B1285" s="19"/>
      <c r="K1285" s="27"/>
      <c r="L1285" s="27"/>
    </row>
    <row r="1286" spans="2:12">
      <c r="B1286" s="19"/>
      <c r="J1286" s="27"/>
    </row>
    <row r="1287" spans="2:12">
      <c r="J1287" s="27"/>
      <c r="K1287" s="27"/>
    </row>
    <row r="1294" spans="2:12">
      <c r="B1294" s="19"/>
      <c r="K1294" s="27"/>
      <c r="L1294" s="27"/>
    </row>
    <row r="1295" spans="2:12">
      <c r="B1295" s="19"/>
      <c r="J1295" s="27"/>
    </row>
    <row r="1296" spans="2:12">
      <c r="B1296" s="19"/>
      <c r="K1296" s="27"/>
      <c r="L1296" s="27"/>
    </row>
    <row r="1297" spans="2:12">
      <c r="B1297" s="19"/>
      <c r="J1297" s="27"/>
    </row>
    <row r="1298" spans="2:12">
      <c r="J1298" s="27"/>
      <c r="K1298" s="27"/>
    </row>
    <row r="1304" spans="2:12">
      <c r="L1304" s="27"/>
    </row>
    <row r="1305" spans="2:12">
      <c r="B1305" s="19"/>
      <c r="J1305" s="27"/>
      <c r="L1305" s="27"/>
    </row>
    <row r="1306" spans="2:12">
      <c r="B1306" s="19"/>
      <c r="K1306" s="27"/>
      <c r="L1306" s="27"/>
    </row>
    <row r="1307" spans="2:12">
      <c r="J1307" s="27"/>
      <c r="K1307" s="27"/>
    </row>
    <row r="1308" spans="2:12">
      <c r="L1308" s="27"/>
    </row>
    <row r="1322" spans="2:12">
      <c r="K1322" s="19"/>
    </row>
    <row r="1323" spans="2:12">
      <c r="K1323" s="132"/>
    </row>
    <row r="1328" spans="2:12">
      <c r="B1328" s="19"/>
      <c r="K1328" s="27"/>
      <c r="L1328" s="27"/>
    </row>
    <row r="1329" spans="2:12">
      <c r="B1329" s="19"/>
      <c r="J1329" s="27"/>
    </row>
    <row r="1330" spans="2:12">
      <c r="J1330" s="27"/>
      <c r="K1330" s="27"/>
    </row>
    <row r="1336" spans="2:12">
      <c r="L1336" s="27"/>
    </row>
    <row r="1337" spans="2:12">
      <c r="B1337" s="19"/>
      <c r="J1337" s="27"/>
      <c r="L1337" s="27"/>
    </row>
    <row r="1338" spans="2:12">
      <c r="B1338" s="19"/>
      <c r="K1338" s="27"/>
    </row>
    <row r="1339" spans="2:12">
      <c r="B1339" s="19"/>
      <c r="J1339" s="27"/>
      <c r="L1339" s="27"/>
    </row>
    <row r="1340" spans="2:12">
      <c r="B1340" s="19"/>
      <c r="J1340" s="27"/>
      <c r="L1340" s="27"/>
    </row>
    <row r="1341" spans="2:12">
      <c r="B1341" s="19"/>
      <c r="J1341" s="27"/>
      <c r="L1341" s="27"/>
    </row>
    <row r="1342" spans="2:12">
      <c r="J1342" s="27"/>
      <c r="K1342" s="27"/>
    </row>
    <row r="1343" spans="2:12">
      <c r="L1343" s="27"/>
    </row>
    <row r="1348" spans="2:12">
      <c r="L1348" s="27"/>
    </row>
    <row r="1349" spans="2:12">
      <c r="B1349" s="19"/>
      <c r="J1349" s="27"/>
    </row>
    <row r="1350" spans="2:12">
      <c r="J1350" s="27"/>
    </row>
    <row r="1356" spans="2:12">
      <c r="L1356" s="27"/>
    </row>
    <row r="1357" spans="2:12">
      <c r="B1357" s="19"/>
      <c r="J1357" s="27"/>
    </row>
    <row r="1358" spans="2:12">
      <c r="J1358" s="27"/>
    </row>
    <row r="1364" spans="2:12">
      <c r="L1364" s="27"/>
    </row>
    <row r="1365" spans="2:12">
      <c r="B1365" s="19"/>
      <c r="J1365" s="27"/>
    </row>
    <row r="1366" spans="2:12">
      <c r="B1366" s="19"/>
      <c r="K1366" s="27"/>
      <c r="L1366" s="27"/>
    </row>
    <row r="1367" spans="2:12">
      <c r="J1367" s="27"/>
      <c r="K1367" s="27"/>
    </row>
    <row r="1368" spans="2:12">
      <c r="L1368" s="27"/>
    </row>
    <row r="1373" spans="2:12">
      <c r="L1373" s="27"/>
    </row>
    <row r="1374" spans="2:12">
      <c r="B1374" s="19"/>
      <c r="K1374" s="27"/>
      <c r="L1374" s="27"/>
    </row>
    <row r="1375" spans="2:12">
      <c r="B1375" s="19"/>
      <c r="J1375" s="27"/>
      <c r="L1375" s="27"/>
    </row>
    <row r="1376" spans="2:12">
      <c r="J1376" s="27"/>
      <c r="K1376" s="27"/>
    </row>
    <row r="1377" spans="11:12">
      <c r="L1377" s="27"/>
    </row>
    <row r="1382" spans="11:12">
      <c r="L1382" s="27"/>
    </row>
    <row r="1388" spans="11:12">
      <c r="K1388" s="19"/>
    </row>
    <row r="1389" spans="11:12">
      <c r="K1389" s="132"/>
    </row>
    <row r="1394" spans="2:12">
      <c r="B1394" s="19"/>
      <c r="K1394" s="27"/>
      <c r="L1394" s="27"/>
    </row>
    <row r="1395" spans="2:12">
      <c r="B1395" s="19"/>
      <c r="J1395" s="27"/>
      <c r="L1395" s="27"/>
    </row>
    <row r="1396" spans="2:12">
      <c r="J1396" s="27"/>
      <c r="K1396" s="27"/>
    </row>
    <row r="1397" spans="2:12">
      <c r="L1397" s="27"/>
    </row>
    <row r="1403" spans="2:12">
      <c r="B1403" s="19"/>
      <c r="K1403" s="27"/>
      <c r="L1403" s="27"/>
    </row>
    <row r="1404" spans="2:12">
      <c r="B1404" s="19"/>
      <c r="K1404" s="27"/>
      <c r="L1404" s="27"/>
    </row>
    <row r="1405" spans="2:12">
      <c r="B1405" s="19"/>
      <c r="J1405" s="27"/>
      <c r="L1405" s="27"/>
    </row>
    <row r="1406" spans="2:12">
      <c r="B1406" s="19"/>
      <c r="K1406" s="27"/>
      <c r="L1406" s="27"/>
    </row>
    <row r="1407" spans="2:12">
      <c r="B1407" s="19"/>
      <c r="J1407" s="27"/>
      <c r="L1407" s="27"/>
    </row>
    <row r="1408" spans="2:12">
      <c r="J1408" s="27"/>
      <c r="K1408" s="27"/>
    </row>
    <row r="1409" spans="2:12">
      <c r="L1409" s="27"/>
    </row>
    <row r="1415" spans="2:12">
      <c r="B1415" s="19"/>
      <c r="K1415" s="27"/>
      <c r="L1415" s="27"/>
    </row>
    <row r="1416" spans="2:12">
      <c r="B1416" s="19"/>
      <c r="J1416" s="27"/>
    </row>
    <row r="1417" spans="2:12">
      <c r="B1417" s="19"/>
      <c r="K1417" s="27"/>
      <c r="L1417" s="27"/>
    </row>
    <row r="1418" spans="2:12">
      <c r="B1418" s="19"/>
      <c r="J1418" s="27"/>
    </row>
    <row r="1419" spans="2:12">
      <c r="J1419" s="27"/>
      <c r="K1419" s="27"/>
    </row>
    <row r="1426" spans="2:12">
      <c r="B1426" s="19"/>
      <c r="J1426" s="27"/>
      <c r="L1426" s="27"/>
    </row>
    <row r="1427" spans="2:12">
      <c r="B1427" s="19"/>
      <c r="K1427" s="27"/>
    </row>
    <row r="1428" spans="2:12">
      <c r="B1428" s="19"/>
      <c r="K1428" s="27"/>
      <c r="L1428" s="27"/>
    </row>
    <row r="1429" spans="2:12">
      <c r="B1429" s="19"/>
      <c r="J1429" s="27"/>
    </row>
    <row r="1430" spans="2:12">
      <c r="J1430" s="27"/>
      <c r="K1430" s="27"/>
    </row>
    <row r="1436" spans="2:12">
      <c r="L1436" s="27"/>
    </row>
    <row r="1437" spans="2:12">
      <c r="B1437" s="19"/>
      <c r="J1437" s="27"/>
      <c r="L1437" s="27"/>
    </row>
    <row r="1438" spans="2:12">
      <c r="B1438" s="19"/>
      <c r="K1438" s="27"/>
      <c r="L1438" s="27"/>
    </row>
    <row r="1439" spans="2:12">
      <c r="B1439" s="19"/>
      <c r="J1439" s="27"/>
      <c r="L1439" s="27"/>
    </row>
    <row r="1440" spans="2:12">
      <c r="B1440" s="19"/>
      <c r="J1440" s="27"/>
      <c r="L1440" s="27"/>
    </row>
    <row r="1441" spans="10:12">
      <c r="J1441" s="27"/>
      <c r="K1441" s="27"/>
    </row>
    <row r="1442" spans="10:12">
      <c r="L1442" s="27"/>
    </row>
    <row r="1447" spans="10:12">
      <c r="L1447" s="27"/>
    </row>
    <row r="1454" spans="10:12">
      <c r="K1454" s="19"/>
    </row>
    <row r="1455" spans="10:12">
      <c r="K1455" s="132"/>
    </row>
    <row r="1460" spans="2:12">
      <c r="B1460" s="19"/>
      <c r="J1460" s="27"/>
      <c r="L1460" s="27"/>
    </row>
    <row r="1461" spans="2:12">
      <c r="B1461" s="19"/>
      <c r="J1461" s="27"/>
      <c r="L1461" s="27"/>
    </row>
    <row r="1462" spans="2:12">
      <c r="B1462" s="19"/>
      <c r="K1462" s="27"/>
      <c r="L1462" s="27"/>
    </row>
    <row r="1463" spans="2:12">
      <c r="B1463" s="19"/>
      <c r="K1463" s="27"/>
      <c r="L1463" s="27"/>
    </row>
    <row r="1464" spans="2:12">
      <c r="B1464" s="19"/>
      <c r="K1464" s="27"/>
      <c r="L1464" s="27"/>
    </row>
    <row r="1465" spans="2:12">
      <c r="B1465" s="19"/>
      <c r="K1465" s="27"/>
      <c r="L1465" s="27"/>
    </row>
    <row r="1466" spans="2:12">
      <c r="B1466" s="19"/>
      <c r="K1466" s="27"/>
      <c r="L1466" s="27"/>
    </row>
    <row r="1467" spans="2:12">
      <c r="B1467" s="19"/>
      <c r="K1467" s="27"/>
      <c r="L1467" s="27"/>
    </row>
    <row r="1468" spans="2:12">
      <c r="B1468" s="19"/>
      <c r="K1468" s="27"/>
      <c r="L1468" s="27"/>
    </row>
    <row r="1469" spans="2:12">
      <c r="B1469" s="19"/>
      <c r="J1469" s="27"/>
      <c r="L1469" s="27"/>
    </row>
    <row r="1470" spans="2:12">
      <c r="B1470" s="19"/>
      <c r="J1470" s="27"/>
      <c r="L1470" s="27"/>
    </row>
    <row r="1471" spans="2:12">
      <c r="B1471" s="19"/>
      <c r="K1471" s="27"/>
      <c r="L1471" s="27"/>
    </row>
    <row r="1472" spans="2:12">
      <c r="B1472" s="19"/>
      <c r="K1472" s="27"/>
      <c r="L1472" s="27"/>
    </row>
    <row r="1473" spans="2:12">
      <c r="B1473" s="19"/>
      <c r="J1473" s="27"/>
      <c r="L1473" s="27"/>
    </row>
    <row r="1474" spans="2:12">
      <c r="B1474" s="19"/>
      <c r="K1474" s="27"/>
      <c r="L1474" s="27"/>
    </row>
    <row r="1475" spans="2:12">
      <c r="B1475" s="19"/>
      <c r="J1475" s="27"/>
      <c r="L1475" s="27"/>
    </row>
    <row r="1476" spans="2:12">
      <c r="B1476" s="19"/>
      <c r="J1476" s="27"/>
      <c r="L1476" s="27"/>
    </row>
    <row r="1477" spans="2:12">
      <c r="B1477" s="19"/>
      <c r="K1477" s="27"/>
      <c r="L1477" s="27"/>
    </row>
    <row r="1478" spans="2:12">
      <c r="B1478" s="19"/>
      <c r="K1478" s="27"/>
      <c r="L1478" s="27"/>
    </row>
    <row r="1479" spans="2:12">
      <c r="B1479" s="19"/>
      <c r="K1479" s="27"/>
      <c r="L1479" s="27"/>
    </row>
    <row r="1480" spans="2:12">
      <c r="B1480" s="19"/>
      <c r="K1480" s="27"/>
      <c r="L1480" s="27"/>
    </row>
    <row r="1481" spans="2:12">
      <c r="B1481" s="19"/>
      <c r="K1481" s="27"/>
      <c r="L1481" s="27"/>
    </row>
    <row r="1482" spans="2:12">
      <c r="B1482" s="19"/>
      <c r="J1482" s="27"/>
      <c r="L1482" s="27"/>
    </row>
    <row r="1483" spans="2:12">
      <c r="J1483" s="27"/>
      <c r="K1483" s="27"/>
    </row>
    <row r="1484" spans="2:12">
      <c r="L1484" s="27"/>
    </row>
    <row r="1489" spans="2:12">
      <c r="L1489" s="27"/>
    </row>
    <row r="1490" spans="2:12">
      <c r="B1490" s="19"/>
      <c r="J1490" s="27"/>
      <c r="L1490" s="27"/>
    </row>
    <row r="1491" spans="2:12">
      <c r="B1491" s="19"/>
      <c r="K1491" s="27"/>
      <c r="L1491" s="27"/>
    </row>
    <row r="1492" spans="2:12">
      <c r="B1492" s="19"/>
      <c r="J1492" s="27"/>
      <c r="L1492" s="27"/>
    </row>
    <row r="1493" spans="2:12">
      <c r="B1493" s="19"/>
      <c r="J1493" s="27"/>
      <c r="L1493" s="27"/>
    </row>
    <row r="1494" spans="2:12">
      <c r="B1494" s="19"/>
      <c r="J1494" s="27"/>
      <c r="L1494" s="27"/>
    </row>
    <row r="1495" spans="2:12">
      <c r="J1495" s="27"/>
      <c r="K1495" s="27"/>
    </row>
    <row r="1496" spans="2:12">
      <c r="L1496" s="27"/>
    </row>
    <row r="1502" spans="2:12">
      <c r="B1502" s="19"/>
      <c r="J1502" s="27"/>
      <c r="L1502" s="27"/>
    </row>
    <row r="1503" spans="2:12">
      <c r="B1503" s="19"/>
      <c r="K1503" s="27"/>
    </row>
    <row r="1504" spans="2:12">
      <c r="J1504" s="27"/>
      <c r="K1504" s="27"/>
    </row>
    <row r="1510" spans="2:12">
      <c r="L1510" s="27"/>
    </row>
    <row r="1511" spans="2:12">
      <c r="B1511" s="19"/>
      <c r="L1511" s="27"/>
    </row>
    <row r="1520" spans="2:12">
      <c r="K1520" s="19"/>
    </row>
    <row r="1521" spans="2:12">
      <c r="K1521" s="132"/>
    </row>
    <row r="1526" spans="2:12">
      <c r="B1526" s="19"/>
      <c r="J1526" s="27"/>
      <c r="L1526" s="27"/>
    </row>
    <row r="1527" spans="2:12">
      <c r="B1527" s="19"/>
      <c r="K1527" s="27"/>
      <c r="L1527" s="27"/>
    </row>
    <row r="1528" spans="2:12">
      <c r="B1528" s="19"/>
      <c r="J1528" s="27"/>
      <c r="L1528" s="27"/>
    </row>
    <row r="1529" spans="2:12">
      <c r="B1529" s="19"/>
      <c r="K1529" s="27"/>
      <c r="L1529" s="27"/>
    </row>
    <row r="1530" spans="2:12">
      <c r="B1530" s="19"/>
      <c r="J1530" s="27"/>
      <c r="L1530" s="27"/>
    </row>
    <row r="1531" spans="2:12">
      <c r="B1531" s="19"/>
      <c r="L1531" s="27"/>
    </row>
    <row r="1532" spans="2:12">
      <c r="B1532" s="19"/>
      <c r="L1532" s="27"/>
    </row>
    <row r="1533" spans="2:12">
      <c r="B1533" s="19"/>
      <c r="J1533" s="27"/>
      <c r="L1533" s="27"/>
    </row>
    <row r="1534" spans="2:12">
      <c r="B1534" s="19"/>
      <c r="K1534" s="27"/>
      <c r="L1534" s="27"/>
    </row>
    <row r="1535" spans="2:12">
      <c r="B1535" s="19"/>
      <c r="J1535" s="27"/>
      <c r="L1535" s="27"/>
    </row>
    <row r="1536" spans="2:12">
      <c r="B1536" s="19"/>
      <c r="K1536" s="27"/>
      <c r="L1536" s="27"/>
    </row>
    <row r="1537" spans="2:12">
      <c r="B1537" s="19"/>
      <c r="J1537" s="27"/>
      <c r="L1537" s="27"/>
    </row>
    <row r="1538" spans="2:12">
      <c r="B1538" s="19"/>
      <c r="K1538" s="27"/>
      <c r="L1538" s="27"/>
    </row>
    <row r="1539" spans="2:12">
      <c r="B1539" s="19"/>
      <c r="K1539" s="27"/>
      <c r="L1539" s="27"/>
    </row>
    <row r="1540" spans="2:12">
      <c r="B1540" s="19"/>
      <c r="K1540" s="27"/>
      <c r="L1540" s="27"/>
    </row>
    <row r="1541" spans="2:12">
      <c r="B1541" s="19"/>
      <c r="J1541" s="27"/>
      <c r="L1541" s="27"/>
    </row>
    <row r="1542" spans="2:12">
      <c r="B1542" s="19"/>
      <c r="J1542" s="27"/>
      <c r="L1542" s="27"/>
    </row>
    <row r="1543" spans="2:12">
      <c r="B1543" s="19"/>
      <c r="J1543" s="27"/>
      <c r="L1543" s="27"/>
    </row>
    <row r="1544" spans="2:12">
      <c r="B1544" s="19"/>
      <c r="K1544" s="27"/>
      <c r="L1544" s="27"/>
    </row>
    <row r="1545" spans="2:12">
      <c r="B1545" s="19"/>
      <c r="J1545" s="27"/>
      <c r="L1545" s="27"/>
    </row>
    <row r="1546" spans="2:12">
      <c r="B1546" s="19"/>
      <c r="K1546" s="27"/>
      <c r="L1546" s="27"/>
    </row>
    <row r="1547" spans="2:12">
      <c r="B1547" s="19"/>
      <c r="K1547" s="27"/>
      <c r="L1547" s="27"/>
    </row>
    <row r="1548" spans="2:12">
      <c r="B1548" s="19"/>
      <c r="J1548" s="27"/>
      <c r="L1548" s="27"/>
    </row>
    <row r="1549" spans="2:12">
      <c r="B1549" s="19"/>
      <c r="J1549" s="27"/>
      <c r="L1549" s="27"/>
    </row>
    <row r="1550" spans="2:12">
      <c r="B1550" s="19"/>
      <c r="K1550" s="27"/>
      <c r="L1550" s="27"/>
    </row>
    <row r="1551" spans="2:12">
      <c r="B1551" s="19"/>
      <c r="J1551" s="27"/>
      <c r="L1551" s="27"/>
    </row>
    <row r="1552" spans="2:12">
      <c r="B1552" s="19"/>
      <c r="K1552" s="27"/>
      <c r="L1552" s="27"/>
    </row>
    <row r="1553" spans="2:12">
      <c r="B1553" s="19"/>
      <c r="J1553" s="27"/>
      <c r="L1553" s="27"/>
    </row>
    <row r="1554" spans="2:12">
      <c r="B1554" s="19"/>
      <c r="K1554" s="27"/>
      <c r="L1554" s="27"/>
    </row>
    <row r="1555" spans="2:12">
      <c r="B1555" s="19"/>
      <c r="J1555" s="27"/>
      <c r="L1555" s="27"/>
    </row>
    <row r="1556" spans="2:12">
      <c r="B1556" s="19"/>
      <c r="L1556" s="27"/>
    </row>
    <row r="1557" spans="2:12">
      <c r="B1557" s="19"/>
      <c r="K1557" s="27"/>
      <c r="L1557" s="27"/>
    </row>
    <row r="1558" spans="2:12">
      <c r="B1558" s="19"/>
      <c r="K1558" s="27"/>
      <c r="L1558" s="27"/>
    </row>
    <row r="1559" spans="2:12">
      <c r="B1559" s="19"/>
      <c r="K1559" s="27"/>
      <c r="L1559" s="27"/>
    </row>
    <row r="1560" spans="2:12">
      <c r="B1560" s="19"/>
      <c r="L1560" s="27"/>
    </row>
    <row r="1561" spans="2:12">
      <c r="B1561" s="19"/>
      <c r="J1561" s="27"/>
      <c r="L1561" s="27"/>
    </row>
    <row r="1562" spans="2:12">
      <c r="B1562" s="19"/>
      <c r="J1562" s="27"/>
      <c r="L1562" s="27"/>
    </row>
    <row r="1563" spans="2:12">
      <c r="B1563" s="19"/>
      <c r="J1563" s="27"/>
      <c r="L1563" s="27"/>
    </row>
    <row r="1564" spans="2:12">
      <c r="B1564" s="19"/>
      <c r="J1564" s="27"/>
      <c r="L1564" s="27"/>
    </row>
    <row r="1565" spans="2:12">
      <c r="B1565" s="19"/>
      <c r="K1565" s="27"/>
      <c r="L1565" s="27"/>
    </row>
    <row r="1566" spans="2:12">
      <c r="B1566" s="19"/>
      <c r="K1566" s="27"/>
      <c r="L1566" s="27"/>
    </row>
    <row r="1567" spans="2:12">
      <c r="K1567" s="27"/>
    </row>
    <row r="1568" spans="2:12">
      <c r="L1568" s="27"/>
    </row>
    <row r="1574" spans="2:2">
      <c r="B1574" s="19"/>
    </row>
    <row r="1586" spans="2:12">
      <c r="K1586" s="19"/>
    </row>
    <row r="1587" spans="2:12">
      <c r="K1587" s="132"/>
    </row>
    <row r="1595" spans="2:12">
      <c r="L1595" s="27"/>
    </row>
    <row r="1596" spans="2:12">
      <c r="B1596" s="19"/>
      <c r="J1596" s="27"/>
    </row>
    <row r="1597" spans="2:12">
      <c r="J1597" s="27"/>
    </row>
    <row r="1604" spans="2:12">
      <c r="B1604" s="19"/>
      <c r="K1604" s="27"/>
      <c r="L1604" s="27"/>
    </row>
    <row r="1605" spans="2:12">
      <c r="B1605" s="19"/>
      <c r="J1605" s="27"/>
    </row>
    <row r="1606" spans="2:12">
      <c r="B1606" s="19"/>
      <c r="K1606" s="27"/>
      <c r="L1606" s="27"/>
    </row>
    <row r="1607" spans="2:12">
      <c r="B1607" s="19"/>
      <c r="J1607" s="27"/>
    </row>
    <row r="1608" spans="2:12">
      <c r="J1608" s="27"/>
      <c r="K1608" s="27"/>
    </row>
    <row r="1615" spans="2:12">
      <c r="B1615" s="19"/>
      <c r="K1615" s="27"/>
      <c r="L1615" s="27"/>
    </row>
    <row r="1616" spans="2:12">
      <c r="B1616" s="19"/>
      <c r="J1616" s="27"/>
      <c r="L1616" s="27"/>
    </row>
    <row r="1617" spans="2:12">
      <c r="B1617" s="19"/>
      <c r="J1617" s="27"/>
      <c r="L1617" s="27"/>
    </row>
    <row r="1618" spans="2:12">
      <c r="B1618" s="19"/>
      <c r="K1618" s="27"/>
    </row>
    <row r="1619" spans="2:12">
      <c r="B1619" s="19"/>
      <c r="J1619" s="27"/>
      <c r="L1619" s="27"/>
    </row>
    <row r="1620" spans="2:12">
      <c r="B1620" s="19"/>
      <c r="K1620" s="27"/>
    </row>
    <row r="1621" spans="2:12">
      <c r="J1621" s="27"/>
      <c r="K1621" s="27"/>
    </row>
    <row r="1628" spans="2:12">
      <c r="B1628" s="19"/>
      <c r="K1628" s="27"/>
      <c r="L1628" s="27"/>
    </row>
    <row r="1629" spans="2:12">
      <c r="B1629" s="19"/>
      <c r="J1629" s="27"/>
    </row>
    <row r="1630" spans="2:12">
      <c r="J1630" s="27"/>
      <c r="K1630" s="27"/>
    </row>
    <row r="1637" spans="2:12">
      <c r="B1637" s="19"/>
      <c r="K1637" s="27"/>
      <c r="L1637" s="27"/>
    </row>
    <row r="1638" spans="2:12">
      <c r="B1638" s="19"/>
      <c r="L1638" s="27"/>
    </row>
    <row r="1639" spans="2:12">
      <c r="K1639" s="27"/>
    </row>
    <row r="1640" spans="2:12">
      <c r="L1640" s="27"/>
    </row>
    <row r="1652" spans="2:12">
      <c r="K1652" s="19"/>
    </row>
    <row r="1653" spans="2:12">
      <c r="K1653" s="132"/>
    </row>
    <row r="1658" spans="2:12">
      <c r="B1658" s="19"/>
      <c r="J1658" s="27"/>
      <c r="L1658" s="27"/>
    </row>
    <row r="1659" spans="2:12">
      <c r="B1659" s="19"/>
      <c r="K1659" s="27"/>
    </row>
    <row r="1660" spans="2:12">
      <c r="J1660" s="27"/>
      <c r="K1660" s="27"/>
    </row>
    <row r="1667" spans="2:12">
      <c r="B1667" s="19"/>
      <c r="K1667" s="27"/>
      <c r="L1667" s="27"/>
    </row>
    <row r="1668" spans="2:12">
      <c r="B1668" s="19"/>
      <c r="K1668" s="27"/>
      <c r="L1668" s="27"/>
    </row>
    <row r="1669" spans="2:12">
      <c r="B1669" s="19"/>
      <c r="J1669" s="27"/>
      <c r="L1669" s="27"/>
    </row>
    <row r="1670" spans="2:12">
      <c r="B1670" s="19"/>
      <c r="J1670" s="27"/>
    </row>
    <row r="1671" spans="2:12">
      <c r="J1671" s="27"/>
      <c r="K1671" s="27"/>
    </row>
    <row r="1678" spans="2:12">
      <c r="B1678" s="19"/>
      <c r="K1678" s="27"/>
      <c r="L1678" s="27"/>
    </row>
    <row r="1679" spans="2:12">
      <c r="B1679" s="19"/>
      <c r="J1679" s="27"/>
    </row>
    <row r="1680" spans="2:12">
      <c r="J1680" s="27"/>
      <c r="K1680" s="27"/>
    </row>
    <row r="1687" spans="2:12">
      <c r="B1687" s="19"/>
      <c r="K1687" s="27"/>
      <c r="L1687" s="27"/>
    </row>
    <row r="1688" spans="2:12">
      <c r="B1688" s="19"/>
      <c r="J1688" s="27"/>
    </row>
    <row r="1689" spans="2:12">
      <c r="J1689" s="27"/>
      <c r="K1689" s="27"/>
    </row>
    <row r="1696" spans="2:12">
      <c r="B1696" s="19"/>
      <c r="K1696" s="27"/>
      <c r="L1696" s="27"/>
    </row>
    <row r="1697" spans="2:12">
      <c r="B1697" s="19"/>
      <c r="J1697" s="27"/>
    </row>
    <row r="1698" spans="2:12">
      <c r="B1698" s="19"/>
      <c r="K1698" s="27"/>
      <c r="L1698" s="27"/>
    </row>
    <row r="1699" spans="2:12">
      <c r="B1699" s="19"/>
      <c r="J1699" s="27"/>
    </row>
    <row r="1700" spans="2:12">
      <c r="J1700" s="27"/>
      <c r="K1700" s="27"/>
    </row>
    <row r="1707" spans="2:12">
      <c r="B1707" s="19"/>
      <c r="K1707" s="27"/>
      <c r="L1707" s="27"/>
    </row>
    <row r="1708" spans="2:12">
      <c r="B1708" s="19"/>
      <c r="J1708" s="27"/>
    </row>
    <row r="1709" spans="2:12">
      <c r="J1709" s="27"/>
      <c r="K1709" s="27"/>
    </row>
    <row r="1718" spans="2:12">
      <c r="K1718" s="19"/>
    </row>
    <row r="1719" spans="2:12">
      <c r="K1719" s="132"/>
    </row>
    <row r="1728" spans="2:12">
      <c r="B1728" s="19"/>
      <c r="K1728" s="27"/>
      <c r="L1728" s="27"/>
    </row>
    <row r="1729" spans="2:12">
      <c r="B1729" s="19"/>
      <c r="J1729" s="27"/>
    </row>
    <row r="1730" spans="2:12">
      <c r="J1730" s="27"/>
      <c r="K1730" s="27"/>
    </row>
    <row r="1737" spans="2:12">
      <c r="B1737" s="19"/>
      <c r="K1737" s="27"/>
      <c r="L1737" s="27"/>
    </row>
    <row r="1738" spans="2:12">
      <c r="B1738" s="19"/>
      <c r="J1738" s="27"/>
    </row>
    <row r="1739" spans="2:12">
      <c r="B1739" s="19"/>
      <c r="K1739" s="27"/>
      <c r="L1739" s="27"/>
    </row>
    <row r="1740" spans="2:12">
      <c r="B1740" s="19"/>
      <c r="J1740" s="27"/>
    </row>
    <row r="1741" spans="2:12">
      <c r="J1741" s="27"/>
      <c r="K1741" s="27"/>
    </row>
    <row r="1748" spans="2:12">
      <c r="B1748" s="19"/>
      <c r="K1748" s="27"/>
      <c r="L1748" s="27"/>
    </row>
    <row r="1749" spans="2:12">
      <c r="B1749" s="19"/>
      <c r="J1749" s="27"/>
    </row>
    <row r="1750" spans="2:12">
      <c r="B1750" s="19"/>
      <c r="J1750" s="27"/>
      <c r="L1750" s="27"/>
    </row>
    <row r="1751" spans="2:12">
      <c r="B1751" s="19"/>
      <c r="K1751" s="27"/>
    </row>
    <row r="1752" spans="2:12">
      <c r="J1752" s="27"/>
      <c r="K1752" s="27"/>
    </row>
    <row r="1759" spans="2:12">
      <c r="B1759" s="19"/>
      <c r="K1759" s="27"/>
      <c r="L1759" s="27"/>
    </row>
    <row r="1760" spans="2:12">
      <c r="B1760" s="19"/>
      <c r="J1760" s="27"/>
    </row>
    <row r="1761" spans="2:12">
      <c r="J1761" s="27"/>
      <c r="K1761" s="27"/>
    </row>
    <row r="1768" spans="2:12">
      <c r="B1768" s="19"/>
      <c r="K1768" s="27"/>
      <c r="L1768" s="27"/>
    </row>
    <row r="1769" spans="2:12">
      <c r="B1769" s="19"/>
      <c r="K1769" s="27"/>
      <c r="L1769" s="27"/>
    </row>
    <row r="1770" spans="2:12">
      <c r="B1770" s="19"/>
      <c r="J1770" s="27"/>
      <c r="L1770" s="27"/>
    </row>
    <row r="1771" spans="2:12">
      <c r="B1771" s="19"/>
      <c r="J1771" s="27"/>
    </row>
    <row r="1772" spans="2:12">
      <c r="J1772" s="27"/>
      <c r="K1772" s="27"/>
    </row>
    <row r="1784" spans="2:12">
      <c r="K1784" s="19"/>
    </row>
    <row r="1785" spans="2:12">
      <c r="K1785" s="132"/>
    </row>
    <row r="1790" spans="2:12">
      <c r="B1790" s="19"/>
      <c r="K1790" s="27"/>
      <c r="L1790" s="27"/>
    </row>
    <row r="1791" spans="2:12">
      <c r="B1791" s="19"/>
      <c r="J1791" s="27"/>
    </row>
    <row r="1792" spans="2:12">
      <c r="J1792" s="27"/>
      <c r="K1792" s="27"/>
    </row>
    <row r="1799" spans="2:12">
      <c r="B1799" s="19"/>
      <c r="K1799" s="27"/>
      <c r="L1799" s="27"/>
    </row>
    <row r="1800" spans="2:12">
      <c r="B1800" s="19"/>
      <c r="J1800" s="27"/>
    </row>
    <row r="1801" spans="2:12">
      <c r="B1801" s="19"/>
      <c r="K1801" s="27"/>
      <c r="L1801" s="27"/>
    </row>
    <row r="1802" spans="2:12">
      <c r="B1802" s="19"/>
      <c r="J1802" s="27"/>
    </row>
    <row r="1803" spans="2:12">
      <c r="J1803" s="27"/>
      <c r="K1803" s="27"/>
    </row>
    <row r="1810" spans="2:12">
      <c r="B1810" s="19"/>
      <c r="K1810" s="27"/>
      <c r="L1810" s="27"/>
    </row>
    <row r="1811" spans="2:12">
      <c r="B1811" s="19"/>
      <c r="J1811" s="27"/>
    </row>
    <row r="1812" spans="2:12">
      <c r="J1812" s="27"/>
      <c r="K1812" s="27"/>
    </row>
    <row r="1819" spans="2:12">
      <c r="B1819" s="19"/>
      <c r="K1819" s="27"/>
      <c r="L1819" s="27"/>
    </row>
    <row r="1820" spans="2:12">
      <c r="B1820" s="19"/>
      <c r="J1820" s="27"/>
    </row>
    <row r="1821" spans="2:12">
      <c r="J1821" s="27"/>
      <c r="K1821" s="27"/>
    </row>
    <row r="1828" spans="2:12">
      <c r="B1828" s="19"/>
      <c r="K1828" s="27"/>
      <c r="L1828" s="27"/>
    </row>
    <row r="1829" spans="2:12">
      <c r="B1829" s="19"/>
      <c r="J1829" s="27"/>
    </row>
    <row r="1830" spans="2:12">
      <c r="B1830" s="19"/>
    </row>
    <row r="1831" spans="2:12">
      <c r="J1831" s="27"/>
      <c r="K1831" s="27"/>
    </row>
    <row r="1838" spans="2:12">
      <c r="B1838" s="19"/>
      <c r="K1838" s="27"/>
      <c r="L1838" s="27"/>
    </row>
    <row r="1839" spans="2:12">
      <c r="B1839" s="19"/>
      <c r="J1839" s="27"/>
    </row>
    <row r="1840" spans="2:12">
      <c r="J1840" s="27"/>
      <c r="K1840" s="27"/>
    </row>
    <row r="1850" spans="11:11">
      <c r="K1850" s="19"/>
    </row>
    <row r="1851" spans="11:11">
      <c r="K1851" s="132"/>
    </row>
    <row r="1860" spans="2:12">
      <c r="B1860" s="19"/>
      <c r="K1860" s="27"/>
      <c r="L1860" s="27"/>
    </row>
    <row r="1861" spans="2:12">
      <c r="B1861" s="19"/>
      <c r="J1861" s="27"/>
    </row>
    <row r="1862" spans="2:12">
      <c r="J1862" s="27"/>
      <c r="K1862" s="27"/>
    </row>
    <row r="1869" spans="2:12">
      <c r="B1869" s="19"/>
      <c r="K1869" s="27"/>
      <c r="L1869" s="27"/>
    </row>
    <row r="1870" spans="2:12">
      <c r="B1870" s="19"/>
      <c r="K1870" s="27"/>
      <c r="L1870" s="27"/>
    </row>
    <row r="1871" spans="2:12">
      <c r="B1871" s="19"/>
      <c r="J1871" s="27"/>
      <c r="L1871" s="27"/>
    </row>
    <row r="1872" spans="2:12">
      <c r="B1872" s="19"/>
      <c r="J1872" s="27"/>
    </row>
    <row r="1873" spans="2:12">
      <c r="J1873" s="27"/>
      <c r="K1873" s="27"/>
    </row>
    <row r="1880" spans="2:12">
      <c r="B1880" s="19"/>
      <c r="K1880" s="27"/>
      <c r="L1880" s="27"/>
    </row>
    <row r="1881" spans="2:12">
      <c r="B1881" s="19"/>
      <c r="J1881" s="27"/>
    </row>
    <row r="1882" spans="2:12">
      <c r="J1882" s="27"/>
      <c r="K1882" s="27"/>
    </row>
    <row r="1889" spans="2:12">
      <c r="B1889" s="19"/>
      <c r="K1889" s="27"/>
      <c r="L1889" s="27"/>
    </row>
    <row r="1890" spans="2:12">
      <c r="B1890" s="19"/>
      <c r="J1890" s="27"/>
    </row>
    <row r="1891" spans="2:12">
      <c r="B1891" s="19"/>
      <c r="K1891" s="27"/>
      <c r="L1891" s="27"/>
    </row>
    <row r="1892" spans="2:12">
      <c r="B1892" s="19"/>
      <c r="J1892" s="27"/>
      <c r="L1892" s="27"/>
    </row>
    <row r="1893" spans="2:12">
      <c r="J1893" s="27"/>
      <c r="K1893" s="27"/>
    </row>
    <row r="1894" spans="2:12">
      <c r="L1894" s="27"/>
    </row>
    <row r="1900" spans="2:12">
      <c r="B1900" s="19"/>
    </row>
    <row r="1901" spans="2:12">
      <c r="B1901" s="19"/>
    </row>
    <row r="1916" spans="11:11">
      <c r="K1916" s="19"/>
    </row>
    <row r="1917" spans="11:11">
      <c r="K1917" s="132"/>
    </row>
    <row r="1922" spans="2:12">
      <c r="B1922" s="19"/>
    </row>
    <row r="1923" spans="2:12">
      <c r="B1923" s="19"/>
    </row>
    <row r="1931" spans="2:12">
      <c r="B1931" s="19"/>
      <c r="K1931" s="27"/>
      <c r="L1931" s="27"/>
    </row>
    <row r="1932" spans="2:12">
      <c r="B1932" s="19"/>
      <c r="J1932" s="27"/>
    </row>
    <row r="1933" spans="2:12">
      <c r="B1933" s="19"/>
      <c r="K1933" s="27"/>
      <c r="L1933" s="27"/>
    </row>
    <row r="1934" spans="2:12">
      <c r="B1934" s="19"/>
      <c r="J1934" s="27"/>
    </row>
    <row r="1935" spans="2:12">
      <c r="J1935" s="27"/>
      <c r="K1935" s="27"/>
    </row>
    <row r="1942" spans="2:12">
      <c r="B1942" s="19"/>
      <c r="K1942" s="27"/>
      <c r="L1942" s="27"/>
    </row>
    <row r="1943" spans="2:12">
      <c r="B1943" s="19"/>
      <c r="J1943" s="27"/>
      <c r="L1943" s="27"/>
    </row>
    <row r="1944" spans="2:12">
      <c r="J1944" s="27"/>
      <c r="K1944" s="27"/>
    </row>
    <row r="1945" spans="2:12">
      <c r="L1945" s="27"/>
    </row>
    <row r="1951" spans="2:12">
      <c r="B1951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DIC.2015</vt:lpstr>
      <vt:lpstr>ENERO</vt:lpstr>
      <vt:lpstr>FEBRERO</vt:lpstr>
      <vt:lpstr>MARZO</vt:lpstr>
      <vt:lpstr>ABRIL</vt:lpstr>
      <vt:lpstr>MAYO</vt:lpstr>
      <vt:lpstr>JUNIO</vt:lpstr>
      <vt:lpstr>Hoja2</vt:lpstr>
    </vt:vector>
  </TitlesOfParts>
  <Company>Queretaro Motors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qm</dc:creator>
  <cp:lastModifiedBy>cqqcontabilidad</cp:lastModifiedBy>
  <dcterms:created xsi:type="dcterms:W3CDTF">2016-08-18T22:43:33Z</dcterms:created>
  <dcterms:modified xsi:type="dcterms:W3CDTF">2016-10-08T19:03:14Z</dcterms:modified>
</cp:coreProperties>
</file>