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CELAYA 2014\"/>
    </mc:Choice>
  </mc:AlternateContent>
  <bookViews>
    <workbookView xWindow="0" yWindow="0" windowWidth="15480" windowHeight="8190" activeTab="4"/>
  </bookViews>
  <sheets>
    <sheet name="2008" sheetId="1" r:id="rId1"/>
    <sheet name="2009" sheetId="2" r:id="rId2"/>
    <sheet name="2010" sheetId="3" r:id="rId3"/>
    <sheet name="2011" sheetId="4" r:id="rId4"/>
    <sheet name="2012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C6" i="1" l="1"/>
  <c r="C14" i="1" s="1"/>
  <c r="C19" i="1" s="1"/>
  <c r="D19" i="1" s="1"/>
  <c r="E19" i="1" s="1"/>
  <c r="F19" i="1" s="1"/>
  <c r="G19" i="1" s="1"/>
  <c r="H19" i="1" s="1"/>
  <c r="D14" i="1"/>
  <c r="E14" i="1"/>
  <c r="F14" i="1"/>
  <c r="G14" i="1"/>
  <c r="H14" i="1"/>
  <c r="O6" i="2"/>
  <c r="O7" i="2"/>
  <c r="O8" i="2"/>
  <c r="O14" i="2" s="1"/>
  <c r="O9" i="2"/>
  <c r="O10" i="2"/>
  <c r="O11" i="2"/>
  <c r="O12" i="2"/>
  <c r="O13" i="2"/>
  <c r="C14" i="2"/>
  <c r="D14" i="2"/>
  <c r="E14" i="2"/>
  <c r="F14" i="2"/>
  <c r="G14" i="2"/>
  <c r="H14" i="2"/>
  <c r="I14" i="2"/>
  <c r="J14" i="2"/>
  <c r="K14" i="2"/>
  <c r="L14" i="2"/>
  <c r="M14" i="2"/>
  <c r="N14" i="2"/>
  <c r="D16" i="2"/>
  <c r="G16" i="2"/>
  <c r="O16" i="2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C6" i="3"/>
  <c r="O6" i="3"/>
  <c r="O14" i="3" s="1"/>
  <c r="G7" i="3"/>
  <c r="O7" i="3"/>
  <c r="O8" i="3"/>
  <c r="O9" i="3"/>
  <c r="H10" i="3"/>
  <c r="O10" i="3"/>
  <c r="O11" i="3"/>
  <c r="O12" i="3"/>
  <c r="O13" i="3"/>
  <c r="C14" i="3"/>
  <c r="D14" i="3"/>
  <c r="E14" i="3"/>
  <c r="F14" i="3"/>
  <c r="G14" i="3"/>
  <c r="H14" i="3"/>
  <c r="I14" i="3"/>
  <c r="J14" i="3"/>
  <c r="K14" i="3"/>
  <c r="L14" i="3"/>
  <c r="M14" i="3"/>
  <c r="N14" i="3"/>
  <c r="F16" i="3"/>
  <c r="F17" i="3"/>
  <c r="I17" i="3"/>
  <c r="C19" i="3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C6" i="4"/>
  <c r="F6" i="4"/>
  <c r="O6" i="4"/>
  <c r="O14" i="4" s="1"/>
  <c r="C7" i="4"/>
  <c r="O7" i="4"/>
  <c r="O8" i="4"/>
  <c r="O9" i="4"/>
  <c r="E10" i="4"/>
  <c r="O10" i="4"/>
  <c r="O11" i="4"/>
  <c r="O12" i="4"/>
  <c r="O13" i="4"/>
  <c r="C14" i="4"/>
  <c r="D14" i="4"/>
  <c r="E14" i="4"/>
  <c r="F14" i="4"/>
  <c r="G14" i="4"/>
  <c r="H14" i="4"/>
  <c r="I14" i="4"/>
  <c r="J14" i="4"/>
  <c r="K14" i="4"/>
  <c r="L14" i="4"/>
  <c r="M14" i="4"/>
  <c r="N14" i="4"/>
  <c r="E17" i="4"/>
  <c r="G17" i="4"/>
  <c r="H17" i="4"/>
  <c r="I17" i="4"/>
  <c r="J17" i="4"/>
  <c r="C19" i="4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P19" i="5"/>
  <c r="G16" i="5"/>
  <c r="C9" i="5"/>
  <c r="O9" i="5"/>
  <c r="K7" i="5"/>
  <c r="O7" i="5" s="1"/>
  <c r="K5" i="5"/>
  <c r="O5" i="5"/>
  <c r="O6" i="5"/>
  <c r="O8" i="5"/>
  <c r="O10" i="5"/>
  <c r="O11" i="5"/>
  <c r="O12" i="5"/>
  <c r="L16" i="5"/>
  <c r="M16" i="5"/>
  <c r="C13" i="5"/>
  <c r="C18" i="5" s="1"/>
  <c r="D18" i="5" s="1"/>
  <c r="E18" i="5" s="1"/>
  <c r="F18" i="5" s="1"/>
  <c r="G18" i="5" s="1"/>
  <c r="H18" i="5" s="1"/>
  <c r="I18" i="5" s="1"/>
  <c r="J18" i="5" s="1"/>
  <c r="D13" i="5"/>
  <c r="D16" i="5"/>
  <c r="E13" i="5"/>
  <c r="E16" i="5"/>
  <c r="F13" i="5"/>
  <c r="F16" i="5"/>
  <c r="G13" i="5"/>
  <c r="H13" i="5"/>
  <c r="I13" i="5"/>
  <c r="J13" i="5"/>
  <c r="J16" i="5"/>
  <c r="L13" i="5"/>
  <c r="M13" i="5"/>
  <c r="N13" i="5"/>
  <c r="O13" i="5" l="1"/>
  <c r="Q13" i="5" s="1"/>
  <c r="K13" i="5"/>
  <c r="K18" i="5" s="1"/>
  <c r="L18" i="5" s="1"/>
  <c r="M18" i="5" s="1"/>
  <c r="N18" i="5" s="1"/>
  <c r="N20" i="5" s="1"/>
</calcChain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b/>
            <sz val="8"/>
            <color indexed="8"/>
            <rFont val="Tahoma"/>
            <family val="2"/>
          </rPr>
          <t xml:space="preserve">bsolis:
</t>
        </r>
        <r>
          <rPr>
            <sz val="8"/>
            <color indexed="8"/>
            <rFont val="Tahoma"/>
            <family val="2"/>
          </rPr>
          <t xml:space="preserve">01/08/08
</t>
        </r>
      </text>
    </comment>
    <comment ref="E6" authorId="0" shapeId="0">
      <text>
        <r>
          <rPr>
            <b/>
            <sz val="8"/>
            <color indexed="8"/>
            <rFont val="Tahoma"/>
            <family val="2"/>
          </rPr>
          <t xml:space="preserve">ltrejo:
</t>
        </r>
        <r>
          <rPr>
            <sz val="8"/>
            <color indexed="8"/>
            <rFont val="Tahoma"/>
            <family val="2"/>
          </rPr>
          <t xml:space="preserve">01/10/08
</t>
        </r>
      </text>
    </comment>
    <comment ref="C7" authorId="0" shapeId="0">
      <text>
        <r>
          <rPr>
            <b/>
            <sz val="8"/>
            <color indexed="8"/>
            <rFont val="Tahoma"/>
            <family val="2"/>
          </rPr>
          <t xml:space="preserve">bsolis:
</t>
        </r>
        <r>
          <rPr>
            <sz val="8"/>
            <color indexed="8"/>
            <rFont val="Tahoma"/>
            <family val="2"/>
          </rPr>
          <t xml:space="preserve">04/08/08
</t>
        </r>
      </text>
    </comment>
    <comment ref="D7" authorId="0" shapeId="0">
      <text>
        <r>
          <rPr>
            <b/>
            <sz val="8"/>
            <color indexed="8"/>
            <rFont val="Tahoma"/>
            <family val="2"/>
          </rPr>
          <t xml:space="preserve">bsolis:
</t>
        </r>
        <r>
          <rPr>
            <sz val="8"/>
            <color indexed="8"/>
            <rFont val="Tahoma"/>
            <family val="2"/>
          </rPr>
          <t xml:space="preserve">05/09/08
</t>
        </r>
      </text>
    </comment>
    <comment ref="E7" authorId="0" shapeId="0">
      <text>
        <r>
          <rPr>
            <b/>
            <sz val="8"/>
            <color indexed="8"/>
            <rFont val="Tahoma"/>
            <family val="2"/>
          </rPr>
          <t xml:space="preserve">ltrejo:
</t>
        </r>
        <r>
          <rPr>
            <sz val="8"/>
            <color indexed="8"/>
            <rFont val="Tahoma"/>
            <family val="2"/>
          </rPr>
          <t xml:space="preserve">02/10/08
</t>
        </r>
      </text>
    </comment>
    <comment ref="D8" authorId="0" shapeId="0">
      <text>
        <r>
          <rPr>
            <b/>
            <sz val="8"/>
            <color indexed="8"/>
            <rFont val="Tahoma"/>
            <family val="2"/>
          </rPr>
          <t xml:space="preserve">bsolis:
</t>
        </r>
        <r>
          <rPr>
            <sz val="8"/>
            <color indexed="8"/>
            <rFont val="Tahoma"/>
            <family val="2"/>
          </rPr>
          <t xml:space="preserve">01/09/08
</t>
        </r>
      </text>
    </comment>
    <comment ref="D9" authorId="0" shapeId="0">
      <text>
        <r>
          <rPr>
            <b/>
            <sz val="8"/>
            <color indexed="8"/>
            <rFont val="Tahoma"/>
            <family val="2"/>
          </rPr>
          <t xml:space="preserve">bsolis:
</t>
        </r>
        <r>
          <rPr>
            <sz val="8"/>
            <color indexed="8"/>
            <rFont val="Tahoma"/>
            <family val="2"/>
          </rPr>
          <t xml:space="preserve">01/09/08
</t>
        </r>
      </text>
    </comment>
    <comment ref="E9" authorId="0" shapeId="0">
      <text>
        <r>
          <rPr>
            <b/>
            <sz val="8"/>
            <color indexed="8"/>
            <rFont val="Tahoma"/>
            <family val="2"/>
          </rPr>
          <t xml:space="preserve">ltrejo:
</t>
        </r>
        <r>
          <rPr>
            <sz val="8"/>
            <color indexed="8"/>
            <rFont val="Tahoma"/>
            <family val="2"/>
          </rPr>
          <t xml:space="preserve">01/10/08
</t>
        </r>
      </text>
    </comment>
    <comment ref="E11" authorId="0" shapeId="0">
      <text>
        <r>
          <rPr>
            <b/>
            <sz val="8"/>
            <color indexed="8"/>
            <rFont val="Tahoma"/>
            <family val="2"/>
          </rPr>
          <t xml:space="preserve">Marisol Avila:
</t>
        </r>
        <r>
          <rPr>
            <sz val="8"/>
            <color indexed="8"/>
            <rFont val="Tahoma"/>
            <family val="2"/>
          </rPr>
          <t xml:space="preserve">30/09/08
</t>
        </r>
      </text>
    </comment>
    <comment ref="C12" authorId="0" shapeId="0">
      <text>
        <r>
          <rPr>
            <b/>
            <sz val="8"/>
            <color indexed="8"/>
            <rFont val="Tahoma"/>
            <family val="2"/>
          </rPr>
          <t xml:space="preserve">bsolis:
</t>
        </r>
        <r>
          <rPr>
            <sz val="8"/>
            <color indexed="8"/>
            <rFont val="Tahoma"/>
            <family val="2"/>
          </rPr>
          <t xml:space="preserve">31/07/08
</t>
        </r>
      </text>
    </comment>
    <comment ref="D12" authorId="0" shapeId="0">
      <text>
        <r>
          <rPr>
            <b/>
            <sz val="8"/>
            <color indexed="8"/>
            <rFont val="Tahoma"/>
            <family val="2"/>
          </rPr>
          <t xml:space="preserve">bsolis:
</t>
        </r>
        <r>
          <rPr>
            <sz val="8"/>
            <color indexed="8"/>
            <rFont val="Tahoma"/>
            <family val="2"/>
          </rPr>
          <t xml:space="preserve">31/08/08
</t>
        </r>
      </text>
    </comment>
    <comment ref="E12" authorId="0" shapeId="0">
      <text>
        <r>
          <rPr>
            <b/>
            <sz val="8"/>
            <color indexed="8"/>
            <rFont val="Tahoma"/>
            <family val="2"/>
          </rPr>
          <t xml:space="preserve">Marisol Avila:
</t>
        </r>
        <r>
          <rPr>
            <sz val="8"/>
            <color indexed="8"/>
            <rFont val="Tahoma"/>
            <family val="2"/>
          </rPr>
          <t xml:space="preserve">30/09/08
</t>
        </r>
      </text>
    </comment>
    <comment ref="G16" authorId="0" shapeId="0">
      <text>
        <r>
          <rPr>
            <b/>
            <sz val="8"/>
            <color indexed="8"/>
            <rFont val="Tahoma"/>
            <family val="2"/>
          </rPr>
          <t xml:space="preserve">Marisol Avila:
</t>
        </r>
        <r>
          <rPr>
            <sz val="8"/>
            <color indexed="8"/>
            <rFont val="Tahoma"/>
            <family val="2"/>
          </rPr>
          <t xml:space="preserve">ietu de nov/08
</t>
        </r>
      </text>
    </comment>
  </commentList>
</comments>
</file>

<file path=xl/sharedStrings.xml><?xml version="1.0" encoding="utf-8"?>
<sst xmlns="http://schemas.openxmlformats.org/spreadsheetml/2006/main" count="162" uniqueCount="49">
  <si>
    <t>ALECSA CELAYAS DE RL DE CV</t>
  </si>
  <si>
    <t>RESUMEN DE IDE RETENIDO 2008</t>
  </si>
  <si>
    <t>JULIO</t>
  </si>
  <si>
    <t>AGOSTO</t>
  </si>
  <si>
    <t>SEPT</t>
  </si>
  <si>
    <t>OCT</t>
  </si>
  <si>
    <t>NOV</t>
  </si>
  <si>
    <t>DIC</t>
  </si>
  <si>
    <t>001</t>
  </si>
  <si>
    <t>BANCOMER</t>
  </si>
  <si>
    <t>002</t>
  </si>
  <si>
    <t>BANAMEX</t>
  </si>
  <si>
    <t>003</t>
  </si>
  <si>
    <t>SANTANDER</t>
  </si>
  <si>
    <t>005</t>
  </si>
  <si>
    <t>HSBC</t>
  </si>
  <si>
    <t>006</t>
  </si>
  <si>
    <t>INVERLAT</t>
  </si>
  <si>
    <t>007</t>
  </si>
  <si>
    <t>BANORTE</t>
  </si>
  <si>
    <t>008</t>
  </si>
  <si>
    <t>BAJIO</t>
  </si>
  <si>
    <t>TOTAL</t>
  </si>
  <si>
    <t>ACUMULADO</t>
  </si>
  <si>
    <t>compensado</t>
  </si>
  <si>
    <t>SALDO</t>
  </si>
  <si>
    <t>RESUMEN DE IDE RETENIDO 2009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</si>
  <si>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</si>
  <si>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</si>
  <si>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</si>
  <si>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</si>
  <si>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</si>
  <si>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</si>
  <si>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</si>
  <si>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</si>
  <si>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</si>
  <si>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004</t>
  </si>
  <si>
    <t>APLICADO ISR RET</t>
  </si>
  <si>
    <t>SALDO 2008</t>
  </si>
  <si>
    <t>RESUMEN DE IDE RETENIDO 2010</t>
  </si>
  <si>
    <t>SALDO 2009</t>
  </si>
  <si>
    <t>RESUMEN DE IDE RETENIDO 2011</t>
  </si>
  <si>
    <t>SALDO 2010</t>
  </si>
  <si>
    <t>*Constancias IDE pendiente</t>
  </si>
  <si>
    <t>RESUMEN DE IDE RETENIDO 2012</t>
  </si>
  <si>
    <t>SALDO 2011</t>
  </si>
  <si>
    <t xml:space="preserve">ISR RET </t>
  </si>
  <si>
    <t xml:space="preserve">BANCO  </t>
  </si>
  <si>
    <t>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</si>
</sst>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4" x14ac:knownFonts="1"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color indexed="2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3" fillId="0" borderId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 applyFont="1"/>
    <xf numFmtId="164" fontId="0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/>
    <xf numFmtId="164" fontId="1" fillId="0" borderId="1" xfId="0" applyNumberFormat="1" applyFont="1" applyBorder="1"/>
    <xf numFmtId="164" fontId="4" fillId="0" borderId="0" xfId="0" applyNumberFormat="1" applyFont="1"/>
    <xf numFmtId="0" fontId="4" fillId="0" borderId="0" xfId="0" applyFont="1"/>
    <xf numFmtId="164" fontId="5" fillId="0" borderId="0" xfId="1" applyFont="1" applyFill="1" applyBorder="1" applyAlignment="1" applyProtection="1"/>
    <xf numFmtId="14" fontId="0" fillId="0" borderId="0" xfId="0" applyNumberFormat="1"/>
    <xf numFmtId="164" fontId="1" fillId="0" borderId="1" xfId="1" applyFont="1" applyFill="1" applyBorder="1" applyAlignment="1" applyProtection="1"/>
    <xf numFmtId="0" fontId="6" fillId="0" borderId="0" xfId="0" applyFont="1"/>
    <xf numFmtId="164" fontId="1" fillId="0" borderId="0" xfId="1" applyFont="1" applyFill="1" applyBorder="1" applyAlignment="1" applyProtection="1"/>
    <xf numFmtId="164" fontId="0" fillId="0" borderId="0" xfId="0" applyNumberFormat="1"/>
    <xf numFmtId="164" fontId="5" fillId="0" borderId="0" xfId="0" applyNumberFormat="1" applyFont="1"/>
    <xf numFmtId="164" fontId="0" fillId="2" borderId="0" xfId="1" applyFont="1" applyFill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0" fillId="3" borderId="0" xfId="1" applyFont="1" applyFill="1" applyBorder="1" applyAlignment="1" applyProtection="1"/>
    <xf numFmtId="0" fontId="0" fillId="0" borderId="0" xfId="0" applyFill="1"/>
    <xf numFmtId="0" fontId="0" fillId="3" borderId="0" xfId="0" applyFill="1"/>
    <xf numFmtId="0" fontId="8" fillId="0" borderId="0" xfId="0" applyFont="1"/>
    <xf numFmtId="49" fontId="8" fillId="0" borderId="0" xfId="0" applyNumberFormat="1" applyFont="1"/>
    <xf numFmtId="4" fontId="8" fillId="0" borderId="0" xfId="1" applyNumberFormat="1" applyFont="1" applyFill="1" applyBorder="1" applyAlignment="1" applyProtection="1">
      <alignment horizontal="right"/>
    </xf>
    <xf numFmtId="4" fontId="8" fillId="4" borderId="0" xfId="1" applyNumberFormat="1" applyFont="1" applyFill="1" applyBorder="1" applyAlignment="1" applyProtection="1"/>
    <xf numFmtId="4" fontId="8" fillId="3" borderId="0" xfId="1" applyNumberFormat="1" applyFont="1" applyFill="1" applyBorder="1" applyAlignment="1" applyProtection="1"/>
    <xf numFmtId="4" fontId="8" fillId="0" borderId="0" xfId="1" applyNumberFormat="1" applyFont="1" applyFill="1" applyBorder="1" applyAlignment="1" applyProtection="1"/>
    <xf numFmtId="164" fontId="8" fillId="3" borderId="0" xfId="1" applyFont="1" applyFill="1" applyBorder="1" applyAlignment="1" applyProtection="1"/>
    <xf numFmtId="164" fontId="8" fillId="0" borderId="0" xfId="1" applyFont="1" applyFill="1" applyBorder="1" applyAlignment="1" applyProtection="1"/>
    <xf numFmtId="164" fontId="8" fillId="5" borderId="0" xfId="1" applyFont="1" applyFill="1"/>
    <xf numFmtId="164" fontId="8" fillId="0" borderId="0" xfId="0" applyNumberFormat="1" applyFont="1"/>
    <xf numFmtId="164" fontId="8" fillId="5" borderId="0" xfId="1" applyFont="1" applyFill="1" applyBorder="1" applyAlignment="1" applyProtection="1"/>
    <xf numFmtId="4" fontId="8" fillId="0" borderId="0" xfId="0" applyNumberFormat="1" applyFont="1" applyFill="1"/>
    <xf numFmtId="0" fontId="8" fillId="0" borderId="0" xfId="0" applyFont="1" applyFill="1"/>
    <xf numFmtId="0" fontId="7" fillId="0" borderId="0" xfId="0" applyFont="1"/>
    <xf numFmtId="164" fontId="7" fillId="0" borderId="1" xfId="0" applyNumberFormat="1" applyFont="1" applyBorder="1"/>
    <xf numFmtId="164" fontId="9" fillId="0" borderId="0" xfId="1" applyFont="1" applyFill="1" applyBorder="1" applyAlignment="1" applyProtection="1"/>
    <xf numFmtId="164" fontId="9" fillId="0" borderId="0" xfId="0" applyNumberFormat="1" applyFont="1"/>
    <xf numFmtId="0" fontId="10" fillId="0" borderId="0" xfId="0" applyFont="1"/>
    <xf numFmtId="164" fontId="7" fillId="0" borderId="0" xfId="1" applyFont="1" applyFill="1" applyBorder="1" applyAlignment="1" applyProtection="1"/>
    <xf numFmtId="0" fontId="8" fillId="3" borderId="0" xfId="0" applyFont="1" applyFill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164" fontId="8" fillId="0" borderId="0" xfId="1" applyFont="1"/>
    <xf numFmtId="164" fontId="8" fillId="0" borderId="1" xfId="1" applyFont="1" applyBorder="1"/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152400</xdr:rowOff>
    </xdr:from>
    <xdr:to>
      <xdr:col>1</xdr:col>
      <xdr:colOff>1057275</xdr:colOff>
      <xdr:row>1</xdr:row>
      <xdr:rowOff>419100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52400"/>
          <a:ext cx="9334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LMJS/CELAYA/Conciliacion%20de%20cuentas%20contables%20Celaya/CELAYA%202012/Sistemas/Documents%20and%20Settings/bsolis.GMQUERETARO/Mis%20documentos/ContabilidadToyota/reporte%20diario%20de%20bancos%20celaya/8%20bancomer%20celaya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workbookViewId="0">
      <selection activeCell="H16" sqref="H16"/>
    </sheetView>
  </sheetViews>
  <sheetFormatPr baseColWidth="10" defaultRowHeight="12.75" x14ac:dyDescent="0.2"/>
  <sheetData>
    <row r="1" spans="1:8" x14ac:dyDescent="0.2">
      <c r="A1" s="1" t="s">
        <v>0</v>
      </c>
    </row>
    <row r="2" spans="1:8" x14ac:dyDescent="0.2">
      <c r="A2" s="1" t="s">
        <v>1</v>
      </c>
    </row>
    <row r="4" spans="1:8" x14ac:dyDescent="0.2"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x14ac:dyDescent="0.2">
      <c r="C5" s="2"/>
      <c r="D5" s="2"/>
      <c r="E5" s="2"/>
      <c r="F5" s="2"/>
      <c r="G5" s="2"/>
      <c r="H5" s="2"/>
    </row>
    <row r="6" spans="1:8" x14ac:dyDescent="0.2">
      <c r="A6" s="3" t="s">
        <v>8</v>
      </c>
      <c r="B6" t="s">
        <v>9</v>
      </c>
      <c r="C6" s="4" t="e">
        <f>+#REF!+#REF!+#REF!</f>
        <v>#REF!</v>
      </c>
      <c r="D6" s="5">
        <v>23742.799999999999</v>
      </c>
      <c r="E6" s="5">
        <v>17059</v>
      </c>
      <c r="F6" s="5">
        <v>25315</v>
      </c>
      <c r="G6" s="5">
        <v>24757</v>
      </c>
      <c r="H6" s="5">
        <v>40236</v>
      </c>
    </row>
    <row r="7" spans="1:8" x14ac:dyDescent="0.2">
      <c r="A7" s="3" t="s">
        <v>10</v>
      </c>
      <c r="B7" t="s">
        <v>11</v>
      </c>
      <c r="C7" s="5">
        <v>6660.31</v>
      </c>
      <c r="D7" s="5">
        <v>6510.14</v>
      </c>
      <c r="E7" s="5">
        <v>676.5</v>
      </c>
      <c r="F7" s="5">
        <v>1400.31</v>
      </c>
      <c r="G7" s="5">
        <v>1474.05</v>
      </c>
      <c r="H7" s="5">
        <v>37060</v>
      </c>
    </row>
    <row r="8" spans="1:8" x14ac:dyDescent="0.2">
      <c r="A8" s="3" t="s">
        <v>12</v>
      </c>
      <c r="B8" t="s">
        <v>13</v>
      </c>
      <c r="C8" s="5">
        <v>0</v>
      </c>
      <c r="D8" s="5">
        <v>4100</v>
      </c>
      <c r="E8" s="5"/>
      <c r="F8" s="5">
        <v>0</v>
      </c>
      <c r="G8" s="5">
        <v>1900</v>
      </c>
      <c r="H8" s="5">
        <v>0</v>
      </c>
    </row>
    <row r="9" spans="1:8" x14ac:dyDescent="0.2">
      <c r="A9" s="3" t="s">
        <v>14</v>
      </c>
      <c r="B9" t="s">
        <v>15</v>
      </c>
      <c r="C9" s="5">
        <v>0</v>
      </c>
      <c r="D9" s="5">
        <v>341</v>
      </c>
      <c r="E9" s="5">
        <v>3173</v>
      </c>
      <c r="F9" s="5">
        <v>384</v>
      </c>
      <c r="G9" s="5"/>
      <c r="H9" s="5">
        <v>1272</v>
      </c>
    </row>
    <row r="10" spans="1:8" x14ac:dyDescent="0.2">
      <c r="A10" s="3" t="s">
        <v>16</v>
      </c>
      <c r="B10" t="s">
        <v>17</v>
      </c>
      <c r="C10" s="5">
        <v>0</v>
      </c>
      <c r="D10" s="5">
        <v>0</v>
      </c>
      <c r="E10" s="5"/>
      <c r="F10" s="5"/>
      <c r="G10" s="5">
        <v>3835.3</v>
      </c>
      <c r="H10" s="5">
        <v>0</v>
      </c>
    </row>
    <row r="11" spans="1:8" x14ac:dyDescent="0.2">
      <c r="A11" s="3" t="s">
        <v>18</v>
      </c>
      <c r="B11" t="s">
        <v>19</v>
      </c>
      <c r="C11" s="5">
        <v>0</v>
      </c>
      <c r="D11" s="5">
        <v>0</v>
      </c>
      <c r="E11" s="5">
        <v>182.9</v>
      </c>
      <c r="F11" s="5">
        <v>7094</v>
      </c>
      <c r="G11" s="5"/>
      <c r="H11" s="5">
        <v>971.4</v>
      </c>
    </row>
    <row r="12" spans="1:8" x14ac:dyDescent="0.2">
      <c r="A12" s="3" t="s">
        <v>20</v>
      </c>
      <c r="B12" t="s">
        <v>21</v>
      </c>
      <c r="C12" s="5">
        <v>421</v>
      </c>
      <c r="D12" s="5">
        <v>1648</v>
      </c>
      <c r="E12" s="5">
        <v>1736</v>
      </c>
      <c r="F12" s="5">
        <v>1207</v>
      </c>
      <c r="G12" s="5">
        <v>1006</v>
      </c>
      <c r="H12" s="5">
        <v>0</v>
      </c>
    </row>
    <row r="14" spans="1:8" x14ac:dyDescent="0.2">
      <c r="B14" s="1" t="s">
        <v>22</v>
      </c>
      <c r="C14" s="6" t="e">
        <f t="shared" ref="C14:H14" si="0">SUM(C6:C13)</f>
        <v>#REF!</v>
      </c>
      <c r="D14" s="6">
        <f t="shared" si="0"/>
        <v>36341.94</v>
      </c>
      <c r="E14" s="6">
        <f t="shared" si="0"/>
        <v>22827.4</v>
      </c>
      <c r="F14" s="6">
        <f t="shared" si="0"/>
        <v>35400.31</v>
      </c>
      <c r="G14" s="6">
        <f t="shared" si="0"/>
        <v>32972.35</v>
      </c>
      <c r="H14" s="6">
        <f t="shared" si="0"/>
        <v>79539.399999999994</v>
      </c>
    </row>
    <row r="15" spans="1:8" x14ac:dyDescent="0.2">
      <c r="B15" t="s">
        <v>23</v>
      </c>
      <c r="D15" s="7"/>
      <c r="E15" s="8"/>
      <c r="F15" s="8"/>
      <c r="G15" s="8"/>
      <c r="H15" s="8"/>
    </row>
    <row r="16" spans="1:8" x14ac:dyDescent="0.2">
      <c r="B16" t="s">
        <v>24</v>
      </c>
      <c r="C16" s="9">
        <v>10948</v>
      </c>
      <c r="D16" s="9">
        <v>6126</v>
      </c>
      <c r="E16" s="9">
        <v>10346</v>
      </c>
      <c r="F16" s="9">
        <v>9511</v>
      </c>
      <c r="G16" s="9">
        <v>120299</v>
      </c>
      <c r="H16" s="9">
        <v>9085.09</v>
      </c>
    </row>
    <row r="17" spans="2:8" x14ac:dyDescent="0.2">
      <c r="C17" s="10">
        <v>39678</v>
      </c>
      <c r="D17" s="10">
        <v>39706</v>
      </c>
      <c r="E17" s="10">
        <v>39752</v>
      </c>
      <c r="F17" s="10">
        <v>39770</v>
      </c>
      <c r="G17" s="10">
        <v>39811</v>
      </c>
      <c r="H17" s="10">
        <v>39830</v>
      </c>
    </row>
    <row r="19" spans="2:8" x14ac:dyDescent="0.2">
      <c r="B19" s="1" t="s">
        <v>25</v>
      </c>
      <c r="C19" s="6" t="e">
        <f>+C14-C16</f>
        <v>#REF!</v>
      </c>
      <c r="D19" s="6" t="e">
        <f>+C19+D14-D16</f>
        <v>#REF!</v>
      </c>
      <c r="E19" s="6" t="e">
        <f>+D19+E14-E16</f>
        <v>#REF!</v>
      </c>
      <c r="F19" s="6" t="e">
        <f>+E19+F14-F16</f>
        <v>#REF!</v>
      </c>
      <c r="G19" s="6" t="e">
        <f>+F19+G14-G16</f>
        <v>#REF!</v>
      </c>
      <c r="H19" s="6" t="e">
        <f>+G19+H14-H16</f>
        <v>#REF!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activeCell="E22" sqref="E22"/>
    </sheetView>
  </sheetViews>
  <sheetFormatPr baseColWidth="10" defaultRowHeight="12.75" outlineLevelCol="1" x14ac:dyDescent="0.2"/>
  <cols>
    <col min="2" max="2" width="12.28515625" customWidth="1"/>
    <col min="3" max="7" width="11.42578125" outlineLevel="1"/>
  </cols>
  <sheetData>
    <row r="1" spans="1:15" x14ac:dyDescent="0.2">
      <c r="A1" s="1" t="s">
        <v>0</v>
      </c>
    </row>
    <row r="2" spans="1:15" x14ac:dyDescent="0.2">
      <c r="A2" s="1" t="s">
        <v>26</v>
      </c>
    </row>
    <row r="4" spans="1:15" x14ac:dyDescent="0.2">
      <c r="C4" s="2" t="s">
        <v>27</v>
      </c>
      <c r="D4" s="2" t="s">
        <v>28</v>
      </c>
      <c r="E4" s="2" t="s">
        <v>29</v>
      </c>
      <c r="F4" s="2" t="s">
        <v>30</v>
      </c>
      <c r="G4" s="2" t="s">
        <v>31</v>
      </c>
      <c r="H4" s="2" t="s">
        <v>32</v>
      </c>
      <c r="I4" s="2" t="s">
        <v>33</v>
      </c>
      <c r="J4" s="2" t="s">
        <v>34</v>
      </c>
      <c r="K4" s="2" t="s">
        <v>35</v>
      </c>
      <c r="L4" s="2" t="s">
        <v>5</v>
      </c>
      <c r="M4" s="2" t="s">
        <v>6</v>
      </c>
      <c r="N4" s="2" t="s">
        <v>7</v>
      </c>
    </row>
    <row r="5" spans="1:15" x14ac:dyDescent="0.2">
      <c r="C5" s="2"/>
      <c r="D5" s="2"/>
      <c r="E5" s="2"/>
      <c r="F5" s="2"/>
      <c r="G5" s="2"/>
      <c r="H5" s="2"/>
    </row>
    <row r="6" spans="1:15" x14ac:dyDescent="0.2">
      <c r="A6" s="3" t="s">
        <v>8</v>
      </c>
      <c r="B6" t="s">
        <v>9</v>
      </c>
      <c r="C6" s="4">
        <v>35482</v>
      </c>
      <c r="D6" s="5">
        <v>16517</v>
      </c>
      <c r="E6" s="5">
        <v>17877</v>
      </c>
      <c r="F6" s="5">
        <v>19415</v>
      </c>
      <c r="G6" s="5">
        <v>16411</v>
      </c>
      <c r="H6" s="5">
        <v>32627</v>
      </c>
      <c r="I6" s="5">
        <v>19497</v>
      </c>
      <c r="J6" s="5">
        <v>11336</v>
      </c>
      <c r="K6" s="5">
        <v>23438</v>
      </c>
      <c r="L6" s="5">
        <v>9297</v>
      </c>
      <c r="M6" s="5">
        <v>35087</v>
      </c>
      <c r="N6" s="5">
        <v>46613</v>
      </c>
      <c r="O6" s="5">
        <f>SUM(C6:N6)</f>
        <v>283597</v>
      </c>
    </row>
    <row r="7" spans="1:15" x14ac:dyDescent="0.2">
      <c r="A7" s="3" t="s">
        <v>10</v>
      </c>
      <c r="B7" t="s">
        <v>11</v>
      </c>
      <c r="C7" s="5">
        <v>4200</v>
      </c>
      <c r="D7" s="5">
        <v>0</v>
      </c>
      <c r="E7" s="5"/>
      <c r="F7" s="5">
        <v>0</v>
      </c>
      <c r="G7" s="5">
        <v>4300</v>
      </c>
      <c r="H7" s="5">
        <v>4338</v>
      </c>
      <c r="I7" s="5">
        <v>7288</v>
      </c>
      <c r="J7" s="5">
        <v>4024</v>
      </c>
      <c r="K7" s="5">
        <v>3227</v>
      </c>
      <c r="L7" s="5">
        <v>5732</v>
      </c>
      <c r="M7" s="5">
        <v>12959</v>
      </c>
      <c r="N7" s="5">
        <v>61564</v>
      </c>
      <c r="O7" s="5">
        <f t="shared" ref="O7:O13" si="0">SUM(C7:N7)</f>
        <v>107632</v>
      </c>
    </row>
    <row r="8" spans="1:15" x14ac:dyDescent="0.2">
      <c r="A8" s="3" t="s">
        <v>12</v>
      </c>
      <c r="B8" t="s">
        <v>13</v>
      </c>
      <c r="C8" s="5">
        <v>0</v>
      </c>
      <c r="D8" s="5">
        <v>0</v>
      </c>
      <c r="E8" s="5"/>
      <c r="F8" s="5">
        <v>4006</v>
      </c>
      <c r="G8" s="5">
        <v>0</v>
      </c>
      <c r="H8" s="5"/>
      <c r="I8" s="5">
        <v>798</v>
      </c>
      <c r="J8" s="5">
        <v>700</v>
      </c>
      <c r="K8" s="5">
        <v>0</v>
      </c>
      <c r="L8" s="5">
        <v>2944</v>
      </c>
      <c r="M8" s="5">
        <v>42</v>
      </c>
      <c r="N8" s="5">
        <v>6136</v>
      </c>
      <c r="O8" s="5">
        <f t="shared" si="0"/>
        <v>14626</v>
      </c>
    </row>
    <row r="9" spans="1:15" x14ac:dyDescent="0.2">
      <c r="A9" s="3" t="s">
        <v>36</v>
      </c>
      <c r="B9" t="s">
        <v>19</v>
      </c>
      <c r="C9" s="5">
        <v>886</v>
      </c>
      <c r="D9" s="5">
        <v>500</v>
      </c>
      <c r="E9" s="5"/>
      <c r="F9" s="5">
        <v>0</v>
      </c>
      <c r="G9" s="5">
        <v>0</v>
      </c>
      <c r="H9" s="5"/>
      <c r="J9" s="5">
        <v>0</v>
      </c>
      <c r="K9" s="5">
        <v>0</v>
      </c>
      <c r="L9" s="5">
        <v>0</v>
      </c>
      <c r="M9" s="5">
        <v>1300</v>
      </c>
      <c r="N9" s="5">
        <v>2199</v>
      </c>
      <c r="O9" s="5">
        <f t="shared" si="0"/>
        <v>4885</v>
      </c>
    </row>
    <row r="10" spans="1:15" x14ac:dyDescent="0.2">
      <c r="A10" s="3" t="s">
        <v>14</v>
      </c>
      <c r="B10" t="s">
        <v>15</v>
      </c>
      <c r="C10" s="5">
        <v>0</v>
      </c>
      <c r="D10" s="5">
        <v>2551</v>
      </c>
      <c r="E10" s="5"/>
      <c r="F10" s="5">
        <v>0</v>
      </c>
      <c r="G10" s="5">
        <v>0</v>
      </c>
      <c r="H10" s="5">
        <v>6873</v>
      </c>
      <c r="J10" s="5">
        <v>3168</v>
      </c>
      <c r="K10" s="5">
        <v>0</v>
      </c>
      <c r="L10" s="5">
        <v>1077</v>
      </c>
      <c r="M10" s="5">
        <v>0</v>
      </c>
      <c r="N10" s="5">
        <v>0</v>
      </c>
      <c r="O10" s="5">
        <f t="shared" si="0"/>
        <v>13669</v>
      </c>
    </row>
    <row r="11" spans="1:15" x14ac:dyDescent="0.2">
      <c r="A11" s="3" t="s">
        <v>16</v>
      </c>
      <c r="B11" t="s">
        <v>17</v>
      </c>
      <c r="C11" s="5">
        <v>1100</v>
      </c>
      <c r="D11" s="5">
        <v>583</v>
      </c>
      <c r="E11" s="5">
        <v>0</v>
      </c>
      <c r="F11" s="5">
        <v>0</v>
      </c>
      <c r="G11" s="5">
        <v>0</v>
      </c>
      <c r="H11" s="5">
        <v>1422</v>
      </c>
      <c r="J11" s="5">
        <v>214</v>
      </c>
      <c r="K11" s="5">
        <v>1459</v>
      </c>
      <c r="L11" s="5">
        <v>0</v>
      </c>
      <c r="M11" s="5">
        <v>0</v>
      </c>
      <c r="N11" s="5">
        <v>1567</v>
      </c>
      <c r="O11" s="5">
        <f t="shared" si="0"/>
        <v>6345</v>
      </c>
    </row>
    <row r="12" spans="1:15" x14ac:dyDescent="0.2">
      <c r="A12" s="3" t="s">
        <v>20</v>
      </c>
      <c r="B12" t="s">
        <v>21</v>
      </c>
      <c r="C12" s="5">
        <v>998</v>
      </c>
      <c r="D12" s="5">
        <v>2257</v>
      </c>
      <c r="E12" s="5">
        <v>1312</v>
      </c>
      <c r="F12" s="5">
        <v>2514</v>
      </c>
      <c r="G12" s="5">
        <v>1533</v>
      </c>
      <c r="H12" s="5">
        <v>8244</v>
      </c>
      <c r="I12" s="5">
        <v>1623</v>
      </c>
      <c r="J12" s="5">
        <v>634</v>
      </c>
      <c r="K12" s="5">
        <v>1066</v>
      </c>
      <c r="L12" s="5">
        <v>0</v>
      </c>
      <c r="M12" s="5">
        <v>0</v>
      </c>
      <c r="N12" s="5">
        <v>0</v>
      </c>
      <c r="O12" s="5">
        <f t="shared" si="0"/>
        <v>20181</v>
      </c>
    </row>
    <row r="13" spans="1:15" x14ac:dyDescent="0.2">
      <c r="O13" s="5">
        <f t="shared" si="0"/>
        <v>0</v>
      </c>
    </row>
    <row r="14" spans="1:15" x14ac:dyDescent="0.2">
      <c r="B14" s="1" t="s">
        <v>22</v>
      </c>
      <c r="C14" s="6">
        <f>SUM(C6:C13)</f>
        <v>42666</v>
      </c>
      <c r="D14" s="6">
        <f t="shared" ref="D14:J14" si="1">SUM(D6:D13)</f>
        <v>22408</v>
      </c>
      <c r="E14" s="6">
        <f t="shared" si="1"/>
        <v>19189</v>
      </c>
      <c r="F14" s="6">
        <f t="shared" si="1"/>
        <v>25935</v>
      </c>
      <c r="G14" s="6">
        <f t="shared" si="1"/>
        <v>22244</v>
      </c>
      <c r="H14" s="6">
        <f t="shared" si="1"/>
        <v>53504</v>
      </c>
      <c r="I14" s="6">
        <f t="shared" si="1"/>
        <v>29206</v>
      </c>
      <c r="J14" s="6">
        <f t="shared" si="1"/>
        <v>20076</v>
      </c>
      <c r="K14" s="6">
        <f>SUM(K6:K13)</f>
        <v>29190</v>
      </c>
      <c r="L14" s="6">
        <f>SUM(L6:L13)</f>
        <v>19050</v>
      </c>
      <c r="M14" s="6">
        <f>SUM(M6:M13)</f>
        <v>49388</v>
      </c>
      <c r="N14" s="6">
        <f>SUM(N6:N13)</f>
        <v>118079</v>
      </c>
      <c r="O14" s="11">
        <f>SUM(O6:O13)</f>
        <v>450935</v>
      </c>
    </row>
    <row r="15" spans="1:15" x14ac:dyDescent="0.2">
      <c r="O15" s="5"/>
    </row>
    <row r="16" spans="1:15" x14ac:dyDescent="0.2">
      <c r="B16" t="s">
        <v>24</v>
      </c>
      <c r="C16" s="9"/>
      <c r="D16" s="9">
        <f>7429.1+10113.3</f>
        <v>17542.400000000001</v>
      </c>
      <c r="E16" s="9">
        <v>3000</v>
      </c>
      <c r="F16" s="9">
        <v>8436.43</v>
      </c>
      <c r="G16" s="9">
        <f>1500+3965.21</f>
        <v>5465.21</v>
      </c>
      <c r="H16" s="9">
        <v>4712.8</v>
      </c>
      <c r="I16" s="9">
        <v>4746.78</v>
      </c>
      <c r="J16" s="9">
        <v>4500</v>
      </c>
      <c r="K16" s="9">
        <v>4500</v>
      </c>
      <c r="L16" s="9">
        <v>8000</v>
      </c>
      <c r="M16" s="9">
        <v>8000</v>
      </c>
      <c r="N16" s="9">
        <v>8159.57</v>
      </c>
      <c r="O16" s="9">
        <f>373871.81-46316.13</f>
        <v>327555.68</v>
      </c>
    </row>
    <row r="17" spans="1:15" x14ac:dyDescent="0.2">
      <c r="B17" t="s">
        <v>37</v>
      </c>
      <c r="C17" s="10"/>
      <c r="D17" s="10"/>
      <c r="E17" s="10"/>
      <c r="F17" s="10"/>
      <c r="G17" s="10"/>
      <c r="O17" s="5"/>
    </row>
    <row r="18" spans="1:15" x14ac:dyDescent="0.2">
      <c r="A18" s="12" t="s">
        <v>38</v>
      </c>
      <c r="B18" s="13">
        <v>72984.34</v>
      </c>
      <c r="O18" s="5"/>
    </row>
    <row r="19" spans="1:15" x14ac:dyDescent="0.2">
      <c r="B19" s="1" t="s">
        <v>25</v>
      </c>
      <c r="C19" s="6">
        <f>+B18+C14-C16</f>
        <v>115650.34</v>
      </c>
      <c r="D19" s="6">
        <f t="shared" ref="D19:I19" si="2">+C19+D14-D16</f>
        <v>120515.94</v>
      </c>
      <c r="E19" s="6">
        <f t="shared" si="2"/>
        <v>136704.94</v>
      </c>
      <c r="F19" s="6">
        <f t="shared" si="2"/>
        <v>154203.51</v>
      </c>
      <c r="G19" s="6">
        <f t="shared" si="2"/>
        <v>170982.30000000002</v>
      </c>
      <c r="H19" s="6">
        <f t="shared" si="2"/>
        <v>219773.50000000003</v>
      </c>
      <c r="I19" s="6">
        <f t="shared" si="2"/>
        <v>244232.72000000003</v>
      </c>
      <c r="J19" s="6">
        <f>+I19+J14-J16</f>
        <v>259808.72000000003</v>
      </c>
      <c r="K19" s="6">
        <f>+J19+K14-K16</f>
        <v>284498.72000000003</v>
      </c>
      <c r="L19" s="6">
        <f>+K19+L14-L16</f>
        <v>295548.72000000003</v>
      </c>
      <c r="M19" s="6">
        <f>+L19+M14-M16</f>
        <v>336936.72000000003</v>
      </c>
      <c r="N19" s="6">
        <f>+M19+N14-N16</f>
        <v>446856.15</v>
      </c>
      <c r="O19" s="13">
        <f>+N19-O16+O17</f>
        <v>119300.47000000003</v>
      </c>
    </row>
  </sheetData>
  <sheetProtection selectLockedCells="1" selectUnlockedCells="1"/>
  <phoneticPr fontId="0" type="noConversion"/>
  <printOptions gridLines="1"/>
  <pageMargins left="0.74791666666666667" right="0.74791666666666667" top="0.98402777777777772" bottom="0.98402777777777772" header="0.51180555555555551" footer="0.51180555555555551"/>
  <pageSetup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opLeftCell="A4" zoomScale="95" zoomScaleNormal="95" workbookViewId="0">
      <selection activeCell="J30" sqref="J30"/>
    </sheetView>
  </sheetViews>
  <sheetFormatPr baseColWidth="10" defaultRowHeight="12.75" outlineLevelCol="1" x14ac:dyDescent="0.2"/>
  <cols>
    <col min="1" max="1" width="12.85546875" customWidth="1"/>
    <col min="2" max="2" width="17.85546875" customWidth="1"/>
    <col min="3" max="7" width="0" hidden="1" customWidth="1" outlineLevel="1"/>
    <col min="8" max="9" width="12.42578125" customWidth="1"/>
    <col min="10" max="10" width="12.7109375" customWidth="1"/>
    <col min="11" max="11" width="13.42578125" customWidth="1"/>
    <col min="12" max="15" width="11.85546875" customWidth="1"/>
  </cols>
  <sheetData>
    <row r="1" spans="1:15" x14ac:dyDescent="0.2">
      <c r="A1" s="1" t="s">
        <v>0</v>
      </c>
    </row>
    <row r="2" spans="1:15" x14ac:dyDescent="0.2">
      <c r="A2" s="1" t="s">
        <v>39</v>
      </c>
    </row>
    <row r="4" spans="1:15" x14ac:dyDescent="0.2">
      <c r="C4" s="2" t="s">
        <v>27</v>
      </c>
      <c r="D4" s="2" t="s">
        <v>28</v>
      </c>
      <c r="E4" s="2" t="s">
        <v>29</v>
      </c>
      <c r="F4" s="2" t="s">
        <v>30</v>
      </c>
      <c r="G4" s="2" t="s">
        <v>31</v>
      </c>
      <c r="H4" s="2" t="s">
        <v>32</v>
      </c>
      <c r="I4" s="2" t="s">
        <v>33</v>
      </c>
      <c r="J4" s="2" t="s">
        <v>34</v>
      </c>
      <c r="K4" s="2" t="s">
        <v>35</v>
      </c>
      <c r="L4" s="2" t="s">
        <v>5</v>
      </c>
      <c r="M4" s="2" t="s">
        <v>6</v>
      </c>
      <c r="N4" s="2" t="s">
        <v>7</v>
      </c>
    </row>
    <row r="5" spans="1:15" x14ac:dyDescent="0.2">
      <c r="C5" s="2"/>
      <c r="D5" s="2"/>
      <c r="E5" s="2"/>
      <c r="F5" s="2"/>
      <c r="G5" s="2"/>
      <c r="H5" s="2"/>
    </row>
    <row r="6" spans="1:15" x14ac:dyDescent="0.2">
      <c r="A6" s="3" t="s">
        <v>8</v>
      </c>
      <c r="B6" t="s">
        <v>9</v>
      </c>
      <c r="C6" s="4">
        <f>14127.1+29846.9</f>
        <v>43974</v>
      </c>
      <c r="D6" s="5">
        <v>23042</v>
      </c>
      <c r="E6" s="5">
        <v>83899</v>
      </c>
      <c r="F6" s="5">
        <v>33719</v>
      </c>
      <c r="G6" s="5">
        <v>36698</v>
      </c>
      <c r="H6" s="5">
        <v>32888</v>
      </c>
      <c r="I6" s="5">
        <v>50130</v>
      </c>
      <c r="J6" s="5">
        <v>51336</v>
      </c>
      <c r="K6" s="5">
        <v>74116</v>
      </c>
      <c r="L6" s="5">
        <v>41315</v>
      </c>
      <c r="M6" s="5">
        <v>62064</v>
      </c>
      <c r="N6" s="5">
        <v>58256</v>
      </c>
      <c r="O6" s="14">
        <f>SUM(C6:N6)</f>
        <v>591437</v>
      </c>
    </row>
    <row r="7" spans="1:15" x14ac:dyDescent="0.2">
      <c r="A7" s="3" t="s">
        <v>10</v>
      </c>
      <c r="B7" t="s">
        <v>11</v>
      </c>
      <c r="C7" s="5">
        <v>2148</v>
      </c>
      <c r="D7" s="5">
        <v>6971</v>
      </c>
      <c r="E7" s="5">
        <v>24862</v>
      </c>
      <c r="F7" s="5">
        <v>22609</v>
      </c>
      <c r="G7" s="5">
        <f>14625+14412</f>
        <v>29037</v>
      </c>
      <c r="H7" s="5">
        <v>37439</v>
      </c>
      <c r="I7" s="5">
        <v>9874</v>
      </c>
      <c r="J7" s="5">
        <v>10483</v>
      </c>
      <c r="K7" s="5">
        <v>2989</v>
      </c>
      <c r="L7" s="5">
        <v>3475</v>
      </c>
      <c r="M7" s="5">
        <v>18670</v>
      </c>
      <c r="N7" s="5">
        <v>30884</v>
      </c>
      <c r="O7" s="14">
        <f t="shared" ref="O7:O13" si="0">SUM(C7:N7)</f>
        <v>199441</v>
      </c>
    </row>
    <row r="8" spans="1:15" x14ac:dyDescent="0.2">
      <c r="A8" s="3" t="s">
        <v>12</v>
      </c>
      <c r="B8" t="s">
        <v>13</v>
      </c>
      <c r="C8" s="5">
        <v>0</v>
      </c>
      <c r="D8" s="5">
        <v>5532</v>
      </c>
      <c r="E8" s="5">
        <v>0</v>
      </c>
      <c r="F8" s="5">
        <v>150</v>
      </c>
      <c r="G8" s="5">
        <v>0</v>
      </c>
      <c r="H8" s="5">
        <v>0</v>
      </c>
      <c r="I8" s="5">
        <v>0</v>
      </c>
      <c r="J8" s="5">
        <v>984</v>
      </c>
      <c r="K8" s="5">
        <v>0</v>
      </c>
      <c r="L8" s="5">
        <v>2906</v>
      </c>
      <c r="M8" s="5">
        <v>0</v>
      </c>
      <c r="N8" s="5">
        <v>4781</v>
      </c>
      <c r="O8" s="14">
        <f t="shared" si="0"/>
        <v>14353</v>
      </c>
    </row>
    <row r="9" spans="1:15" x14ac:dyDescent="0.2">
      <c r="A9" s="3" t="s">
        <v>36</v>
      </c>
      <c r="B9" t="s">
        <v>19</v>
      </c>
      <c r="C9" s="5">
        <v>614</v>
      </c>
      <c r="D9" s="5">
        <v>1991</v>
      </c>
      <c r="E9" s="5">
        <v>2040</v>
      </c>
      <c r="F9" s="5">
        <v>0</v>
      </c>
      <c r="G9" s="5">
        <v>2430</v>
      </c>
      <c r="H9" s="5">
        <v>0</v>
      </c>
      <c r="I9" s="5">
        <v>863</v>
      </c>
      <c r="J9" s="5">
        <v>0</v>
      </c>
      <c r="K9" s="5">
        <v>0</v>
      </c>
      <c r="L9" s="5">
        <v>1097</v>
      </c>
      <c r="M9" s="5">
        <v>0</v>
      </c>
      <c r="N9" s="5">
        <v>0</v>
      </c>
      <c r="O9" s="14">
        <f t="shared" si="0"/>
        <v>9035</v>
      </c>
    </row>
    <row r="10" spans="1:15" x14ac:dyDescent="0.2">
      <c r="A10" s="3" t="s">
        <v>14</v>
      </c>
      <c r="B10" t="s">
        <v>15</v>
      </c>
      <c r="C10" s="5">
        <v>94</v>
      </c>
      <c r="D10" s="5">
        <v>0</v>
      </c>
      <c r="E10" s="5">
        <v>1450</v>
      </c>
      <c r="F10" s="5">
        <v>10294</v>
      </c>
      <c r="G10" s="5">
        <v>6600</v>
      </c>
      <c r="H10" s="5">
        <f>10419+119</f>
        <v>10538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1067</v>
      </c>
      <c r="O10" s="14">
        <f t="shared" si="0"/>
        <v>30043</v>
      </c>
    </row>
    <row r="11" spans="1:15" x14ac:dyDescent="0.2">
      <c r="A11" s="3" t="s">
        <v>16</v>
      </c>
      <c r="B11" t="s">
        <v>17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1692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14">
        <f t="shared" si="0"/>
        <v>1692</v>
      </c>
    </row>
    <row r="12" spans="1:15" x14ac:dyDescent="0.2">
      <c r="A12" s="3" t="s">
        <v>20</v>
      </c>
      <c r="B12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477</v>
      </c>
      <c r="O12" s="14">
        <f t="shared" si="0"/>
        <v>477</v>
      </c>
    </row>
    <row r="13" spans="1:15" x14ac:dyDescent="0.2">
      <c r="O13" s="14">
        <f t="shared" si="0"/>
        <v>0</v>
      </c>
    </row>
    <row r="14" spans="1:15" x14ac:dyDescent="0.2">
      <c r="B14" s="1" t="s">
        <v>22</v>
      </c>
      <c r="C14" s="6">
        <f>SUM(C6:C13)</f>
        <v>46830</v>
      </c>
      <c r="D14" s="6">
        <f t="shared" ref="D14:O14" si="1">SUM(D6:D13)</f>
        <v>37536</v>
      </c>
      <c r="E14" s="6">
        <f t="shared" si="1"/>
        <v>112251</v>
      </c>
      <c r="F14" s="6">
        <f t="shared" si="1"/>
        <v>66772</v>
      </c>
      <c r="G14" s="6">
        <f t="shared" si="1"/>
        <v>74765</v>
      </c>
      <c r="H14" s="6">
        <f t="shared" si="1"/>
        <v>82557</v>
      </c>
      <c r="I14" s="6">
        <f t="shared" si="1"/>
        <v>60867</v>
      </c>
      <c r="J14" s="6">
        <f t="shared" si="1"/>
        <v>62803</v>
      </c>
      <c r="K14" s="6">
        <f t="shared" si="1"/>
        <v>77105</v>
      </c>
      <c r="L14" s="6">
        <f t="shared" si="1"/>
        <v>48793</v>
      </c>
      <c r="M14" s="6">
        <f t="shared" si="1"/>
        <v>80734</v>
      </c>
      <c r="N14" s="6">
        <f>SUM(N6:N13)</f>
        <v>95465</v>
      </c>
      <c r="O14" s="6">
        <f t="shared" si="1"/>
        <v>846478</v>
      </c>
    </row>
    <row r="16" spans="1:15" x14ac:dyDescent="0.2">
      <c r="B16" t="s">
        <v>24</v>
      </c>
      <c r="C16" s="9">
        <v>9272</v>
      </c>
      <c r="D16" s="9">
        <v>9336.2900000000009</v>
      </c>
      <c r="E16" s="9">
        <v>65758</v>
      </c>
      <c r="F16" s="9">
        <f>27858</f>
        <v>27858</v>
      </c>
      <c r="G16" s="9">
        <v>57580.72</v>
      </c>
      <c r="H16" s="9">
        <v>56996</v>
      </c>
      <c r="I16" s="9">
        <v>87251.67</v>
      </c>
      <c r="J16" s="9">
        <v>21642</v>
      </c>
      <c r="K16" s="9">
        <v>15000</v>
      </c>
      <c r="L16" s="9">
        <v>43815</v>
      </c>
      <c r="M16" s="9">
        <v>50479</v>
      </c>
      <c r="N16" s="9">
        <v>77063.23</v>
      </c>
    </row>
    <row r="17" spans="1:14" x14ac:dyDescent="0.2">
      <c r="B17" t="s">
        <v>37</v>
      </c>
      <c r="C17" s="10"/>
      <c r="D17" s="10"/>
      <c r="E17" s="10"/>
      <c r="F17" s="9">
        <f>9272+53</f>
        <v>9325</v>
      </c>
      <c r="G17" s="15">
        <v>9272</v>
      </c>
      <c r="H17" s="15">
        <v>9272</v>
      </c>
      <c r="I17" s="9">
        <f>8000+1272</f>
        <v>9272</v>
      </c>
      <c r="J17" s="9">
        <v>16493.080000000002</v>
      </c>
      <c r="L17" s="9">
        <v>15000</v>
      </c>
      <c r="M17" s="9">
        <v>15397.22</v>
      </c>
      <c r="N17" s="9">
        <v>22388.89</v>
      </c>
    </row>
    <row r="18" spans="1:14" x14ac:dyDescent="0.2">
      <c r="A18" s="12" t="s">
        <v>40</v>
      </c>
      <c r="B18" s="13">
        <v>119300.47</v>
      </c>
    </row>
    <row r="19" spans="1:14" x14ac:dyDescent="0.2">
      <c r="B19" s="1" t="s">
        <v>25</v>
      </c>
      <c r="C19" s="6">
        <f>+B18+C14-C16</f>
        <v>156858.47</v>
      </c>
      <c r="D19" s="6">
        <f>+C19+D14-D16</f>
        <v>185058.18</v>
      </c>
      <c r="E19" s="6">
        <f>+D19+E14-E16</f>
        <v>231551.18</v>
      </c>
      <c r="F19" s="6">
        <f>+E19+F14-F16-F17</f>
        <v>261140.18</v>
      </c>
      <c r="G19" s="6">
        <f>+F19+G14-G16-G17</f>
        <v>269052.45999999996</v>
      </c>
      <c r="H19" s="6">
        <f>+G19+H14-H16-H17</f>
        <v>285341.45999999996</v>
      </c>
      <c r="I19" s="6">
        <f>+H19+I14-I16-I17</f>
        <v>249684.78999999998</v>
      </c>
      <c r="J19" s="6">
        <f>+I19+J14-J16-J17</f>
        <v>274352.70999999996</v>
      </c>
      <c r="K19" s="6">
        <f>+J19+K14-K16</f>
        <v>336457.70999999996</v>
      </c>
      <c r="L19" s="6">
        <f>+K19+L14-L16-L17</f>
        <v>326435.70999999996</v>
      </c>
      <c r="M19" s="6">
        <f>+L19+M14-M16-M17</f>
        <v>341293.49</v>
      </c>
      <c r="N19" s="6">
        <f>+M19+N14-N16-N17</f>
        <v>337306.37</v>
      </c>
    </row>
  </sheetData>
  <sheetProtection selectLockedCells="1" selectUnlockedCells="1"/>
  <phoneticPr fontId="0" type="noConversion"/>
  <printOptions gridLines="1"/>
  <pageMargins left="0.74791666666666667" right="0.74791666666666667" top="1.0201388888888889" bottom="0.98402777777777772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B1" zoomScale="95" zoomScaleNormal="95" workbookViewId="0">
      <selection activeCell="N16" sqref="N16"/>
    </sheetView>
  </sheetViews>
  <sheetFormatPr baseColWidth="10" defaultRowHeight="12.75" outlineLevelCol="1" x14ac:dyDescent="0.2"/>
  <cols>
    <col min="1" max="1" width="12.85546875" customWidth="1"/>
    <col min="2" max="2" width="19.42578125" customWidth="1"/>
    <col min="3" max="3" width="13.28515625" customWidth="1" outlineLevel="1"/>
    <col min="4" max="4" width="12.7109375" customWidth="1" outlineLevel="1"/>
    <col min="5" max="5" width="13.140625" customWidth="1" outlineLevel="1"/>
    <col min="6" max="7" width="13" customWidth="1" outlineLevel="1"/>
    <col min="8" max="9" width="12.42578125" customWidth="1"/>
    <col min="10" max="10" width="12.7109375" customWidth="1"/>
    <col min="11" max="11" width="13.42578125" customWidth="1"/>
    <col min="12" max="15" width="11.85546875" customWidth="1"/>
  </cols>
  <sheetData>
    <row r="1" spans="1:15" x14ac:dyDescent="0.2">
      <c r="A1" s="1" t="s">
        <v>0</v>
      </c>
    </row>
    <row r="2" spans="1:15" x14ac:dyDescent="0.2">
      <c r="A2" s="1" t="s">
        <v>41</v>
      </c>
    </row>
    <row r="4" spans="1:15" x14ac:dyDescent="0.2">
      <c r="C4" s="2" t="s">
        <v>27</v>
      </c>
      <c r="D4" s="2" t="s">
        <v>28</v>
      </c>
      <c r="E4" s="2" t="s">
        <v>29</v>
      </c>
      <c r="F4" s="2" t="s">
        <v>30</v>
      </c>
      <c r="G4" s="2" t="s">
        <v>31</v>
      </c>
      <c r="H4" s="2" t="s">
        <v>32</v>
      </c>
      <c r="I4" s="2" t="s">
        <v>33</v>
      </c>
      <c r="J4" s="2" t="s">
        <v>34</v>
      </c>
      <c r="K4" s="2" t="s">
        <v>35</v>
      </c>
      <c r="L4" s="2" t="s">
        <v>5</v>
      </c>
      <c r="M4" s="2" t="s">
        <v>6</v>
      </c>
      <c r="N4" s="2" t="s">
        <v>7</v>
      </c>
    </row>
    <row r="5" spans="1:15" x14ac:dyDescent="0.2">
      <c r="C5" s="2"/>
      <c r="D5" s="2"/>
      <c r="E5" s="2"/>
      <c r="F5" s="2"/>
      <c r="G5" s="2"/>
      <c r="H5" s="2"/>
    </row>
    <row r="6" spans="1:15" x14ac:dyDescent="0.2">
      <c r="A6" s="3" t="s">
        <v>8</v>
      </c>
      <c r="B6" t="s">
        <v>9</v>
      </c>
      <c r="C6" s="16">
        <f>20241.09+34044.91</f>
        <v>54286</v>
      </c>
      <c r="D6" s="5">
        <v>27640</v>
      </c>
      <c r="E6" s="17">
        <v>50771</v>
      </c>
      <c r="F6" s="5">
        <f>7880.71+15787.29</f>
        <v>23668</v>
      </c>
      <c r="G6" s="5">
        <v>52259</v>
      </c>
      <c r="H6" s="5">
        <v>36422</v>
      </c>
      <c r="I6" s="5">
        <v>37851</v>
      </c>
      <c r="J6" s="5">
        <v>41024</v>
      </c>
      <c r="K6" s="5">
        <v>53559</v>
      </c>
      <c r="L6" s="5">
        <v>57082</v>
      </c>
      <c r="M6" s="5">
        <v>69705</v>
      </c>
      <c r="N6" s="5">
        <v>106145</v>
      </c>
      <c r="O6" s="14">
        <f t="shared" ref="O6:O13" si="0">SUM(C6:N6)</f>
        <v>610412</v>
      </c>
    </row>
    <row r="7" spans="1:15" x14ac:dyDescent="0.2">
      <c r="A7" s="3" t="s">
        <v>10</v>
      </c>
      <c r="B7" t="s">
        <v>11</v>
      </c>
      <c r="C7" s="17">
        <f>10892+2151</f>
        <v>13043</v>
      </c>
      <c r="D7" s="5">
        <v>1594</v>
      </c>
      <c r="E7" s="5">
        <v>4553</v>
      </c>
      <c r="F7" s="5">
        <v>14490</v>
      </c>
      <c r="G7" s="5">
        <v>2188</v>
      </c>
      <c r="H7" s="5">
        <v>6433</v>
      </c>
      <c r="I7" s="5">
        <v>7867</v>
      </c>
      <c r="J7" s="5">
        <v>19535</v>
      </c>
      <c r="K7" s="5">
        <v>21891</v>
      </c>
      <c r="L7" s="5">
        <v>14998</v>
      </c>
      <c r="M7" s="5">
        <v>28181</v>
      </c>
      <c r="N7" s="5">
        <v>11184</v>
      </c>
      <c r="O7" s="14">
        <f t="shared" si="0"/>
        <v>145957</v>
      </c>
    </row>
    <row r="8" spans="1:15" x14ac:dyDescent="0.2">
      <c r="A8" s="3" t="s">
        <v>12</v>
      </c>
      <c r="B8" t="s">
        <v>13</v>
      </c>
      <c r="C8" s="5">
        <v>0</v>
      </c>
      <c r="D8" s="5">
        <v>0</v>
      </c>
      <c r="E8" s="5">
        <v>0</v>
      </c>
      <c r="F8" s="5">
        <v>60</v>
      </c>
      <c r="G8" s="5">
        <v>4257</v>
      </c>
      <c r="H8" s="5">
        <v>0</v>
      </c>
      <c r="I8" s="18">
        <v>1050</v>
      </c>
      <c r="J8" s="18">
        <v>1950</v>
      </c>
      <c r="K8" s="5"/>
      <c r="L8" s="5"/>
      <c r="M8" s="5">
        <v>12403</v>
      </c>
      <c r="N8" s="5">
        <v>2100</v>
      </c>
      <c r="O8" s="14">
        <f t="shared" si="0"/>
        <v>21820</v>
      </c>
    </row>
    <row r="9" spans="1:15" x14ac:dyDescent="0.2">
      <c r="A9" s="3" t="s">
        <v>36</v>
      </c>
      <c r="B9" t="s">
        <v>19</v>
      </c>
      <c r="C9" s="5">
        <v>0</v>
      </c>
      <c r="D9" s="5">
        <v>0</v>
      </c>
      <c r="E9" s="5">
        <v>0</v>
      </c>
      <c r="F9" s="5">
        <v>0</v>
      </c>
      <c r="G9" s="18">
        <v>2632</v>
      </c>
      <c r="H9" s="17">
        <v>5760</v>
      </c>
      <c r="I9" s="5">
        <v>0</v>
      </c>
      <c r="J9" s="5">
        <v>0</v>
      </c>
      <c r="K9" s="5"/>
      <c r="L9" s="5"/>
      <c r="M9" s="5">
        <v>1560</v>
      </c>
      <c r="N9" s="5">
        <v>1708</v>
      </c>
      <c r="O9" s="14">
        <f t="shared" si="0"/>
        <v>11660</v>
      </c>
    </row>
    <row r="10" spans="1:15" x14ac:dyDescent="0.2">
      <c r="A10" s="3" t="s">
        <v>14</v>
      </c>
      <c r="B10" t="s">
        <v>15</v>
      </c>
      <c r="C10" s="17">
        <v>626</v>
      </c>
      <c r="D10" s="17">
        <v>226</v>
      </c>
      <c r="E10" s="17">
        <f>10559+39</f>
        <v>10598</v>
      </c>
      <c r="F10" s="5">
        <v>0</v>
      </c>
      <c r="G10" s="18">
        <v>3150</v>
      </c>
      <c r="H10" s="17">
        <v>7888</v>
      </c>
      <c r="I10" s="18">
        <v>4920</v>
      </c>
      <c r="J10" s="18">
        <v>5496</v>
      </c>
      <c r="K10" s="5">
        <v>7050</v>
      </c>
      <c r="L10" s="5">
        <v>450</v>
      </c>
      <c r="M10" s="5">
        <v>6300</v>
      </c>
      <c r="N10" s="5"/>
      <c r="O10" s="14">
        <f t="shared" si="0"/>
        <v>46704</v>
      </c>
    </row>
    <row r="11" spans="1:15" x14ac:dyDescent="0.2">
      <c r="A11" s="3" t="s">
        <v>16</v>
      </c>
      <c r="B11" t="s">
        <v>17</v>
      </c>
      <c r="C11" s="5">
        <v>0</v>
      </c>
      <c r="D11" s="5">
        <v>0</v>
      </c>
      <c r="E11" s="5">
        <v>0</v>
      </c>
      <c r="F11" s="5">
        <v>13305</v>
      </c>
      <c r="G11" s="5"/>
      <c r="H11" s="17">
        <v>2175</v>
      </c>
      <c r="I11" s="5">
        <v>0</v>
      </c>
      <c r="J11" s="5">
        <v>0</v>
      </c>
      <c r="K11" s="5"/>
      <c r="L11" s="5"/>
      <c r="M11" s="5"/>
      <c r="N11" s="5"/>
      <c r="O11" s="14">
        <f t="shared" si="0"/>
        <v>15480</v>
      </c>
    </row>
    <row r="12" spans="1:15" x14ac:dyDescent="0.2">
      <c r="A12" s="3" t="s">
        <v>20</v>
      </c>
      <c r="B12" t="s">
        <v>21</v>
      </c>
      <c r="C12" s="17">
        <v>5895</v>
      </c>
      <c r="D12" s="5">
        <v>0</v>
      </c>
      <c r="E12" s="5">
        <v>0</v>
      </c>
      <c r="F12" s="5">
        <v>0</v>
      </c>
      <c r="G12" s="5"/>
      <c r="H12" s="5">
        <v>0</v>
      </c>
      <c r="I12" s="18">
        <v>5250</v>
      </c>
      <c r="J12" s="18">
        <v>450</v>
      </c>
      <c r="K12" s="5">
        <v>210</v>
      </c>
      <c r="L12" s="5"/>
      <c r="M12" s="5"/>
      <c r="N12" s="5"/>
      <c r="O12" s="14">
        <f t="shared" si="0"/>
        <v>11805</v>
      </c>
    </row>
    <row r="13" spans="1:15" x14ac:dyDescent="0.2">
      <c r="C13" s="19"/>
      <c r="D13" s="5"/>
      <c r="E13" s="5"/>
      <c r="F13" s="5"/>
      <c r="G13" s="19"/>
      <c r="H13" s="19"/>
      <c r="I13" s="19"/>
      <c r="J13" s="19"/>
      <c r="K13" s="19"/>
      <c r="L13" s="19"/>
      <c r="M13" s="19"/>
      <c r="N13" s="19"/>
      <c r="O13" s="14">
        <f t="shared" si="0"/>
        <v>0</v>
      </c>
    </row>
    <row r="14" spans="1:15" x14ac:dyDescent="0.2">
      <c r="B14" s="1" t="s">
        <v>22</v>
      </c>
      <c r="C14" s="6">
        <f>SUM(C6:C13)</f>
        <v>73850</v>
      </c>
      <c r="D14" s="6">
        <f t="shared" ref="D14:O14" si="1">SUM(D6:D13)</f>
        <v>29460</v>
      </c>
      <c r="E14" s="6">
        <f>SUM(E6:E13)</f>
        <v>65922</v>
      </c>
      <c r="F14" s="6">
        <f t="shared" si="1"/>
        <v>51523</v>
      </c>
      <c r="G14" s="6">
        <f>SUM(G6:G13)</f>
        <v>64486</v>
      </c>
      <c r="H14" s="6">
        <f t="shared" si="1"/>
        <v>58678</v>
      </c>
      <c r="I14" s="6">
        <f t="shared" si="1"/>
        <v>56938</v>
      </c>
      <c r="J14" s="6">
        <f t="shared" si="1"/>
        <v>68455</v>
      </c>
      <c r="K14" s="6">
        <f t="shared" si="1"/>
        <v>82710</v>
      </c>
      <c r="L14" s="6">
        <f t="shared" si="1"/>
        <v>72530</v>
      </c>
      <c r="M14" s="6">
        <f t="shared" si="1"/>
        <v>118149</v>
      </c>
      <c r="N14" s="6">
        <f t="shared" si="1"/>
        <v>121137</v>
      </c>
      <c r="O14" s="6">
        <f t="shared" si="1"/>
        <v>863838</v>
      </c>
    </row>
    <row r="16" spans="1:15" x14ac:dyDescent="0.2">
      <c r="B16" t="s">
        <v>24</v>
      </c>
      <c r="C16" s="9">
        <v>55211.23</v>
      </c>
      <c r="D16" s="9">
        <v>68883.179999999993</v>
      </c>
      <c r="E16" s="9">
        <v>58789</v>
      </c>
      <c r="F16" s="9">
        <v>44254.8</v>
      </c>
      <c r="G16" s="9">
        <v>108840</v>
      </c>
      <c r="H16" s="9">
        <v>0</v>
      </c>
      <c r="I16" s="9">
        <v>66545.89</v>
      </c>
      <c r="J16" s="9">
        <v>64847.199999999997</v>
      </c>
      <c r="K16" s="9"/>
      <c r="L16" s="9">
        <v>74119</v>
      </c>
      <c r="M16" s="9">
        <v>72080</v>
      </c>
      <c r="N16" s="9">
        <v>121137</v>
      </c>
    </row>
    <row r="17" spans="1:14" x14ac:dyDescent="0.2">
      <c r="B17" t="s">
        <v>37</v>
      </c>
      <c r="C17" s="9">
        <v>15388.89</v>
      </c>
      <c r="D17" s="9">
        <v>0</v>
      </c>
      <c r="E17" s="9">
        <f>460.9+15380.56+15000</f>
        <v>30841.46</v>
      </c>
      <c r="F17" s="9"/>
      <c r="G17" s="15">
        <f>15000+388.89</f>
        <v>15388.89</v>
      </c>
      <c r="H17" s="15">
        <f>389+6943</f>
        <v>7332</v>
      </c>
      <c r="I17" s="9">
        <f>389+9835</f>
        <v>10224</v>
      </c>
      <c r="J17" s="9">
        <f>20000+12684</f>
        <v>32684</v>
      </c>
      <c r="L17" s="9"/>
      <c r="M17" s="9"/>
      <c r="N17" s="9">
        <v>2647</v>
      </c>
    </row>
    <row r="18" spans="1:14" x14ac:dyDescent="0.2">
      <c r="A18" s="12" t="s">
        <v>42</v>
      </c>
      <c r="B18" s="13">
        <v>119300.13</v>
      </c>
    </row>
    <row r="19" spans="1:14" x14ac:dyDescent="0.2">
      <c r="B19" s="1" t="s">
        <v>25</v>
      </c>
      <c r="C19" s="6">
        <f>+B18+C14-C16-C17</f>
        <v>122550.01</v>
      </c>
      <c r="D19" s="6">
        <f>+C19+D14-D16-D17</f>
        <v>83126.830000000016</v>
      </c>
      <c r="E19" s="6">
        <f t="shared" ref="E19:K19" si="2">+D19+E14-E16-E17</f>
        <v>59418.370000000017</v>
      </c>
      <c r="F19" s="6">
        <f t="shared" si="2"/>
        <v>66686.570000000022</v>
      </c>
      <c r="G19" s="6">
        <f>+F19+G14-G16-G17</f>
        <v>6943.6800000000076</v>
      </c>
      <c r="H19" s="6">
        <f t="shared" si="2"/>
        <v>58289.680000000008</v>
      </c>
      <c r="I19" s="6">
        <f t="shared" si="2"/>
        <v>38457.790000000008</v>
      </c>
      <c r="J19" s="6">
        <f t="shared" si="2"/>
        <v>9381.5900000000111</v>
      </c>
      <c r="K19" s="6">
        <f t="shared" si="2"/>
        <v>92091.590000000011</v>
      </c>
      <c r="L19" s="6">
        <f>+K19+L14-L16-L17</f>
        <v>90502.590000000026</v>
      </c>
      <c r="M19" s="6">
        <f>+L19+M14-M16-M17</f>
        <v>136571.59000000003</v>
      </c>
      <c r="N19" s="6">
        <f>+M19+N14-N16-N17</f>
        <v>133924.59000000003</v>
      </c>
    </row>
    <row r="23" spans="1:14" x14ac:dyDescent="0.2">
      <c r="A23" s="20"/>
      <c r="B23" t="s">
        <v>43</v>
      </c>
    </row>
  </sheetData>
  <sheetProtection selectLockedCells="1" selectUnlockedCells="1"/>
  <phoneticPr fontId="0" type="noConversion"/>
  <printOptions gridLines="1"/>
  <pageMargins left="0.74791666666666667" right="0.74791666666666667" top="1.0201388888888889" bottom="0.98402777777777772" header="0.51180555555555551" footer="0.51180555555555551"/>
  <pageSetup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workbookViewId="0">
      <selection activeCell="G14" sqref="G14"/>
    </sheetView>
  </sheetViews>
  <sheetFormatPr baseColWidth="10" defaultRowHeight="12.75" x14ac:dyDescent="0.2"/>
  <cols>
    <col min="1" max="1" width="12.5703125" style="21" customWidth="1"/>
    <col min="2" max="2" width="17.28515625" style="21" customWidth="1"/>
    <col min="3" max="13" width="11.42578125" style="21"/>
    <col min="14" max="14" width="13.5703125" style="21" customWidth="1"/>
    <col min="15" max="16384" width="11.42578125" style="21"/>
  </cols>
  <sheetData>
    <row r="1" spans="1:17" ht="39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37.5" customHeight="1" x14ac:dyDescent="0.2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4" spans="1:17" ht="15.75" thickBot="1" x14ac:dyDescent="0.3">
      <c r="A4" s="41" t="s">
        <v>48</v>
      </c>
      <c r="B4" s="41" t="s">
        <v>47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5</v>
      </c>
      <c r="M4" s="42" t="s">
        <v>6</v>
      </c>
      <c r="N4" s="42" t="s">
        <v>7</v>
      </c>
      <c r="O4" s="43"/>
    </row>
    <row r="5" spans="1:17" ht="13.5" thickTop="1" x14ac:dyDescent="0.2">
      <c r="A5" s="22" t="s">
        <v>8</v>
      </c>
      <c r="B5" s="21" t="s">
        <v>9</v>
      </c>
      <c r="C5" s="23">
        <v>57720</v>
      </c>
      <c r="D5" s="24">
        <v>76520</v>
      </c>
      <c r="E5" s="25">
        <v>55157</v>
      </c>
      <c r="F5" s="26">
        <v>51473</v>
      </c>
      <c r="G5" s="26">
        <v>71691</v>
      </c>
      <c r="H5" s="25">
        <v>60625</v>
      </c>
      <c r="I5" s="27">
        <v>54324</v>
      </c>
      <c r="J5" s="28">
        <v>58102.04</v>
      </c>
      <c r="K5" s="28">
        <f>17213.96+65596</f>
        <v>82809.959999999992</v>
      </c>
      <c r="L5" s="29">
        <v>42297</v>
      </c>
      <c r="M5" s="28">
        <v>61273</v>
      </c>
      <c r="N5" s="28">
        <v>76520</v>
      </c>
      <c r="O5" s="30">
        <f t="shared" ref="O5:O12" si="0">SUM(C5:N5)</f>
        <v>748512</v>
      </c>
    </row>
    <row r="6" spans="1:17" x14ac:dyDescent="0.2">
      <c r="A6" s="22" t="s">
        <v>10</v>
      </c>
      <c r="B6" s="21" t="s">
        <v>11</v>
      </c>
      <c r="C6" s="26">
        <v>6540</v>
      </c>
      <c r="D6" s="25">
        <v>5546</v>
      </c>
      <c r="E6" s="25">
        <v>8748</v>
      </c>
      <c r="F6" s="25">
        <v>12340</v>
      </c>
      <c r="G6" s="25">
        <v>16077</v>
      </c>
      <c r="H6" s="25">
        <v>11386</v>
      </c>
      <c r="I6" s="31">
        <v>5391</v>
      </c>
      <c r="J6" s="31">
        <v>6609</v>
      </c>
      <c r="K6" s="31">
        <v>2014</v>
      </c>
      <c r="L6" s="31">
        <v>2965</v>
      </c>
      <c r="M6" s="28">
        <v>14244</v>
      </c>
      <c r="N6" s="28">
        <v>10229</v>
      </c>
      <c r="O6" s="30">
        <f t="shared" si="0"/>
        <v>102089</v>
      </c>
    </row>
    <row r="7" spans="1:17" x14ac:dyDescent="0.2">
      <c r="A7" s="22" t="s">
        <v>12</v>
      </c>
      <c r="B7" s="21" t="s">
        <v>13</v>
      </c>
      <c r="C7" s="26"/>
      <c r="D7" s="24"/>
      <c r="E7" s="26">
        <v>10533</v>
      </c>
      <c r="F7" s="26">
        <v>360</v>
      </c>
      <c r="G7" s="26"/>
      <c r="H7" s="26"/>
      <c r="I7" s="28"/>
      <c r="J7" s="31">
        <v>10012</v>
      </c>
      <c r="K7" s="28">
        <f>484+4463</f>
        <v>4947</v>
      </c>
      <c r="L7" s="28">
        <v>0</v>
      </c>
      <c r="M7" s="28">
        <v>12986</v>
      </c>
      <c r="N7" s="28">
        <v>3015</v>
      </c>
      <c r="O7" s="30">
        <f t="shared" si="0"/>
        <v>41853</v>
      </c>
    </row>
    <row r="8" spans="1:17" x14ac:dyDescent="0.2">
      <c r="A8" s="22" t="s">
        <v>36</v>
      </c>
      <c r="B8" s="21" t="s">
        <v>19</v>
      </c>
      <c r="C8" s="25">
        <v>1845</v>
      </c>
      <c r="D8" s="24"/>
      <c r="E8" s="26"/>
      <c r="F8" s="26"/>
      <c r="G8" s="26"/>
      <c r="H8" s="26"/>
      <c r="I8" s="28">
        <v>5325</v>
      </c>
      <c r="J8" s="28">
        <v>150</v>
      </c>
      <c r="K8" s="28">
        <v>2881</v>
      </c>
      <c r="L8" s="31">
        <v>5067</v>
      </c>
      <c r="M8" s="28">
        <v>4386</v>
      </c>
      <c r="N8" s="28">
        <v>3937</v>
      </c>
      <c r="O8" s="30">
        <f t="shared" si="0"/>
        <v>23591</v>
      </c>
    </row>
    <row r="9" spans="1:17" x14ac:dyDescent="0.2">
      <c r="A9" s="22" t="s">
        <v>14</v>
      </c>
      <c r="B9" s="21" t="s">
        <v>15</v>
      </c>
      <c r="C9" s="25">
        <f>22+357</f>
        <v>379</v>
      </c>
      <c r="D9" s="25">
        <v>3300</v>
      </c>
      <c r="E9" s="26"/>
      <c r="F9" s="25">
        <v>9317</v>
      </c>
      <c r="G9" s="26"/>
      <c r="H9" s="26"/>
      <c r="I9" s="28"/>
      <c r="J9" s="28"/>
      <c r="K9" s="31">
        <v>1500</v>
      </c>
      <c r="L9" s="31">
        <v>771</v>
      </c>
      <c r="M9" s="28">
        <v>227</v>
      </c>
      <c r="N9" s="28">
        <v>17550</v>
      </c>
      <c r="O9" s="30">
        <f t="shared" si="0"/>
        <v>33044</v>
      </c>
    </row>
    <row r="10" spans="1:17" x14ac:dyDescent="0.2">
      <c r="A10" s="22" t="s">
        <v>16</v>
      </c>
      <c r="B10" s="21" t="s">
        <v>17</v>
      </c>
      <c r="C10" s="26"/>
      <c r="D10" s="26"/>
      <c r="E10" s="26"/>
      <c r="F10" s="26"/>
      <c r="G10" s="26"/>
      <c r="H10" s="26"/>
      <c r="I10" s="28"/>
      <c r="J10" s="28"/>
      <c r="K10" s="28"/>
      <c r="L10" s="28"/>
      <c r="M10" s="28">
        <v>2850</v>
      </c>
      <c r="N10" s="28">
        <v>285</v>
      </c>
      <c r="O10" s="30">
        <f t="shared" si="0"/>
        <v>3135</v>
      </c>
    </row>
    <row r="11" spans="1:17" x14ac:dyDescent="0.2">
      <c r="A11" s="22" t="s">
        <v>20</v>
      </c>
      <c r="B11" s="21" t="s">
        <v>21</v>
      </c>
      <c r="C11" s="26"/>
      <c r="D11" s="26"/>
      <c r="E11" s="26"/>
      <c r="F11" s="26"/>
      <c r="G11" s="26"/>
      <c r="H11" s="25">
        <v>1010</v>
      </c>
      <c r="I11" s="28"/>
      <c r="J11" s="28"/>
      <c r="K11" s="28"/>
      <c r="L11" s="28"/>
      <c r="M11" s="28">
        <v>1599</v>
      </c>
      <c r="N11" s="28"/>
      <c r="O11" s="30">
        <f t="shared" si="0"/>
        <v>2609</v>
      </c>
    </row>
    <row r="12" spans="1:17" x14ac:dyDescent="0.2">
      <c r="C12" s="32"/>
      <c r="D12" s="26"/>
      <c r="E12" s="26"/>
      <c r="F12" s="26"/>
      <c r="G12" s="32"/>
      <c r="H12" s="32"/>
      <c r="I12" s="33"/>
      <c r="J12" s="33"/>
      <c r="K12" s="33"/>
      <c r="L12" s="33"/>
      <c r="M12" s="33"/>
      <c r="N12" s="33"/>
      <c r="O12" s="30">
        <f t="shared" si="0"/>
        <v>0</v>
      </c>
    </row>
    <row r="13" spans="1:17" ht="13.5" thickBot="1" x14ac:dyDescent="0.25">
      <c r="B13" s="34" t="s">
        <v>22</v>
      </c>
      <c r="C13" s="35">
        <f>SUM(C5:C12)</f>
        <v>66484</v>
      </c>
      <c r="D13" s="35">
        <f t="shared" ref="D13:O13" si="1">SUM(D5:D12)</f>
        <v>85366</v>
      </c>
      <c r="E13" s="35">
        <f>SUM(E5:E12)</f>
        <v>74438</v>
      </c>
      <c r="F13" s="35">
        <f t="shared" si="1"/>
        <v>73490</v>
      </c>
      <c r="G13" s="35">
        <f>SUM(G5:G12)</f>
        <v>87768</v>
      </c>
      <c r="H13" s="35">
        <f t="shared" si="1"/>
        <v>73021</v>
      </c>
      <c r="I13" s="35">
        <f t="shared" si="1"/>
        <v>65040</v>
      </c>
      <c r="J13" s="35">
        <f t="shared" si="1"/>
        <v>74873.040000000008</v>
      </c>
      <c r="K13" s="35">
        <f t="shared" si="1"/>
        <v>94151.959999999992</v>
      </c>
      <c r="L13" s="35">
        <f t="shared" si="1"/>
        <v>51100</v>
      </c>
      <c r="M13" s="35">
        <f t="shared" si="1"/>
        <v>97565</v>
      </c>
      <c r="N13" s="35">
        <f t="shared" si="1"/>
        <v>111536</v>
      </c>
      <c r="O13" s="35">
        <f t="shared" si="1"/>
        <v>954833</v>
      </c>
      <c r="P13" s="21">
        <v>954832.54</v>
      </c>
      <c r="Q13" s="30">
        <f>+O13-P13</f>
        <v>0.4599999999627471</v>
      </c>
    </row>
    <row r="15" spans="1:17" x14ac:dyDescent="0.2">
      <c r="B15" s="21" t="s">
        <v>46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7" x14ac:dyDescent="0.2">
      <c r="B16" s="21" t="s">
        <v>37</v>
      </c>
      <c r="C16" s="36">
        <v>66127</v>
      </c>
      <c r="D16" s="36">
        <f>82253+3113</f>
        <v>85366</v>
      </c>
      <c r="E16" s="36">
        <f>685+21426</f>
        <v>22111</v>
      </c>
      <c r="F16" s="36">
        <f>43659+21429</f>
        <v>65088</v>
      </c>
      <c r="G16" s="37">
        <f>65156+736+272+21604</f>
        <v>87768</v>
      </c>
      <c r="H16" s="37">
        <v>24079</v>
      </c>
      <c r="I16" s="36">
        <v>24079</v>
      </c>
      <c r="J16" s="36">
        <f>358+24079</f>
        <v>24437</v>
      </c>
      <c r="K16" s="44">
        <v>21430</v>
      </c>
      <c r="L16" s="36">
        <f>24079+3028</f>
        <v>27107</v>
      </c>
      <c r="M16" s="36">
        <f>2031+24079</f>
        <v>26110</v>
      </c>
      <c r="N16" s="36">
        <v>21429</v>
      </c>
    </row>
    <row r="17" spans="1:16" x14ac:dyDescent="0.2">
      <c r="A17" s="38" t="s">
        <v>45</v>
      </c>
      <c r="B17" s="39">
        <v>55553.68</v>
      </c>
    </row>
    <row r="18" spans="1:16" ht="13.5" thickBot="1" x14ac:dyDescent="0.25">
      <c r="B18" s="34" t="s">
        <v>25</v>
      </c>
      <c r="C18" s="35">
        <f>+B17+C13-C15-C16</f>
        <v>55910.679999999993</v>
      </c>
      <c r="D18" s="35">
        <f>+C18+D13-D15-D16</f>
        <v>55910.679999999993</v>
      </c>
      <c r="E18" s="35">
        <f t="shared" ref="E18:K18" si="2">+D18+E13-E15-E16</f>
        <v>108237.68</v>
      </c>
      <c r="F18" s="35">
        <f t="shared" si="2"/>
        <v>116639.67999999999</v>
      </c>
      <c r="G18" s="35">
        <f>+F18+G13-G15-G16</f>
        <v>116639.67999999999</v>
      </c>
      <c r="H18" s="35">
        <f t="shared" si="2"/>
        <v>165581.68</v>
      </c>
      <c r="I18" s="35">
        <f t="shared" si="2"/>
        <v>206542.68</v>
      </c>
      <c r="J18" s="35">
        <f t="shared" si="2"/>
        <v>256978.71999999997</v>
      </c>
      <c r="K18" s="35">
        <f t="shared" si="2"/>
        <v>329700.67999999993</v>
      </c>
      <c r="L18" s="35">
        <f>+K18+L13-L15-L16</f>
        <v>353693.67999999993</v>
      </c>
      <c r="M18" s="35">
        <f>+L18+M13-M15-M16</f>
        <v>425148.67999999993</v>
      </c>
      <c r="N18" s="45">
        <f>+M18+N13-N15-N16</f>
        <v>515255.67999999993</v>
      </c>
    </row>
    <row r="19" spans="1:16" ht="13.5" thickTop="1" x14ac:dyDescent="0.2">
      <c r="N19" s="44">
        <v>515255.68</v>
      </c>
      <c r="O19" s="44">
        <v>459703</v>
      </c>
      <c r="P19" s="30">
        <f>+N19-O19</f>
        <v>55552.679999999993</v>
      </c>
    </row>
    <row r="20" spans="1:16" x14ac:dyDescent="0.2">
      <c r="N20" s="30">
        <f>+N18-N19</f>
        <v>0</v>
      </c>
    </row>
    <row r="22" spans="1:16" x14ac:dyDescent="0.2">
      <c r="A22" s="40"/>
      <c r="B22" s="21" t="s">
        <v>43</v>
      </c>
    </row>
  </sheetData>
  <sheetProtection selectLockedCells="1" selectUnlockedCells="1"/>
  <mergeCells count="2">
    <mergeCell ref="A1:O1"/>
    <mergeCell ref="A2:O2"/>
  </mergeCells>
  <phoneticPr fontId="0" type="noConversion"/>
  <pageMargins left="0.74791666666666667" right="0.74791666666666667" top="0.98402777777777772" bottom="0.98402777777777772" header="0.51180555555555551" footer="0.51180555555555551"/>
  <pageSetup scale="6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2008</vt:lpstr>
      <vt:lpstr>2009</vt:lpstr>
      <vt:lpstr>2010</vt:lpstr>
      <vt:lpstr>2011</vt:lpstr>
      <vt:lpstr>2012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ljimenez</cp:lastModifiedBy>
  <cp:lastPrinted>2013-04-22T15:58:45Z</cp:lastPrinted>
  <dcterms:created xsi:type="dcterms:W3CDTF">2015-07-15T00:22:31Z</dcterms:created>
  <dcterms:modified xsi:type="dcterms:W3CDTF">2015-07-15T00:22:31Z</dcterms:modified>
</cp:coreProperties>
</file>